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19410" windowHeight="7410" firstSheet="7" activeTab="7"/>
  </bookViews>
  <sheets>
    <sheet name="на 31.12.2016" sheetId="1" state="hidden" r:id="rId1"/>
    <sheet name="на 31.12.2016 (2)" sheetId="4" state="hidden" r:id="rId2"/>
    <sheet name="на 31.12.2016 (3)" sheetId="5" state="hidden" r:id="rId3"/>
    <sheet name="на 19.03.2017" sheetId="6" state="hidden" r:id="rId4"/>
    <sheet name="на 19.03.2017 (2)" sheetId="8" state="hidden" r:id="rId5"/>
    <sheet name="на 27.03.2017" sheetId="9" state="hidden" r:id="rId6"/>
    <sheet name="на 28.03.2017" sheetId="10" state="hidden" r:id="rId7"/>
    <sheet name="на 01 01 2018" sheetId="11" r:id="rId8"/>
    <sheet name="Лист1" sheetId="3" r:id="rId9"/>
    <sheet name="ЦСР 2017" sheetId="7" state="hidden" r:id="rId10"/>
    <sheet name="проверка назв 2016" sheetId="23" r:id="rId11"/>
    <sheet name="2016 реш" sheetId="24" r:id="rId12"/>
    <sheet name="перечень ЦСР 2016" sheetId="25" r:id="rId13"/>
    <sheet name="ЦСР 2016" sheetId="26" r:id="rId14"/>
    <sheet name="проверка назв 2018" sheetId="16" r:id="rId15"/>
    <sheet name="2018 реш" sheetId="13" r:id="rId16"/>
    <sheet name="перечень ЦСР 2018" sheetId="18" r:id="rId17"/>
    <sheet name="ЦСР 2018" sheetId="17" r:id="rId18"/>
    <sheet name="проверка назв 2017" sheetId="19" r:id="rId19"/>
    <sheet name="2017 реш" sheetId="20" r:id="rId20"/>
    <sheet name="перечень ЦСР 2017" sheetId="21" r:id="rId21"/>
    <sheet name="ЦСР 2017 р" sheetId="22" r:id="rId22"/>
  </sheets>
  <definedNames>
    <definedName name="_xlnm._FilterDatabase" localSheetId="11" hidden="1">'2016 реш'!$A$1:$O$667</definedName>
    <definedName name="_xlnm._FilterDatabase" localSheetId="19" hidden="1">'2017 реш'!$A$2:$B$2999</definedName>
    <definedName name="_xlnm._FilterDatabase" localSheetId="15" hidden="1">'2018 реш'!$A$1:$C$486</definedName>
    <definedName name="_xlnm._FilterDatabase" localSheetId="7" hidden="1">'на 01 01 2018'!$A$2:$D$815</definedName>
    <definedName name="_xlnm._FilterDatabase" localSheetId="3" hidden="1">'на 19.03.2017'!$O$7:$O$12</definedName>
    <definedName name="_xlnm._FilterDatabase" localSheetId="4" hidden="1">'на 19.03.2017 (2)'!$A$5:$N$585</definedName>
    <definedName name="_xlnm._FilterDatabase" localSheetId="5" hidden="1">'на 27.03.2017'!$A$5:$N$587</definedName>
    <definedName name="_xlnm._FilterDatabase" localSheetId="6" hidden="1">'на 28.03.2017'!$A$5:$N$588</definedName>
    <definedName name="_xlnm._FilterDatabase" localSheetId="0" hidden="1">'на 31.12.2016'!$M$7:$N$14</definedName>
    <definedName name="_xlnm._FilterDatabase" localSheetId="1" hidden="1">'на 31.12.2016 (2)'!$O$7:$Q$551</definedName>
    <definedName name="_xlnm._FilterDatabase" localSheetId="2" hidden="1">'на 31.12.2016 (3)'!$O$7:$Q$551</definedName>
    <definedName name="_xlnm._FilterDatabase" localSheetId="12" hidden="1">'перечень ЦСР 2016'!$A$6:$F$357</definedName>
    <definedName name="_xlnm._FilterDatabase" localSheetId="20" hidden="1">'перечень ЦСР 2017'!$A$2:$D$599</definedName>
    <definedName name="_xlnm._FilterDatabase" localSheetId="16" hidden="1">'перечень ЦСР 2017'!$A$2:$D$599</definedName>
    <definedName name="_xlnm._FilterDatabase" localSheetId="10" hidden="1">'проверка назв 2016'!$A$5:$H$587</definedName>
    <definedName name="_xlnm._FilterDatabase" localSheetId="18" hidden="1">'проверка назв 2017'!$A$5:$H$542</definedName>
    <definedName name="_xlnm._FilterDatabase" localSheetId="14" hidden="1">'проверка назв 2018'!$H$2:$H$1000</definedName>
    <definedName name="_xlnm._FilterDatabase" localSheetId="13" hidden="1">'ЦСР 2016'!$D$5:$E$358</definedName>
    <definedName name="_xlnm._FilterDatabase" localSheetId="9" hidden="1">'ЦСР 2017'!$B$6:$C$485</definedName>
    <definedName name="_xlnm._FilterDatabase" localSheetId="21" hidden="1">'ЦСР 2017 р'!$D$7:$E$339</definedName>
    <definedName name="_xlnm._FilterDatabase" localSheetId="17" hidden="1">'ЦСР 2018'!$A$7:$B$257</definedName>
    <definedName name="OLE_LINK7" localSheetId="7">'на 01 01 2018'!#REF!</definedName>
    <definedName name="OLE_LINK7" localSheetId="3">'на 19.03.2017'!#REF!</definedName>
    <definedName name="OLE_LINK7" localSheetId="4">'на 19.03.2017 (2)'!#REF!</definedName>
    <definedName name="OLE_LINK7" localSheetId="5">'на 27.03.2017'!#REF!</definedName>
    <definedName name="OLE_LINK7" localSheetId="6">'на 28.03.2017'!#REF!</definedName>
    <definedName name="OLE_LINK7" localSheetId="0">'на 31.12.2016'!#REF!</definedName>
    <definedName name="OLE_LINK7" localSheetId="1">'на 31.12.2016 (2)'!#REF!</definedName>
    <definedName name="OLE_LINK7" localSheetId="2">'на 31.12.2016 (3)'!#REF!</definedName>
    <definedName name="OLE_LINK8" localSheetId="7">'на 01 01 2018'!#REF!</definedName>
    <definedName name="OLE_LINK8" localSheetId="3">'на 19.03.2017'!#REF!</definedName>
    <definedName name="OLE_LINK8" localSheetId="4">'на 19.03.2017 (2)'!#REF!</definedName>
    <definedName name="OLE_LINK8" localSheetId="5">'на 27.03.2017'!#REF!</definedName>
    <definedName name="OLE_LINK8" localSheetId="6">'на 28.03.2017'!#REF!</definedName>
    <definedName name="OLE_LINK8" localSheetId="0">'на 31.12.2016'!#REF!</definedName>
    <definedName name="OLE_LINK8" localSheetId="1">'на 31.12.2016 (2)'!#REF!</definedName>
    <definedName name="OLE_LINK8" localSheetId="2">'на 31.12.2016 (3)'!#REF!</definedName>
    <definedName name="_xlnm.Print_Titles" localSheetId="11">'2016 реш'!#REF!</definedName>
    <definedName name="_xlnm.Print_Titles" localSheetId="19">'2017 реш'!$6:$6</definedName>
    <definedName name="_xlnm.Print_Titles" localSheetId="15">'2018 реш'!$2:$2</definedName>
    <definedName name="_xlnm.Print_Titles" localSheetId="7">'на 01 01 2018'!$7:$7</definedName>
    <definedName name="_xlnm.Print_Titles" localSheetId="3">'на 19.03.2017'!$6:$6</definedName>
    <definedName name="_xlnm.Print_Titles" localSheetId="4">'на 19.03.2017 (2)'!$6:$6</definedName>
    <definedName name="_xlnm.Print_Titles" localSheetId="5">'на 27.03.2017'!$6:$6</definedName>
    <definedName name="_xlnm.Print_Titles" localSheetId="6">'на 28.03.2017'!$6:$6</definedName>
    <definedName name="_xlnm.Print_Titles" localSheetId="0">'на 31.12.2016'!$6:$6</definedName>
    <definedName name="_xlnm.Print_Titles" localSheetId="1">'на 31.12.2016 (2)'!$6:$6</definedName>
    <definedName name="_xlnm.Print_Titles" localSheetId="2">'на 31.12.2016 (3)'!$6:$6</definedName>
    <definedName name="_xlnm.Print_Area" localSheetId="11">'2016 реш'!$A$1:$B$955</definedName>
    <definedName name="_xlnm.Print_Area" localSheetId="19">'2017 реш'!$A$1:$B$1614</definedName>
    <definedName name="_xlnm.Print_Area" localSheetId="15">'2018 реш'!$B$1:$C$485</definedName>
    <definedName name="_xlnm.Print_Area" localSheetId="7">'на 01 01 2018'!$A$1:$O$676</definedName>
    <definedName name="_xlnm.Print_Area" localSheetId="3">'на 19.03.2017'!$A$1:$J$584</definedName>
    <definedName name="_xlnm.Print_Area" localSheetId="4">'на 19.03.2017 (2)'!$A$1:$J$584</definedName>
    <definedName name="_xlnm.Print_Area" localSheetId="5">'на 27.03.2017'!$A$1:$J$586</definedName>
    <definedName name="_xlnm.Print_Area" localSheetId="6">'на 28.03.2017'!$A$1:$J$587</definedName>
    <definedName name="_xlnm.Print_Area" localSheetId="0">'на 31.12.2016'!$A$1:$J$550</definedName>
    <definedName name="_xlnm.Print_Area" localSheetId="1">'на 31.12.2016 (2)'!$A$1:$J$551</definedName>
    <definedName name="_xlnm.Print_Area" localSheetId="2">'на 31.12.2016 (3)'!$A$1:$J$551</definedName>
    <definedName name="_xlnm.Print_Area" localSheetId="12">'перечень ЦСР 2016'!$A$1:$F$357</definedName>
    <definedName name="_xlnm.Print_Area" localSheetId="10">'проверка назв 2016'!$A$1:$E$580</definedName>
    <definedName name="_xlnm.Print_Area" localSheetId="13">'ЦСР 2016'!$D$35:$E$356</definedName>
  </definedNames>
  <calcPr calcId="125725"/>
</workbook>
</file>

<file path=xl/calcChain.xml><?xml version="1.0" encoding="utf-8"?>
<calcChain xmlns="http://schemas.openxmlformats.org/spreadsheetml/2006/main">
  <c r="B7" i="26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6"/>
  <c r="H9" i="25" l="1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8"/>
  <c r="F357" l="1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E61" s="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16" i="23"/>
  <c r="G16" s="1"/>
  <c r="H16" s="1"/>
  <c r="F17"/>
  <c r="G17" s="1"/>
  <c r="H17" s="1"/>
  <c r="F18"/>
  <c r="G18" s="1"/>
  <c r="H18" s="1"/>
  <c r="F19"/>
  <c r="G19" s="1"/>
  <c r="H19" s="1"/>
  <c r="F20"/>
  <c r="G20" s="1"/>
  <c r="H20" s="1"/>
  <c r="F21"/>
  <c r="G21" s="1"/>
  <c r="H21" s="1"/>
  <c r="F22"/>
  <c r="G22" s="1"/>
  <c r="H22" s="1"/>
  <c r="F23"/>
  <c r="G23" s="1"/>
  <c r="H23" s="1"/>
  <c r="F24"/>
  <c r="G24" s="1"/>
  <c r="H24" s="1"/>
  <c r="F25"/>
  <c r="G25" s="1"/>
  <c r="H25" s="1"/>
  <c r="F26"/>
  <c r="G26" s="1"/>
  <c r="H26" s="1"/>
  <c r="F27"/>
  <c r="G27" s="1"/>
  <c r="H27" s="1"/>
  <c r="F28"/>
  <c r="G28" s="1"/>
  <c r="H28" s="1"/>
  <c r="F29"/>
  <c r="G29" s="1"/>
  <c r="H29" s="1"/>
  <c r="F30"/>
  <c r="G30" s="1"/>
  <c r="H30" s="1"/>
  <c r="F31"/>
  <c r="G31" s="1"/>
  <c r="H31" s="1"/>
  <c r="F32"/>
  <c r="G32" s="1"/>
  <c r="H32" s="1"/>
  <c r="F33"/>
  <c r="G33" s="1"/>
  <c r="H33" s="1"/>
  <c r="F34"/>
  <c r="G34" s="1"/>
  <c r="H34" s="1"/>
  <c r="F35"/>
  <c r="G35" s="1"/>
  <c r="H35" s="1"/>
  <c r="F36"/>
  <c r="G36" s="1"/>
  <c r="H36" s="1"/>
  <c r="F37"/>
  <c r="G37" s="1"/>
  <c r="H37" s="1"/>
  <c r="F38"/>
  <c r="G38" s="1"/>
  <c r="H38" s="1"/>
  <c r="F39"/>
  <c r="G39" s="1"/>
  <c r="H39" s="1"/>
  <c r="F40"/>
  <c r="G40" s="1"/>
  <c r="H40" s="1"/>
  <c r="F41"/>
  <c r="G41" s="1"/>
  <c r="H41" s="1"/>
  <c r="F42"/>
  <c r="G42" s="1"/>
  <c r="H42" s="1"/>
  <c r="F43"/>
  <c r="G43" s="1"/>
  <c r="H43" s="1"/>
  <c r="F44"/>
  <c r="G44" s="1"/>
  <c r="H44" s="1"/>
  <c r="F45"/>
  <c r="G45" s="1"/>
  <c r="H45" s="1"/>
  <c r="F46"/>
  <c r="G46" s="1"/>
  <c r="H46" s="1"/>
  <c r="F47"/>
  <c r="G47" s="1"/>
  <c r="H47" s="1"/>
  <c r="F48"/>
  <c r="G48" s="1"/>
  <c r="H48" s="1"/>
  <c r="F49"/>
  <c r="G49" s="1"/>
  <c r="H49" s="1"/>
  <c r="F50"/>
  <c r="G50" s="1"/>
  <c r="H50" s="1"/>
  <c r="F51"/>
  <c r="G51" s="1"/>
  <c r="H51" s="1"/>
  <c r="F52"/>
  <c r="G52" s="1"/>
  <c r="H52" s="1"/>
  <c r="F53"/>
  <c r="G53" s="1"/>
  <c r="H53" s="1"/>
  <c r="F54"/>
  <c r="G54" s="1"/>
  <c r="H54" s="1"/>
  <c r="F55"/>
  <c r="G55" s="1"/>
  <c r="H55" s="1"/>
  <c r="F56"/>
  <c r="G56" s="1"/>
  <c r="H56" s="1"/>
  <c r="F57"/>
  <c r="G57" s="1"/>
  <c r="H57" s="1"/>
  <c r="F58"/>
  <c r="G58" s="1"/>
  <c r="H58" s="1"/>
  <c r="F59"/>
  <c r="G59" s="1"/>
  <c r="H59" s="1"/>
  <c r="F60"/>
  <c r="G60" s="1"/>
  <c r="H60" s="1"/>
  <c r="F61"/>
  <c r="G61" s="1"/>
  <c r="H61" s="1"/>
  <c r="F62"/>
  <c r="G62" s="1"/>
  <c r="H62" s="1"/>
  <c r="F63"/>
  <c r="G63" s="1"/>
  <c r="H63" s="1"/>
  <c r="F64"/>
  <c r="G64" s="1"/>
  <c r="H64" s="1"/>
  <c r="F65"/>
  <c r="G65" s="1"/>
  <c r="H65" s="1"/>
  <c r="F66"/>
  <c r="G66" s="1"/>
  <c r="H66" s="1"/>
  <c r="F67"/>
  <c r="G67" s="1"/>
  <c r="H67" s="1"/>
  <c r="F68"/>
  <c r="G68" s="1"/>
  <c r="H68" s="1"/>
  <c r="F69"/>
  <c r="G69" s="1"/>
  <c r="H69" s="1"/>
  <c r="F70"/>
  <c r="G70" s="1"/>
  <c r="H70" s="1"/>
  <c r="F71"/>
  <c r="G71" s="1"/>
  <c r="H71" s="1"/>
  <c r="F72"/>
  <c r="G72" s="1"/>
  <c r="H72" s="1"/>
  <c r="F73"/>
  <c r="G73" s="1"/>
  <c r="H73" s="1"/>
  <c r="F74"/>
  <c r="G74" s="1"/>
  <c r="H74" s="1"/>
  <c r="F75"/>
  <c r="G75" s="1"/>
  <c r="H75" s="1"/>
  <c r="F76"/>
  <c r="G76" s="1"/>
  <c r="H76" s="1"/>
  <c r="F77"/>
  <c r="G77" s="1"/>
  <c r="H77" s="1"/>
  <c r="F78"/>
  <c r="G78" s="1"/>
  <c r="H78" s="1"/>
  <c r="F79"/>
  <c r="G79" s="1"/>
  <c r="H79" s="1"/>
  <c r="F80"/>
  <c r="G80" s="1"/>
  <c r="H80" s="1"/>
  <c r="F81"/>
  <c r="G81" s="1"/>
  <c r="H81" s="1"/>
  <c r="F82"/>
  <c r="G82" s="1"/>
  <c r="F83"/>
  <c r="G83" s="1"/>
  <c r="H83" s="1"/>
  <c r="F84"/>
  <c r="G84" s="1"/>
  <c r="H84" s="1"/>
  <c r="F85"/>
  <c r="G85" s="1"/>
  <c r="H85" s="1"/>
  <c r="F86"/>
  <c r="G86" s="1"/>
  <c r="H86" s="1"/>
  <c r="F87"/>
  <c r="G87" s="1"/>
  <c r="H87" s="1"/>
  <c r="F88"/>
  <c r="G88" s="1"/>
  <c r="H88" s="1"/>
  <c r="F89"/>
  <c r="G89" s="1"/>
  <c r="H89" s="1"/>
  <c r="F90"/>
  <c r="G90" s="1"/>
  <c r="H90" s="1"/>
  <c r="F91"/>
  <c r="G91" s="1"/>
  <c r="H91" s="1"/>
  <c r="F92"/>
  <c r="G92" s="1"/>
  <c r="H92" s="1"/>
  <c r="F93"/>
  <c r="G93" s="1"/>
  <c r="H93" s="1"/>
  <c r="F94"/>
  <c r="G94" s="1"/>
  <c r="H94" s="1"/>
  <c r="F95"/>
  <c r="G95" s="1"/>
  <c r="H95" s="1"/>
  <c r="F96"/>
  <c r="G96" s="1"/>
  <c r="H96" s="1"/>
  <c r="F97"/>
  <c r="G97" s="1"/>
  <c r="H97" s="1"/>
  <c r="F98"/>
  <c r="G98" s="1"/>
  <c r="H98" s="1"/>
  <c r="F99"/>
  <c r="G99" s="1"/>
  <c r="H99" s="1"/>
  <c r="F100"/>
  <c r="G100" s="1"/>
  <c r="H100" s="1"/>
  <c r="F101"/>
  <c r="G101" s="1"/>
  <c r="H101" s="1"/>
  <c r="F102"/>
  <c r="G102" s="1"/>
  <c r="H102" s="1"/>
  <c r="F103"/>
  <c r="G103" s="1"/>
  <c r="H103" s="1"/>
  <c r="F104"/>
  <c r="G104" s="1"/>
  <c r="H104" s="1"/>
  <c r="F105"/>
  <c r="G105" s="1"/>
  <c r="H105" s="1"/>
  <c r="F106"/>
  <c r="G106" s="1"/>
  <c r="H106" s="1"/>
  <c r="F107"/>
  <c r="G107" s="1"/>
  <c r="H107" s="1"/>
  <c r="F108"/>
  <c r="G108" s="1"/>
  <c r="H108" s="1"/>
  <c r="F109"/>
  <c r="G109" s="1"/>
  <c r="H109" s="1"/>
  <c r="F110"/>
  <c r="G110" s="1"/>
  <c r="H110" s="1"/>
  <c r="F111"/>
  <c r="G111" s="1"/>
  <c r="H111" s="1"/>
  <c r="F112"/>
  <c r="G112" s="1"/>
  <c r="H112" s="1"/>
  <c r="F113"/>
  <c r="G113" s="1"/>
  <c r="H113" s="1"/>
  <c r="F114"/>
  <c r="G114" s="1"/>
  <c r="H114" s="1"/>
  <c r="F115"/>
  <c r="G115" s="1"/>
  <c r="H115" s="1"/>
  <c r="F116"/>
  <c r="G116" s="1"/>
  <c r="H116" s="1"/>
  <c r="F117"/>
  <c r="G117" s="1"/>
  <c r="H117" s="1"/>
  <c r="F118"/>
  <c r="G118" s="1"/>
  <c r="H118" s="1"/>
  <c r="F119"/>
  <c r="G119" s="1"/>
  <c r="H119" s="1"/>
  <c r="F120"/>
  <c r="G120" s="1"/>
  <c r="H120" s="1"/>
  <c r="F121"/>
  <c r="G121" s="1"/>
  <c r="H121" s="1"/>
  <c r="F122"/>
  <c r="G122" s="1"/>
  <c r="H122" s="1"/>
  <c r="F123"/>
  <c r="G123" s="1"/>
  <c r="H123" s="1"/>
  <c r="F124"/>
  <c r="G124" s="1"/>
  <c r="H124" s="1"/>
  <c r="F125"/>
  <c r="G125" s="1"/>
  <c r="H125" s="1"/>
  <c r="F126"/>
  <c r="G126" s="1"/>
  <c r="H126" s="1"/>
  <c r="F127"/>
  <c r="G127" s="1"/>
  <c r="H127" s="1"/>
  <c r="F128"/>
  <c r="G128" s="1"/>
  <c r="H128" s="1"/>
  <c r="F129"/>
  <c r="G129" s="1"/>
  <c r="H129" s="1"/>
  <c r="F130"/>
  <c r="G130" s="1"/>
  <c r="H130" s="1"/>
  <c r="F131"/>
  <c r="G131" s="1"/>
  <c r="H131" s="1"/>
  <c r="F132"/>
  <c r="G132" s="1"/>
  <c r="H132" s="1"/>
  <c r="F133"/>
  <c r="G133" s="1"/>
  <c r="H133" s="1"/>
  <c r="F134"/>
  <c r="G134" s="1"/>
  <c r="H134" s="1"/>
  <c r="F135"/>
  <c r="G135" s="1"/>
  <c r="H135" s="1"/>
  <c r="F136"/>
  <c r="G136" s="1"/>
  <c r="H136" s="1"/>
  <c r="F137"/>
  <c r="G137" s="1"/>
  <c r="H137" s="1"/>
  <c r="F138"/>
  <c r="G138" s="1"/>
  <c r="H138" s="1"/>
  <c r="F139"/>
  <c r="G139" s="1"/>
  <c r="H139" s="1"/>
  <c r="F140"/>
  <c r="G140" s="1"/>
  <c r="H140" s="1"/>
  <c r="F141"/>
  <c r="G141" s="1"/>
  <c r="H141" s="1"/>
  <c r="F142"/>
  <c r="G142" s="1"/>
  <c r="H142" s="1"/>
  <c r="F143"/>
  <c r="G143" s="1"/>
  <c r="H143" s="1"/>
  <c r="F144"/>
  <c r="G144" s="1"/>
  <c r="H144" s="1"/>
  <c r="F145"/>
  <c r="G145" s="1"/>
  <c r="H145" s="1"/>
  <c r="F146"/>
  <c r="G146" s="1"/>
  <c r="H146" s="1"/>
  <c r="F147"/>
  <c r="G147" s="1"/>
  <c r="H147" s="1"/>
  <c r="F148"/>
  <c r="G148" s="1"/>
  <c r="H148" s="1"/>
  <c r="F149"/>
  <c r="G149" s="1"/>
  <c r="H149" s="1"/>
  <c r="F150"/>
  <c r="G150" s="1"/>
  <c r="H150" s="1"/>
  <c r="F151"/>
  <c r="G151" s="1"/>
  <c r="H151" s="1"/>
  <c r="F152"/>
  <c r="G152" s="1"/>
  <c r="H152" s="1"/>
  <c r="F153"/>
  <c r="G153" s="1"/>
  <c r="H153" s="1"/>
  <c r="F154"/>
  <c r="G154" s="1"/>
  <c r="H154" s="1"/>
  <c r="F155"/>
  <c r="G155" s="1"/>
  <c r="H155" s="1"/>
  <c r="F156"/>
  <c r="G156" s="1"/>
  <c r="H156" s="1"/>
  <c r="F157"/>
  <c r="G157" s="1"/>
  <c r="H157" s="1"/>
  <c r="F158"/>
  <c r="G158" s="1"/>
  <c r="H158" s="1"/>
  <c r="F159"/>
  <c r="G159" s="1"/>
  <c r="H159" s="1"/>
  <c r="F160"/>
  <c r="G160" s="1"/>
  <c r="H160" s="1"/>
  <c r="F161"/>
  <c r="G161" s="1"/>
  <c r="H161" s="1"/>
  <c r="F162"/>
  <c r="G162" s="1"/>
  <c r="H162" s="1"/>
  <c r="F163"/>
  <c r="G163" s="1"/>
  <c r="H163" s="1"/>
  <c r="F164"/>
  <c r="G164" s="1"/>
  <c r="H164" s="1"/>
  <c r="F165"/>
  <c r="G165" s="1"/>
  <c r="H165" s="1"/>
  <c r="F166"/>
  <c r="G166" s="1"/>
  <c r="H166" s="1"/>
  <c r="F167"/>
  <c r="G167" s="1"/>
  <c r="H167" s="1"/>
  <c r="F168"/>
  <c r="G168" s="1"/>
  <c r="H168" s="1"/>
  <c r="F169"/>
  <c r="G169" s="1"/>
  <c r="H169" s="1"/>
  <c r="F170"/>
  <c r="G170" s="1"/>
  <c r="H170" s="1"/>
  <c r="F171"/>
  <c r="G171" s="1"/>
  <c r="H171" s="1"/>
  <c r="F172"/>
  <c r="G172" s="1"/>
  <c r="H172" s="1"/>
  <c r="F173"/>
  <c r="G173" s="1"/>
  <c r="H173" s="1"/>
  <c r="F174"/>
  <c r="G174" s="1"/>
  <c r="H174" s="1"/>
  <c r="F175"/>
  <c r="G175" s="1"/>
  <c r="H175" s="1"/>
  <c r="F176"/>
  <c r="G176" s="1"/>
  <c r="H176" s="1"/>
  <c r="F177"/>
  <c r="G177" s="1"/>
  <c r="H177" s="1"/>
  <c r="F178"/>
  <c r="G178" s="1"/>
  <c r="H178" s="1"/>
  <c r="F179"/>
  <c r="G179" s="1"/>
  <c r="H179" s="1"/>
  <c r="F180"/>
  <c r="G180" s="1"/>
  <c r="H180" s="1"/>
  <c r="F181"/>
  <c r="G181" s="1"/>
  <c r="H181" s="1"/>
  <c r="F182"/>
  <c r="G182" s="1"/>
  <c r="H182" s="1"/>
  <c r="F183"/>
  <c r="G183" s="1"/>
  <c r="H183" s="1"/>
  <c r="F184"/>
  <c r="G184" s="1"/>
  <c r="H184" s="1"/>
  <c r="F185"/>
  <c r="G185" s="1"/>
  <c r="H185" s="1"/>
  <c r="F186"/>
  <c r="G186" s="1"/>
  <c r="H186" s="1"/>
  <c r="F187"/>
  <c r="G187" s="1"/>
  <c r="H187" s="1"/>
  <c r="F188"/>
  <c r="G188" s="1"/>
  <c r="H188" s="1"/>
  <c r="F189"/>
  <c r="G189" s="1"/>
  <c r="H189" s="1"/>
  <c r="F190"/>
  <c r="G190" s="1"/>
  <c r="H190" s="1"/>
  <c r="F191"/>
  <c r="G191" s="1"/>
  <c r="H191" s="1"/>
  <c r="F192"/>
  <c r="G192" s="1"/>
  <c r="H192" s="1"/>
  <c r="F193"/>
  <c r="G193" s="1"/>
  <c r="H193" s="1"/>
  <c r="F194"/>
  <c r="G194" s="1"/>
  <c r="H194" s="1"/>
  <c r="F195"/>
  <c r="G195" s="1"/>
  <c r="H195" s="1"/>
  <c r="F196"/>
  <c r="G196" s="1"/>
  <c r="H196" s="1"/>
  <c r="F197"/>
  <c r="G197" s="1"/>
  <c r="H197" s="1"/>
  <c r="F198"/>
  <c r="G198" s="1"/>
  <c r="H198" s="1"/>
  <c r="F199"/>
  <c r="G199" s="1"/>
  <c r="H199" s="1"/>
  <c r="F200"/>
  <c r="G200" s="1"/>
  <c r="H200" s="1"/>
  <c r="F201"/>
  <c r="G201" s="1"/>
  <c r="H201" s="1"/>
  <c r="F202"/>
  <c r="G202" s="1"/>
  <c r="H202" s="1"/>
  <c r="F203"/>
  <c r="G203" s="1"/>
  <c r="H203" s="1"/>
  <c r="F204"/>
  <c r="G204" s="1"/>
  <c r="H204" s="1"/>
  <c r="F205"/>
  <c r="G205" s="1"/>
  <c r="H205" s="1"/>
  <c r="F206"/>
  <c r="G206" s="1"/>
  <c r="H206" s="1"/>
  <c r="F207"/>
  <c r="G207" s="1"/>
  <c r="H207" s="1"/>
  <c r="F208"/>
  <c r="G208" s="1"/>
  <c r="H208" s="1"/>
  <c r="F209"/>
  <c r="G209" s="1"/>
  <c r="H209" s="1"/>
  <c r="F210"/>
  <c r="G210" s="1"/>
  <c r="H210" s="1"/>
  <c r="F211"/>
  <c r="G211" s="1"/>
  <c r="H211" s="1"/>
  <c r="F212"/>
  <c r="G212" s="1"/>
  <c r="H212" s="1"/>
  <c r="F213"/>
  <c r="G213" s="1"/>
  <c r="H213" s="1"/>
  <c r="F214"/>
  <c r="G214" s="1"/>
  <c r="H214" s="1"/>
  <c r="F215"/>
  <c r="G215" s="1"/>
  <c r="H215" s="1"/>
  <c r="F216"/>
  <c r="G216" s="1"/>
  <c r="H216" s="1"/>
  <c r="F217"/>
  <c r="G217" s="1"/>
  <c r="H217" s="1"/>
  <c r="F218"/>
  <c r="G218" s="1"/>
  <c r="H218" s="1"/>
  <c r="F219"/>
  <c r="G219" s="1"/>
  <c r="H219" s="1"/>
  <c r="F220"/>
  <c r="G220" s="1"/>
  <c r="H220" s="1"/>
  <c r="F221"/>
  <c r="G221" s="1"/>
  <c r="H221" s="1"/>
  <c r="F222"/>
  <c r="G222" s="1"/>
  <c r="H222" s="1"/>
  <c r="F223"/>
  <c r="G223" s="1"/>
  <c r="H223" s="1"/>
  <c r="F224"/>
  <c r="G224" s="1"/>
  <c r="H224" s="1"/>
  <c r="F225"/>
  <c r="G225" s="1"/>
  <c r="H225" s="1"/>
  <c r="F226"/>
  <c r="G226" s="1"/>
  <c r="H226" s="1"/>
  <c r="F227"/>
  <c r="G227" s="1"/>
  <c r="H227" s="1"/>
  <c r="F228"/>
  <c r="G228" s="1"/>
  <c r="H228" s="1"/>
  <c r="F229"/>
  <c r="G229" s="1"/>
  <c r="H229" s="1"/>
  <c r="F230"/>
  <c r="G230" s="1"/>
  <c r="H230" s="1"/>
  <c r="F231"/>
  <c r="G231" s="1"/>
  <c r="H231" s="1"/>
  <c r="F232"/>
  <c r="G232" s="1"/>
  <c r="H232" s="1"/>
  <c r="F233"/>
  <c r="G233" s="1"/>
  <c r="H233" s="1"/>
  <c r="F234"/>
  <c r="G234" s="1"/>
  <c r="H234" s="1"/>
  <c r="F235"/>
  <c r="G235" s="1"/>
  <c r="H235" s="1"/>
  <c r="F236"/>
  <c r="G236" s="1"/>
  <c r="H236" s="1"/>
  <c r="F237"/>
  <c r="G237" s="1"/>
  <c r="H237" s="1"/>
  <c r="F238"/>
  <c r="G238" s="1"/>
  <c r="H238" s="1"/>
  <c r="F239"/>
  <c r="G239" s="1"/>
  <c r="H239" s="1"/>
  <c r="F240"/>
  <c r="G240" s="1"/>
  <c r="H240" s="1"/>
  <c r="F241"/>
  <c r="G241" s="1"/>
  <c r="H241" s="1"/>
  <c r="F242"/>
  <c r="G242" s="1"/>
  <c r="H242" s="1"/>
  <c r="F243"/>
  <c r="G243" s="1"/>
  <c r="H243" s="1"/>
  <c r="F244"/>
  <c r="G244" s="1"/>
  <c r="H244" s="1"/>
  <c r="F245"/>
  <c r="G245" s="1"/>
  <c r="H245" s="1"/>
  <c r="F246"/>
  <c r="G246" s="1"/>
  <c r="H246" s="1"/>
  <c r="F247"/>
  <c r="G247" s="1"/>
  <c r="H247" s="1"/>
  <c r="F248"/>
  <c r="G248" s="1"/>
  <c r="H248" s="1"/>
  <c r="F249"/>
  <c r="G249" s="1"/>
  <c r="H249" s="1"/>
  <c r="F250"/>
  <c r="G250" s="1"/>
  <c r="H250" s="1"/>
  <c r="F251"/>
  <c r="G251" s="1"/>
  <c r="H251" s="1"/>
  <c r="F252"/>
  <c r="G252" s="1"/>
  <c r="H252" s="1"/>
  <c r="F253"/>
  <c r="G253" s="1"/>
  <c r="H253" s="1"/>
  <c r="F254"/>
  <c r="G254" s="1"/>
  <c r="H254" s="1"/>
  <c r="F255"/>
  <c r="G255" s="1"/>
  <c r="H255" s="1"/>
  <c r="F256"/>
  <c r="G256" s="1"/>
  <c r="H256" s="1"/>
  <c r="F257"/>
  <c r="G257" s="1"/>
  <c r="H257" s="1"/>
  <c r="F258"/>
  <c r="G258" s="1"/>
  <c r="H258" s="1"/>
  <c r="F259"/>
  <c r="G259" s="1"/>
  <c r="H259" s="1"/>
  <c r="F260"/>
  <c r="G260" s="1"/>
  <c r="H260" s="1"/>
  <c r="F261"/>
  <c r="G261" s="1"/>
  <c r="H261" s="1"/>
  <c r="F262"/>
  <c r="G262" s="1"/>
  <c r="H262" s="1"/>
  <c r="F263"/>
  <c r="G263" s="1"/>
  <c r="H263" s="1"/>
  <c r="F264"/>
  <c r="G264" s="1"/>
  <c r="H264" s="1"/>
  <c r="F265"/>
  <c r="G265" s="1"/>
  <c r="H265" s="1"/>
  <c r="F266"/>
  <c r="G266" s="1"/>
  <c r="H266" s="1"/>
  <c r="F267"/>
  <c r="G267" s="1"/>
  <c r="H267" s="1"/>
  <c r="F268"/>
  <c r="G268" s="1"/>
  <c r="H268" s="1"/>
  <c r="F269"/>
  <c r="G269" s="1"/>
  <c r="H269" s="1"/>
  <c r="F270"/>
  <c r="G270" s="1"/>
  <c r="H270" s="1"/>
  <c r="F271"/>
  <c r="G271" s="1"/>
  <c r="H271" s="1"/>
  <c r="F272"/>
  <c r="G272" s="1"/>
  <c r="H272" s="1"/>
  <c r="F273"/>
  <c r="G273" s="1"/>
  <c r="H273" s="1"/>
  <c r="F274"/>
  <c r="G274" s="1"/>
  <c r="H274" s="1"/>
  <c r="F275"/>
  <c r="G275" s="1"/>
  <c r="H275" s="1"/>
  <c r="F276"/>
  <c r="G276" s="1"/>
  <c r="H276" s="1"/>
  <c r="F277"/>
  <c r="G277" s="1"/>
  <c r="H277" s="1"/>
  <c r="F278"/>
  <c r="G278" s="1"/>
  <c r="H278" s="1"/>
  <c r="F279"/>
  <c r="G279" s="1"/>
  <c r="H279" s="1"/>
  <c r="F280"/>
  <c r="G280" s="1"/>
  <c r="H280" s="1"/>
  <c r="F281"/>
  <c r="G281" s="1"/>
  <c r="H281" s="1"/>
  <c r="F282"/>
  <c r="G282" s="1"/>
  <c r="H282" s="1"/>
  <c r="F283"/>
  <c r="G283" s="1"/>
  <c r="H283" s="1"/>
  <c r="F284"/>
  <c r="G284" s="1"/>
  <c r="H284" s="1"/>
  <c r="F285"/>
  <c r="G285" s="1"/>
  <c r="H285" s="1"/>
  <c r="F286"/>
  <c r="G286" s="1"/>
  <c r="H286" s="1"/>
  <c r="F287"/>
  <c r="G287" s="1"/>
  <c r="H287" s="1"/>
  <c r="F288"/>
  <c r="G288" s="1"/>
  <c r="H288" s="1"/>
  <c r="F289"/>
  <c r="G289" s="1"/>
  <c r="H289" s="1"/>
  <c r="F290"/>
  <c r="G290" s="1"/>
  <c r="H290" s="1"/>
  <c r="F291"/>
  <c r="G291" s="1"/>
  <c r="H291" s="1"/>
  <c r="F292"/>
  <c r="G292" s="1"/>
  <c r="H292" s="1"/>
  <c r="F293"/>
  <c r="G293" s="1"/>
  <c r="H293" s="1"/>
  <c r="F294"/>
  <c r="G294" s="1"/>
  <c r="H294" s="1"/>
  <c r="F295"/>
  <c r="G295" s="1"/>
  <c r="H295" s="1"/>
  <c r="F296"/>
  <c r="G296" s="1"/>
  <c r="H296" s="1"/>
  <c r="F297"/>
  <c r="G297" s="1"/>
  <c r="H297" s="1"/>
  <c r="F298"/>
  <c r="G298" s="1"/>
  <c r="H298" s="1"/>
  <c r="F299"/>
  <c r="G299" s="1"/>
  <c r="H299" s="1"/>
  <c r="F300"/>
  <c r="G300" s="1"/>
  <c r="H300" s="1"/>
  <c r="F301"/>
  <c r="G301" s="1"/>
  <c r="H301" s="1"/>
  <c r="F302"/>
  <c r="G302" s="1"/>
  <c r="H302" s="1"/>
  <c r="F303"/>
  <c r="G303" s="1"/>
  <c r="H303" s="1"/>
  <c r="F304"/>
  <c r="G304" s="1"/>
  <c r="H304" s="1"/>
  <c r="F305"/>
  <c r="G305" s="1"/>
  <c r="H305" s="1"/>
  <c r="F306"/>
  <c r="G306" s="1"/>
  <c r="H306" s="1"/>
  <c r="F307"/>
  <c r="G307" s="1"/>
  <c r="H307" s="1"/>
  <c r="F308"/>
  <c r="G308" s="1"/>
  <c r="H308" s="1"/>
  <c r="F309"/>
  <c r="G309" s="1"/>
  <c r="H309" s="1"/>
  <c r="F310"/>
  <c r="G310" s="1"/>
  <c r="H310" s="1"/>
  <c r="F311"/>
  <c r="G311" s="1"/>
  <c r="H311" s="1"/>
  <c r="F312"/>
  <c r="G312" s="1"/>
  <c r="H312" s="1"/>
  <c r="F313"/>
  <c r="G313" s="1"/>
  <c r="H313" s="1"/>
  <c r="F314"/>
  <c r="G314" s="1"/>
  <c r="H314" s="1"/>
  <c r="F315"/>
  <c r="G315" s="1"/>
  <c r="H315" s="1"/>
  <c r="F316"/>
  <c r="G316" s="1"/>
  <c r="H316" s="1"/>
  <c r="F317"/>
  <c r="G317" s="1"/>
  <c r="H317" s="1"/>
  <c r="F318"/>
  <c r="G318" s="1"/>
  <c r="H318" s="1"/>
  <c r="F319"/>
  <c r="G319" s="1"/>
  <c r="H319" s="1"/>
  <c r="F320"/>
  <c r="G320" s="1"/>
  <c r="H320" s="1"/>
  <c r="F321"/>
  <c r="G321" s="1"/>
  <c r="H321" s="1"/>
  <c r="F322"/>
  <c r="G322" s="1"/>
  <c r="H322" s="1"/>
  <c r="F323"/>
  <c r="G323" s="1"/>
  <c r="H323" s="1"/>
  <c r="F324"/>
  <c r="G324" s="1"/>
  <c r="H324" s="1"/>
  <c r="F325"/>
  <c r="G325" s="1"/>
  <c r="H325" s="1"/>
  <c r="F326"/>
  <c r="G326" s="1"/>
  <c r="H326" s="1"/>
  <c r="F327"/>
  <c r="G327" s="1"/>
  <c r="H327" s="1"/>
  <c r="F328"/>
  <c r="G328" s="1"/>
  <c r="H328" s="1"/>
  <c r="F329"/>
  <c r="G329" s="1"/>
  <c r="H329" s="1"/>
  <c r="F330"/>
  <c r="G330" s="1"/>
  <c r="H330" s="1"/>
  <c r="F331"/>
  <c r="G331" s="1"/>
  <c r="H331" s="1"/>
  <c r="F332"/>
  <c r="G332" s="1"/>
  <c r="H332" s="1"/>
  <c r="F333"/>
  <c r="G333" s="1"/>
  <c r="H333" s="1"/>
  <c r="F334"/>
  <c r="G334" s="1"/>
  <c r="H334" s="1"/>
  <c r="F335"/>
  <c r="G335" s="1"/>
  <c r="H335" s="1"/>
  <c r="F336"/>
  <c r="G336" s="1"/>
  <c r="H336" s="1"/>
  <c r="F337"/>
  <c r="G337" s="1"/>
  <c r="H337" s="1"/>
  <c r="F338"/>
  <c r="G338" s="1"/>
  <c r="H338" s="1"/>
  <c r="F339"/>
  <c r="G339" s="1"/>
  <c r="H339" s="1"/>
  <c r="F340"/>
  <c r="G340" s="1"/>
  <c r="H340" s="1"/>
  <c r="F341"/>
  <c r="G341" s="1"/>
  <c r="H341" s="1"/>
  <c r="F342"/>
  <c r="G342" s="1"/>
  <c r="H342" s="1"/>
  <c r="F343"/>
  <c r="G343" s="1"/>
  <c r="H343" s="1"/>
  <c r="F344"/>
  <c r="G344" s="1"/>
  <c r="H344" s="1"/>
  <c r="F345"/>
  <c r="G345" s="1"/>
  <c r="H345" s="1"/>
  <c r="F346"/>
  <c r="G346" s="1"/>
  <c r="H346" s="1"/>
  <c r="F347"/>
  <c r="G347" s="1"/>
  <c r="H347" s="1"/>
  <c r="F348"/>
  <c r="G348" s="1"/>
  <c r="H348" s="1"/>
  <c r="F349"/>
  <c r="G349" s="1"/>
  <c r="H349" s="1"/>
  <c r="F350"/>
  <c r="G350" s="1"/>
  <c r="H350" s="1"/>
  <c r="F351"/>
  <c r="G351" s="1"/>
  <c r="H351" s="1"/>
  <c r="F352"/>
  <c r="G352" s="1"/>
  <c r="H352" s="1"/>
  <c r="F353"/>
  <c r="G353" s="1"/>
  <c r="H353" s="1"/>
  <c r="F354"/>
  <c r="G354" s="1"/>
  <c r="H354" s="1"/>
  <c r="F355"/>
  <c r="G355" s="1"/>
  <c r="H355" s="1"/>
  <c r="F356"/>
  <c r="G356" s="1"/>
  <c r="H356" s="1"/>
  <c r="F357"/>
  <c r="G357" s="1"/>
  <c r="H357" s="1"/>
  <c r="F358"/>
  <c r="G358" s="1"/>
  <c r="H358" s="1"/>
  <c r="F359"/>
  <c r="G359" s="1"/>
  <c r="H359" s="1"/>
  <c r="F360"/>
  <c r="G360" s="1"/>
  <c r="H360" s="1"/>
  <c r="F361"/>
  <c r="G361" s="1"/>
  <c r="H361" s="1"/>
  <c r="F362"/>
  <c r="G362" s="1"/>
  <c r="H362" s="1"/>
  <c r="F363"/>
  <c r="G363" s="1"/>
  <c r="H363" s="1"/>
  <c r="F364"/>
  <c r="G364" s="1"/>
  <c r="H364" s="1"/>
  <c r="F365"/>
  <c r="G365" s="1"/>
  <c r="H365" s="1"/>
  <c r="F366"/>
  <c r="G366" s="1"/>
  <c r="H366" s="1"/>
  <c r="F367"/>
  <c r="G367" s="1"/>
  <c r="H367" s="1"/>
  <c r="F368"/>
  <c r="G368" s="1"/>
  <c r="H368" s="1"/>
  <c r="F369"/>
  <c r="G369" s="1"/>
  <c r="H369" s="1"/>
  <c r="F370"/>
  <c r="G370" s="1"/>
  <c r="H370" s="1"/>
  <c r="F371"/>
  <c r="G371" s="1"/>
  <c r="H371" s="1"/>
  <c r="F372"/>
  <c r="G372" s="1"/>
  <c r="H372" s="1"/>
  <c r="F373"/>
  <c r="G373" s="1"/>
  <c r="H373" s="1"/>
  <c r="F374"/>
  <c r="G374" s="1"/>
  <c r="H374" s="1"/>
  <c r="F375"/>
  <c r="G375" s="1"/>
  <c r="H375" s="1"/>
  <c r="F376"/>
  <c r="G376" s="1"/>
  <c r="H376" s="1"/>
  <c r="F377"/>
  <c r="G377" s="1"/>
  <c r="H377" s="1"/>
  <c r="F378"/>
  <c r="G378" s="1"/>
  <c r="H378" s="1"/>
  <c r="F379"/>
  <c r="G379" s="1"/>
  <c r="H379" s="1"/>
  <c r="F380"/>
  <c r="G380" s="1"/>
  <c r="H380" s="1"/>
  <c r="F381"/>
  <c r="G381" s="1"/>
  <c r="H381" s="1"/>
  <c r="F382"/>
  <c r="G382" s="1"/>
  <c r="H382" s="1"/>
  <c r="F383"/>
  <c r="G383" s="1"/>
  <c r="H383" s="1"/>
  <c r="F384"/>
  <c r="G384" s="1"/>
  <c r="H384" s="1"/>
  <c r="F385"/>
  <c r="G385" s="1"/>
  <c r="H385" s="1"/>
  <c r="F386"/>
  <c r="G386" s="1"/>
  <c r="H386" s="1"/>
  <c r="F387"/>
  <c r="G387" s="1"/>
  <c r="H387" s="1"/>
  <c r="F388"/>
  <c r="G388" s="1"/>
  <c r="H388" s="1"/>
  <c r="F389"/>
  <c r="G389" s="1"/>
  <c r="H389" s="1"/>
  <c r="F390"/>
  <c r="G390" s="1"/>
  <c r="H390" s="1"/>
  <c r="F391"/>
  <c r="G391" s="1"/>
  <c r="H391" s="1"/>
  <c r="F392"/>
  <c r="G392" s="1"/>
  <c r="H392" s="1"/>
  <c r="F393"/>
  <c r="G393" s="1"/>
  <c r="H393" s="1"/>
  <c r="F394"/>
  <c r="G394" s="1"/>
  <c r="H394" s="1"/>
  <c r="F395"/>
  <c r="G395" s="1"/>
  <c r="H395" s="1"/>
  <c r="F396"/>
  <c r="G396" s="1"/>
  <c r="H396" s="1"/>
  <c r="F397"/>
  <c r="G397" s="1"/>
  <c r="H397" s="1"/>
  <c r="F398"/>
  <c r="G398" s="1"/>
  <c r="H398" s="1"/>
  <c r="F399"/>
  <c r="G399" s="1"/>
  <c r="H399" s="1"/>
  <c r="F400"/>
  <c r="G400" s="1"/>
  <c r="H400" s="1"/>
  <c r="F401"/>
  <c r="G401" s="1"/>
  <c r="H401" s="1"/>
  <c r="F402"/>
  <c r="G402" s="1"/>
  <c r="H402" s="1"/>
  <c r="F403"/>
  <c r="G403" s="1"/>
  <c r="H403" s="1"/>
  <c r="F404"/>
  <c r="G404" s="1"/>
  <c r="H404" s="1"/>
  <c r="F405"/>
  <c r="G405" s="1"/>
  <c r="H405" s="1"/>
  <c r="F406"/>
  <c r="G406" s="1"/>
  <c r="H406" s="1"/>
  <c r="F407"/>
  <c r="G407" s="1"/>
  <c r="H407" s="1"/>
  <c r="F408"/>
  <c r="G408" s="1"/>
  <c r="H408" s="1"/>
  <c r="F409"/>
  <c r="G409" s="1"/>
  <c r="H409" s="1"/>
  <c r="F410"/>
  <c r="G410" s="1"/>
  <c r="H410" s="1"/>
  <c r="F411"/>
  <c r="G411" s="1"/>
  <c r="H411" s="1"/>
  <c r="F412"/>
  <c r="G412" s="1"/>
  <c r="H412" s="1"/>
  <c r="F413"/>
  <c r="G413" s="1"/>
  <c r="H413" s="1"/>
  <c r="F414"/>
  <c r="G414" s="1"/>
  <c r="H414" s="1"/>
  <c r="F415"/>
  <c r="G415" s="1"/>
  <c r="H415" s="1"/>
  <c r="F416"/>
  <c r="G416" s="1"/>
  <c r="H416" s="1"/>
  <c r="F417"/>
  <c r="G417" s="1"/>
  <c r="H417" s="1"/>
  <c r="F418"/>
  <c r="G418" s="1"/>
  <c r="H418" s="1"/>
  <c r="F419"/>
  <c r="G419" s="1"/>
  <c r="H419" s="1"/>
  <c r="F420"/>
  <c r="G420" s="1"/>
  <c r="H420" s="1"/>
  <c r="F421"/>
  <c r="G421" s="1"/>
  <c r="H421" s="1"/>
  <c r="F422"/>
  <c r="G422" s="1"/>
  <c r="H422" s="1"/>
  <c r="F423"/>
  <c r="G423" s="1"/>
  <c r="H423" s="1"/>
  <c r="F424"/>
  <c r="G424" s="1"/>
  <c r="H424" s="1"/>
  <c r="F425"/>
  <c r="G425" s="1"/>
  <c r="H425" s="1"/>
  <c r="F426"/>
  <c r="G426" s="1"/>
  <c r="H426" s="1"/>
  <c r="F427"/>
  <c r="G427" s="1"/>
  <c r="H427" s="1"/>
  <c r="F428"/>
  <c r="G428" s="1"/>
  <c r="H428" s="1"/>
  <c r="F429"/>
  <c r="G429" s="1"/>
  <c r="H429" s="1"/>
  <c r="F430"/>
  <c r="G430" s="1"/>
  <c r="H430" s="1"/>
  <c r="F431"/>
  <c r="G431" s="1"/>
  <c r="H431" s="1"/>
  <c r="F432"/>
  <c r="G432" s="1"/>
  <c r="H432" s="1"/>
  <c r="F433"/>
  <c r="G433" s="1"/>
  <c r="H433" s="1"/>
  <c r="F434"/>
  <c r="G434" s="1"/>
  <c r="H434" s="1"/>
  <c r="F435"/>
  <c r="G435" s="1"/>
  <c r="H435" s="1"/>
  <c r="F436"/>
  <c r="G436" s="1"/>
  <c r="H436" s="1"/>
  <c r="F437"/>
  <c r="G437" s="1"/>
  <c r="H437" s="1"/>
  <c r="F438"/>
  <c r="G438" s="1"/>
  <c r="H438" s="1"/>
  <c r="F439"/>
  <c r="G439" s="1"/>
  <c r="H439" s="1"/>
  <c r="F440"/>
  <c r="G440" s="1"/>
  <c r="H440" s="1"/>
  <c r="F441"/>
  <c r="G441" s="1"/>
  <c r="H441" s="1"/>
  <c r="F442"/>
  <c r="G442" s="1"/>
  <c r="H442" s="1"/>
  <c r="F443"/>
  <c r="G443" s="1"/>
  <c r="H443" s="1"/>
  <c r="F444"/>
  <c r="G444" s="1"/>
  <c r="H444" s="1"/>
  <c r="F445"/>
  <c r="G445" s="1"/>
  <c r="H445" s="1"/>
  <c r="F446"/>
  <c r="G446" s="1"/>
  <c r="H446" s="1"/>
  <c r="F447"/>
  <c r="G447" s="1"/>
  <c r="H447" s="1"/>
  <c r="F448"/>
  <c r="G448" s="1"/>
  <c r="H448" s="1"/>
  <c r="F449"/>
  <c r="G449" s="1"/>
  <c r="H449" s="1"/>
  <c r="F450"/>
  <c r="G450" s="1"/>
  <c r="H450" s="1"/>
  <c r="F451"/>
  <c r="G451" s="1"/>
  <c r="H451" s="1"/>
  <c r="F452"/>
  <c r="G452" s="1"/>
  <c r="H452" s="1"/>
  <c r="F453"/>
  <c r="G453" s="1"/>
  <c r="H453" s="1"/>
  <c r="F454"/>
  <c r="G454" s="1"/>
  <c r="H454" s="1"/>
  <c r="F455"/>
  <c r="G455" s="1"/>
  <c r="H455" s="1"/>
  <c r="F456"/>
  <c r="G456" s="1"/>
  <c r="H456" s="1"/>
  <c r="F457"/>
  <c r="G457" s="1"/>
  <c r="H457" s="1"/>
  <c r="F458"/>
  <c r="G458" s="1"/>
  <c r="H458" s="1"/>
  <c r="F459"/>
  <c r="G459" s="1"/>
  <c r="H459" s="1"/>
  <c r="F460"/>
  <c r="G460" s="1"/>
  <c r="H460" s="1"/>
  <c r="F461"/>
  <c r="G461" s="1"/>
  <c r="H461" s="1"/>
  <c r="F462"/>
  <c r="G462" s="1"/>
  <c r="H462" s="1"/>
  <c r="F463"/>
  <c r="G463" s="1"/>
  <c r="H463" s="1"/>
  <c r="F464"/>
  <c r="G464" s="1"/>
  <c r="H464" s="1"/>
  <c r="F465"/>
  <c r="G465" s="1"/>
  <c r="H465" s="1"/>
  <c r="F466"/>
  <c r="G466" s="1"/>
  <c r="H466" s="1"/>
  <c r="F467"/>
  <c r="G467" s="1"/>
  <c r="H467" s="1"/>
  <c r="F468"/>
  <c r="G468" s="1"/>
  <c r="H468" s="1"/>
  <c r="F469"/>
  <c r="G469" s="1"/>
  <c r="H469" s="1"/>
  <c r="F470"/>
  <c r="G470" s="1"/>
  <c r="H470" s="1"/>
  <c r="F471"/>
  <c r="G471" s="1"/>
  <c r="H471" s="1"/>
  <c r="F472"/>
  <c r="G472" s="1"/>
  <c r="H472" s="1"/>
  <c r="F473"/>
  <c r="G473" s="1"/>
  <c r="H473" s="1"/>
  <c r="F474"/>
  <c r="G474" s="1"/>
  <c r="H474" s="1"/>
  <c r="F475"/>
  <c r="G475" s="1"/>
  <c r="H475" s="1"/>
  <c r="F476"/>
  <c r="G476" s="1"/>
  <c r="H476" s="1"/>
  <c r="F477"/>
  <c r="G477" s="1"/>
  <c r="H477" s="1"/>
  <c r="F478"/>
  <c r="G478" s="1"/>
  <c r="H478" s="1"/>
  <c r="F479"/>
  <c r="G479" s="1"/>
  <c r="H479" s="1"/>
  <c r="F480"/>
  <c r="G480" s="1"/>
  <c r="H480" s="1"/>
  <c r="F481"/>
  <c r="G481" s="1"/>
  <c r="H481" s="1"/>
  <c r="F482"/>
  <c r="G482" s="1"/>
  <c r="H482" s="1"/>
  <c r="F483"/>
  <c r="G483" s="1"/>
  <c r="H483" s="1"/>
  <c r="F484"/>
  <c r="G484" s="1"/>
  <c r="H484" s="1"/>
  <c r="F485"/>
  <c r="G485" s="1"/>
  <c r="H485" s="1"/>
  <c r="F486"/>
  <c r="G486" s="1"/>
  <c r="H486" s="1"/>
  <c r="F487"/>
  <c r="G487" s="1"/>
  <c r="H487" s="1"/>
  <c r="F488"/>
  <c r="G488" s="1"/>
  <c r="H488" s="1"/>
  <c r="F489"/>
  <c r="G489" s="1"/>
  <c r="H489" s="1"/>
  <c r="F490"/>
  <c r="G490" s="1"/>
  <c r="H490" s="1"/>
  <c r="F491"/>
  <c r="G491" s="1"/>
  <c r="H491" s="1"/>
  <c r="F492"/>
  <c r="G492" s="1"/>
  <c r="H492" s="1"/>
  <c r="F493"/>
  <c r="G493" s="1"/>
  <c r="H493" s="1"/>
  <c r="F494"/>
  <c r="G494" s="1"/>
  <c r="H494" s="1"/>
  <c r="F495"/>
  <c r="G495" s="1"/>
  <c r="H495" s="1"/>
  <c r="F496"/>
  <c r="G496" s="1"/>
  <c r="H496" s="1"/>
  <c r="F497"/>
  <c r="G497" s="1"/>
  <c r="H497" s="1"/>
  <c r="F498"/>
  <c r="G498" s="1"/>
  <c r="H498" s="1"/>
  <c r="F499"/>
  <c r="G499" s="1"/>
  <c r="H499" s="1"/>
  <c r="F500"/>
  <c r="G500" s="1"/>
  <c r="H500" s="1"/>
  <c r="F501"/>
  <c r="G501" s="1"/>
  <c r="H501" s="1"/>
  <c r="F502"/>
  <c r="G502" s="1"/>
  <c r="H502" s="1"/>
  <c r="F503"/>
  <c r="G503" s="1"/>
  <c r="H503" s="1"/>
  <c r="F504"/>
  <c r="G504" s="1"/>
  <c r="H504" s="1"/>
  <c r="F505"/>
  <c r="G505" s="1"/>
  <c r="H505" s="1"/>
  <c r="F506"/>
  <c r="G506" s="1"/>
  <c r="H506" s="1"/>
  <c r="F507"/>
  <c r="G507" s="1"/>
  <c r="H507" s="1"/>
  <c r="F508"/>
  <c r="G508" s="1"/>
  <c r="H508" s="1"/>
  <c r="F509"/>
  <c r="G509" s="1"/>
  <c r="H509" s="1"/>
  <c r="F510"/>
  <c r="G510" s="1"/>
  <c r="H510" s="1"/>
  <c r="F511"/>
  <c r="G511" s="1"/>
  <c r="H511" s="1"/>
  <c r="F512"/>
  <c r="G512" s="1"/>
  <c r="H512" s="1"/>
  <c r="F513"/>
  <c r="G513" s="1"/>
  <c r="H513" s="1"/>
  <c r="F514"/>
  <c r="G514" s="1"/>
  <c r="H514" s="1"/>
  <c r="F515"/>
  <c r="G515" s="1"/>
  <c r="H515" s="1"/>
  <c r="F516"/>
  <c r="G516" s="1"/>
  <c r="H516" s="1"/>
  <c r="F517"/>
  <c r="G517" s="1"/>
  <c r="H517" s="1"/>
  <c r="F518"/>
  <c r="G518" s="1"/>
  <c r="H518" s="1"/>
  <c r="F519"/>
  <c r="G519" s="1"/>
  <c r="H519" s="1"/>
  <c r="F520"/>
  <c r="G520" s="1"/>
  <c r="H520" s="1"/>
  <c r="F521"/>
  <c r="G521" s="1"/>
  <c r="H521" s="1"/>
  <c r="F522"/>
  <c r="G522" s="1"/>
  <c r="H522" s="1"/>
  <c r="F523"/>
  <c r="G523" s="1"/>
  <c r="H523" s="1"/>
  <c r="F524"/>
  <c r="G524" s="1"/>
  <c r="H524" s="1"/>
  <c r="F525"/>
  <c r="G525" s="1"/>
  <c r="H525" s="1"/>
  <c r="F526"/>
  <c r="G526" s="1"/>
  <c r="H526" s="1"/>
  <c r="F527"/>
  <c r="G527" s="1"/>
  <c r="H527" s="1"/>
  <c r="F528"/>
  <c r="G528" s="1"/>
  <c r="H528" s="1"/>
  <c r="F529"/>
  <c r="G529" s="1"/>
  <c r="H529" s="1"/>
  <c r="F530"/>
  <c r="G530" s="1"/>
  <c r="H530" s="1"/>
  <c r="F531"/>
  <c r="G531" s="1"/>
  <c r="H531" s="1"/>
  <c r="F532"/>
  <c r="G532" s="1"/>
  <c r="H532" s="1"/>
  <c r="F533"/>
  <c r="G533" s="1"/>
  <c r="H533" s="1"/>
  <c r="F534"/>
  <c r="G534" s="1"/>
  <c r="H534" s="1"/>
  <c r="F535"/>
  <c r="G535" s="1"/>
  <c r="H535" s="1"/>
  <c r="F536"/>
  <c r="G536" s="1"/>
  <c r="H536" s="1"/>
  <c r="F537"/>
  <c r="G537" s="1"/>
  <c r="H537" s="1"/>
  <c r="F538"/>
  <c r="G538" s="1"/>
  <c r="H538" s="1"/>
  <c r="F539"/>
  <c r="G539" s="1"/>
  <c r="H539" s="1"/>
  <c r="F540"/>
  <c r="G540" s="1"/>
  <c r="H540" s="1"/>
  <c r="F541"/>
  <c r="G541" s="1"/>
  <c r="H541" s="1"/>
  <c r="F542"/>
  <c r="G542" s="1"/>
  <c r="H542" s="1"/>
  <c r="F543"/>
  <c r="G543" s="1"/>
  <c r="H543" s="1"/>
  <c r="F544"/>
  <c r="G544" s="1"/>
  <c r="H544" s="1"/>
  <c r="F545"/>
  <c r="G545" s="1"/>
  <c r="H545" s="1"/>
  <c r="F546"/>
  <c r="G546" s="1"/>
  <c r="H546" s="1"/>
  <c r="F547"/>
  <c r="G547" s="1"/>
  <c r="H547" s="1"/>
  <c r="F548"/>
  <c r="G548" s="1"/>
  <c r="H548" s="1"/>
  <c r="F549"/>
  <c r="G549" s="1"/>
  <c r="H549" s="1"/>
  <c r="F550"/>
  <c r="G550" s="1"/>
  <c r="H550" s="1"/>
  <c r="F551"/>
  <c r="G551" s="1"/>
  <c r="H551" s="1"/>
  <c r="F552"/>
  <c r="G552" s="1"/>
  <c r="H552" s="1"/>
  <c r="F553"/>
  <c r="G553" s="1"/>
  <c r="H553" s="1"/>
  <c r="F554"/>
  <c r="G554" s="1"/>
  <c r="H554" s="1"/>
  <c r="F555"/>
  <c r="G555" s="1"/>
  <c r="H555" s="1"/>
  <c r="F556"/>
  <c r="G556" s="1"/>
  <c r="H556" s="1"/>
  <c r="F557"/>
  <c r="G557" s="1"/>
  <c r="H557" s="1"/>
  <c r="F558"/>
  <c r="G558" s="1"/>
  <c r="H558" s="1"/>
  <c r="F559"/>
  <c r="G559" s="1"/>
  <c r="H559" s="1"/>
  <c r="F560"/>
  <c r="G560" s="1"/>
  <c r="H560" s="1"/>
  <c r="F561"/>
  <c r="G561" s="1"/>
  <c r="H561" s="1"/>
  <c r="F562"/>
  <c r="G562" s="1"/>
  <c r="H562" s="1"/>
  <c r="F563"/>
  <c r="G563" s="1"/>
  <c r="H563" s="1"/>
  <c r="F564"/>
  <c r="G564" s="1"/>
  <c r="H564" s="1"/>
  <c r="F565"/>
  <c r="G565" s="1"/>
  <c r="H565" s="1"/>
  <c r="F566"/>
  <c r="G566" s="1"/>
  <c r="H566" s="1"/>
  <c r="F567"/>
  <c r="G567" s="1"/>
  <c r="H567" s="1"/>
  <c r="F568"/>
  <c r="G568" s="1"/>
  <c r="H568" s="1"/>
  <c r="F569"/>
  <c r="G569" s="1"/>
  <c r="H569" s="1"/>
  <c r="F570"/>
  <c r="G570" s="1"/>
  <c r="H570" s="1"/>
  <c r="F571"/>
  <c r="G571" s="1"/>
  <c r="H571" s="1"/>
  <c r="F572"/>
  <c r="G572" s="1"/>
  <c r="H572" s="1"/>
  <c r="F573"/>
  <c r="G573" s="1"/>
  <c r="H573" s="1"/>
  <c r="F574"/>
  <c r="G574" s="1"/>
  <c r="H574" s="1"/>
  <c r="F575"/>
  <c r="G575" s="1"/>
  <c r="H575" s="1"/>
  <c r="F576"/>
  <c r="G576" s="1"/>
  <c r="H576" s="1"/>
  <c r="F577"/>
  <c r="G577" s="1"/>
  <c r="H577" s="1"/>
  <c r="F578"/>
  <c r="G578" s="1"/>
  <c r="H578" s="1"/>
  <c r="F579"/>
  <c r="G579" s="1"/>
  <c r="H579" s="1"/>
  <c r="F580"/>
  <c r="G580" s="1"/>
  <c r="H580" s="1"/>
  <c r="F581"/>
  <c r="G581" s="1"/>
  <c r="H581" s="1"/>
  <c r="F582"/>
  <c r="G582" s="1"/>
  <c r="H582" s="1"/>
  <c r="F583"/>
  <c r="G583"/>
  <c r="H583" s="1"/>
  <c r="F584"/>
  <c r="G584" s="1"/>
  <c r="H584" s="1"/>
  <c r="F585"/>
  <c r="G585" s="1"/>
  <c r="H585" s="1"/>
  <c r="F586"/>
  <c r="G586" s="1"/>
  <c r="H586" s="1"/>
  <c r="F587"/>
  <c r="G587" s="1"/>
  <c r="H587" s="1"/>
  <c r="F9"/>
  <c r="G9" s="1"/>
  <c r="H9" s="1"/>
  <c r="F10"/>
  <c r="G10" s="1"/>
  <c r="H10" s="1"/>
  <c r="F11"/>
  <c r="G11"/>
  <c r="H11" s="1"/>
  <c r="F12"/>
  <c r="G12" s="1"/>
  <c r="H12" s="1"/>
  <c r="F13"/>
  <c r="G13" s="1"/>
  <c r="H13" s="1"/>
  <c r="F14"/>
  <c r="G14" s="1"/>
  <c r="H14" s="1"/>
  <c r="F15"/>
  <c r="G15" s="1"/>
  <c r="H15" s="1"/>
  <c r="F8"/>
  <c r="G8" s="1"/>
  <c r="H8" s="1"/>
  <c r="C602" i="24"/>
  <c r="C601"/>
  <c r="C598"/>
  <c r="D598" s="1"/>
  <c r="C597"/>
  <c r="C594"/>
  <c r="C593" s="1"/>
  <c r="C592"/>
  <c r="C591" s="1"/>
  <c r="C590"/>
  <c r="C589" s="1"/>
  <c r="C588"/>
  <c r="C587" s="1"/>
  <c r="C586"/>
  <c r="C585" s="1"/>
  <c r="C584"/>
  <c r="C583" s="1"/>
  <c r="C581"/>
  <c r="C580" s="1"/>
  <c r="C579"/>
  <c r="C578" s="1"/>
  <c r="C577"/>
  <c r="C576" s="1"/>
  <c r="C575"/>
  <c r="C574" s="1"/>
  <c r="C573"/>
  <c r="C569"/>
  <c r="C568" s="1"/>
  <c r="C567" s="1"/>
  <c r="C564"/>
  <c r="C563" s="1"/>
  <c r="C566"/>
  <c r="C565"/>
  <c r="C562"/>
  <c r="C561" s="1"/>
  <c r="C560"/>
  <c r="C559" s="1"/>
  <c r="C558"/>
  <c r="D558" s="1"/>
  <c r="C557"/>
  <c r="C554"/>
  <c r="C555"/>
  <c r="D555" s="1"/>
  <c r="C553"/>
  <c r="C552" s="1"/>
  <c r="C551"/>
  <c r="C550"/>
  <c r="C549" s="1"/>
  <c r="C548"/>
  <c r="C547" s="1"/>
  <c r="C546" s="1"/>
  <c r="C545" s="1"/>
  <c r="C544"/>
  <c r="C543"/>
  <c r="C542"/>
  <c r="C541" s="1"/>
  <c r="C540"/>
  <c r="C539" s="1"/>
  <c r="C536"/>
  <c r="C533"/>
  <c r="C532"/>
  <c r="C531"/>
  <c r="C530"/>
  <c r="C529"/>
  <c r="C525"/>
  <c r="C524"/>
  <c r="C523"/>
  <c r="C522"/>
  <c r="C521"/>
  <c r="C519"/>
  <c r="C518" s="1"/>
  <c r="C515"/>
  <c r="C514" s="1"/>
  <c r="C513"/>
  <c r="C512" s="1"/>
  <c r="C511"/>
  <c r="C510"/>
  <c r="C509"/>
  <c r="D509" s="1"/>
  <c r="C508"/>
  <c r="G807"/>
  <c r="C507"/>
  <c r="C506"/>
  <c r="C505"/>
  <c r="D505"/>
  <c r="G801"/>
  <c r="C504"/>
  <c r="C503" s="1"/>
  <c r="C501"/>
  <c r="C502" s="1"/>
  <c r="C499"/>
  <c r="C498"/>
  <c r="D498" s="1"/>
  <c r="C497"/>
  <c r="C496"/>
  <c r="C495"/>
  <c r="C494"/>
  <c r="C493"/>
  <c r="C492"/>
  <c r="C491" s="1"/>
  <c r="C490"/>
  <c r="C488"/>
  <c r="C487" s="1"/>
  <c r="C486"/>
  <c r="C485"/>
  <c r="G764"/>
  <c r="D484"/>
  <c r="C483"/>
  <c r="C482" s="1"/>
  <c r="G763"/>
  <c r="C481"/>
  <c r="D481" s="1"/>
  <c r="C480"/>
  <c r="C479"/>
  <c r="C478" s="1"/>
  <c r="G756"/>
  <c r="C476"/>
  <c r="C475" s="1"/>
  <c r="C473"/>
  <c r="D473" s="1"/>
  <c r="G750"/>
  <c r="C474"/>
  <c r="D474" s="1"/>
  <c r="C472"/>
  <c r="C471"/>
  <c r="C470"/>
  <c r="D470" s="1"/>
  <c r="C468"/>
  <c r="D468" s="1"/>
  <c r="C467"/>
  <c r="C465"/>
  <c r="C460"/>
  <c r="G736"/>
  <c r="C459"/>
  <c r="C458"/>
  <c r="C457"/>
  <c r="C456"/>
  <c r="D456" s="1"/>
  <c r="C455"/>
  <c r="C453"/>
  <c r="C452"/>
  <c r="C451"/>
  <c r="C450"/>
  <c r="C449"/>
  <c r="C448"/>
  <c r="C447"/>
  <c r="C446"/>
  <c r="D445"/>
  <c r="C444"/>
  <c r="C443" s="1"/>
  <c r="C442"/>
  <c r="C441" s="1"/>
  <c r="C440"/>
  <c r="C439"/>
  <c r="D439" s="1"/>
  <c r="C438"/>
  <c r="C437"/>
  <c r="C434"/>
  <c r="C433" s="1"/>
  <c r="C432"/>
  <c r="C431"/>
  <c r="C429"/>
  <c r="C428"/>
  <c r="C426" s="1"/>
  <c r="C425" s="1"/>
  <c r="D427"/>
  <c r="C423"/>
  <c r="D424"/>
  <c r="D422"/>
  <c r="C421"/>
  <c r="C420"/>
  <c r="C419" s="1"/>
  <c r="D418"/>
  <c r="D417"/>
  <c r="C416"/>
  <c r="C415"/>
  <c r="C414"/>
  <c r="D412"/>
  <c r="C408"/>
  <c r="C406"/>
  <c r="C404"/>
  <c r="C405"/>
  <c r="D405" s="1"/>
  <c r="D404"/>
  <c r="C401"/>
  <c r="C400" s="1"/>
  <c r="C399"/>
  <c r="C396"/>
  <c r="C395" s="1"/>
  <c r="C394"/>
  <c r="C393"/>
  <c r="C392"/>
  <c r="C391"/>
  <c r="C390"/>
  <c r="C389"/>
  <c r="C388"/>
  <c r="C385"/>
  <c r="C384"/>
  <c r="C383"/>
  <c r="C382"/>
  <c r="C381"/>
  <c r="C378"/>
  <c r="C377"/>
  <c r="C376"/>
  <c r="C375"/>
  <c r="C374"/>
  <c r="C373"/>
  <c r="C371"/>
  <c r="C369"/>
  <c r="C367"/>
  <c r="C366"/>
  <c r="C365"/>
  <c r="C362"/>
  <c r="C361"/>
  <c r="C360"/>
  <c r="C359" s="1"/>
  <c r="C358"/>
  <c r="C357" s="1"/>
  <c r="C356" s="1"/>
  <c r="C355"/>
  <c r="C354"/>
  <c r="C351"/>
  <c r="C350"/>
  <c r="C346"/>
  <c r="C344" s="1"/>
  <c r="C343" s="1"/>
  <c r="C342"/>
  <c r="C341" s="1"/>
  <c r="C340"/>
  <c r="C339"/>
  <c r="C338"/>
  <c r="C337"/>
  <c r="C334"/>
  <c r="C333" s="1"/>
  <c r="C332" s="1"/>
  <c r="C331"/>
  <c r="C330"/>
  <c r="C329"/>
  <c r="C328"/>
  <c r="C327" s="1"/>
  <c r="C326" s="1"/>
  <c r="C325"/>
  <c r="C324"/>
  <c r="C323" s="1"/>
  <c r="C322"/>
  <c r="C321" s="1"/>
  <c r="C319"/>
  <c r="C318" s="1"/>
  <c r="C317"/>
  <c r="C316" s="1"/>
  <c r="C314"/>
  <c r="C313"/>
  <c r="C312"/>
  <c r="C311"/>
  <c r="C310"/>
  <c r="C309"/>
  <c r="D309"/>
  <c r="C308"/>
  <c r="C307"/>
  <c r="C306"/>
  <c r="C305"/>
  <c r="D305"/>
  <c r="C304"/>
  <c r="C303"/>
  <c r="C302"/>
  <c r="C299"/>
  <c r="C298"/>
  <c r="C297"/>
  <c r="C296"/>
  <c r="C295"/>
  <c r="C293"/>
  <c r="D293" s="1"/>
  <c r="C292"/>
  <c r="C291"/>
  <c r="C290"/>
  <c r="D290" s="1"/>
  <c r="C289"/>
  <c r="C288"/>
  <c r="C287"/>
  <c r="C286"/>
  <c r="C285"/>
  <c r="C284"/>
  <c r="C283"/>
  <c r="C282"/>
  <c r="C281"/>
  <c r="C275"/>
  <c r="C274" s="1"/>
  <c r="C273"/>
  <c r="C272"/>
  <c r="C269"/>
  <c r="C268"/>
  <c r="C267"/>
  <c r="C266" s="1"/>
  <c r="C265"/>
  <c r="C264"/>
  <c r="C262"/>
  <c r="C261" s="1"/>
  <c r="C260"/>
  <c r="C259"/>
  <c r="C258"/>
  <c r="C256"/>
  <c r="C255" s="1"/>
  <c r="C254"/>
  <c r="C253" s="1"/>
  <c r="C252"/>
  <c r="D252" s="1"/>
  <c r="C251"/>
  <c r="C248"/>
  <c r="C247" s="1"/>
  <c r="C246"/>
  <c r="C245" s="1"/>
  <c r="C244"/>
  <c r="C243" s="1"/>
  <c r="C239"/>
  <c r="C233"/>
  <c r="C232" s="1"/>
  <c r="C229"/>
  <c r="C228" s="1"/>
  <c r="C227"/>
  <c r="C226" s="1"/>
  <c r="C222"/>
  <c r="C218"/>
  <c r="C217"/>
  <c r="C216"/>
  <c r="C213"/>
  <c r="C211"/>
  <c r="C207"/>
  <c r="C206"/>
  <c r="C204"/>
  <c r="C203" s="1"/>
  <c r="C202"/>
  <c r="C201"/>
  <c r="C196"/>
  <c r="C195"/>
  <c r="C194"/>
  <c r="C192"/>
  <c r="C191"/>
  <c r="C190"/>
  <c r="C188"/>
  <c r="C187"/>
  <c r="C186" s="1"/>
  <c r="C185" s="1"/>
  <c r="C184"/>
  <c r="C183" s="1"/>
  <c r="C182" s="1"/>
  <c r="C181" s="1"/>
  <c r="C180"/>
  <c r="C179"/>
  <c r="C178"/>
  <c r="C176"/>
  <c r="C175"/>
  <c r="C174"/>
  <c r="C173"/>
  <c r="C169"/>
  <c r="C168" s="1"/>
  <c r="C167" s="1"/>
  <c r="C166" s="1"/>
  <c r="C165" s="1"/>
  <c r="C164" s="1"/>
  <c r="C163"/>
  <c r="C162"/>
  <c r="C161"/>
  <c r="C158"/>
  <c r="C157" s="1"/>
  <c r="C156"/>
  <c r="D155"/>
  <c r="C152"/>
  <c r="C151" s="1"/>
  <c r="C150"/>
  <c r="C149" s="1"/>
  <c r="C148" s="1"/>
  <c r="C147" s="1"/>
  <c r="C146"/>
  <c r="C145"/>
  <c r="C142"/>
  <c r="C141"/>
  <c r="C140"/>
  <c r="C139"/>
  <c r="C138" s="1"/>
  <c r="C137"/>
  <c r="C136" s="1"/>
  <c r="C135" s="1"/>
  <c r="C134"/>
  <c r="C133" s="1"/>
  <c r="C132" s="1"/>
  <c r="C131" s="1"/>
  <c r="C130" s="1"/>
  <c r="C129"/>
  <c r="C128"/>
  <c r="C126"/>
  <c r="C124"/>
  <c r="C123"/>
  <c r="C120"/>
  <c r="C119"/>
  <c r="C118"/>
  <c r="C117"/>
  <c r="C116"/>
  <c r="C111"/>
  <c r="D111" s="1"/>
  <c r="D112"/>
  <c r="C110"/>
  <c r="C109" s="1"/>
  <c r="C105"/>
  <c r="C104" s="1"/>
  <c r="C103"/>
  <c r="C102" s="1"/>
  <c r="C101" s="1"/>
  <c r="C100" s="1"/>
  <c r="C99"/>
  <c r="C98" s="1"/>
  <c r="C97" s="1"/>
  <c r="C96"/>
  <c r="C95" s="1"/>
  <c r="C94"/>
  <c r="C93"/>
  <c r="C91"/>
  <c r="C90" s="1"/>
  <c r="C89"/>
  <c r="C88" s="1"/>
  <c r="C87"/>
  <c r="C86" s="1"/>
  <c r="C85"/>
  <c r="C84" s="1"/>
  <c r="C82"/>
  <c r="C81"/>
  <c r="C79"/>
  <c r="C80"/>
  <c r="D79"/>
  <c r="D78"/>
  <c r="C77"/>
  <c r="C76" s="1"/>
  <c r="C75" s="1"/>
  <c r="C74" s="1"/>
  <c r="C73"/>
  <c r="C72" s="1"/>
  <c r="C71" s="1"/>
  <c r="C70"/>
  <c r="C69" s="1"/>
  <c r="D69" s="1"/>
  <c r="C68"/>
  <c r="C67" s="1"/>
  <c r="D67" s="1"/>
  <c r="C65"/>
  <c r="C64" s="1"/>
  <c r="C63" s="1"/>
  <c r="C61"/>
  <c r="C60" s="1"/>
  <c r="C59"/>
  <c r="C58" s="1"/>
  <c r="C57"/>
  <c r="C56" s="1"/>
  <c r="C54"/>
  <c r="C53"/>
  <c r="C52"/>
  <c r="C51" s="1"/>
  <c r="C50"/>
  <c r="C49" s="1"/>
  <c r="C46"/>
  <c r="C45" s="1"/>
  <c r="C44"/>
  <c r="C43" s="1"/>
  <c r="C40"/>
  <c r="C39"/>
  <c r="C35"/>
  <c r="D35"/>
  <c r="C34"/>
  <c r="C33" s="1"/>
  <c r="C32" s="1"/>
  <c r="C31"/>
  <c r="D31" s="1"/>
  <c r="C30"/>
  <c r="C28"/>
  <c r="C27"/>
  <c r="C26"/>
  <c r="C25"/>
  <c r="C24"/>
  <c r="C22"/>
  <c r="C21" s="1"/>
  <c r="C20" s="1"/>
  <c r="C19"/>
  <c r="C18" s="1"/>
  <c r="C17"/>
  <c r="C15"/>
  <c r="D15" s="1"/>
  <c r="C14"/>
  <c r="C12"/>
  <c r="C11" s="1"/>
  <c r="C10"/>
  <c r="C9"/>
  <c r="C7"/>
  <c r="C6"/>
  <c r="C4"/>
  <c r="C3"/>
  <c r="E82" i="23" l="1"/>
  <c r="H82" s="1"/>
  <c r="D476" i="24"/>
  <c r="D553"/>
  <c r="C38"/>
  <c r="C37" s="1"/>
  <c r="C36" s="1"/>
  <c r="C271"/>
  <c r="C270" s="1"/>
  <c r="C469"/>
  <c r="C596"/>
  <c r="C595" s="1"/>
  <c r="D34"/>
  <c r="D73"/>
  <c r="C13"/>
  <c r="C115"/>
  <c r="D176"/>
  <c r="C177"/>
  <c r="D184"/>
  <c r="D340"/>
  <c r="D361"/>
  <c r="C364"/>
  <c r="C363" s="1"/>
  <c r="D490"/>
  <c r="D557"/>
  <c r="D4"/>
  <c r="D9"/>
  <c r="D81"/>
  <c r="D118"/>
  <c r="D187"/>
  <c r="D201"/>
  <c r="D342"/>
  <c r="D341" s="1"/>
  <c r="D350"/>
  <c r="D392"/>
  <c r="D521"/>
  <c r="D573"/>
  <c r="D80"/>
  <c r="D120"/>
  <c r="C280"/>
  <c r="D12"/>
  <c r="D50"/>
  <c r="D93"/>
  <c r="D124"/>
  <c r="D128"/>
  <c r="C160"/>
  <c r="C159" s="1"/>
  <c r="D174"/>
  <c r="C250"/>
  <c r="C249" s="1"/>
  <c r="D254"/>
  <c r="D256"/>
  <c r="D260"/>
  <c r="D262"/>
  <c r="D273"/>
  <c r="D298"/>
  <c r="C320"/>
  <c r="D325"/>
  <c r="D338"/>
  <c r="D377"/>
  <c r="D385"/>
  <c r="D399"/>
  <c r="D401"/>
  <c r="D442"/>
  <c r="D451"/>
  <c r="D496"/>
  <c r="D501"/>
  <c r="D519"/>
  <c r="D536"/>
  <c r="C8"/>
  <c r="C23"/>
  <c r="D54"/>
  <c r="D84"/>
  <c r="D94"/>
  <c r="D105"/>
  <c r="C172"/>
  <c r="C205"/>
  <c r="D211"/>
  <c r="D314"/>
  <c r="C336"/>
  <c r="C335" s="1"/>
  <c r="D339"/>
  <c r="D388"/>
  <c r="D441"/>
  <c r="D452"/>
  <c r="D457"/>
  <c r="D493"/>
  <c r="C500"/>
  <c r="D507"/>
  <c r="D551"/>
  <c r="C436"/>
  <c r="C435" s="1"/>
  <c r="D435" s="1"/>
  <c r="D500"/>
  <c r="C42"/>
  <c r="C41" s="1"/>
  <c r="C114"/>
  <c r="C113" s="1"/>
  <c r="D76"/>
  <c r="C2"/>
  <c r="C1" s="1"/>
  <c r="C55"/>
  <c r="C66"/>
  <c r="C62" s="1"/>
  <c r="D140"/>
  <c r="D411"/>
  <c r="D415"/>
  <c r="D453"/>
  <c r="D467"/>
  <c r="G745"/>
  <c r="D492"/>
  <c r="G782"/>
  <c r="D495"/>
  <c r="G786"/>
  <c r="G791"/>
  <c r="G806"/>
  <c r="C538"/>
  <c r="C537" s="1"/>
  <c r="C5"/>
  <c r="D46"/>
  <c r="D53"/>
  <c r="D59"/>
  <c r="D77"/>
  <c r="D99"/>
  <c r="D110"/>
  <c r="D116"/>
  <c r="D119"/>
  <c r="D137"/>
  <c r="D142"/>
  <c r="D146"/>
  <c r="D169"/>
  <c r="C189"/>
  <c r="D239"/>
  <c r="D244"/>
  <c r="D248"/>
  <c r="D281"/>
  <c r="D307"/>
  <c r="D311"/>
  <c r="D331"/>
  <c r="D351"/>
  <c r="D354"/>
  <c r="D358"/>
  <c r="D360"/>
  <c r="D362"/>
  <c r="D389"/>
  <c r="D400"/>
  <c r="D432"/>
  <c r="D455"/>
  <c r="D472"/>
  <c r="D494"/>
  <c r="D497"/>
  <c r="D510"/>
  <c r="D511"/>
  <c r="D523"/>
  <c r="D533"/>
  <c r="D548"/>
  <c r="D550"/>
  <c r="D560"/>
  <c r="G743"/>
  <c r="G779"/>
  <c r="G783"/>
  <c r="G802"/>
  <c r="D28"/>
  <c r="D40"/>
  <c r="D68"/>
  <c r="C83"/>
  <c r="C127"/>
  <c r="C144"/>
  <c r="C143" s="1"/>
  <c r="D150"/>
  <c r="D162"/>
  <c r="D179"/>
  <c r="C200"/>
  <c r="D259"/>
  <c r="D265"/>
  <c r="D292"/>
  <c r="D296"/>
  <c r="D302"/>
  <c r="D322"/>
  <c r="D355"/>
  <c r="D366"/>
  <c r="D373"/>
  <c r="D375"/>
  <c r="C387"/>
  <c r="C386" s="1"/>
  <c r="C430"/>
  <c r="C477"/>
  <c r="G780"/>
  <c r="G784"/>
  <c r="G810"/>
  <c r="C528"/>
  <c r="D566"/>
  <c r="G795"/>
  <c r="D503"/>
  <c r="C29"/>
  <c r="D58"/>
  <c r="D103"/>
  <c r="D129"/>
  <c r="D152"/>
  <c r="D196"/>
  <c r="D222"/>
  <c r="D247"/>
  <c r="D278"/>
  <c r="D283"/>
  <c r="D285"/>
  <c r="D321"/>
  <c r="D346"/>
  <c r="C349"/>
  <c r="C348" s="1"/>
  <c r="C347" s="1"/>
  <c r="C353"/>
  <c r="D426"/>
  <c r="D429"/>
  <c r="D437"/>
  <c r="C454"/>
  <c r="G796"/>
  <c r="G809"/>
  <c r="D532"/>
  <c r="D543"/>
  <c r="C600"/>
  <c r="C599" s="1"/>
  <c r="D127"/>
  <c r="D288"/>
  <c r="C372"/>
  <c r="D381"/>
  <c r="D384"/>
  <c r="D395"/>
  <c r="D459"/>
  <c r="D485"/>
  <c r="D11"/>
  <c r="D66"/>
  <c r="D98"/>
  <c r="D102"/>
  <c r="C263"/>
  <c r="D284"/>
  <c r="D289"/>
  <c r="D310"/>
  <c r="D414"/>
  <c r="D425"/>
  <c r="D433"/>
  <c r="C466"/>
  <c r="G808"/>
  <c r="G811"/>
  <c r="D531"/>
  <c r="D25"/>
  <c r="D60"/>
  <c r="D70"/>
  <c r="D85"/>
  <c r="C92"/>
  <c r="D156"/>
  <c r="D218"/>
  <c r="C380"/>
  <c r="C379" s="1"/>
  <c r="D542"/>
  <c r="D10"/>
  <c r="D115"/>
  <c r="D52"/>
  <c r="D74"/>
  <c r="C108"/>
  <c r="C107" s="1"/>
  <c r="C106" s="1"/>
  <c r="C122"/>
  <c r="C121" s="1"/>
  <c r="D18"/>
  <c r="D126"/>
  <c r="D1"/>
  <c r="D56"/>
  <c r="D151"/>
  <c r="D109"/>
  <c r="D43"/>
  <c r="C48"/>
  <c r="C47" s="1"/>
  <c r="D75"/>
  <c r="D82"/>
  <c r="D123"/>
  <c r="D173"/>
  <c r="D269"/>
  <c r="D287"/>
  <c r="D2"/>
  <c r="D19"/>
  <c r="D125"/>
  <c r="D134"/>
  <c r="D158"/>
  <c r="D212"/>
  <c r="C294"/>
  <c r="C279" s="1"/>
  <c r="D299"/>
  <c r="D308"/>
  <c r="D319"/>
  <c r="D328"/>
  <c r="D264"/>
  <c r="D6"/>
  <c r="D17"/>
  <c r="D22"/>
  <c r="D24"/>
  <c r="D26"/>
  <c r="D30"/>
  <c r="D33"/>
  <c r="D44"/>
  <c r="D49"/>
  <c r="D51"/>
  <c r="D57"/>
  <c r="D61"/>
  <c r="D117"/>
  <c r="D157"/>
  <c r="D267"/>
  <c r="D272"/>
  <c r="D3"/>
  <c r="C257"/>
  <c r="C301"/>
  <c r="C300" s="1"/>
  <c r="D306"/>
  <c r="D312"/>
  <c r="C315"/>
  <c r="D165"/>
  <c r="D286"/>
  <c r="D297"/>
  <c r="D164"/>
  <c r="D180"/>
  <c r="D194"/>
  <c r="D202"/>
  <c r="D255"/>
  <c r="D277"/>
  <c r="D371"/>
  <c r="D376"/>
  <c r="C403"/>
  <c r="C402" s="1"/>
  <c r="D190"/>
  <c r="C197"/>
  <c r="C193" s="1"/>
  <c r="C199"/>
  <c r="C198" s="1"/>
  <c r="C210"/>
  <c r="D210" s="1"/>
  <c r="C212"/>
  <c r="C215"/>
  <c r="C214" s="1"/>
  <c r="C223"/>
  <c r="D223" s="1"/>
  <c r="C224"/>
  <c r="C225"/>
  <c r="D225" s="1"/>
  <c r="C231"/>
  <c r="C230" s="1"/>
  <c r="C237"/>
  <c r="C236" s="1"/>
  <c r="C240"/>
  <c r="C238" s="1"/>
  <c r="C242"/>
  <c r="C241" s="1"/>
  <c r="D367"/>
  <c r="D383"/>
  <c r="C219"/>
  <c r="D365"/>
  <c r="D390"/>
  <c r="C464"/>
  <c r="C463" s="1"/>
  <c r="C462" s="1"/>
  <c r="C461" s="1"/>
  <c r="D349"/>
  <c r="D359"/>
  <c r="D369"/>
  <c r="D378"/>
  <c r="D382"/>
  <c r="D391"/>
  <c r="D408"/>
  <c r="D416"/>
  <c r="D420"/>
  <c r="D446"/>
  <c r="C489"/>
  <c r="D368"/>
  <c r="D421"/>
  <c r="D431"/>
  <c r="D438"/>
  <c r="D447"/>
  <c r="D478"/>
  <c r="G755"/>
  <c r="D374"/>
  <c r="D428"/>
  <c r="D450"/>
  <c r="D464"/>
  <c r="D434"/>
  <c r="G805"/>
  <c r="D580"/>
  <c r="D591"/>
  <c r="D440"/>
  <c r="D443"/>
  <c r="D448"/>
  <c r="D458"/>
  <c r="G735"/>
  <c r="G740"/>
  <c r="G749"/>
  <c r="G758"/>
  <c r="D482"/>
  <c r="G769"/>
  <c r="D486"/>
  <c r="D488"/>
  <c r="G777"/>
  <c r="D502"/>
  <c r="C535"/>
  <c r="C534" s="1"/>
  <c r="D534" s="1"/>
  <c r="D444"/>
  <c r="D449"/>
  <c r="D460"/>
  <c r="D465"/>
  <c r="G744"/>
  <c r="D469"/>
  <c r="G746"/>
  <c r="G748"/>
  <c r="G752"/>
  <c r="D479"/>
  <c r="D483"/>
  <c r="G787"/>
  <c r="G790"/>
  <c r="D506"/>
  <c r="D508"/>
  <c r="C520"/>
  <c r="C517" s="1"/>
  <c r="C516" s="1"/>
  <c r="D522"/>
  <c r="C582"/>
  <c r="D544"/>
  <c r="D559"/>
  <c r="D586"/>
  <c r="D594"/>
  <c r="G733"/>
  <c r="G762"/>
  <c r="G773"/>
  <c r="G775"/>
  <c r="G789"/>
  <c r="G792"/>
  <c r="D504"/>
  <c r="D541"/>
  <c r="D576"/>
  <c r="D602"/>
  <c r="G741"/>
  <c r="D525"/>
  <c r="D552"/>
  <c r="D562"/>
  <c r="D569"/>
  <c r="D575"/>
  <c r="D579"/>
  <c r="D584"/>
  <c r="D597"/>
  <c r="C556"/>
  <c r="D577"/>
  <c r="D581"/>
  <c r="D592"/>
  <c r="D565"/>
  <c r="C572"/>
  <c r="C571" s="1"/>
  <c r="C570" s="1"/>
  <c r="D535" l="1"/>
  <c r="C221"/>
  <c r="C352"/>
  <c r="D352" s="1"/>
  <c r="C171"/>
  <c r="C170" s="1"/>
  <c r="D379"/>
  <c r="C220"/>
  <c r="D214"/>
  <c r="D253"/>
  <c r="D372"/>
  <c r="D353"/>
  <c r="D55"/>
  <c r="D423"/>
  <c r="D348"/>
  <c r="D347"/>
  <c r="D101"/>
  <c r="D100"/>
  <c r="D380"/>
  <c r="D45"/>
  <c r="D172"/>
  <c r="D193"/>
  <c r="D549"/>
  <c r="D596"/>
  <c r="D583"/>
  <c r="G794"/>
  <c r="G772"/>
  <c r="G734"/>
  <c r="D513"/>
  <c r="G788"/>
  <c r="D499"/>
  <c r="G781"/>
  <c r="G768"/>
  <c r="D564"/>
  <c r="G804"/>
  <c r="D398"/>
  <c r="D419"/>
  <c r="D357"/>
  <c r="D387"/>
  <c r="D258"/>
  <c r="D251"/>
  <c r="D236"/>
  <c r="D227"/>
  <c r="D207"/>
  <c r="D198"/>
  <c r="D330"/>
  <c r="D324"/>
  <c r="D233"/>
  <c r="D317"/>
  <c r="D29"/>
  <c r="D14"/>
  <c r="D91"/>
  <c r="D163"/>
  <c r="D114"/>
  <c r="C527"/>
  <c r="D242"/>
  <c r="D231"/>
  <c r="D224"/>
  <c r="D221" s="1"/>
  <c r="D215"/>
  <c r="D578"/>
  <c r="D590"/>
  <c r="D487"/>
  <c r="G774"/>
  <c r="G761"/>
  <c r="D515"/>
  <c r="D593"/>
  <c r="D585"/>
  <c r="G778"/>
  <c r="D491"/>
  <c r="D436"/>
  <c r="D407"/>
  <c r="D406"/>
  <c r="D344"/>
  <c r="D246"/>
  <c r="D217"/>
  <c r="D213"/>
  <c r="D178"/>
  <c r="D337"/>
  <c r="D304"/>
  <c r="D295"/>
  <c r="D275"/>
  <c r="D268"/>
  <c r="D219"/>
  <c r="D204"/>
  <c r="D192"/>
  <c r="D186"/>
  <c r="D168"/>
  <c r="D303"/>
  <c r="D32"/>
  <c r="D139"/>
  <c r="D271"/>
  <c r="D104"/>
  <c r="D72"/>
  <c r="D97"/>
  <c r="D89"/>
  <c r="D7"/>
  <c r="D601"/>
  <c r="D588"/>
  <c r="D524"/>
  <c r="D454"/>
  <c r="D530"/>
  <c r="D430"/>
  <c r="D364"/>
  <c r="D291"/>
  <c r="D243"/>
  <c r="D229"/>
  <c r="D216"/>
  <c r="D206"/>
  <c r="D200"/>
  <c r="D188"/>
  <c r="D345"/>
  <c r="D329"/>
  <c r="D313"/>
  <c r="D276"/>
  <c r="D48"/>
  <c r="D21"/>
  <c r="D16"/>
  <c r="D149"/>
  <c r="D122"/>
  <c r="D96"/>
  <c r="D87"/>
  <c r="D39"/>
  <c r="D263"/>
  <c r="D8"/>
  <c r="C235"/>
  <c r="C234" s="1"/>
  <c r="C209"/>
  <c r="C208" s="1"/>
  <c r="D237"/>
  <c r="D197"/>
  <c r="G800"/>
  <c r="D480"/>
  <c r="G757"/>
  <c r="D529"/>
  <c r="G747"/>
  <c r="D471"/>
  <c r="D540"/>
  <c r="D413"/>
  <c r="D370"/>
  <c r="D394"/>
  <c r="D410"/>
  <c r="D241"/>
  <c r="D230"/>
  <c r="D195"/>
  <c r="D191"/>
  <c r="D175"/>
  <c r="D327"/>
  <c r="D318"/>
  <c r="D282"/>
  <c r="D261"/>
  <c r="D238"/>
  <c r="D183"/>
  <c r="D334"/>
  <c r="D23"/>
  <c r="D154"/>
  <c r="D145"/>
  <c r="D266"/>
  <c r="D161"/>
  <c r="D136"/>
  <c r="D65"/>
  <c r="D141"/>
  <c r="D108"/>
  <c r="D27"/>
  <c r="D572"/>
  <c r="D240"/>
  <c r="D199"/>
  <c r="C526" l="1"/>
  <c r="D526" s="1"/>
  <c r="D280"/>
  <c r="D209"/>
  <c r="D393"/>
  <c r="D42"/>
  <c r="D41"/>
  <c r="G771"/>
  <c r="D135"/>
  <c r="D477"/>
  <c r="G754"/>
  <c r="D107"/>
  <c r="D144"/>
  <c r="D153"/>
  <c r="D333"/>
  <c r="D182"/>
  <c r="D38"/>
  <c r="D86"/>
  <c r="D95"/>
  <c r="D121"/>
  <c r="D20"/>
  <c r="D363"/>
  <c r="D568"/>
  <c r="D71"/>
  <c r="D270"/>
  <c r="D274"/>
  <c r="D294"/>
  <c r="D403"/>
  <c r="D90"/>
  <c r="D316"/>
  <c r="D226"/>
  <c r="D518"/>
  <c r="D512"/>
  <c r="D554"/>
  <c r="G776"/>
  <c r="D489"/>
  <c r="G785"/>
  <c r="D64"/>
  <c r="D160"/>
  <c r="D208"/>
  <c r="D539"/>
  <c r="G742"/>
  <c r="D466"/>
  <c r="D528"/>
  <c r="D301"/>
  <c r="D228"/>
  <c r="D177"/>
  <c r="G760"/>
  <c r="D189"/>
  <c r="D397"/>
  <c r="G793"/>
  <c r="D133"/>
  <c r="D326"/>
  <c r="D409"/>
  <c r="G799"/>
  <c r="D5"/>
  <c r="D205"/>
  <c r="G751"/>
  <c r="D475"/>
  <c r="D587"/>
  <c r="D138"/>
  <c r="D167"/>
  <c r="D203"/>
  <c r="D245"/>
  <c r="D343"/>
  <c r="D589"/>
  <c r="D561"/>
  <c r="D13"/>
  <c r="D232"/>
  <c r="D323"/>
  <c r="D386"/>
  <c r="D356"/>
  <c r="D563"/>
  <c r="D148"/>
  <c r="D556"/>
  <c r="D520"/>
  <c r="D600"/>
  <c r="D88"/>
  <c r="D185"/>
  <c r="D336"/>
  <c r="D514"/>
  <c r="D574"/>
  <c r="D113"/>
  <c r="D250"/>
  <c r="D257"/>
  <c r="G803"/>
  <c r="G767"/>
  <c r="G732"/>
  <c r="D595"/>
  <c r="D47" l="1"/>
  <c r="G731"/>
  <c r="D166"/>
  <c r="G759"/>
  <c r="D63"/>
  <c r="D92"/>
  <c r="D83"/>
  <c r="D37"/>
  <c r="G770"/>
  <c r="D335"/>
  <c r="D517"/>
  <c r="D235"/>
  <c r="D132"/>
  <c r="D171"/>
  <c r="D396"/>
  <c r="D300"/>
  <c r="G739"/>
  <c r="D463"/>
  <c r="D159"/>
  <c r="D315"/>
  <c r="D567"/>
  <c r="D143"/>
  <c r="D279"/>
  <c r="D249"/>
  <c r="D320"/>
  <c r="G798"/>
  <c r="D547"/>
  <c r="D527"/>
  <c r="D538"/>
  <c r="D220"/>
  <c r="D181"/>
  <c r="G766"/>
  <c r="G797"/>
  <c r="D571"/>
  <c r="D599"/>
  <c r="D147"/>
  <c r="D582"/>
  <c r="D402"/>
  <c r="D332"/>
  <c r="D106"/>
  <c r="G753"/>
  <c r="D537" l="1"/>
  <c r="G738"/>
  <c r="D462"/>
  <c r="D131"/>
  <c r="D570"/>
  <c r="D170"/>
  <c r="D516"/>
  <c r="G730"/>
  <c r="G765"/>
  <c r="D62"/>
  <c r="D546"/>
  <c r="D234"/>
  <c r="D36"/>
  <c r="D545" l="1"/>
  <c r="D130"/>
  <c r="D461"/>
  <c r="G737"/>
  <c r="G729" l="1"/>
  <c r="G728"/>
  <c r="E9" i="22" l="1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E8"/>
  <c r="E9" i="21"/>
  <c r="F9"/>
  <c r="E10"/>
  <c r="F10"/>
  <c r="E11"/>
  <c r="F11"/>
  <c r="E12"/>
  <c r="F12"/>
  <c r="E13"/>
  <c r="F13"/>
  <c r="E14"/>
  <c r="F14"/>
  <c r="E15"/>
  <c r="F15"/>
  <c r="E16"/>
  <c r="F16"/>
  <c r="E17"/>
  <c r="F17"/>
  <c r="E18"/>
  <c r="F18"/>
  <c r="E19"/>
  <c r="F19"/>
  <c r="E20"/>
  <c r="F20"/>
  <c r="E21"/>
  <c r="F21"/>
  <c r="E22"/>
  <c r="F22"/>
  <c r="E23"/>
  <c r="F23"/>
  <c r="E24"/>
  <c r="F24"/>
  <c r="E25"/>
  <c r="F25"/>
  <c r="E26"/>
  <c r="F26"/>
  <c r="E27"/>
  <c r="F27"/>
  <c r="E28"/>
  <c r="F28"/>
  <c r="E29"/>
  <c r="F29"/>
  <c r="E30"/>
  <c r="F30"/>
  <c r="E31"/>
  <c r="F31"/>
  <c r="E32"/>
  <c r="F32"/>
  <c r="E33"/>
  <c r="F33"/>
  <c r="E34"/>
  <c r="F34"/>
  <c r="E35"/>
  <c r="F35"/>
  <c r="E36"/>
  <c r="F36"/>
  <c r="E37"/>
  <c r="F37"/>
  <c r="E38"/>
  <c r="F38"/>
  <c r="E39"/>
  <c r="F39"/>
  <c r="E40"/>
  <c r="F40"/>
  <c r="E41"/>
  <c r="F41"/>
  <c r="E42"/>
  <c r="F42"/>
  <c r="E43"/>
  <c r="F43"/>
  <c r="E44"/>
  <c r="F44"/>
  <c r="E45"/>
  <c r="F45"/>
  <c r="E46"/>
  <c r="F46"/>
  <c r="E47"/>
  <c r="F47"/>
  <c r="E48"/>
  <c r="F48"/>
  <c r="E49"/>
  <c r="F49"/>
  <c r="E50"/>
  <c r="F50"/>
  <c r="E51"/>
  <c r="F51"/>
  <c r="E52"/>
  <c r="F52"/>
  <c r="E53"/>
  <c r="F53"/>
  <c r="E54"/>
  <c r="F54"/>
  <c r="E55"/>
  <c r="F55"/>
  <c r="E56"/>
  <c r="F56"/>
  <c r="E57"/>
  <c r="F57"/>
  <c r="E58"/>
  <c r="F58"/>
  <c r="E59"/>
  <c r="F59"/>
  <c r="E60"/>
  <c r="F60"/>
  <c r="E61"/>
  <c r="F61"/>
  <c r="E62"/>
  <c r="F62"/>
  <c r="E63"/>
  <c r="F63"/>
  <c r="E64"/>
  <c r="F64"/>
  <c r="E65"/>
  <c r="F65"/>
  <c r="E66"/>
  <c r="F66"/>
  <c r="E67"/>
  <c r="F67"/>
  <c r="E68"/>
  <c r="F68"/>
  <c r="E69"/>
  <c r="F69"/>
  <c r="E70"/>
  <c r="F70"/>
  <c r="E71"/>
  <c r="F71"/>
  <c r="E72"/>
  <c r="F72"/>
  <c r="E73"/>
  <c r="F73"/>
  <c r="E74"/>
  <c r="F74"/>
  <c r="E75"/>
  <c r="F75"/>
  <c r="E76"/>
  <c r="F76"/>
  <c r="E77"/>
  <c r="F77"/>
  <c r="E78"/>
  <c r="F78"/>
  <c r="E79"/>
  <c r="F79"/>
  <c r="E80"/>
  <c r="F80"/>
  <c r="E81"/>
  <c r="F81"/>
  <c r="E82"/>
  <c r="F82"/>
  <c r="E83"/>
  <c r="F83"/>
  <c r="E84"/>
  <c r="F84"/>
  <c r="E85"/>
  <c r="F85"/>
  <c r="E86"/>
  <c r="F86"/>
  <c r="E87"/>
  <c r="F87"/>
  <c r="E88"/>
  <c r="F88"/>
  <c r="E89"/>
  <c r="F89"/>
  <c r="E90"/>
  <c r="F90"/>
  <c r="E91"/>
  <c r="F91"/>
  <c r="E92"/>
  <c r="F92"/>
  <c r="E93"/>
  <c r="F93"/>
  <c r="E94"/>
  <c r="F94"/>
  <c r="E95"/>
  <c r="F95"/>
  <c r="E96"/>
  <c r="F96"/>
  <c r="E97"/>
  <c r="F97"/>
  <c r="E98"/>
  <c r="F98"/>
  <c r="E99"/>
  <c r="F99"/>
  <c r="E100"/>
  <c r="F100"/>
  <c r="E101"/>
  <c r="F101"/>
  <c r="E102"/>
  <c r="F102"/>
  <c r="E103"/>
  <c r="F103"/>
  <c r="E104"/>
  <c r="F104"/>
  <c r="E105"/>
  <c r="F105"/>
  <c r="E106"/>
  <c r="F106"/>
  <c r="E107"/>
  <c r="F107"/>
  <c r="E108"/>
  <c r="F108"/>
  <c r="E109"/>
  <c r="F109"/>
  <c r="E110"/>
  <c r="F110"/>
  <c r="E111"/>
  <c r="F111"/>
  <c r="E112"/>
  <c r="F112"/>
  <c r="E113"/>
  <c r="F113"/>
  <c r="E114"/>
  <c r="F114"/>
  <c r="E115"/>
  <c r="F115"/>
  <c r="E116"/>
  <c r="F116"/>
  <c r="E117"/>
  <c r="F117"/>
  <c r="E118"/>
  <c r="F118"/>
  <c r="E119"/>
  <c r="F119"/>
  <c r="E120"/>
  <c r="F120"/>
  <c r="E121"/>
  <c r="F121"/>
  <c r="E122"/>
  <c r="F122"/>
  <c r="E123"/>
  <c r="F123"/>
  <c r="E124"/>
  <c r="F124"/>
  <c r="E125"/>
  <c r="F125"/>
  <c r="E126"/>
  <c r="F126"/>
  <c r="E127"/>
  <c r="F127"/>
  <c r="E128"/>
  <c r="F128"/>
  <c r="E129"/>
  <c r="F129"/>
  <c r="E130"/>
  <c r="F130"/>
  <c r="E131"/>
  <c r="F131"/>
  <c r="E132"/>
  <c r="F132"/>
  <c r="E133"/>
  <c r="F133"/>
  <c r="E134"/>
  <c r="F134"/>
  <c r="E135"/>
  <c r="F135"/>
  <c r="E136"/>
  <c r="F136"/>
  <c r="E137"/>
  <c r="F137"/>
  <c r="E138"/>
  <c r="F138"/>
  <c r="E139"/>
  <c r="F139"/>
  <c r="E140"/>
  <c r="F140"/>
  <c r="E141"/>
  <c r="F141"/>
  <c r="E142"/>
  <c r="F142"/>
  <c r="E143"/>
  <c r="F143"/>
  <c r="E144"/>
  <c r="F144"/>
  <c r="E145"/>
  <c r="F145"/>
  <c r="E146"/>
  <c r="F146"/>
  <c r="E147"/>
  <c r="F147"/>
  <c r="E148"/>
  <c r="F148"/>
  <c r="E149"/>
  <c r="F149"/>
  <c r="E150"/>
  <c r="F150"/>
  <c r="E151"/>
  <c r="F151"/>
  <c r="E152"/>
  <c r="F152"/>
  <c r="E153"/>
  <c r="F153"/>
  <c r="E154"/>
  <c r="F154"/>
  <c r="E155"/>
  <c r="F155"/>
  <c r="E156"/>
  <c r="F156"/>
  <c r="E157"/>
  <c r="F157"/>
  <c r="E158"/>
  <c r="F158"/>
  <c r="E159"/>
  <c r="F159"/>
  <c r="E160"/>
  <c r="F160"/>
  <c r="E161"/>
  <c r="F161"/>
  <c r="E162"/>
  <c r="F162"/>
  <c r="E163"/>
  <c r="F163"/>
  <c r="E164"/>
  <c r="F164"/>
  <c r="E165"/>
  <c r="F165"/>
  <c r="E166"/>
  <c r="F166"/>
  <c r="E167"/>
  <c r="F167"/>
  <c r="E168"/>
  <c r="F168"/>
  <c r="E169"/>
  <c r="F169"/>
  <c r="E170"/>
  <c r="F170"/>
  <c r="E171"/>
  <c r="F171"/>
  <c r="E172"/>
  <c r="F172"/>
  <c r="E173"/>
  <c r="F173"/>
  <c r="E174"/>
  <c r="F174"/>
  <c r="E175"/>
  <c r="F175"/>
  <c r="E176"/>
  <c r="F176"/>
  <c r="E177"/>
  <c r="F177"/>
  <c r="E178"/>
  <c r="F178"/>
  <c r="E179"/>
  <c r="F179"/>
  <c r="E180"/>
  <c r="F180"/>
  <c r="E181"/>
  <c r="F181"/>
  <c r="E182"/>
  <c r="F182"/>
  <c r="E183"/>
  <c r="F183"/>
  <c r="E184"/>
  <c r="F184"/>
  <c r="E185"/>
  <c r="F185"/>
  <c r="E186"/>
  <c r="F186"/>
  <c r="E187"/>
  <c r="F187"/>
  <c r="E188"/>
  <c r="F188"/>
  <c r="E189"/>
  <c r="F189"/>
  <c r="E190"/>
  <c r="F190"/>
  <c r="E191"/>
  <c r="F191"/>
  <c r="E192"/>
  <c r="F192"/>
  <c r="E193"/>
  <c r="F193"/>
  <c r="E194"/>
  <c r="F194"/>
  <c r="E195"/>
  <c r="F195"/>
  <c r="E196"/>
  <c r="F196"/>
  <c r="E197"/>
  <c r="F197"/>
  <c r="E198"/>
  <c r="F198"/>
  <c r="E199"/>
  <c r="F199"/>
  <c r="E200"/>
  <c r="F200"/>
  <c r="E201"/>
  <c r="F201"/>
  <c r="E202"/>
  <c r="F202"/>
  <c r="E203"/>
  <c r="F203"/>
  <c r="E204"/>
  <c r="F204"/>
  <c r="E205"/>
  <c r="F205"/>
  <c r="E206"/>
  <c r="F206"/>
  <c r="E207"/>
  <c r="F207"/>
  <c r="E208"/>
  <c r="F208"/>
  <c r="E209"/>
  <c r="F209"/>
  <c r="E210"/>
  <c r="F210"/>
  <c r="E211"/>
  <c r="F211"/>
  <c r="E212"/>
  <c r="F212"/>
  <c r="E213"/>
  <c r="F213"/>
  <c r="E214"/>
  <c r="F214"/>
  <c r="E215"/>
  <c r="F215"/>
  <c r="E216"/>
  <c r="F216"/>
  <c r="E217"/>
  <c r="F217"/>
  <c r="E218"/>
  <c r="F218"/>
  <c r="E219"/>
  <c r="F219"/>
  <c r="E220"/>
  <c r="F220"/>
  <c r="E221"/>
  <c r="F221"/>
  <c r="E222"/>
  <c r="F222"/>
  <c r="E223"/>
  <c r="F223"/>
  <c r="E224"/>
  <c r="F224"/>
  <c r="E225"/>
  <c r="F225"/>
  <c r="E226"/>
  <c r="F226"/>
  <c r="E227"/>
  <c r="F227"/>
  <c r="E228"/>
  <c r="F228"/>
  <c r="E229"/>
  <c r="F229"/>
  <c r="E230"/>
  <c r="F230"/>
  <c r="E231"/>
  <c r="F231"/>
  <c r="E232"/>
  <c r="F232"/>
  <c r="E233"/>
  <c r="F233"/>
  <c r="E234"/>
  <c r="F234"/>
  <c r="E235"/>
  <c r="F235"/>
  <c r="E236"/>
  <c r="F236"/>
  <c r="E237"/>
  <c r="F237"/>
  <c r="E238"/>
  <c r="F238"/>
  <c r="E239"/>
  <c r="F239"/>
  <c r="E240"/>
  <c r="F240"/>
  <c r="E241"/>
  <c r="F241"/>
  <c r="E242"/>
  <c r="F242"/>
  <c r="E243"/>
  <c r="F243"/>
  <c r="E244"/>
  <c r="F244"/>
  <c r="E245"/>
  <c r="F245"/>
  <c r="E246"/>
  <c r="F246"/>
  <c r="E247"/>
  <c r="F247"/>
  <c r="E248"/>
  <c r="F248"/>
  <c r="E249"/>
  <c r="F249"/>
  <c r="E250"/>
  <c r="F250"/>
  <c r="E251"/>
  <c r="F251"/>
  <c r="E252"/>
  <c r="F252"/>
  <c r="E253"/>
  <c r="F253"/>
  <c r="E254"/>
  <c r="F254"/>
  <c r="E255"/>
  <c r="F255"/>
  <c r="E256"/>
  <c r="F256"/>
  <c r="E257"/>
  <c r="F257"/>
  <c r="E258"/>
  <c r="F258"/>
  <c r="E259"/>
  <c r="F259"/>
  <c r="E260"/>
  <c r="F260"/>
  <c r="E261"/>
  <c r="F261"/>
  <c r="E262"/>
  <c r="F262"/>
  <c r="E263"/>
  <c r="F263"/>
  <c r="E264"/>
  <c r="F264"/>
  <c r="E265"/>
  <c r="F265"/>
  <c r="E266"/>
  <c r="F266"/>
  <c r="E267"/>
  <c r="F267"/>
  <c r="E268"/>
  <c r="F268"/>
  <c r="E269"/>
  <c r="F269"/>
  <c r="E270"/>
  <c r="F270"/>
  <c r="E271"/>
  <c r="F271"/>
  <c r="E272"/>
  <c r="F272"/>
  <c r="E273"/>
  <c r="F273"/>
  <c r="E274"/>
  <c r="F274"/>
  <c r="E275"/>
  <c r="F275"/>
  <c r="E276"/>
  <c r="F276"/>
  <c r="E277"/>
  <c r="F277"/>
  <c r="E278"/>
  <c r="F278"/>
  <c r="E279"/>
  <c r="F279"/>
  <c r="E280"/>
  <c r="F280"/>
  <c r="E281"/>
  <c r="F281"/>
  <c r="E282"/>
  <c r="F282"/>
  <c r="E283"/>
  <c r="F283"/>
  <c r="E284"/>
  <c r="F284"/>
  <c r="E285"/>
  <c r="F285"/>
  <c r="E286"/>
  <c r="F286"/>
  <c r="E287"/>
  <c r="F287"/>
  <c r="E288"/>
  <c r="F288"/>
  <c r="E289"/>
  <c r="F289"/>
  <c r="E290"/>
  <c r="F290"/>
  <c r="E291"/>
  <c r="F291"/>
  <c r="E292"/>
  <c r="F292"/>
  <c r="E293"/>
  <c r="F293"/>
  <c r="E294"/>
  <c r="F294"/>
  <c r="E295"/>
  <c r="F295"/>
  <c r="E296"/>
  <c r="F296"/>
  <c r="E297"/>
  <c r="F297"/>
  <c r="E298"/>
  <c r="F298"/>
  <c r="E299"/>
  <c r="F299"/>
  <c r="E300"/>
  <c r="F300"/>
  <c r="E301"/>
  <c r="F301"/>
  <c r="E302"/>
  <c r="F302"/>
  <c r="E303"/>
  <c r="F303"/>
  <c r="E304"/>
  <c r="F304"/>
  <c r="E305"/>
  <c r="F305"/>
  <c r="E306"/>
  <c r="F306"/>
  <c r="E307"/>
  <c r="F307"/>
  <c r="E308"/>
  <c r="F308"/>
  <c r="E309"/>
  <c r="F309"/>
  <c r="E310"/>
  <c r="F310"/>
  <c r="E311"/>
  <c r="F311"/>
  <c r="E312"/>
  <c r="F312"/>
  <c r="E313"/>
  <c r="F313"/>
  <c r="E314"/>
  <c r="F314"/>
  <c r="E315"/>
  <c r="F315"/>
  <c r="E316"/>
  <c r="F316"/>
  <c r="E317"/>
  <c r="F317"/>
  <c r="E318"/>
  <c r="F318"/>
  <c r="E319"/>
  <c r="F319"/>
  <c r="E320"/>
  <c r="F320"/>
  <c r="E321"/>
  <c r="F321"/>
  <c r="E322"/>
  <c r="F322"/>
  <c r="E323"/>
  <c r="F323"/>
  <c r="E324"/>
  <c r="F324"/>
  <c r="E325"/>
  <c r="F325"/>
  <c r="E326"/>
  <c r="F326"/>
  <c r="E327"/>
  <c r="F327"/>
  <c r="E328"/>
  <c r="F328"/>
  <c r="E329"/>
  <c r="F329"/>
  <c r="E330"/>
  <c r="F330"/>
  <c r="E331"/>
  <c r="F331"/>
  <c r="E332"/>
  <c r="F332"/>
  <c r="E333"/>
  <c r="F333"/>
  <c r="E334"/>
  <c r="F334"/>
  <c r="E335"/>
  <c r="F335"/>
  <c r="E336"/>
  <c r="F336"/>
  <c r="E8"/>
  <c r="F8"/>
  <c r="G8" i="16"/>
  <c r="F9" i="19"/>
  <c r="G9" s="1"/>
  <c r="H9" s="1"/>
  <c r="F10"/>
  <c r="G10" s="1"/>
  <c r="H10" s="1"/>
  <c r="F11"/>
  <c r="G11" s="1"/>
  <c r="H11" s="1"/>
  <c r="F12"/>
  <c r="G12" s="1"/>
  <c r="H12" s="1"/>
  <c r="F13"/>
  <c r="G13" s="1"/>
  <c r="H13" s="1"/>
  <c r="F14"/>
  <c r="G14" s="1"/>
  <c r="H14" s="1"/>
  <c r="F15"/>
  <c r="G15" s="1"/>
  <c r="H15" s="1"/>
  <c r="F16"/>
  <c r="G16" s="1"/>
  <c r="H16" s="1"/>
  <c r="F17"/>
  <c r="G17" s="1"/>
  <c r="H17" s="1"/>
  <c r="F18"/>
  <c r="G18" s="1"/>
  <c r="H18" s="1"/>
  <c r="F19"/>
  <c r="G19" s="1"/>
  <c r="H19" s="1"/>
  <c r="F20"/>
  <c r="G20" s="1"/>
  <c r="H20" s="1"/>
  <c r="F21"/>
  <c r="G21" s="1"/>
  <c r="H21" s="1"/>
  <c r="F22"/>
  <c r="G22" s="1"/>
  <c r="H22" s="1"/>
  <c r="F23"/>
  <c r="G23" s="1"/>
  <c r="H23" s="1"/>
  <c r="F24"/>
  <c r="G24" s="1"/>
  <c r="H24" s="1"/>
  <c r="F25"/>
  <c r="G25" s="1"/>
  <c r="H25" s="1"/>
  <c r="F26"/>
  <c r="G26" s="1"/>
  <c r="H26" s="1"/>
  <c r="F27"/>
  <c r="G27" s="1"/>
  <c r="H27" s="1"/>
  <c r="F28"/>
  <c r="G28" s="1"/>
  <c r="H28" s="1"/>
  <c r="F29"/>
  <c r="G29" s="1"/>
  <c r="H29" s="1"/>
  <c r="F30"/>
  <c r="G30" s="1"/>
  <c r="H30" s="1"/>
  <c r="F31"/>
  <c r="G31" s="1"/>
  <c r="H31" s="1"/>
  <c r="F32"/>
  <c r="G32" s="1"/>
  <c r="H32" s="1"/>
  <c r="F33"/>
  <c r="G33" s="1"/>
  <c r="H33" s="1"/>
  <c r="F34"/>
  <c r="G34" s="1"/>
  <c r="H34" s="1"/>
  <c r="F35"/>
  <c r="G35" s="1"/>
  <c r="H35" s="1"/>
  <c r="F36"/>
  <c r="G36" s="1"/>
  <c r="H36" s="1"/>
  <c r="F37"/>
  <c r="G37" s="1"/>
  <c r="H37" s="1"/>
  <c r="F38"/>
  <c r="G38" s="1"/>
  <c r="H38" s="1"/>
  <c r="F39"/>
  <c r="G39" s="1"/>
  <c r="H39" s="1"/>
  <c r="F40"/>
  <c r="G40" s="1"/>
  <c r="H40" s="1"/>
  <c r="F41"/>
  <c r="G41" s="1"/>
  <c r="H41" s="1"/>
  <c r="F42"/>
  <c r="G42" s="1"/>
  <c r="H42" s="1"/>
  <c r="F43"/>
  <c r="G43" s="1"/>
  <c r="H43" s="1"/>
  <c r="F44"/>
  <c r="G44" s="1"/>
  <c r="H44" s="1"/>
  <c r="F45"/>
  <c r="G45" s="1"/>
  <c r="F46"/>
  <c r="G46" s="1"/>
  <c r="H46" s="1"/>
  <c r="F47"/>
  <c r="G47" s="1"/>
  <c r="H47" s="1"/>
  <c r="F48"/>
  <c r="G48" s="1"/>
  <c r="H48" s="1"/>
  <c r="F49"/>
  <c r="G49" s="1"/>
  <c r="H49" s="1"/>
  <c r="F50"/>
  <c r="G50" s="1"/>
  <c r="H50" s="1"/>
  <c r="F51"/>
  <c r="G51" s="1"/>
  <c r="H51" s="1"/>
  <c r="F52"/>
  <c r="G52" s="1"/>
  <c r="H52" s="1"/>
  <c r="F53"/>
  <c r="G53" s="1"/>
  <c r="H53" s="1"/>
  <c r="F54"/>
  <c r="G54" s="1"/>
  <c r="H54" s="1"/>
  <c r="F55"/>
  <c r="G55" s="1"/>
  <c r="H55" s="1"/>
  <c r="F56"/>
  <c r="G56" s="1"/>
  <c r="H56" s="1"/>
  <c r="F57"/>
  <c r="G57" s="1"/>
  <c r="H57" s="1"/>
  <c r="F58"/>
  <c r="G58" s="1"/>
  <c r="H58" s="1"/>
  <c r="F59"/>
  <c r="G59" s="1"/>
  <c r="H59" s="1"/>
  <c r="F60"/>
  <c r="G60" s="1"/>
  <c r="H60" s="1"/>
  <c r="F61"/>
  <c r="G61" s="1"/>
  <c r="H61" s="1"/>
  <c r="F62"/>
  <c r="G62" s="1"/>
  <c r="H62" s="1"/>
  <c r="F63"/>
  <c r="G63" s="1"/>
  <c r="H63" s="1"/>
  <c r="F64"/>
  <c r="G64" s="1"/>
  <c r="H64" s="1"/>
  <c r="F65"/>
  <c r="G65" s="1"/>
  <c r="H65" s="1"/>
  <c r="F66"/>
  <c r="G66" s="1"/>
  <c r="H66" s="1"/>
  <c r="F67"/>
  <c r="G67" s="1"/>
  <c r="H67" s="1"/>
  <c r="F68"/>
  <c r="G68" s="1"/>
  <c r="H68" s="1"/>
  <c r="F69"/>
  <c r="G69" s="1"/>
  <c r="H69" s="1"/>
  <c r="F70"/>
  <c r="G70" s="1"/>
  <c r="H70" s="1"/>
  <c r="F71"/>
  <c r="G71" s="1"/>
  <c r="H71" s="1"/>
  <c r="F72"/>
  <c r="G72" s="1"/>
  <c r="H72" s="1"/>
  <c r="F73"/>
  <c r="G73" s="1"/>
  <c r="H73" s="1"/>
  <c r="F74"/>
  <c r="G74" s="1"/>
  <c r="H74" s="1"/>
  <c r="F75"/>
  <c r="G75" s="1"/>
  <c r="H75" s="1"/>
  <c r="F76"/>
  <c r="G76" s="1"/>
  <c r="H76" s="1"/>
  <c r="F77"/>
  <c r="G77" s="1"/>
  <c r="H77" s="1"/>
  <c r="F78"/>
  <c r="G78" s="1"/>
  <c r="H78" s="1"/>
  <c r="F79"/>
  <c r="G79" s="1"/>
  <c r="H79" s="1"/>
  <c r="F80"/>
  <c r="G80" s="1"/>
  <c r="H80" s="1"/>
  <c r="F81"/>
  <c r="G81" s="1"/>
  <c r="H81" s="1"/>
  <c r="F82"/>
  <c r="G82" s="1"/>
  <c r="H82" s="1"/>
  <c r="F83"/>
  <c r="G83" s="1"/>
  <c r="H83" s="1"/>
  <c r="F84"/>
  <c r="G84" s="1"/>
  <c r="H84" s="1"/>
  <c r="F85"/>
  <c r="G85" s="1"/>
  <c r="H85" s="1"/>
  <c r="F86"/>
  <c r="G86" s="1"/>
  <c r="H86" s="1"/>
  <c r="F87"/>
  <c r="G87" s="1"/>
  <c r="H87" s="1"/>
  <c r="F88"/>
  <c r="G88" s="1"/>
  <c r="H88" s="1"/>
  <c r="F89"/>
  <c r="G89" s="1"/>
  <c r="H89" s="1"/>
  <c r="F90"/>
  <c r="G90" s="1"/>
  <c r="H90" s="1"/>
  <c r="F91"/>
  <c r="H91" s="1"/>
  <c r="F92"/>
  <c r="G92" s="1"/>
  <c r="H92" s="1"/>
  <c r="F93"/>
  <c r="G93" s="1"/>
  <c r="H93" s="1"/>
  <c r="F94"/>
  <c r="G94" s="1"/>
  <c r="H94" s="1"/>
  <c r="F95"/>
  <c r="G95" s="1"/>
  <c r="H95" s="1"/>
  <c r="F96"/>
  <c r="G96" s="1"/>
  <c r="H96" s="1"/>
  <c r="F97"/>
  <c r="G97" s="1"/>
  <c r="H97" s="1"/>
  <c r="F98"/>
  <c r="G98" s="1"/>
  <c r="H98" s="1"/>
  <c r="F99"/>
  <c r="G99" s="1"/>
  <c r="H99" s="1"/>
  <c r="F100"/>
  <c r="G100" s="1"/>
  <c r="H100" s="1"/>
  <c r="F101"/>
  <c r="G101" s="1"/>
  <c r="H101" s="1"/>
  <c r="F102"/>
  <c r="G102" s="1"/>
  <c r="H102" s="1"/>
  <c r="F103"/>
  <c r="G103" s="1"/>
  <c r="H103" s="1"/>
  <c r="F104"/>
  <c r="G104" s="1"/>
  <c r="H104" s="1"/>
  <c r="F105"/>
  <c r="G105" s="1"/>
  <c r="H105" s="1"/>
  <c r="F106"/>
  <c r="G106" s="1"/>
  <c r="H106" s="1"/>
  <c r="F107"/>
  <c r="G107" s="1"/>
  <c r="H107" s="1"/>
  <c r="F108"/>
  <c r="G108" s="1"/>
  <c r="H108" s="1"/>
  <c r="F109"/>
  <c r="G109" s="1"/>
  <c r="H109" s="1"/>
  <c r="F110"/>
  <c r="G110" s="1"/>
  <c r="H110" s="1"/>
  <c r="F111"/>
  <c r="G111" s="1"/>
  <c r="H111" s="1"/>
  <c r="F112"/>
  <c r="G112" s="1"/>
  <c r="H112" s="1"/>
  <c r="F113"/>
  <c r="G113" s="1"/>
  <c r="H113" s="1"/>
  <c r="F114"/>
  <c r="G114" s="1"/>
  <c r="F115"/>
  <c r="G115" s="1"/>
  <c r="H115" s="1"/>
  <c r="F116"/>
  <c r="G116" s="1"/>
  <c r="H116" s="1"/>
  <c r="F117"/>
  <c r="G117" s="1"/>
  <c r="H117" s="1"/>
  <c r="F118"/>
  <c r="G118" s="1"/>
  <c r="H118" s="1"/>
  <c r="F119"/>
  <c r="G119" s="1"/>
  <c r="H119" s="1"/>
  <c r="F120"/>
  <c r="G120" s="1"/>
  <c r="H120" s="1"/>
  <c r="F121"/>
  <c r="G121" s="1"/>
  <c r="H121" s="1"/>
  <c r="F122"/>
  <c r="G122" s="1"/>
  <c r="H122" s="1"/>
  <c r="F123"/>
  <c r="G123" s="1"/>
  <c r="H123" s="1"/>
  <c r="F124"/>
  <c r="G124" s="1"/>
  <c r="H124" s="1"/>
  <c r="F125"/>
  <c r="G125" s="1"/>
  <c r="H125" s="1"/>
  <c r="F126"/>
  <c r="G126" s="1"/>
  <c r="H126" s="1"/>
  <c r="F127"/>
  <c r="G127" s="1"/>
  <c r="H127" s="1"/>
  <c r="F128"/>
  <c r="G128" s="1"/>
  <c r="H128" s="1"/>
  <c r="F129"/>
  <c r="G129" s="1"/>
  <c r="H129" s="1"/>
  <c r="F130"/>
  <c r="G130" s="1"/>
  <c r="H130" s="1"/>
  <c r="F131"/>
  <c r="G131" s="1"/>
  <c r="H131" s="1"/>
  <c r="F132"/>
  <c r="G132" s="1"/>
  <c r="H132" s="1"/>
  <c r="F133"/>
  <c r="G133" s="1"/>
  <c r="H133" s="1"/>
  <c r="F134"/>
  <c r="G134" s="1"/>
  <c r="H134" s="1"/>
  <c r="F135"/>
  <c r="G135" s="1"/>
  <c r="H135" s="1"/>
  <c r="F136"/>
  <c r="G136" s="1"/>
  <c r="H136" s="1"/>
  <c r="F137"/>
  <c r="G137" s="1"/>
  <c r="H137" s="1"/>
  <c r="F138"/>
  <c r="G138" s="1"/>
  <c r="H138" s="1"/>
  <c r="F139"/>
  <c r="G139" s="1"/>
  <c r="H139" s="1"/>
  <c r="F140"/>
  <c r="G140" s="1"/>
  <c r="H140" s="1"/>
  <c r="F141"/>
  <c r="G141" s="1"/>
  <c r="H141" s="1"/>
  <c r="F142"/>
  <c r="G142" s="1"/>
  <c r="H142" s="1"/>
  <c r="F143"/>
  <c r="G143" s="1"/>
  <c r="H143" s="1"/>
  <c r="F144"/>
  <c r="G144" s="1"/>
  <c r="H144" s="1"/>
  <c r="F145"/>
  <c r="G145" s="1"/>
  <c r="H145" s="1"/>
  <c r="F146"/>
  <c r="G146" s="1"/>
  <c r="H146" s="1"/>
  <c r="F147"/>
  <c r="G147" s="1"/>
  <c r="H147" s="1"/>
  <c r="F148"/>
  <c r="G148" s="1"/>
  <c r="H148" s="1"/>
  <c r="F149"/>
  <c r="G149" s="1"/>
  <c r="H149" s="1"/>
  <c r="F150"/>
  <c r="G150" s="1"/>
  <c r="H150" s="1"/>
  <c r="F151"/>
  <c r="G151" s="1"/>
  <c r="H151" s="1"/>
  <c r="F152"/>
  <c r="G152" s="1"/>
  <c r="H152" s="1"/>
  <c r="F153"/>
  <c r="G153" s="1"/>
  <c r="H153" s="1"/>
  <c r="F154"/>
  <c r="G154" s="1"/>
  <c r="H154" s="1"/>
  <c r="F155"/>
  <c r="G155" s="1"/>
  <c r="H155" s="1"/>
  <c r="F156"/>
  <c r="G156" s="1"/>
  <c r="H156" s="1"/>
  <c r="F157"/>
  <c r="G157" s="1"/>
  <c r="H157" s="1"/>
  <c r="F158"/>
  <c r="G158" s="1"/>
  <c r="H158" s="1"/>
  <c r="F159"/>
  <c r="G159" s="1"/>
  <c r="H159" s="1"/>
  <c r="F160"/>
  <c r="G160" s="1"/>
  <c r="H160" s="1"/>
  <c r="F161"/>
  <c r="G161" s="1"/>
  <c r="H161" s="1"/>
  <c r="F162"/>
  <c r="G162" s="1"/>
  <c r="H162" s="1"/>
  <c r="F163"/>
  <c r="G163" s="1"/>
  <c r="H163" s="1"/>
  <c r="F164"/>
  <c r="G164" s="1"/>
  <c r="H164" s="1"/>
  <c r="F165"/>
  <c r="G165" s="1"/>
  <c r="H165" s="1"/>
  <c r="F166"/>
  <c r="G166" s="1"/>
  <c r="H166" s="1"/>
  <c r="F167"/>
  <c r="G167" s="1"/>
  <c r="H167" s="1"/>
  <c r="F168"/>
  <c r="G168" s="1"/>
  <c r="H168" s="1"/>
  <c r="F169"/>
  <c r="G169" s="1"/>
  <c r="H169" s="1"/>
  <c r="F170"/>
  <c r="G170" s="1"/>
  <c r="H170" s="1"/>
  <c r="F171"/>
  <c r="G171" s="1"/>
  <c r="H171" s="1"/>
  <c r="F172"/>
  <c r="G172" s="1"/>
  <c r="H172" s="1"/>
  <c r="F173"/>
  <c r="G173" s="1"/>
  <c r="H173" s="1"/>
  <c r="F174"/>
  <c r="G174" s="1"/>
  <c r="H174" s="1"/>
  <c r="F175"/>
  <c r="G175" s="1"/>
  <c r="H175" s="1"/>
  <c r="F176"/>
  <c r="G176" s="1"/>
  <c r="H176" s="1"/>
  <c r="F177"/>
  <c r="G177" s="1"/>
  <c r="H177" s="1"/>
  <c r="F178"/>
  <c r="G178" s="1"/>
  <c r="H178" s="1"/>
  <c r="F179"/>
  <c r="G179" s="1"/>
  <c r="H179" s="1"/>
  <c r="F180"/>
  <c r="G180" s="1"/>
  <c r="H180" s="1"/>
  <c r="F181"/>
  <c r="G181" s="1"/>
  <c r="H181" s="1"/>
  <c r="F182"/>
  <c r="G182" s="1"/>
  <c r="H182" s="1"/>
  <c r="F183"/>
  <c r="G183" s="1"/>
  <c r="H183" s="1"/>
  <c r="F184"/>
  <c r="G184" s="1"/>
  <c r="H184" s="1"/>
  <c r="F185"/>
  <c r="G185" s="1"/>
  <c r="H185" s="1"/>
  <c r="F186"/>
  <c r="G186" s="1"/>
  <c r="H186" s="1"/>
  <c r="F187"/>
  <c r="G187" s="1"/>
  <c r="H187" s="1"/>
  <c r="F188"/>
  <c r="G188" s="1"/>
  <c r="H188" s="1"/>
  <c r="F189"/>
  <c r="G189" s="1"/>
  <c r="H189" s="1"/>
  <c r="F190"/>
  <c r="G190" s="1"/>
  <c r="H190" s="1"/>
  <c r="F191"/>
  <c r="G191" s="1"/>
  <c r="H191" s="1"/>
  <c r="F192"/>
  <c r="G192" s="1"/>
  <c r="H192" s="1"/>
  <c r="F193"/>
  <c r="G193" s="1"/>
  <c r="H193" s="1"/>
  <c r="F194"/>
  <c r="G194" s="1"/>
  <c r="H194" s="1"/>
  <c r="F195"/>
  <c r="G195" s="1"/>
  <c r="H195" s="1"/>
  <c r="F196"/>
  <c r="G196" s="1"/>
  <c r="H196" s="1"/>
  <c r="F197"/>
  <c r="G197" s="1"/>
  <c r="H197" s="1"/>
  <c r="F198"/>
  <c r="G198" s="1"/>
  <c r="H198" s="1"/>
  <c r="F199"/>
  <c r="G199" s="1"/>
  <c r="H199" s="1"/>
  <c r="F200"/>
  <c r="G200" s="1"/>
  <c r="H200" s="1"/>
  <c r="F201"/>
  <c r="G201" s="1"/>
  <c r="H201" s="1"/>
  <c r="F202"/>
  <c r="G202" s="1"/>
  <c r="H202" s="1"/>
  <c r="F203"/>
  <c r="G203" s="1"/>
  <c r="H203" s="1"/>
  <c r="F204"/>
  <c r="G204" s="1"/>
  <c r="H204" s="1"/>
  <c r="F205"/>
  <c r="G205" s="1"/>
  <c r="H205" s="1"/>
  <c r="F206"/>
  <c r="G206" s="1"/>
  <c r="H206" s="1"/>
  <c r="F207"/>
  <c r="G207" s="1"/>
  <c r="H207" s="1"/>
  <c r="F208"/>
  <c r="G208" s="1"/>
  <c r="H208" s="1"/>
  <c r="F209"/>
  <c r="G209" s="1"/>
  <c r="H209" s="1"/>
  <c r="F210"/>
  <c r="G210" s="1"/>
  <c r="H210" s="1"/>
  <c r="F211"/>
  <c r="G211" s="1"/>
  <c r="H211" s="1"/>
  <c r="F212"/>
  <c r="G212" s="1"/>
  <c r="H212" s="1"/>
  <c r="F213"/>
  <c r="G213" s="1"/>
  <c r="H213" s="1"/>
  <c r="F214"/>
  <c r="G214" s="1"/>
  <c r="H214" s="1"/>
  <c r="F215"/>
  <c r="G215" s="1"/>
  <c r="H215" s="1"/>
  <c r="F216"/>
  <c r="G216" s="1"/>
  <c r="H216" s="1"/>
  <c r="F217"/>
  <c r="G217" s="1"/>
  <c r="H217" s="1"/>
  <c r="F218"/>
  <c r="G218" s="1"/>
  <c r="H218" s="1"/>
  <c r="F219"/>
  <c r="G219" s="1"/>
  <c r="H219" s="1"/>
  <c r="F220"/>
  <c r="G220" s="1"/>
  <c r="H220" s="1"/>
  <c r="F221"/>
  <c r="G221" s="1"/>
  <c r="H221" s="1"/>
  <c r="F222"/>
  <c r="G222" s="1"/>
  <c r="H222" s="1"/>
  <c r="F223"/>
  <c r="G223" s="1"/>
  <c r="H223" s="1"/>
  <c r="F224"/>
  <c r="G224" s="1"/>
  <c r="H224" s="1"/>
  <c r="F225"/>
  <c r="G225" s="1"/>
  <c r="H225" s="1"/>
  <c r="F226"/>
  <c r="G226" s="1"/>
  <c r="H226" s="1"/>
  <c r="F227"/>
  <c r="G227" s="1"/>
  <c r="H227" s="1"/>
  <c r="F228"/>
  <c r="G228" s="1"/>
  <c r="H228" s="1"/>
  <c r="F229"/>
  <c r="G229" s="1"/>
  <c r="H229" s="1"/>
  <c r="F230"/>
  <c r="G230" s="1"/>
  <c r="H230" s="1"/>
  <c r="F231"/>
  <c r="G231" s="1"/>
  <c r="H231" s="1"/>
  <c r="F232"/>
  <c r="G232" s="1"/>
  <c r="H232" s="1"/>
  <c r="F233"/>
  <c r="G233" s="1"/>
  <c r="H233" s="1"/>
  <c r="F234"/>
  <c r="G234" s="1"/>
  <c r="H234" s="1"/>
  <c r="F235"/>
  <c r="G235" s="1"/>
  <c r="H235" s="1"/>
  <c r="F236"/>
  <c r="G236" s="1"/>
  <c r="H236" s="1"/>
  <c r="F237"/>
  <c r="G237" s="1"/>
  <c r="H237" s="1"/>
  <c r="F238"/>
  <c r="G238" s="1"/>
  <c r="H238" s="1"/>
  <c r="F239"/>
  <c r="G239" s="1"/>
  <c r="H239" s="1"/>
  <c r="F240"/>
  <c r="G240" s="1"/>
  <c r="H240" s="1"/>
  <c r="F241"/>
  <c r="G241" s="1"/>
  <c r="H241" s="1"/>
  <c r="F242"/>
  <c r="G242" s="1"/>
  <c r="H242" s="1"/>
  <c r="F243"/>
  <c r="G243" s="1"/>
  <c r="H243" s="1"/>
  <c r="F244"/>
  <c r="G244" s="1"/>
  <c r="H244" s="1"/>
  <c r="F245"/>
  <c r="G245" s="1"/>
  <c r="H245" s="1"/>
  <c r="F246"/>
  <c r="G246" s="1"/>
  <c r="H246" s="1"/>
  <c r="F247"/>
  <c r="G247" s="1"/>
  <c r="H247" s="1"/>
  <c r="F248"/>
  <c r="G248" s="1"/>
  <c r="H248" s="1"/>
  <c r="F249"/>
  <c r="G249" s="1"/>
  <c r="H249" s="1"/>
  <c r="F250"/>
  <c r="G250" s="1"/>
  <c r="H250" s="1"/>
  <c r="F251"/>
  <c r="G251" s="1"/>
  <c r="H251" s="1"/>
  <c r="F252"/>
  <c r="G252" s="1"/>
  <c r="H252" s="1"/>
  <c r="F253"/>
  <c r="G253" s="1"/>
  <c r="H253" s="1"/>
  <c r="F254"/>
  <c r="G254" s="1"/>
  <c r="H254" s="1"/>
  <c r="F255"/>
  <c r="G255" s="1"/>
  <c r="H255" s="1"/>
  <c r="F256"/>
  <c r="G256" s="1"/>
  <c r="H256" s="1"/>
  <c r="F257"/>
  <c r="G257" s="1"/>
  <c r="H257" s="1"/>
  <c r="F258"/>
  <c r="G258" s="1"/>
  <c r="H258" s="1"/>
  <c r="F259"/>
  <c r="G259" s="1"/>
  <c r="H259" s="1"/>
  <c r="F260"/>
  <c r="G260" s="1"/>
  <c r="H260" s="1"/>
  <c r="F261"/>
  <c r="G261" s="1"/>
  <c r="H261" s="1"/>
  <c r="F262"/>
  <c r="G262" s="1"/>
  <c r="H262" s="1"/>
  <c r="F263"/>
  <c r="G263" s="1"/>
  <c r="H263" s="1"/>
  <c r="F264"/>
  <c r="G264" s="1"/>
  <c r="H264" s="1"/>
  <c r="F265"/>
  <c r="G265" s="1"/>
  <c r="H265" s="1"/>
  <c r="F266"/>
  <c r="G266" s="1"/>
  <c r="H266" s="1"/>
  <c r="F267"/>
  <c r="G267" s="1"/>
  <c r="H267" s="1"/>
  <c r="F268"/>
  <c r="G268" s="1"/>
  <c r="H268" s="1"/>
  <c r="F269"/>
  <c r="G269" s="1"/>
  <c r="H269" s="1"/>
  <c r="F270"/>
  <c r="G270" s="1"/>
  <c r="H270" s="1"/>
  <c r="F271"/>
  <c r="G271" s="1"/>
  <c r="H271" s="1"/>
  <c r="F272"/>
  <c r="G272" s="1"/>
  <c r="H272" s="1"/>
  <c r="F273"/>
  <c r="G273" s="1"/>
  <c r="H273" s="1"/>
  <c r="F274"/>
  <c r="G274" s="1"/>
  <c r="H274" s="1"/>
  <c r="F275"/>
  <c r="G275" s="1"/>
  <c r="H275" s="1"/>
  <c r="F276"/>
  <c r="G276" s="1"/>
  <c r="H276" s="1"/>
  <c r="F277"/>
  <c r="G277" s="1"/>
  <c r="H277" s="1"/>
  <c r="F278"/>
  <c r="G278" s="1"/>
  <c r="H278" s="1"/>
  <c r="F279"/>
  <c r="G279" s="1"/>
  <c r="H279" s="1"/>
  <c r="F280"/>
  <c r="G280" s="1"/>
  <c r="H280" s="1"/>
  <c r="F281"/>
  <c r="G281" s="1"/>
  <c r="H281" s="1"/>
  <c r="F282"/>
  <c r="G282" s="1"/>
  <c r="H282" s="1"/>
  <c r="F283"/>
  <c r="G283" s="1"/>
  <c r="H283" s="1"/>
  <c r="F284"/>
  <c r="G284" s="1"/>
  <c r="H284" s="1"/>
  <c r="F285"/>
  <c r="G285" s="1"/>
  <c r="H285" s="1"/>
  <c r="F286"/>
  <c r="G286" s="1"/>
  <c r="H286" s="1"/>
  <c r="F287"/>
  <c r="G287" s="1"/>
  <c r="H287" s="1"/>
  <c r="F288"/>
  <c r="G288" s="1"/>
  <c r="H288" s="1"/>
  <c r="F289"/>
  <c r="G289" s="1"/>
  <c r="H289" s="1"/>
  <c r="F290"/>
  <c r="G290" s="1"/>
  <c r="H290" s="1"/>
  <c r="F291"/>
  <c r="G291" s="1"/>
  <c r="H291" s="1"/>
  <c r="F292"/>
  <c r="G292" s="1"/>
  <c r="H292" s="1"/>
  <c r="F293"/>
  <c r="G293" s="1"/>
  <c r="H293" s="1"/>
  <c r="F294"/>
  <c r="G294" s="1"/>
  <c r="H294" s="1"/>
  <c r="F295"/>
  <c r="G295" s="1"/>
  <c r="H295" s="1"/>
  <c r="F296"/>
  <c r="G296" s="1"/>
  <c r="H296" s="1"/>
  <c r="F297"/>
  <c r="G297" s="1"/>
  <c r="H297" s="1"/>
  <c r="F298"/>
  <c r="G298" s="1"/>
  <c r="H298" s="1"/>
  <c r="F299"/>
  <c r="G299" s="1"/>
  <c r="H299" s="1"/>
  <c r="F300"/>
  <c r="G300" s="1"/>
  <c r="H300" s="1"/>
  <c r="F301"/>
  <c r="G301" s="1"/>
  <c r="H301" s="1"/>
  <c r="F302"/>
  <c r="G302" s="1"/>
  <c r="H302" s="1"/>
  <c r="F303"/>
  <c r="G303" s="1"/>
  <c r="H303" s="1"/>
  <c r="F304"/>
  <c r="G304" s="1"/>
  <c r="H304" s="1"/>
  <c r="F305"/>
  <c r="G305" s="1"/>
  <c r="H305" s="1"/>
  <c r="F306"/>
  <c r="G306" s="1"/>
  <c r="H306" s="1"/>
  <c r="F307"/>
  <c r="G307" s="1"/>
  <c r="H307" s="1"/>
  <c r="F308"/>
  <c r="G308" s="1"/>
  <c r="H308" s="1"/>
  <c r="F309"/>
  <c r="G309" s="1"/>
  <c r="H309" s="1"/>
  <c r="F310"/>
  <c r="G310" s="1"/>
  <c r="H310" s="1"/>
  <c r="F311"/>
  <c r="G311" s="1"/>
  <c r="H311" s="1"/>
  <c r="F312"/>
  <c r="G312" s="1"/>
  <c r="H312" s="1"/>
  <c r="F313"/>
  <c r="G313" s="1"/>
  <c r="H313" s="1"/>
  <c r="F314"/>
  <c r="G314" s="1"/>
  <c r="H314" s="1"/>
  <c r="F315"/>
  <c r="G315" s="1"/>
  <c r="H315" s="1"/>
  <c r="F316"/>
  <c r="G316" s="1"/>
  <c r="H316" s="1"/>
  <c r="F317"/>
  <c r="G317" s="1"/>
  <c r="H317" s="1"/>
  <c r="F318"/>
  <c r="G318" s="1"/>
  <c r="H318" s="1"/>
  <c r="F319"/>
  <c r="G319" s="1"/>
  <c r="H319" s="1"/>
  <c r="F320"/>
  <c r="G320" s="1"/>
  <c r="H320" s="1"/>
  <c r="F321"/>
  <c r="G321" s="1"/>
  <c r="H321" s="1"/>
  <c r="F322"/>
  <c r="G322" s="1"/>
  <c r="H322" s="1"/>
  <c r="F323"/>
  <c r="G323" s="1"/>
  <c r="H323" s="1"/>
  <c r="F324"/>
  <c r="G324" s="1"/>
  <c r="H324" s="1"/>
  <c r="F325"/>
  <c r="G325" s="1"/>
  <c r="H325" s="1"/>
  <c r="F326"/>
  <c r="G326" s="1"/>
  <c r="H326" s="1"/>
  <c r="F327"/>
  <c r="G327" s="1"/>
  <c r="H327" s="1"/>
  <c r="F328"/>
  <c r="G328" s="1"/>
  <c r="H328" s="1"/>
  <c r="F329"/>
  <c r="G329" s="1"/>
  <c r="H329" s="1"/>
  <c r="F330"/>
  <c r="G330" s="1"/>
  <c r="H330" s="1"/>
  <c r="F331"/>
  <c r="G331" s="1"/>
  <c r="H331" s="1"/>
  <c r="F332"/>
  <c r="G332" s="1"/>
  <c r="H332" s="1"/>
  <c r="F333"/>
  <c r="G333" s="1"/>
  <c r="H333" s="1"/>
  <c r="F334"/>
  <c r="G334" s="1"/>
  <c r="H334" s="1"/>
  <c r="F335"/>
  <c r="G335" s="1"/>
  <c r="H335" s="1"/>
  <c r="F336"/>
  <c r="G336" s="1"/>
  <c r="H336" s="1"/>
  <c r="F337"/>
  <c r="G337" s="1"/>
  <c r="H337" s="1"/>
  <c r="F338"/>
  <c r="G338" s="1"/>
  <c r="H338" s="1"/>
  <c r="F339"/>
  <c r="G339" s="1"/>
  <c r="H339" s="1"/>
  <c r="F340"/>
  <c r="G340" s="1"/>
  <c r="H340" s="1"/>
  <c r="F341"/>
  <c r="G341" s="1"/>
  <c r="H341" s="1"/>
  <c r="F342"/>
  <c r="G342" s="1"/>
  <c r="H342" s="1"/>
  <c r="F343"/>
  <c r="G343" s="1"/>
  <c r="H343" s="1"/>
  <c r="F344"/>
  <c r="G344" s="1"/>
  <c r="H344" s="1"/>
  <c r="F345"/>
  <c r="G345" s="1"/>
  <c r="H345" s="1"/>
  <c r="F346"/>
  <c r="G346" s="1"/>
  <c r="H346" s="1"/>
  <c r="F347"/>
  <c r="G347" s="1"/>
  <c r="H347" s="1"/>
  <c r="F348"/>
  <c r="G348" s="1"/>
  <c r="H348" s="1"/>
  <c r="F349"/>
  <c r="G349" s="1"/>
  <c r="H349" s="1"/>
  <c r="F350"/>
  <c r="G350" s="1"/>
  <c r="H350" s="1"/>
  <c r="F351"/>
  <c r="G351" s="1"/>
  <c r="H351" s="1"/>
  <c r="F352"/>
  <c r="G352" s="1"/>
  <c r="H352" s="1"/>
  <c r="F353"/>
  <c r="G353" s="1"/>
  <c r="H353" s="1"/>
  <c r="F354"/>
  <c r="G354" s="1"/>
  <c r="H354" s="1"/>
  <c r="F355"/>
  <c r="G355" s="1"/>
  <c r="H355" s="1"/>
  <c r="F356"/>
  <c r="G356" s="1"/>
  <c r="H356" s="1"/>
  <c r="F357"/>
  <c r="G357" s="1"/>
  <c r="F358"/>
  <c r="G358" s="1"/>
  <c r="H358" s="1"/>
  <c r="F359"/>
  <c r="G359" s="1"/>
  <c r="H359" s="1"/>
  <c r="F360"/>
  <c r="G360" s="1"/>
  <c r="H360" s="1"/>
  <c r="F361"/>
  <c r="G361" s="1"/>
  <c r="H361" s="1"/>
  <c r="F362"/>
  <c r="G362" s="1"/>
  <c r="H362" s="1"/>
  <c r="F363"/>
  <c r="G363" s="1"/>
  <c r="H363" s="1"/>
  <c r="F364"/>
  <c r="G364" s="1"/>
  <c r="H364" s="1"/>
  <c r="F365"/>
  <c r="G365" s="1"/>
  <c r="H365" s="1"/>
  <c r="F366"/>
  <c r="G366" s="1"/>
  <c r="H366" s="1"/>
  <c r="F367"/>
  <c r="G367" s="1"/>
  <c r="H367" s="1"/>
  <c r="F368"/>
  <c r="G368" s="1"/>
  <c r="H368" s="1"/>
  <c r="F369"/>
  <c r="G369" s="1"/>
  <c r="H369" s="1"/>
  <c r="F370"/>
  <c r="G370" s="1"/>
  <c r="H370" s="1"/>
  <c r="F371"/>
  <c r="G371" s="1"/>
  <c r="H371" s="1"/>
  <c r="F372"/>
  <c r="G372" s="1"/>
  <c r="H372" s="1"/>
  <c r="F373"/>
  <c r="G373" s="1"/>
  <c r="H373" s="1"/>
  <c r="F374"/>
  <c r="G374" s="1"/>
  <c r="H374" s="1"/>
  <c r="F375"/>
  <c r="G375" s="1"/>
  <c r="H375" s="1"/>
  <c r="F376"/>
  <c r="G376" s="1"/>
  <c r="H376" s="1"/>
  <c r="F377"/>
  <c r="G377" s="1"/>
  <c r="H377" s="1"/>
  <c r="F378"/>
  <c r="G378" s="1"/>
  <c r="H378" s="1"/>
  <c r="F379"/>
  <c r="G379" s="1"/>
  <c r="H379" s="1"/>
  <c r="F380"/>
  <c r="G380" s="1"/>
  <c r="H380" s="1"/>
  <c r="F381"/>
  <c r="G381" s="1"/>
  <c r="H381" s="1"/>
  <c r="F382"/>
  <c r="G382" s="1"/>
  <c r="H382" s="1"/>
  <c r="F383"/>
  <c r="G383" s="1"/>
  <c r="H383" s="1"/>
  <c r="F384"/>
  <c r="G384" s="1"/>
  <c r="H384" s="1"/>
  <c r="F385"/>
  <c r="G385" s="1"/>
  <c r="H385" s="1"/>
  <c r="F386"/>
  <c r="G386" s="1"/>
  <c r="H386" s="1"/>
  <c r="F387"/>
  <c r="G387" s="1"/>
  <c r="H387" s="1"/>
  <c r="F388"/>
  <c r="G388" s="1"/>
  <c r="H388" s="1"/>
  <c r="F389"/>
  <c r="G389" s="1"/>
  <c r="H389" s="1"/>
  <c r="F390"/>
  <c r="G390" s="1"/>
  <c r="H390" s="1"/>
  <c r="F391"/>
  <c r="G391" s="1"/>
  <c r="H391" s="1"/>
  <c r="F392"/>
  <c r="G392" s="1"/>
  <c r="H392" s="1"/>
  <c r="F393"/>
  <c r="G393" s="1"/>
  <c r="H393" s="1"/>
  <c r="F394"/>
  <c r="G394" s="1"/>
  <c r="H394" s="1"/>
  <c r="F395"/>
  <c r="G395" s="1"/>
  <c r="H395" s="1"/>
  <c r="F396"/>
  <c r="G396" s="1"/>
  <c r="H396" s="1"/>
  <c r="F397"/>
  <c r="G397" s="1"/>
  <c r="H397" s="1"/>
  <c r="F398"/>
  <c r="G398" s="1"/>
  <c r="H398" s="1"/>
  <c r="F399"/>
  <c r="G399" s="1"/>
  <c r="H399" s="1"/>
  <c r="F400"/>
  <c r="G400" s="1"/>
  <c r="H400" s="1"/>
  <c r="F401"/>
  <c r="G401" s="1"/>
  <c r="H401" s="1"/>
  <c r="F402"/>
  <c r="G402" s="1"/>
  <c r="H402" s="1"/>
  <c r="F403"/>
  <c r="G403" s="1"/>
  <c r="H403" s="1"/>
  <c r="F404"/>
  <c r="G404" s="1"/>
  <c r="H404" s="1"/>
  <c r="F405"/>
  <c r="G405" s="1"/>
  <c r="H405" s="1"/>
  <c r="F406"/>
  <c r="G406" s="1"/>
  <c r="H406" s="1"/>
  <c r="F407"/>
  <c r="G407" s="1"/>
  <c r="H407" s="1"/>
  <c r="F408"/>
  <c r="G408" s="1"/>
  <c r="H408" s="1"/>
  <c r="F409"/>
  <c r="G409" s="1"/>
  <c r="H409" s="1"/>
  <c r="F410"/>
  <c r="G410" s="1"/>
  <c r="H410" s="1"/>
  <c r="F411"/>
  <c r="G411" s="1"/>
  <c r="H411" s="1"/>
  <c r="F412"/>
  <c r="G412" s="1"/>
  <c r="H412" s="1"/>
  <c r="F413"/>
  <c r="G413" s="1"/>
  <c r="H413" s="1"/>
  <c r="F414"/>
  <c r="G414" s="1"/>
  <c r="H414" s="1"/>
  <c r="F415"/>
  <c r="G415" s="1"/>
  <c r="H415" s="1"/>
  <c r="F416"/>
  <c r="G416" s="1"/>
  <c r="H416" s="1"/>
  <c r="F417"/>
  <c r="G417" s="1"/>
  <c r="H417" s="1"/>
  <c r="F418"/>
  <c r="G418" s="1"/>
  <c r="H418" s="1"/>
  <c r="F419"/>
  <c r="G419" s="1"/>
  <c r="H419" s="1"/>
  <c r="F420"/>
  <c r="G420" s="1"/>
  <c r="H420" s="1"/>
  <c r="F421"/>
  <c r="G421" s="1"/>
  <c r="H421" s="1"/>
  <c r="F422"/>
  <c r="G422" s="1"/>
  <c r="H422" s="1"/>
  <c r="F423"/>
  <c r="G423" s="1"/>
  <c r="H423" s="1"/>
  <c r="F424"/>
  <c r="G424" s="1"/>
  <c r="H424" s="1"/>
  <c r="F425"/>
  <c r="G425" s="1"/>
  <c r="H425" s="1"/>
  <c r="F426"/>
  <c r="G426" s="1"/>
  <c r="H426" s="1"/>
  <c r="F427"/>
  <c r="G427" s="1"/>
  <c r="H427" s="1"/>
  <c r="F428"/>
  <c r="G428" s="1"/>
  <c r="H428" s="1"/>
  <c r="F429"/>
  <c r="G429" s="1"/>
  <c r="H429" s="1"/>
  <c r="F430"/>
  <c r="G430" s="1"/>
  <c r="H430" s="1"/>
  <c r="F431"/>
  <c r="G431" s="1"/>
  <c r="H431" s="1"/>
  <c r="F432"/>
  <c r="G432" s="1"/>
  <c r="H432" s="1"/>
  <c r="F433"/>
  <c r="G433" s="1"/>
  <c r="H433" s="1"/>
  <c r="F434"/>
  <c r="G434" s="1"/>
  <c r="H434" s="1"/>
  <c r="F435"/>
  <c r="G435" s="1"/>
  <c r="H435" s="1"/>
  <c r="F436"/>
  <c r="G436" s="1"/>
  <c r="H436" s="1"/>
  <c r="F437"/>
  <c r="G437" s="1"/>
  <c r="H437" s="1"/>
  <c r="F438"/>
  <c r="G438" s="1"/>
  <c r="H438" s="1"/>
  <c r="F439"/>
  <c r="G439" s="1"/>
  <c r="H439" s="1"/>
  <c r="F440"/>
  <c r="G440" s="1"/>
  <c r="H440" s="1"/>
  <c r="F441"/>
  <c r="G441" s="1"/>
  <c r="H441" s="1"/>
  <c r="F442"/>
  <c r="G442" s="1"/>
  <c r="H442" s="1"/>
  <c r="F443"/>
  <c r="G443" s="1"/>
  <c r="H443" s="1"/>
  <c r="F444"/>
  <c r="G444" s="1"/>
  <c r="H444" s="1"/>
  <c r="F445"/>
  <c r="G445" s="1"/>
  <c r="H445" s="1"/>
  <c r="F446"/>
  <c r="G446" s="1"/>
  <c r="H446" s="1"/>
  <c r="F447"/>
  <c r="G447" s="1"/>
  <c r="H447" s="1"/>
  <c r="F448"/>
  <c r="G448" s="1"/>
  <c r="H448" s="1"/>
  <c r="F449"/>
  <c r="G449" s="1"/>
  <c r="H449" s="1"/>
  <c r="F450"/>
  <c r="G450" s="1"/>
  <c r="H450" s="1"/>
  <c r="F451"/>
  <c r="G451" s="1"/>
  <c r="H451" s="1"/>
  <c r="F452"/>
  <c r="G452" s="1"/>
  <c r="H452" s="1"/>
  <c r="F453"/>
  <c r="G453" s="1"/>
  <c r="H453" s="1"/>
  <c r="F454"/>
  <c r="G454" s="1"/>
  <c r="H454" s="1"/>
  <c r="F455"/>
  <c r="G455" s="1"/>
  <c r="H455" s="1"/>
  <c r="F456"/>
  <c r="G456" s="1"/>
  <c r="H456" s="1"/>
  <c r="F457"/>
  <c r="G457" s="1"/>
  <c r="H457" s="1"/>
  <c r="F458"/>
  <c r="G458" s="1"/>
  <c r="H458" s="1"/>
  <c r="F459"/>
  <c r="G459" s="1"/>
  <c r="H459" s="1"/>
  <c r="F460"/>
  <c r="G460" s="1"/>
  <c r="H460" s="1"/>
  <c r="F461"/>
  <c r="G461" s="1"/>
  <c r="H461" s="1"/>
  <c r="F462"/>
  <c r="G462" s="1"/>
  <c r="H462" s="1"/>
  <c r="F463"/>
  <c r="G463" s="1"/>
  <c r="H463" s="1"/>
  <c r="F464"/>
  <c r="G464" s="1"/>
  <c r="H464" s="1"/>
  <c r="F465"/>
  <c r="G465" s="1"/>
  <c r="H465" s="1"/>
  <c r="F466"/>
  <c r="G466" s="1"/>
  <c r="H466" s="1"/>
  <c r="F467"/>
  <c r="G467" s="1"/>
  <c r="H467" s="1"/>
  <c r="F468"/>
  <c r="G468" s="1"/>
  <c r="H468" s="1"/>
  <c r="F469"/>
  <c r="G469" s="1"/>
  <c r="H469" s="1"/>
  <c r="F470"/>
  <c r="G470" s="1"/>
  <c r="H470" s="1"/>
  <c r="F471"/>
  <c r="G471" s="1"/>
  <c r="H471" s="1"/>
  <c r="F472"/>
  <c r="G472" s="1"/>
  <c r="H472" s="1"/>
  <c r="F473"/>
  <c r="G473" s="1"/>
  <c r="H473" s="1"/>
  <c r="F474"/>
  <c r="G474" s="1"/>
  <c r="H474" s="1"/>
  <c r="F475"/>
  <c r="G475" s="1"/>
  <c r="H475" s="1"/>
  <c r="F476"/>
  <c r="G476" s="1"/>
  <c r="H476" s="1"/>
  <c r="F477"/>
  <c r="G477" s="1"/>
  <c r="H477" s="1"/>
  <c r="F478"/>
  <c r="G478" s="1"/>
  <c r="H478" s="1"/>
  <c r="F479"/>
  <c r="G479" s="1"/>
  <c r="H479" s="1"/>
  <c r="F480"/>
  <c r="G480" s="1"/>
  <c r="H480" s="1"/>
  <c r="F481"/>
  <c r="G481" s="1"/>
  <c r="H481" s="1"/>
  <c r="F482"/>
  <c r="G482" s="1"/>
  <c r="H482" s="1"/>
  <c r="F483"/>
  <c r="G483" s="1"/>
  <c r="H483" s="1"/>
  <c r="F484"/>
  <c r="G484" s="1"/>
  <c r="H484" s="1"/>
  <c r="F485"/>
  <c r="G485" s="1"/>
  <c r="H485" s="1"/>
  <c r="F486"/>
  <c r="G486" s="1"/>
  <c r="H486" s="1"/>
  <c r="F487"/>
  <c r="G487" s="1"/>
  <c r="H487" s="1"/>
  <c r="F488"/>
  <c r="G488" s="1"/>
  <c r="H488" s="1"/>
  <c r="F489"/>
  <c r="G489" s="1"/>
  <c r="H489" s="1"/>
  <c r="F490"/>
  <c r="G490" s="1"/>
  <c r="H490" s="1"/>
  <c r="F491"/>
  <c r="G491" s="1"/>
  <c r="H491" s="1"/>
  <c r="F492"/>
  <c r="G492" s="1"/>
  <c r="H492" s="1"/>
  <c r="F493"/>
  <c r="G493" s="1"/>
  <c r="H493" s="1"/>
  <c r="F494"/>
  <c r="G494" s="1"/>
  <c r="H494" s="1"/>
  <c r="F495"/>
  <c r="G495" s="1"/>
  <c r="H495" s="1"/>
  <c r="F496"/>
  <c r="G496" s="1"/>
  <c r="H496" s="1"/>
  <c r="F497"/>
  <c r="G497" s="1"/>
  <c r="H497" s="1"/>
  <c r="F498"/>
  <c r="G498" s="1"/>
  <c r="H498" s="1"/>
  <c r="F499"/>
  <c r="G499" s="1"/>
  <c r="H499" s="1"/>
  <c r="F500"/>
  <c r="G500" s="1"/>
  <c r="H500" s="1"/>
  <c r="F501"/>
  <c r="G501" s="1"/>
  <c r="H501" s="1"/>
  <c r="F502"/>
  <c r="G502" s="1"/>
  <c r="H502" s="1"/>
  <c r="F503"/>
  <c r="G503" s="1"/>
  <c r="H503" s="1"/>
  <c r="F504"/>
  <c r="G504" s="1"/>
  <c r="H504" s="1"/>
  <c r="F505"/>
  <c r="G505" s="1"/>
  <c r="H505" s="1"/>
  <c r="F506"/>
  <c r="G506" s="1"/>
  <c r="H506" s="1"/>
  <c r="F507"/>
  <c r="G507" s="1"/>
  <c r="H507" s="1"/>
  <c r="F508"/>
  <c r="G508" s="1"/>
  <c r="H508" s="1"/>
  <c r="F509"/>
  <c r="G509" s="1"/>
  <c r="H509" s="1"/>
  <c r="F510"/>
  <c r="G510" s="1"/>
  <c r="H510" s="1"/>
  <c r="F511"/>
  <c r="G511" s="1"/>
  <c r="H511" s="1"/>
  <c r="F512"/>
  <c r="G512" s="1"/>
  <c r="H512" s="1"/>
  <c r="F513"/>
  <c r="G513" s="1"/>
  <c r="H513" s="1"/>
  <c r="F514"/>
  <c r="G514" s="1"/>
  <c r="H514" s="1"/>
  <c r="F515"/>
  <c r="G515" s="1"/>
  <c r="H515" s="1"/>
  <c r="F516"/>
  <c r="G516" s="1"/>
  <c r="H516" s="1"/>
  <c r="F517"/>
  <c r="G517" s="1"/>
  <c r="H517" s="1"/>
  <c r="F518"/>
  <c r="G518" s="1"/>
  <c r="H518" s="1"/>
  <c r="F519"/>
  <c r="G519" s="1"/>
  <c r="H519" s="1"/>
  <c r="F520"/>
  <c r="G520" s="1"/>
  <c r="H520" s="1"/>
  <c r="F521"/>
  <c r="G521" s="1"/>
  <c r="H521" s="1"/>
  <c r="F522"/>
  <c r="G522" s="1"/>
  <c r="H522" s="1"/>
  <c r="F523"/>
  <c r="G523" s="1"/>
  <c r="H523" s="1"/>
  <c r="F524"/>
  <c r="G524" s="1"/>
  <c r="H524" s="1"/>
  <c r="F525"/>
  <c r="G525" s="1"/>
  <c r="H525" s="1"/>
  <c r="F526"/>
  <c r="G526" s="1"/>
  <c r="H526" s="1"/>
  <c r="F527"/>
  <c r="G527" s="1"/>
  <c r="H527" s="1"/>
  <c r="F528"/>
  <c r="G528" s="1"/>
  <c r="H528" s="1"/>
  <c r="F529"/>
  <c r="G529" s="1"/>
  <c r="H529" s="1"/>
  <c r="F530"/>
  <c r="G530" s="1"/>
  <c r="H530" s="1"/>
  <c r="F531"/>
  <c r="G531" s="1"/>
  <c r="H531" s="1"/>
  <c r="F532"/>
  <c r="G532" s="1"/>
  <c r="H532" s="1"/>
  <c r="F533"/>
  <c r="G533" s="1"/>
  <c r="H533" s="1"/>
  <c r="F534"/>
  <c r="G534" s="1"/>
  <c r="H534" s="1"/>
  <c r="F535"/>
  <c r="G535" s="1"/>
  <c r="H535" s="1"/>
  <c r="F536"/>
  <c r="G536" s="1"/>
  <c r="H536" s="1"/>
  <c r="F537"/>
  <c r="G537" s="1"/>
  <c r="H537" s="1"/>
  <c r="F538"/>
  <c r="G538" s="1"/>
  <c r="H538" s="1"/>
  <c r="F539"/>
  <c r="G539" s="1"/>
  <c r="H539" s="1"/>
  <c r="F540"/>
  <c r="G540" s="1"/>
  <c r="H540" s="1"/>
  <c r="F541"/>
  <c r="G541" s="1"/>
  <c r="H541" s="1"/>
  <c r="F542"/>
  <c r="G542" s="1"/>
  <c r="H542" s="1"/>
  <c r="F8"/>
  <c r="G8" s="1"/>
  <c r="H8" s="1"/>
  <c r="H357" l="1"/>
  <c r="H114"/>
  <c r="H45"/>
  <c r="F9" i="18"/>
  <c r="E6"/>
  <c r="F6" s="1"/>
  <c r="E7"/>
  <c r="F7" s="1"/>
  <c r="E8"/>
  <c r="F8" s="1"/>
  <c r="E9"/>
  <c r="E10"/>
  <c r="F10" s="1"/>
  <c r="E11"/>
  <c r="F11" s="1"/>
  <c r="E12"/>
  <c r="F12" s="1"/>
  <c r="E13"/>
  <c r="F13" s="1"/>
  <c r="E14"/>
  <c r="F14" s="1"/>
  <c r="E15"/>
  <c r="F15" s="1"/>
  <c r="E16"/>
  <c r="F16" s="1"/>
  <c r="E17"/>
  <c r="F17" s="1"/>
  <c r="E18"/>
  <c r="F18" s="1"/>
  <c r="E19"/>
  <c r="F19" s="1"/>
  <c r="E20"/>
  <c r="F20" s="1"/>
  <c r="E21"/>
  <c r="F21" s="1"/>
  <c r="E22"/>
  <c r="F22" s="1"/>
  <c r="E23"/>
  <c r="F23" s="1"/>
  <c r="E24"/>
  <c r="F24" s="1"/>
  <c r="E25"/>
  <c r="F25" s="1"/>
  <c r="E26"/>
  <c r="F26" s="1"/>
  <c r="E27"/>
  <c r="F27" s="1"/>
  <c r="E28"/>
  <c r="F28" s="1"/>
  <c r="E29"/>
  <c r="F29" s="1"/>
  <c r="E30"/>
  <c r="F30" s="1"/>
  <c r="E31"/>
  <c r="F31" s="1"/>
  <c r="E32"/>
  <c r="F32" s="1"/>
  <c r="E33"/>
  <c r="F33" s="1"/>
  <c r="E34"/>
  <c r="F34" s="1"/>
  <c r="E35"/>
  <c r="F35" s="1"/>
  <c r="E36"/>
  <c r="F36" s="1"/>
  <c r="E37"/>
  <c r="F37" s="1"/>
  <c r="E38"/>
  <c r="F38" s="1"/>
  <c r="E39"/>
  <c r="F39" s="1"/>
  <c r="E40"/>
  <c r="F40" s="1"/>
  <c r="E41"/>
  <c r="F41" s="1"/>
  <c r="E42"/>
  <c r="F42" s="1"/>
  <c r="E43"/>
  <c r="F43" s="1"/>
  <c r="E44"/>
  <c r="F44" s="1"/>
  <c r="E45"/>
  <c r="F45" s="1"/>
  <c r="E46"/>
  <c r="F46" s="1"/>
  <c r="E47"/>
  <c r="F47" s="1"/>
  <c r="E48"/>
  <c r="F48" s="1"/>
  <c r="E49"/>
  <c r="F49" s="1"/>
  <c r="E50"/>
  <c r="F50" s="1"/>
  <c r="E51"/>
  <c r="F51" s="1"/>
  <c r="E52"/>
  <c r="F52" s="1"/>
  <c r="E53"/>
  <c r="F53" s="1"/>
  <c r="E54"/>
  <c r="F54" s="1"/>
  <c r="E55"/>
  <c r="F55" s="1"/>
  <c r="E56"/>
  <c r="F56" s="1"/>
  <c r="E57"/>
  <c r="F57" s="1"/>
  <c r="E58"/>
  <c r="F58" s="1"/>
  <c r="E59"/>
  <c r="F59" s="1"/>
  <c r="E60"/>
  <c r="F60" s="1"/>
  <c r="E61"/>
  <c r="F61" s="1"/>
  <c r="E62"/>
  <c r="F62" s="1"/>
  <c r="E63"/>
  <c r="F63" s="1"/>
  <c r="E64"/>
  <c r="F64" s="1"/>
  <c r="E65"/>
  <c r="F65" s="1"/>
  <c r="E66"/>
  <c r="F66" s="1"/>
  <c r="E67"/>
  <c r="F67" s="1"/>
  <c r="E68"/>
  <c r="F68" s="1"/>
  <c r="E69"/>
  <c r="F69" s="1"/>
  <c r="E70"/>
  <c r="F70" s="1"/>
  <c r="E71"/>
  <c r="F71" s="1"/>
  <c r="E72"/>
  <c r="F72" s="1"/>
  <c r="E73"/>
  <c r="F73" s="1"/>
  <c r="E74"/>
  <c r="F74" s="1"/>
  <c r="E75"/>
  <c r="F75" s="1"/>
  <c r="E76"/>
  <c r="F76" s="1"/>
  <c r="E77"/>
  <c r="F77" s="1"/>
  <c r="E78"/>
  <c r="F78" s="1"/>
  <c r="E79"/>
  <c r="F79" s="1"/>
  <c r="E80"/>
  <c r="F80" s="1"/>
  <c r="E81"/>
  <c r="F81" s="1"/>
  <c r="E82"/>
  <c r="F82" s="1"/>
  <c r="E83"/>
  <c r="F83" s="1"/>
  <c r="E84"/>
  <c r="F84" s="1"/>
  <c r="E85"/>
  <c r="F85" s="1"/>
  <c r="E86"/>
  <c r="F86" s="1"/>
  <c r="E87"/>
  <c r="F87" s="1"/>
  <c r="E88"/>
  <c r="F88" s="1"/>
  <c r="E89"/>
  <c r="F89" s="1"/>
  <c r="E90"/>
  <c r="F90" s="1"/>
  <c r="E91"/>
  <c r="F91" s="1"/>
  <c r="E92"/>
  <c r="F92" s="1"/>
  <c r="E93"/>
  <c r="F93" s="1"/>
  <c r="E94"/>
  <c r="F94" s="1"/>
  <c r="E95"/>
  <c r="F95" s="1"/>
  <c r="E96"/>
  <c r="F96" s="1"/>
  <c r="E97"/>
  <c r="F97" s="1"/>
  <c r="E98"/>
  <c r="F98" s="1"/>
  <c r="E99"/>
  <c r="F99" s="1"/>
  <c r="E100"/>
  <c r="F100" s="1"/>
  <c r="E101"/>
  <c r="F101" s="1"/>
  <c r="E102"/>
  <c r="F102" s="1"/>
  <c r="E103"/>
  <c r="F103" s="1"/>
  <c r="E104"/>
  <c r="F104" s="1"/>
  <c r="E105"/>
  <c r="F105" s="1"/>
  <c r="E106"/>
  <c r="F106" s="1"/>
  <c r="E107"/>
  <c r="F107" s="1"/>
  <c r="E108"/>
  <c r="F108" s="1"/>
  <c r="E109"/>
  <c r="F109" s="1"/>
  <c r="E110"/>
  <c r="F110" s="1"/>
  <c r="E111"/>
  <c r="F111" s="1"/>
  <c r="E112"/>
  <c r="F112" s="1"/>
  <c r="E113"/>
  <c r="F113" s="1"/>
  <c r="E114"/>
  <c r="F114" s="1"/>
  <c r="E115"/>
  <c r="F115" s="1"/>
  <c r="E116"/>
  <c r="F116" s="1"/>
  <c r="E117"/>
  <c r="F117" s="1"/>
  <c r="E118"/>
  <c r="F118" s="1"/>
  <c r="E119"/>
  <c r="F119" s="1"/>
  <c r="E120"/>
  <c r="F120" s="1"/>
  <c r="E121"/>
  <c r="F121" s="1"/>
  <c r="E122"/>
  <c r="F122" s="1"/>
  <c r="E123"/>
  <c r="F123" s="1"/>
  <c r="E124"/>
  <c r="F124" s="1"/>
  <c r="E125"/>
  <c r="F125" s="1"/>
  <c r="E126"/>
  <c r="F126" s="1"/>
  <c r="E127"/>
  <c r="F127" s="1"/>
  <c r="E128"/>
  <c r="F128" s="1"/>
  <c r="E129"/>
  <c r="F129" s="1"/>
  <c r="E130"/>
  <c r="F130" s="1"/>
  <c r="E131"/>
  <c r="F131" s="1"/>
  <c r="E132"/>
  <c r="F132" s="1"/>
  <c r="E133"/>
  <c r="F133" s="1"/>
  <c r="E134"/>
  <c r="F134" s="1"/>
  <c r="E135"/>
  <c r="F135" s="1"/>
  <c r="E136"/>
  <c r="F136" s="1"/>
  <c r="E137"/>
  <c r="F137" s="1"/>
  <c r="E138"/>
  <c r="F138" s="1"/>
  <c r="E139"/>
  <c r="F139" s="1"/>
  <c r="E140"/>
  <c r="F140" s="1"/>
  <c r="E141"/>
  <c r="F141" s="1"/>
  <c r="E142"/>
  <c r="F142" s="1"/>
  <c r="E143"/>
  <c r="F143" s="1"/>
  <c r="E144"/>
  <c r="F144" s="1"/>
  <c r="E145"/>
  <c r="F145" s="1"/>
  <c r="E146"/>
  <c r="F146" s="1"/>
  <c r="E147"/>
  <c r="F147" s="1"/>
  <c r="E148"/>
  <c r="F148" s="1"/>
  <c r="E149"/>
  <c r="F149" s="1"/>
  <c r="E150"/>
  <c r="F150" s="1"/>
  <c r="E151"/>
  <c r="F151" s="1"/>
  <c r="E152"/>
  <c r="F152" s="1"/>
  <c r="E153"/>
  <c r="F153" s="1"/>
  <c r="E154"/>
  <c r="F154" s="1"/>
  <c r="E155"/>
  <c r="F155" s="1"/>
  <c r="E156"/>
  <c r="F156" s="1"/>
  <c r="E157"/>
  <c r="F157" s="1"/>
  <c r="E158"/>
  <c r="F158" s="1"/>
  <c r="E159"/>
  <c r="F159" s="1"/>
  <c r="E160"/>
  <c r="F160" s="1"/>
  <c r="E161"/>
  <c r="F161" s="1"/>
  <c r="E162"/>
  <c r="F162" s="1"/>
  <c r="E163"/>
  <c r="F163" s="1"/>
  <c r="E164"/>
  <c r="F164" s="1"/>
  <c r="E165"/>
  <c r="F165" s="1"/>
  <c r="E166"/>
  <c r="F166" s="1"/>
  <c r="E167"/>
  <c r="F167" s="1"/>
  <c r="E168"/>
  <c r="F168" s="1"/>
  <c r="E169"/>
  <c r="F169" s="1"/>
  <c r="E170"/>
  <c r="F170" s="1"/>
  <c r="E171"/>
  <c r="F171" s="1"/>
  <c r="E172"/>
  <c r="F172" s="1"/>
  <c r="E173"/>
  <c r="F173" s="1"/>
  <c r="E174"/>
  <c r="F174" s="1"/>
  <c r="E175"/>
  <c r="F175" s="1"/>
  <c r="E176"/>
  <c r="F176" s="1"/>
  <c r="E177"/>
  <c r="F177" s="1"/>
  <c r="E178"/>
  <c r="F178" s="1"/>
  <c r="E179"/>
  <c r="F179" s="1"/>
  <c r="E180"/>
  <c r="F180" s="1"/>
  <c r="E181"/>
  <c r="F181" s="1"/>
  <c r="E182"/>
  <c r="F182" s="1"/>
  <c r="E183"/>
  <c r="F183" s="1"/>
  <c r="E184"/>
  <c r="F184" s="1"/>
  <c r="E185"/>
  <c r="F185" s="1"/>
  <c r="E186"/>
  <c r="F186" s="1"/>
  <c r="E187"/>
  <c r="F187" s="1"/>
  <c r="E188"/>
  <c r="F188" s="1"/>
  <c r="E189"/>
  <c r="F189" s="1"/>
  <c r="E190"/>
  <c r="F190" s="1"/>
  <c r="E191"/>
  <c r="F191" s="1"/>
  <c r="E192"/>
  <c r="F192" s="1"/>
  <c r="E193"/>
  <c r="F193" s="1"/>
  <c r="E194"/>
  <c r="F194" s="1"/>
  <c r="E195"/>
  <c r="F195" s="1"/>
  <c r="E196"/>
  <c r="F196" s="1"/>
  <c r="E197"/>
  <c r="F197" s="1"/>
  <c r="E198"/>
  <c r="F198" s="1"/>
  <c r="E199"/>
  <c r="F199" s="1"/>
  <c r="E200"/>
  <c r="F200" s="1"/>
  <c r="E201"/>
  <c r="F201" s="1"/>
  <c r="E202"/>
  <c r="F202" s="1"/>
  <c r="E203"/>
  <c r="F203" s="1"/>
  <c r="E204"/>
  <c r="F204" s="1"/>
  <c r="E205"/>
  <c r="F205" s="1"/>
  <c r="E206"/>
  <c r="F206" s="1"/>
  <c r="E207"/>
  <c r="F207" s="1"/>
  <c r="E208"/>
  <c r="F208" s="1"/>
  <c r="E209"/>
  <c r="F209" s="1"/>
  <c r="E210"/>
  <c r="F210" s="1"/>
  <c r="E211"/>
  <c r="F211" s="1"/>
  <c r="E212"/>
  <c r="F212" s="1"/>
  <c r="E213"/>
  <c r="F213" s="1"/>
  <c r="E214"/>
  <c r="F214" s="1"/>
  <c r="E215"/>
  <c r="F215" s="1"/>
  <c r="E216"/>
  <c r="F216" s="1"/>
  <c r="E217"/>
  <c r="F217" s="1"/>
  <c r="E218"/>
  <c r="F218" s="1"/>
  <c r="E219"/>
  <c r="F219" s="1"/>
  <c r="E220"/>
  <c r="F220" s="1"/>
  <c r="E221"/>
  <c r="F221" s="1"/>
  <c r="E222"/>
  <c r="F222" s="1"/>
  <c r="E223"/>
  <c r="F223" s="1"/>
  <c r="E224"/>
  <c r="F224" s="1"/>
  <c r="E225"/>
  <c r="F225" s="1"/>
  <c r="E226"/>
  <c r="F226" s="1"/>
  <c r="E227"/>
  <c r="F227" s="1"/>
  <c r="E228"/>
  <c r="F228" s="1"/>
  <c r="E229"/>
  <c r="F229" s="1"/>
  <c r="E230"/>
  <c r="F230" s="1"/>
  <c r="E231"/>
  <c r="F231" s="1"/>
  <c r="E232"/>
  <c r="F232" s="1"/>
  <c r="E233"/>
  <c r="F233" s="1"/>
  <c r="E234"/>
  <c r="F234" s="1"/>
  <c r="E235"/>
  <c r="F235" s="1"/>
  <c r="E236"/>
  <c r="F236" s="1"/>
  <c r="E237"/>
  <c r="F237" s="1"/>
  <c r="E238"/>
  <c r="F238" s="1"/>
  <c r="E239"/>
  <c r="F239" s="1"/>
  <c r="E240"/>
  <c r="F240" s="1"/>
  <c r="E241"/>
  <c r="F241" s="1"/>
  <c r="E242"/>
  <c r="F242" s="1"/>
  <c r="E243"/>
  <c r="F243" s="1"/>
  <c r="E244"/>
  <c r="F244" s="1"/>
  <c r="E245"/>
  <c r="F245" s="1"/>
  <c r="E246"/>
  <c r="F246" s="1"/>
  <c r="E247"/>
  <c r="F247" s="1"/>
  <c r="E248"/>
  <c r="F248" s="1"/>
  <c r="E249"/>
  <c r="F249" s="1"/>
  <c r="E250"/>
  <c r="F250" s="1"/>
  <c r="E251"/>
  <c r="F251" s="1"/>
  <c r="E252"/>
  <c r="F252" s="1"/>
  <c r="E253"/>
  <c r="F253" s="1"/>
  <c r="E254"/>
  <c r="F254" s="1"/>
  <c r="E5"/>
  <c r="F5" s="1"/>
  <c r="B9" i="17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8"/>
  <c r="F45" i="16" l="1"/>
  <c r="F1000"/>
  <c r="G1000" s="1"/>
  <c r="H1000" s="1"/>
  <c r="F999"/>
  <c r="G999" s="1"/>
  <c r="H999" s="1"/>
  <c r="F998"/>
  <c r="G998" s="1"/>
  <c r="H998" s="1"/>
  <c r="F997"/>
  <c r="G997" s="1"/>
  <c r="H997" s="1"/>
  <c r="F996"/>
  <c r="G996" s="1"/>
  <c r="H996" s="1"/>
  <c r="F995"/>
  <c r="G995" s="1"/>
  <c r="H995" s="1"/>
  <c r="F994"/>
  <c r="G994" s="1"/>
  <c r="H994" s="1"/>
  <c r="F993"/>
  <c r="G993" s="1"/>
  <c r="H993" s="1"/>
  <c r="F992"/>
  <c r="G992" s="1"/>
  <c r="H992" s="1"/>
  <c r="F991"/>
  <c r="G991" s="1"/>
  <c r="H991" s="1"/>
  <c r="F990"/>
  <c r="G990" s="1"/>
  <c r="H990" s="1"/>
  <c r="F989"/>
  <c r="G989" s="1"/>
  <c r="H989" s="1"/>
  <c r="F988"/>
  <c r="G988" s="1"/>
  <c r="H988" s="1"/>
  <c r="F987"/>
  <c r="G987" s="1"/>
  <c r="H987" s="1"/>
  <c r="F986"/>
  <c r="G986" s="1"/>
  <c r="H986" s="1"/>
  <c r="F985"/>
  <c r="G985" s="1"/>
  <c r="H985" s="1"/>
  <c r="F984"/>
  <c r="G984" s="1"/>
  <c r="H984" s="1"/>
  <c r="F983"/>
  <c r="G983" s="1"/>
  <c r="H983" s="1"/>
  <c r="F982"/>
  <c r="G982" s="1"/>
  <c r="H982" s="1"/>
  <c r="F981"/>
  <c r="G981" s="1"/>
  <c r="H981" s="1"/>
  <c r="F980"/>
  <c r="G980" s="1"/>
  <c r="H980" s="1"/>
  <c r="F979"/>
  <c r="G979" s="1"/>
  <c r="H979" s="1"/>
  <c r="F978"/>
  <c r="G978" s="1"/>
  <c r="H978" s="1"/>
  <c r="F977"/>
  <c r="G977" s="1"/>
  <c r="H977" s="1"/>
  <c r="F976"/>
  <c r="G976" s="1"/>
  <c r="H976" s="1"/>
  <c r="F975"/>
  <c r="G975" s="1"/>
  <c r="H975" s="1"/>
  <c r="F974"/>
  <c r="G974" s="1"/>
  <c r="H974" s="1"/>
  <c r="F973"/>
  <c r="G973" s="1"/>
  <c r="H973" s="1"/>
  <c r="F972"/>
  <c r="G972" s="1"/>
  <c r="H972" s="1"/>
  <c r="F971"/>
  <c r="G971" s="1"/>
  <c r="H971" s="1"/>
  <c r="F970"/>
  <c r="G970" s="1"/>
  <c r="H970" s="1"/>
  <c r="F969"/>
  <c r="G969" s="1"/>
  <c r="H969" s="1"/>
  <c r="F968"/>
  <c r="G968" s="1"/>
  <c r="H968" s="1"/>
  <c r="F967"/>
  <c r="G967" s="1"/>
  <c r="H967" s="1"/>
  <c r="F966"/>
  <c r="G966" s="1"/>
  <c r="H966" s="1"/>
  <c r="F965"/>
  <c r="G965" s="1"/>
  <c r="H965" s="1"/>
  <c r="F964"/>
  <c r="G964" s="1"/>
  <c r="H964" s="1"/>
  <c r="F963"/>
  <c r="G963" s="1"/>
  <c r="H963" s="1"/>
  <c r="F962"/>
  <c r="G962" s="1"/>
  <c r="H962" s="1"/>
  <c r="F961"/>
  <c r="G961" s="1"/>
  <c r="H961" s="1"/>
  <c r="F960"/>
  <c r="G960" s="1"/>
  <c r="H960" s="1"/>
  <c r="F959"/>
  <c r="G959" s="1"/>
  <c r="H959" s="1"/>
  <c r="F958"/>
  <c r="G958" s="1"/>
  <c r="H958" s="1"/>
  <c r="F957"/>
  <c r="G957" s="1"/>
  <c r="H957" s="1"/>
  <c r="F956"/>
  <c r="G956" s="1"/>
  <c r="H956" s="1"/>
  <c r="F955"/>
  <c r="G955" s="1"/>
  <c r="H955" s="1"/>
  <c r="F954"/>
  <c r="G954" s="1"/>
  <c r="H954" s="1"/>
  <c r="F953"/>
  <c r="G953" s="1"/>
  <c r="H953" s="1"/>
  <c r="F952"/>
  <c r="G952" s="1"/>
  <c r="H952" s="1"/>
  <c r="F951"/>
  <c r="G951" s="1"/>
  <c r="H951" s="1"/>
  <c r="F950"/>
  <c r="G950" s="1"/>
  <c r="H950" s="1"/>
  <c r="F949"/>
  <c r="G949" s="1"/>
  <c r="H949" s="1"/>
  <c r="F948"/>
  <c r="G948" s="1"/>
  <c r="H948" s="1"/>
  <c r="F947"/>
  <c r="G947" s="1"/>
  <c r="H947" s="1"/>
  <c r="F946"/>
  <c r="G946" s="1"/>
  <c r="H946" s="1"/>
  <c r="F945"/>
  <c r="G945" s="1"/>
  <c r="H945" s="1"/>
  <c r="F944"/>
  <c r="G944" s="1"/>
  <c r="H944" s="1"/>
  <c r="F943"/>
  <c r="G943" s="1"/>
  <c r="H943" s="1"/>
  <c r="F942"/>
  <c r="G942" s="1"/>
  <c r="H942" s="1"/>
  <c r="F941"/>
  <c r="G941" s="1"/>
  <c r="H941" s="1"/>
  <c r="F940"/>
  <c r="G940" s="1"/>
  <c r="H940" s="1"/>
  <c r="F939"/>
  <c r="G939" s="1"/>
  <c r="H939" s="1"/>
  <c r="F938"/>
  <c r="G938" s="1"/>
  <c r="H938" s="1"/>
  <c r="F937"/>
  <c r="G937" s="1"/>
  <c r="H937" s="1"/>
  <c r="F936"/>
  <c r="G936" s="1"/>
  <c r="H936" s="1"/>
  <c r="F935"/>
  <c r="G935" s="1"/>
  <c r="H935" s="1"/>
  <c r="F934"/>
  <c r="G934" s="1"/>
  <c r="H934" s="1"/>
  <c r="F933"/>
  <c r="G933" s="1"/>
  <c r="H933" s="1"/>
  <c r="F932"/>
  <c r="G932" s="1"/>
  <c r="H932" s="1"/>
  <c r="F931"/>
  <c r="G931" s="1"/>
  <c r="H931" s="1"/>
  <c r="F930"/>
  <c r="G930" s="1"/>
  <c r="H930" s="1"/>
  <c r="F929"/>
  <c r="G929" s="1"/>
  <c r="H929" s="1"/>
  <c r="F928"/>
  <c r="G928" s="1"/>
  <c r="H928" s="1"/>
  <c r="F927"/>
  <c r="G927" s="1"/>
  <c r="H927" s="1"/>
  <c r="F926"/>
  <c r="G926" s="1"/>
  <c r="H926" s="1"/>
  <c r="F925"/>
  <c r="G925" s="1"/>
  <c r="H925" s="1"/>
  <c r="F924"/>
  <c r="G924" s="1"/>
  <c r="H924" s="1"/>
  <c r="F923"/>
  <c r="G923" s="1"/>
  <c r="H923" s="1"/>
  <c r="F922"/>
  <c r="G922" s="1"/>
  <c r="H922" s="1"/>
  <c r="F921"/>
  <c r="G921" s="1"/>
  <c r="H921" s="1"/>
  <c r="F920"/>
  <c r="G920" s="1"/>
  <c r="H920" s="1"/>
  <c r="F919"/>
  <c r="G919" s="1"/>
  <c r="H919" s="1"/>
  <c r="F918"/>
  <c r="G918" s="1"/>
  <c r="H918" s="1"/>
  <c r="F917"/>
  <c r="G917" s="1"/>
  <c r="H917" s="1"/>
  <c r="F916"/>
  <c r="G916" s="1"/>
  <c r="H916" s="1"/>
  <c r="F915"/>
  <c r="G915" s="1"/>
  <c r="H915" s="1"/>
  <c r="F914"/>
  <c r="G914" s="1"/>
  <c r="H914" s="1"/>
  <c r="F913"/>
  <c r="G913" s="1"/>
  <c r="H913" s="1"/>
  <c r="F912"/>
  <c r="G912" s="1"/>
  <c r="H912" s="1"/>
  <c r="F911"/>
  <c r="G911" s="1"/>
  <c r="H911" s="1"/>
  <c r="F910"/>
  <c r="G910" s="1"/>
  <c r="H910" s="1"/>
  <c r="F909"/>
  <c r="G909" s="1"/>
  <c r="H909" s="1"/>
  <c r="F908"/>
  <c r="G908" s="1"/>
  <c r="H908" s="1"/>
  <c r="F907"/>
  <c r="G907" s="1"/>
  <c r="H907" s="1"/>
  <c r="F906"/>
  <c r="G906" s="1"/>
  <c r="H906" s="1"/>
  <c r="F905"/>
  <c r="G905" s="1"/>
  <c r="H905" s="1"/>
  <c r="F904"/>
  <c r="G904" s="1"/>
  <c r="H904" s="1"/>
  <c r="F903"/>
  <c r="G903" s="1"/>
  <c r="H903" s="1"/>
  <c r="F902"/>
  <c r="G902" s="1"/>
  <c r="H902" s="1"/>
  <c r="F901"/>
  <c r="G901" s="1"/>
  <c r="H901" s="1"/>
  <c r="F900"/>
  <c r="G900" s="1"/>
  <c r="H900" s="1"/>
  <c r="F899"/>
  <c r="G899" s="1"/>
  <c r="H899" s="1"/>
  <c r="F898"/>
  <c r="G898" s="1"/>
  <c r="H898" s="1"/>
  <c r="F897"/>
  <c r="G897" s="1"/>
  <c r="H897" s="1"/>
  <c r="F896"/>
  <c r="G896" s="1"/>
  <c r="H896" s="1"/>
  <c r="F895"/>
  <c r="G895" s="1"/>
  <c r="H895" s="1"/>
  <c r="F894"/>
  <c r="G894" s="1"/>
  <c r="H894" s="1"/>
  <c r="F893"/>
  <c r="G893" s="1"/>
  <c r="H893" s="1"/>
  <c r="F892"/>
  <c r="G892" s="1"/>
  <c r="H892" s="1"/>
  <c r="F891"/>
  <c r="G891" s="1"/>
  <c r="H891" s="1"/>
  <c r="F890"/>
  <c r="G890" s="1"/>
  <c r="H890" s="1"/>
  <c r="F889"/>
  <c r="G889" s="1"/>
  <c r="H889" s="1"/>
  <c r="F888"/>
  <c r="G888" s="1"/>
  <c r="H888" s="1"/>
  <c r="F887"/>
  <c r="G887" s="1"/>
  <c r="H887" s="1"/>
  <c r="F886"/>
  <c r="G886" s="1"/>
  <c r="H886" s="1"/>
  <c r="F885"/>
  <c r="G885" s="1"/>
  <c r="H885" s="1"/>
  <c r="F884"/>
  <c r="G884" s="1"/>
  <c r="H884" s="1"/>
  <c r="F883"/>
  <c r="G883" s="1"/>
  <c r="H883" s="1"/>
  <c r="F882"/>
  <c r="G882" s="1"/>
  <c r="H882" s="1"/>
  <c r="F881"/>
  <c r="G881" s="1"/>
  <c r="H881" s="1"/>
  <c r="F880"/>
  <c r="G880" s="1"/>
  <c r="H880" s="1"/>
  <c r="F879"/>
  <c r="G879" s="1"/>
  <c r="H879" s="1"/>
  <c r="F878"/>
  <c r="G878" s="1"/>
  <c r="H878" s="1"/>
  <c r="F877"/>
  <c r="G877" s="1"/>
  <c r="H877" s="1"/>
  <c r="F876"/>
  <c r="G876" s="1"/>
  <c r="H876" s="1"/>
  <c r="F875"/>
  <c r="G875" s="1"/>
  <c r="H875" s="1"/>
  <c r="F874"/>
  <c r="G874" s="1"/>
  <c r="H874" s="1"/>
  <c r="F873"/>
  <c r="G873" s="1"/>
  <c r="H873" s="1"/>
  <c r="F872"/>
  <c r="G872" s="1"/>
  <c r="H872" s="1"/>
  <c r="F871"/>
  <c r="G871" s="1"/>
  <c r="H871" s="1"/>
  <c r="F870"/>
  <c r="G870" s="1"/>
  <c r="H870" s="1"/>
  <c r="F869"/>
  <c r="G869" s="1"/>
  <c r="H869" s="1"/>
  <c r="F868"/>
  <c r="G868" s="1"/>
  <c r="H868" s="1"/>
  <c r="F867"/>
  <c r="G867" s="1"/>
  <c r="H867" s="1"/>
  <c r="F866"/>
  <c r="G866" s="1"/>
  <c r="H866" s="1"/>
  <c r="F865"/>
  <c r="G865" s="1"/>
  <c r="H865" s="1"/>
  <c r="F864"/>
  <c r="G864" s="1"/>
  <c r="H864" s="1"/>
  <c r="F863"/>
  <c r="G863" s="1"/>
  <c r="H863" s="1"/>
  <c r="F862"/>
  <c r="G862" s="1"/>
  <c r="H862" s="1"/>
  <c r="F861"/>
  <c r="G861" s="1"/>
  <c r="H861" s="1"/>
  <c r="F860"/>
  <c r="G860" s="1"/>
  <c r="H860" s="1"/>
  <c r="F859"/>
  <c r="G859" s="1"/>
  <c r="H859" s="1"/>
  <c r="F858"/>
  <c r="G858" s="1"/>
  <c r="H858" s="1"/>
  <c r="F857"/>
  <c r="G857" s="1"/>
  <c r="H857" s="1"/>
  <c r="F856"/>
  <c r="G856" s="1"/>
  <c r="H856" s="1"/>
  <c r="F855"/>
  <c r="G855" s="1"/>
  <c r="H855" s="1"/>
  <c r="F854"/>
  <c r="G854" s="1"/>
  <c r="H854" s="1"/>
  <c r="F853"/>
  <c r="G853" s="1"/>
  <c r="H853" s="1"/>
  <c r="F852"/>
  <c r="G852" s="1"/>
  <c r="H852" s="1"/>
  <c r="F851"/>
  <c r="G851" s="1"/>
  <c r="H851" s="1"/>
  <c r="F850"/>
  <c r="G850" s="1"/>
  <c r="H850" s="1"/>
  <c r="F849"/>
  <c r="G849" s="1"/>
  <c r="H849" s="1"/>
  <c r="F848"/>
  <c r="G848" s="1"/>
  <c r="H848" s="1"/>
  <c r="F847"/>
  <c r="G847" s="1"/>
  <c r="H847" s="1"/>
  <c r="F846"/>
  <c r="G846" s="1"/>
  <c r="H846" s="1"/>
  <c r="F845"/>
  <c r="G845" s="1"/>
  <c r="H845" s="1"/>
  <c r="F844"/>
  <c r="G844" s="1"/>
  <c r="H844" s="1"/>
  <c r="F843"/>
  <c r="G843" s="1"/>
  <c r="H843" s="1"/>
  <c r="F842"/>
  <c r="G842" s="1"/>
  <c r="H842" s="1"/>
  <c r="F841"/>
  <c r="G841" s="1"/>
  <c r="H841" s="1"/>
  <c r="F840"/>
  <c r="G840" s="1"/>
  <c r="H840" s="1"/>
  <c r="F839"/>
  <c r="G839" s="1"/>
  <c r="H839" s="1"/>
  <c r="F838"/>
  <c r="G838" s="1"/>
  <c r="H838" s="1"/>
  <c r="F837"/>
  <c r="G837" s="1"/>
  <c r="H837" s="1"/>
  <c r="F836"/>
  <c r="G836" s="1"/>
  <c r="H836" s="1"/>
  <c r="F835"/>
  <c r="G835" s="1"/>
  <c r="H835" s="1"/>
  <c r="F834"/>
  <c r="G834" s="1"/>
  <c r="H834" s="1"/>
  <c r="F833"/>
  <c r="G833" s="1"/>
  <c r="H833" s="1"/>
  <c r="F832"/>
  <c r="G832" s="1"/>
  <c r="H832" s="1"/>
  <c r="F831"/>
  <c r="G831" s="1"/>
  <c r="H831" s="1"/>
  <c r="F830"/>
  <c r="G830" s="1"/>
  <c r="H830" s="1"/>
  <c r="F829"/>
  <c r="G829" s="1"/>
  <c r="H829" s="1"/>
  <c r="F828"/>
  <c r="G828" s="1"/>
  <c r="H828" s="1"/>
  <c r="F827"/>
  <c r="G827" s="1"/>
  <c r="H827" s="1"/>
  <c r="F826"/>
  <c r="G826" s="1"/>
  <c r="H826" s="1"/>
  <c r="F825"/>
  <c r="G825" s="1"/>
  <c r="H825" s="1"/>
  <c r="F824"/>
  <c r="G824" s="1"/>
  <c r="H824" s="1"/>
  <c r="F823"/>
  <c r="G823" s="1"/>
  <c r="H823" s="1"/>
  <c r="F822"/>
  <c r="G822" s="1"/>
  <c r="H822" s="1"/>
  <c r="F821"/>
  <c r="G821" s="1"/>
  <c r="H821" s="1"/>
  <c r="F820"/>
  <c r="G820" s="1"/>
  <c r="H820" s="1"/>
  <c r="F819"/>
  <c r="G819" s="1"/>
  <c r="H819" s="1"/>
  <c r="F818"/>
  <c r="G818" s="1"/>
  <c r="H818" s="1"/>
  <c r="F817"/>
  <c r="G817" s="1"/>
  <c r="H817" s="1"/>
  <c r="F816"/>
  <c r="G816" s="1"/>
  <c r="H816" s="1"/>
  <c r="F815"/>
  <c r="G815" s="1"/>
  <c r="H815" s="1"/>
  <c r="F814"/>
  <c r="G814" s="1"/>
  <c r="H814" s="1"/>
  <c r="F813"/>
  <c r="G813" s="1"/>
  <c r="H813" s="1"/>
  <c r="F812"/>
  <c r="G812" s="1"/>
  <c r="H812" s="1"/>
  <c r="F811"/>
  <c r="G811" s="1"/>
  <c r="H811" s="1"/>
  <c r="F810"/>
  <c r="G810" s="1"/>
  <c r="H810" s="1"/>
  <c r="F809"/>
  <c r="G809" s="1"/>
  <c r="H809" s="1"/>
  <c r="F808"/>
  <c r="G808" s="1"/>
  <c r="H808" s="1"/>
  <c r="F807"/>
  <c r="G807" s="1"/>
  <c r="H807" s="1"/>
  <c r="F806"/>
  <c r="G806" s="1"/>
  <c r="H806" s="1"/>
  <c r="F805"/>
  <c r="G805" s="1"/>
  <c r="H805" s="1"/>
  <c r="F804"/>
  <c r="G804" s="1"/>
  <c r="H804" s="1"/>
  <c r="F803"/>
  <c r="G803" s="1"/>
  <c r="H803" s="1"/>
  <c r="F802"/>
  <c r="G802" s="1"/>
  <c r="H802" s="1"/>
  <c r="F801"/>
  <c r="G801" s="1"/>
  <c r="H801" s="1"/>
  <c r="F800"/>
  <c r="G800" s="1"/>
  <c r="H800" s="1"/>
  <c r="F799"/>
  <c r="G799" s="1"/>
  <c r="H799" s="1"/>
  <c r="F798"/>
  <c r="G798" s="1"/>
  <c r="H798" s="1"/>
  <c r="F797"/>
  <c r="G797" s="1"/>
  <c r="H797" s="1"/>
  <c r="F796"/>
  <c r="G796" s="1"/>
  <c r="H796" s="1"/>
  <c r="F795"/>
  <c r="G795" s="1"/>
  <c r="H795" s="1"/>
  <c r="F794"/>
  <c r="G794" s="1"/>
  <c r="H794" s="1"/>
  <c r="F793"/>
  <c r="G793" s="1"/>
  <c r="H793" s="1"/>
  <c r="F792"/>
  <c r="G792" s="1"/>
  <c r="H792" s="1"/>
  <c r="F791"/>
  <c r="G791" s="1"/>
  <c r="H791" s="1"/>
  <c r="F790"/>
  <c r="G790" s="1"/>
  <c r="H790" s="1"/>
  <c r="F789"/>
  <c r="G789" s="1"/>
  <c r="H789" s="1"/>
  <c r="F788"/>
  <c r="G788" s="1"/>
  <c r="H788" s="1"/>
  <c r="F787"/>
  <c r="G787" s="1"/>
  <c r="H787" s="1"/>
  <c r="F786"/>
  <c r="G786" s="1"/>
  <c r="H786" s="1"/>
  <c r="F785"/>
  <c r="G785" s="1"/>
  <c r="H785" s="1"/>
  <c r="F784"/>
  <c r="G784" s="1"/>
  <c r="H784" s="1"/>
  <c r="F783"/>
  <c r="G783" s="1"/>
  <c r="H783" s="1"/>
  <c r="F782"/>
  <c r="G782" s="1"/>
  <c r="H782" s="1"/>
  <c r="F781"/>
  <c r="G781" s="1"/>
  <c r="H781" s="1"/>
  <c r="F780"/>
  <c r="G780" s="1"/>
  <c r="H780" s="1"/>
  <c r="F779"/>
  <c r="G779" s="1"/>
  <c r="H779" s="1"/>
  <c r="F778"/>
  <c r="G778" s="1"/>
  <c r="H778" s="1"/>
  <c r="F777"/>
  <c r="G777" s="1"/>
  <c r="H777" s="1"/>
  <c r="F776"/>
  <c r="G776" s="1"/>
  <c r="H776" s="1"/>
  <c r="F775"/>
  <c r="G775" s="1"/>
  <c r="H775" s="1"/>
  <c r="F774"/>
  <c r="G774" s="1"/>
  <c r="H774" s="1"/>
  <c r="F773"/>
  <c r="G773" s="1"/>
  <c r="H773" s="1"/>
  <c r="F772"/>
  <c r="G772" s="1"/>
  <c r="H772" s="1"/>
  <c r="F771"/>
  <c r="G771" s="1"/>
  <c r="H771" s="1"/>
  <c r="F770"/>
  <c r="G770" s="1"/>
  <c r="H770" s="1"/>
  <c r="F769"/>
  <c r="G769" s="1"/>
  <c r="H769" s="1"/>
  <c r="F768"/>
  <c r="G768" s="1"/>
  <c r="H768" s="1"/>
  <c r="F767"/>
  <c r="G767" s="1"/>
  <c r="H767" s="1"/>
  <c r="F766"/>
  <c r="G766" s="1"/>
  <c r="H766" s="1"/>
  <c r="F765"/>
  <c r="G765" s="1"/>
  <c r="H765" s="1"/>
  <c r="F764"/>
  <c r="G764" s="1"/>
  <c r="H764" s="1"/>
  <c r="F763"/>
  <c r="G763" s="1"/>
  <c r="H763" s="1"/>
  <c r="F762"/>
  <c r="G762" s="1"/>
  <c r="H762" s="1"/>
  <c r="F761"/>
  <c r="G761" s="1"/>
  <c r="H761" s="1"/>
  <c r="F760"/>
  <c r="G760" s="1"/>
  <c r="H760" s="1"/>
  <c r="F759"/>
  <c r="G759" s="1"/>
  <c r="H759" s="1"/>
  <c r="F758"/>
  <c r="G758" s="1"/>
  <c r="H758" s="1"/>
  <c r="F757"/>
  <c r="G757" s="1"/>
  <c r="H757" s="1"/>
  <c r="F756"/>
  <c r="G756" s="1"/>
  <c r="H756" s="1"/>
  <c r="F755"/>
  <c r="G755" s="1"/>
  <c r="H755" s="1"/>
  <c r="F754"/>
  <c r="G754" s="1"/>
  <c r="H754" s="1"/>
  <c r="F753"/>
  <c r="G753" s="1"/>
  <c r="H753" s="1"/>
  <c r="F752"/>
  <c r="G752" s="1"/>
  <c r="H752" s="1"/>
  <c r="F751"/>
  <c r="G751" s="1"/>
  <c r="H751" s="1"/>
  <c r="F750"/>
  <c r="G750" s="1"/>
  <c r="H750" s="1"/>
  <c r="F749"/>
  <c r="G749" s="1"/>
  <c r="H749" s="1"/>
  <c r="F748"/>
  <c r="G748" s="1"/>
  <c r="H748" s="1"/>
  <c r="F747"/>
  <c r="G747" s="1"/>
  <c r="H747" s="1"/>
  <c r="F746"/>
  <c r="G746" s="1"/>
  <c r="H746" s="1"/>
  <c r="F745"/>
  <c r="G745" s="1"/>
  <c r="H745" s="1"/>
  <c r="F744"/>
  <c r="G744" s="1"/>
  <c r="H744" s="1"/>
  <c r="F743"/>
  <c r="G743" s="1"/>
  <c r="H743" s="1"/>
  <c r="F742"/>
  <c r="G742" s="1"/>
  <c r="H742" s="1"/>
  <c r="F741"/>
  <c r="G741" s="1"/>
  <c r="H741" s="1"/>
  <c r="F740"/>
  <c r="G740" s="1"/>
  <c r="H740" s="1"/>
  <c r="F739"/>
  <c r="G739" s="1"/>
  <c r="H739" s="1"/>
  <c r="F738"/>
  <c r="G738" s="1"/>
  <c r="H738" s="1"/>
  <c r="F737"/>
  <c r="G737" s="1"/>
  <c r="H737" s="1"/>
  <c r="F736"/>
  <c r="G736" s="1"/>
  <c r="H736" s="1"/>
  <c r="F735"/>
  <c r="G735" s="1"/>
  <c r="H735" s="1"/>
  <c r="F734"/>
  <c r="G734" s="1"/>
  <c r="H734" s="1"/>
  <c r="F733"/>
  <c r="G733" s="1"/>
  <c r="H733" s="1"/>
  <c r="F732"/>
  <c r="G732" s="1"/>
  <c r="H732" s="1"/>
  <c r="F731"/>
  <c r="G731" s="1"/>
  <c r="H731" s="1"/>
  <c r="F730"/>
  <c r="G730" s="1"/>
  <c r="H730" s="1"/>
  <c r="F729"/>
  <c r="G729" s="1"/>
  <c r="H729" s="1"/>
  <c r="F728"/>
  <c r="G728" s="1"/>
  <c r="H728" s="1"/>
  <c r="F727"/>
  <c r="G727" s="1"/>
  <c r="H727" s="1"/>
  <c r="F726"/>
  <c r="G726" s="1"/>
  <c r="H726" s="1"/>
  <c r="F725"/>
  <c r="G725" s="1"/>
  <c r="H725" s="1"/>
  <c r="F724"/>
  <c r="G724" s="1"/>
  <c r="H724" s="1"/>
  <c r="F723"/>
  <c r="G723" s="1"/>
  <c r="H723" s="1"/>
  <c r="F722"/>
  <c r="G722" s="1"/>
  <c r="H722" s="1"/>
  <c r="F721"/>
  <c r="G721" s="1"/>
  <c r="H721" s="1"/>
  <c r="F720"/>
  <c r="G720" s="1"/>
  <c r="H720" s="1"/>
  <c r="F719"/>
  <c r="G719" s="1"/>
  <c r="H719" s="1"/>
  <c r="F718"/>
  <c r="G718" s="1"/>
  <c r="H718" s="1"/>
  <c r="F717"/>
  <c r="G717" s="1"/>
  <c r="H717" s="1"/>
  <c r="F716"/>
  <c r="G716" s="1"/>
  <c r="H716" s="1"/>
  <c r="F715"/>
  <c r="G715" s="1"/>
  <c r="H715" s="1"/>
  <c r="F714"/>
  <c r="G714" s="1"/>
  <c r="H714" s="1"/>
  <c r="F713"/>
  <c r="G713" s="1"/>
  <c r="H713" s="1"/>
  <c r="F712"/>
  <c r="G712" s="1"/>
  <c r="H712" s="1"/>
  <c r="F711"/>
  <c r="G711" s="1"/>
  <c r="H711" s="1"/>
  <c r="F710"/>
  <c r="G710" s="1"/>
  <c r="H710" s="1"/>
  <c r="F709"/>
  <c r="G709" s="1"/>
  <c r="H709" s="1"/>
  <c r="F708"/>
  <c r="G708" s="1"/>
  <c r="H708" s="1"/>
  <c r="F707"/>
  <c r="G707" s="1"/>
  <c r="H707" s="1"/>
  <c r="F706"/>
  <c r="G706" s="1"/>
  <c r="H706" s="1"/>
  <c r="F705"/>
  <c r="G705" s="1"/>
  <c r="H705" s="1"/>
  <c r="F704"/>
  <c r="G704" s="1"/>
  <c r="H704" s="1"/>
  <c r="F703"/>
  <c r="G703" s="1"/>
  <c r="H703" s="1"/>
  <c r="F702"/>
  <c r="G702" s="1"/>
  <c r="H702" s="1"/>
  <c r="F701"/>
  <c r="G701" s="1"/>
  <c r="H701" s="1"/>
  <c r="F700"/>
  <c r="G700" s="1"/>
  <c r="H700" s="1"/>
  <c r="F699"/>
  <c r="G699" s="1"/>
  <c r="H699" s="1"/>
  <c r="F698"/>
  <c r="G698" s="1"/>
  <c r="H698" s="1"/>
  <c r="F697"/>
  <c r="G697" s="1"/>
  <c r="H697" s="1"/>
  <c r="F696"/>
  <c r="G696" s="1"/>
  <c r="H696" s="1"/>
  <c r="F695"/>
  <c r="G695" s="1"/>
  <c r="H695" s="1"/>
  <c r="F694"/>
  <c r="G694" s="1"/>
  <c r="H694" s="1"/>
  <c r="F693"/>
  <c r="G693" s="1"/>
  <c r="H693" s="1"/>
  <c r="F692"/>
  <c r="G692" s="1"/>
  <c r="H692" s="1"/>
  <c r="F691"/>
  <c r="G691" s="1"/>
  <c r="H691" s="1"/>
  <c r="F690"/>
  <c r="G690" s="1"/>
  <c r="H690" s="1"/>
  <c r="F689"/>
  <c r="G689" s="1"/>
  <c r="H689" s="1"/>
  <c r="F688"/>
  <c r="G688" s="1"/>
  <c r="H688" s="1"/>
  <c r="F687"/>
  <c r="G687" s="1"/>
  <c r="H687" s="1"/>
  <c r="F686"/>
  <c r="G686" s="1"/>
  <c r="H686" s="1"/>
  <c r="F685"/>
  <c r="G685" s="1"/>
  <c r="H685" s="1"/>
  <c r="F684"/>
  <c r="G684" s="1"/>
  <c r="H684" s="1"/>
  <c r="F683"/>
  <c r="G683" s="1"/>
  <c r="H683" s="1"/>
  <c r="F682"/>
  <c r="G682" s="1"/>
  <c r="H682" s="1"/>
  <c r="F681"/>
  <c r="G681" s="1"/>
  <c r="H681" s="1"/>
  <c r="F680"/>
  <c r="G680" s="1"/>
  <c r="H680" s="1"/>
  <c r="F679"/>
  <c r="G679" s="1"/>
  <c r="H679" s="1"/>
  <c r="F678"/>
  <c r="G678" s="1"/>
  <c r="H678" s="1"/>
  <c r="F677"/>
  <c r="G677" s="1"/>
  <c r="H677" s="1"/>
  <c r="F676"/>
  <c r="G676" s="1"/>
  <c r="H676" s="1"/>
  <c r="F675"/>
  <c r="G675" s="1"/>
  <c r="H675" s="1"/>
  <c r="F674"/>
  <c r="G674" s="1"/>
  <c r="H674" s="1"/>
  <c r="F673"/>
  <c r="G673" s="1"/>
  <c r="H673" s="1"/>
  <c r="F672"/>
  <c r="G672" s="1"/>
  <c r="H672" s="1"/>
  <c r="F671"/>
  <c r="G671" s="1"/>
  <c r="H671" s="1"/>
  <c r="F670"/>
  <c r="G670" s="1"/>
  <c r="H670" s="1"/>
  <c r="F669"/>
  <c r="G669" s="1"/>
  <c r="H669" s="1"/>
  <c r="F668"/>
  <c r="G668" s="1"/>
  <c r="H668" s="1"/>
  <c r="F667"/>
  <c r="G667" s="1"/>
  <c r="H667" s="1"/>
  <c r="F666"/>
  <c r="G666" s="1"/>
  <c r="H666" s="1"/>
  <c r="F665"/>
  <c r="G665" s="1"/>
  <c r="H665" s="1"/>
  <c r="F664"/>
  <c r="G664" s="1"/>
  <c r="H664" s="1"/>
  <c r="F663"/>
  <c r="G663" s="1"/>
  <c r="H663" s="1"/>
  <c r="F662"/>
  <c r="G662" s="1"/>
  <c r="H662" s="1"/>
  <c r="F661"/>
  <c r="G661" s="1"/>
  <c r="H661" s="1"/>
  <c r="F660"/>
  <c r="G660" s="1"/>
  <c r="H660" s="1"/>
  <c r="F659"/>
  <c r="G659" s="1"/>
  <c r="H659" s="1"/>
  <c r="F658"/>
  <c r="G658" s="1"/>
  <c r="H658" s="1"/>
  <c r="F657"/>
  <c r="G657" s="1"/>
  <c r="H657" s="1"/>
  <c r="F656"/>
  <c r="G656" s="1"/>
  <c r="H656" s="1"/>
  <c r="F655"/>
  <c r="G655" s="1"/>
  <c r="H655" s="1"/>
  <c r="F654"/>
  <c r="G654" s="1"/>
  <c r="H654" s="1"/>
  <c r="F653"/>
  <c r="G653" s="1"/>
  <c r="H653" s="1"/>
  <c r="F652"/>
  <c r="G652" s="1"/>
  <c r="H652" s="1"/>
  <c r="F651"/>
  <c r="G651" s="1"/>
  <c r="H651" s="1"/>
  <c r="F650"/>
  <c r="G650" s="1"/>
  <c r="H650" s="1"/>
  <c r="F649"/>
  <c r="G649" s="1"/>
  <c r="H649" s="1"/>
  <c r="F648"/>
  <c r="G648" s="1"/>
  <c r="H648" s="1"/>
  <c r="F647"/>
  <c r="G647" s="1"/>
  <c r="H647" s="1"/>
  <c r="F646"/>
  <c r="G646" s="1"/>
  <c r="H646" s="1"/>
  <c r="F645"/>
  <c r="G645" s="1"/>
  <c r="H645" s="1"/>
  <c r="F644"/>
  <c r="G644" s="1"/>
  <c r="H644" s="1"/>
  <c r="F643"/>
  <c r="G643" s="1"/>
  <c r="H643" s="1"/>
  <c r="F642"/>
  <c r="G642" s="1"/>
  <c r="H642" s="1"/>
  <c r="F641"/>
  <c r="G641" s="1"/>
  <c r="H641" s="1"/>
  <c r="F640"/>
  <c r="G640" s="1"/>
  <c r="H640" s="1"/>
  <c r="F639"/>
  <c r="G639" s="1"/>
  <c r="H639" s="1"/>
  <c r="F638"/>
  <c r="G638" s="1"/>
  <c r="H638" s="1"/>
  <c r="F637"/>
  <c r="G637" s="1"/>
  <c r="H637" s="1"/>
  <c r="F636"/>
  <c r="G636" s="1"/>
  <c r="H636" s="1"/>
  <c r="F635"/>
  <c r="G635" s="1"/>
  <c r="H635" s="1"/>
  <c r="F634"/>
  <c r="G634" s="1"/>
  <c r="H634" s="1"/>
  <c r="F633"/>
  <c r="G633" s="1"/>
  <c r="H633" s="1"/>
  <c r="F632"/>
  <c r="G632" s="1"/>
  <c r="H632" s="1"/>
  <c r="F631"/>
  <c r="G631" s="1"/>
  <c r="H631" s="1"/>
  <c r="F630"/>
  <c r="G630" s="1"/>
  <c r="H630" s="1"/>
  <c r="F629"/>
  <c r="G629" s="1"/>
  <c r="H629" s="1"/>
  <c r="F628"/>
  <c r="G628" s="1"/>
  <c r="H628" s="1"/>
  <c r="F627"/>
  <c r="G627" s="1"/>
  <c r="H627" s="1"/>
  <c r="F626"/>
  <c r="G626" s="1"/>
  <c r="H626" s="1"/>
  <c r="F625"/>
  <c r="G625" s="1"/>
  <c r="H625" s="1"/>
  <c r="F624"/>
  <c r="G624" s="1"/>
  <c r="H624" s="1"/>
  <c r="F623"/>
  <c r="G623" s="1"/>
  <c r="H623" s="1"/>
  <c r="F622"/>
  <c r="G622" s="1"/>
  <c r="H622" s="1"/>
  <c r="F621"/>
  <c r="G621" s="1"/>
  <c r="H621" s="1"/>
  <c r="F620"/>
  <c r="G620" s="1"/>
  <c r="H620" s="1"/>
  <c r="F619"/>
  <c r="G619" s="1"/>
  <c r="H619" s="1"/>
  <c r="F618"/>
  <c r="G618" s="1"/>
  <c r="H618" s="1"/>
  <c r="F617"/>
  <c r="G617" s="1"/>
  <c r="H617" s="1"/>
  <c r="F616"/>
  <c r="G616" s="1"/>
  <c r="H616" s="1"/>
  <c r="F615"/>
  <c r="G615" s="1"/>
  <c r="H615" s="1"/>
  <c r="F614"/>
  <c r="G614" s="1"/>
  <c r="H614" s="1"/>
  <c r="F613"/>
  <c r="G613" s="1"/>
  <c r="H613" s="1"/>
  <c r="F612"/>
  <c r="G612" s="1"/>
  <c r="H612" s="1"/>
  <c r="F611"/>
  <c r="G611" s="1"/>
  <c r="H611" s="1"/>
  <c r="F610"/>
  <c r="G610" s="1"/>
  <c r="H610" s="1"/>
  <c r="F609"/>
  <c r="G609" s="1"/>
  <c r="H609" s="1"/>
  <c r="F608"/>
  <c r="G608" s="1"/>
  <c r="H608" s="1"/>
  <c r="F607"/>
  <c r="G607" s="1"/>
  <c r="H607" s="1"/>
  <c r="F606"/>
  <c r="G606" s="1"/>
  <c r="H606" s="1"/>
  <c r="F605"/>
  <c r="G605" s="1"/>
  <c r="H605" s="1"/>
  <c r="F604"/>
  <c r="G604" s="1"/>
  <c r="H604" s="1"/>
  <c r="F603"/>
  <c r="G603" s="1"/>
  <c r="H603" s="1"/>
  <c r="F602"/>
  <c r="G602" s="1"/>
  <c r="H602" s="1"/>
  <c r="F601"/>
  <c r="G601" s="1"/>
  <c r="H601" s="1"/>
  <c r="F600"/>
  <c r="G600" s="1"/>
  <c r="H600" s="1"/>
  <c r="F599"/>
  <c r="G599" s="1"/>
  <c r="H599" s="1"/>
  <c r="F598"/>
  <c r="G598" s="1"/>
  <c r="H598" s="1"/>
  <c r="F597"/>
  <c r="G597" s="1"/>
  <c r="H597" s="1"/>
  <c r="F596"/>
  <c r="G596" s="1"/>
  <c r="H596" s="1"/>
  <c r="F595"/>
  <c r="G595" s="1"/>
  <c r="H595" s="1"/>
  <c r="F594"/>
  <c r="G594" s="1"/>
  <c r="H594" s="1"/>
  <c r="F593"/>
  <c r="G593" s="1"/>
  <c r="H593" s="1"/>
  <c r="F592"/>
  <c r="G592" s="1"/>
  <c r="H592" s="1"/>
  <c r="F591"/>
  <c r="G591" s="1"/>
  <c r="H591" s="1"/>
  <c r="F590"/>
  <c r="G590" s="1"/>
  <c r="H590" s="1"/>
  <c r="F589"/>
  <c r="G589" s="1"/>
  <c r="H589" s="1"/>
  <c r="F588"/>
  <c r="G588" s="1"/>
  <c r="H588" s="1"/>
  <c r="F587"/>
  <c r="G587" s="1"/>
  <c r="H587" s="1"/>
  <c r="F586"/>
  <c r="G586" s="1"/>
  <c r="H586" s="1"/>
  <c r="F585"/>
  <c r="G585" s="1"/>
  <c r="H585" s="1"/>
  <c r="F584"/>
  <c r="G584" s="1"/>
  <c r="H584" s="1"/>
  <c r="F583"/>
  <c r="G583" s="1"/>
  <c r="H583" s="1"/>
  <c r="F582"/>
  <c r="G582" s="1"/>
  <c r="H582" s="1"/>
  <c r="F581"/>
  <c r="G581" s="1"/>
  <c r="H581" s="1"/>
  <c r="F580"/>
  <c r="G580" s="1"/>
  <c r="H580" s="1"/>
  <c r="F579"/>
  <c r="G579" s="1"/>
  <c r="H579" s="1"/>
  <c r="F578"/>
  <c r="G578" s="1"/>
  <c r="H578" s="1"/>
  <c r="F577"/>
  <c r="G577" s="1"/>
  <c r="H577" s="1"/>
  <c r="F576"/>
  <c r="G576" s="1"/>
  <c r="H576" s="1"/>
  <c r="F575"/>
  <c r="G575" s="1"/>
  <c r="H575" s="1"/>
  <c r="F574"/>
  <c r="G574" s="1"/>
  <c r="H574" s="1"/>
  <c r="F573"/>
  <c r="G573" s="1"/>
  <c r="H573" s="1"/>
  <c r="F572"/>
  <c r="G572" s="1"/>
  <c r="H572" s="1"/>
  <c r="F571"/>
  <c r="G571" s="1"/>
  <c r="H571" s="1"/>
  <c r="F570"/>
  <c r="G570" s="1"/>
  <c r="H570" s="1"/>
  <c r="F569"/>
  <c r="G569" s="1"/>
  <c r="H569" s="1"/>
  <c r="F568"/>
  <c r="G568" s="1"/>
  <c r="H568" s="1"/>
  <c r="F567"/>
  <c r="G567" s="1"/>
  <c r="H567" s="1"/>
  <c r="F566"/>
  <c r="G566" s="1"/>
  <c r="H566" s="1"/>
  <c r="F565"/>
  <c r="G565" s="1"/>
  <c r="H565" s="1"/>
  <c r="F564"/>
  <c r="G564" s="1"/>
  <c r="H564" s="1"/>
  <c r="F563"/>
  <c r="G563" s="1"/>
  <c r="H563" s="1"/>
  <c r="F562"/>
  <c r="G562" s="1"/>
  <c r="H562" s="1"/>
  <c r="F561"/>
  <c r="G561" s="1"/>
  <c r="H561" s="1"/>
  <c r="F560"/>
  <c r="G560" s="1"/>
  <c r="H560" s="1"/>
  <c r="F559"/>
  <c r="G559" s="1"/>
  <c r="H559" s="1"/>
  <c r="F558"/>
  <c r="G558" s="1"/>
  <c r="H558" s="1"/>
  <c r="F557"/>
  <c r="G557" s="1"/>
  <c r="H557" s="1"/>
  <c r="F556"/>
  <c r="G556" s="1"/>
  <c r="H556" s="1"/>
  <c r="F555"/>
  <c r="G555" s="1"/>
  <c r="H555" s="1"/>
  <c r="F554"/>
  <c r="G554" s="1"/>
  <c r="H554" s="1"/>
  <c r="F553"/>
  <c r="G553" s="1"/>
  <c r="H553" s="1"/>
  <c r="F552"/>
  <c r="G552" s="1"/>
  <c r="H552" s="1"/>
  <c r="F551"/>
  <c r="G551" s="1"/>
  <c r="H551" s="1"/>
  <c r="F550"/>
  <c r="G550" s="1"/>
  <c r="H550" s="1"/>
  <c r="F549"/>
  <c r="G549" s="1"/>
  <c r="H549" s="1"/>
  <c r="F548"/>
  <c r="G548" s="1"/>
  <c r="H548" s="1"/>
  <c r="F547"/>
  <c r="G547" s="1"/>
  <c r="H547" s="1"/>
  <c r="F546"/>
  <c r="G546" s="1"/>
  <c r="H546" s="1"/>
  <c r="F545"/>
  <c r="G545" s="1"/>
  <c r="H545" s="1"/>
  <c r="F544"/>
  <c r="G544" s="1"/>
  <c r="H544" s="1"/>
  <c r="F543"/>
  <c r="G543" s="1"/>
  <c r="H543" s="1"/>
  <c r="F542"/>
  <c r="G542" s="1"/>
  <c r="H542" s="1"/>
  <c r="F541"/>
  <c r="G541" s="1"/>
  <c r="H541" s="1"/>
  <c r="F540"/>
  <c r="G540" s="1"/>
  <c r="H540" s="1"/>
  <c r="F539"/>
  <c r="G539" s="1"/>
  <c r="H539" s="1"/>
  <c r="F538"/>
  <c r="G538" s="1"/>
  <c r="H538" s="1"/>
  <c r="F537"/>
  <c r="G537" s="1"/>
  <c r="H537" s="1"/>
  <c r="F536"/>
  <c r="G536" s="1"/>
  <c r="H536" s="1"/>
  <c r="F535"/>
  <c r="G535" s="1"/>
  <c r="H535" s="1"/>
  <c r="F534"/>
  <c r="G534" s="1"/>
  <c r="H534" s="1"/>
  <c r="F533"/>
  <c r="G533" s="1"/>
  <c r="H533" s="1"/>
  <c r="F532"/>
  <c r="G532" s="1"/>
  <c r="H532" s="1"/>
  <c r="F531"/>
  <c r="G531" s="1"/>
  <c r="H531" s="1"/>
  <c r="F530"/>
  <c r="G530" s="1"/>
  <c r="H530" s="1"/>
  <c r="F529"/>
  <c r="G529" s="1"/>
  <c r="H529" s="1"/>
  <c r="F528"/>
  <c r="G528" s="1"/>
  <c r="H528" s="1"/>
  <c r="F527"/>
  <c r="G527" s="1"/>
  <c r="H527" s="1"/>
  <c r="F526"/>
  <c r="G526" s="1"/>
  <c r="H526" s="1"/>
  <c r="F525"/>
  <c r="G525" s="1"/>
  <c r="H525" s="1"/>
  <c r="F524"/>
  <c r="G524" s="1"/>
  <c r="H524" s="1"/>
  <c r="F523"/>
  <c r="G523" s="1"/>
  <c r="H523" s="1"/>
  <c r="F522"/>
  <c r="G522" s="1"/>
  <c r="H522" s="1"/>
  <c r="F521"/>
  <c r="G521" s="1"/>
  <c r="H521" s="1"/>
  <c r="F520"/>
  <c r="G520" s="1"/>
  <c r="H520" s="1"/>
  <c r="F519"/>
  <c r="G519" s="1"/>
  <c r="H519" s="1"/>
  <c r="F518"/>
  <c r="G518" s="1"/>
  <c r="H518" s="1"/>
  <c r="F517"/>
  <c r="G517" s="1"/>
  <c r="H517" s="1"/>
  <c r="F516"/>
  <c r="G516" s="1"/>
  <c r="H516" s="1"/>
  <c r="F515"/>
  <c r="G515" s="1"/>
  <c r="H515" s="1"/>
  <c r="F514"/>
  <c r="G514" s="1"/>
  <c r="H514" s="1"/>
  <c r="F513"/>
  <c r="G513" s="1"/>
  <c r="H513" s="1"/>
  <c r="F512"/>
  <c r="G512" s="1"/>
  <c r="H512" s="1"/>
  <c r="F511"/>
  <c r="G511" s="1"/>
  <c r="H511" s="1"/>
  <c r="F510"/>
  <c r="G510" s="1"/>
  <c r="H510" s="1"/>
  <c r="F509"/>
  <c r="G509" s="1"/>
  <c r="H509" s="1"/>
  <c r="F508"/>
  <c r="G508" s="1"/>
  <c r="H508" s="1"/>
  <c r="F507"/>
  <c r="G507" s="1"/>
  <c r="H507" s="1"/>
  <c r="F506"/>
  <c r="G506" s="1"/>
  <c r="H506" s="1"/>
  <c r="F505"/>
  <c r="G505" s="1"/>
  <c r="H505" s="1"/>
  <c r="F504"/>
  <c r="G504" s="1"/>
  <c r="H504" s="1"/>
  <c r="F503"/>
  <c r="G503" s="1"/>
  <c r="H503" s="1"/>
  <c r="F502"/>
  <c r="G502" s="1"/>
  <c r="H502" s="1"/>
  <c r="F501"/>
  <c r="G501" s="1"/>
  <c r="H501" s="1"/>
  <c r="F500"/>
  <c r="G500" s="1"/>
  <c r="H500" s="1"/>
  <c r="F499"/>
  <c r="G499" s="1"/>
  <c r="H499" s="1"/>
  <c r="F498"/>
  <c r="G498" s="1"/>
  <c r="H498" s="1"/>
  <c r="F497"/>
  <c r="G497" s="1"/>
  <c r="H497" s="1"/>
  <c r="F496"/>
  <c r="G496" s="1"/>
  <c r="H496" s="1"/>
  <c r="F495"/>
  <c r="G495" s="1"/>
  <c r="H495" s="1"/>
  <c r="F494"/>
  <c r="G494" s="1"/>
  <c r="H494" s="1"/>
  <c r="F493"/>
  <c r="G493" s="1"/>
  <c r="H493" s="1"/>
  <c r="F492"/>
  <c r="G492" s="1"/>
  <c r="H492" s="1"/>
  <c r="F491"/>
  <c r="G491" s="1"/>
  <c r="H491" s="1"/>
  <c r="F490"/>
  <c r="G490" s="1"/>
  <c r="H490" s="1"/>
  <c r="F489"/>
  <c r="G489" s="1"/>
  <c r="H489" s="1"/>
  <c r="F488"/>
  <c r="G488" s="1"/>
  <c r="H488" s="1"/>
  <c r="F487"/>
  <c r="G487" s="1"/>
  <c r="H487" s="1"/>
  <c r="F486"/>
  <c r="G486" s="1"/>
  <c r="H486" s="1"/>
  <c r="F485"/>
  <c r="G485" s="1"/>
  <c r="H485" s="1"/>
  <c r="F484"/>
  <c r="G484" s="1"/>
  <c r="H484" s="1"/>
  <c r="F483"/>
  <c r="G483" s="1"/>
  <c r="H483" s="1"/>
  <c r="F482"/>
  <c r="G482" s="1"/>
  <c r="H482" s="1"/>
  <c r="F481"/>
  <c r="G481" s="1"/>
  <c r="H481" s="1"/>
  <c r="F480"/>
  <c r="G480" s="1"/>
  <c r="H480" s="1"/>
  <c r="F479"/>
  <c r="G479" s="1"/>
  <c r="H479" s="1"/>
  <c r="F478"/>
  <c r="G478" s="1"/>
  <c r="H478" s="1"/>
  <c r="F477"/>
  <c r="G477" s="1"/>
  <c r="H477" s="1"/>
  <c r="F476"/>
  <c r="G476" s="1"/>
  <c r="H476" s="1"/>
  <c r="F475"/>
  <c r="G475" s="1"/>
  <c r="H475" s="1"/>
  <c r="F474"/>
  <c r="G474" s="1"/>
  <c r="H474" s="1"/>
  <c r="F473"/>
  <c r="G473" s="1"/>
  <c r="H473" s="1"/>
  <c r="F472"/>
  <c r="G472" s="1"/>
  <c r="H472" s="1"/>
  <c r="F471"/>
  <c r="G471" s="1"/>
  <c r="H471" s="1"/>
  <c r="F470"/>
  <c r="G470" s="1"/>
  <c r="H470" s="1"/>
  <c r="F469"/>
  <c r="G469" s="1"/>
  <c r="H469" s="1"/>
  <c r="F468"/>
  <c r="G468" s="1"/>
  <c r="H468" s="1"/>
  <c r="F467"/>
  <c r="G467" s="1"/>
  <c r="H467" s="1"/>
  <c r="F466"/>
  <c r="G466" s="1"/>
  <c r="H466" s="1"/>
  <c r="F465"/>
  <c r="G465" s="1"/>
  <c r="H465" s="1"/>
  <c r="F464"/>
  <c r="G464" s="1"/>
  <c r="H464" s="1"/>
  <c r="F463"/>
  <c r="G463" s="1"/>
  <c r="H463" s="1"/>
  <c r="F462"/>
  <c r="G462" s="1"/>
  <c r="H462" s="1"/>
  <c r="F461"/>
  <c r="G461" s="1"/>
  <c r="H461" s="1"/>
  <c r="F460"/>
  <c r="G460" s="1"/>
  <c r="H460" s="1"/>
  <c r="F459"/>
  <c r="G459" s="1"/>
  <c r="H459" s="1"/>
  <c r="F458"/>
  <c r="G458" s="1"/>
  <c r="H458" s="1"/>
  <c r="F457"/>
  <c r="G457" s="1"/>
  <c r="H457" s="1"/>
  <c r="F456"/>
  <c r="G456" s="1"/>
  <c r="H456" s="1"/>
  <c r="F455"/>
  <c r="G455" s="1"/>
  <c r="H455" s="1"/>
  <c r="F454"/>
  <c r="G454" s="1"/>
  <c r="H454" s="1"/>
  <c r="F453"/>
  <c r="G453" s="1"/>
  <c r="H453" s="1"/>
  <c r="F452"/>
  <c r="G452" s="1"/>
  <c r="H452" s="1"/>
  <c r="F451"/>
  <c r="G451" s="1"/>
  <c r="H451" s="1"/>
  <c r="F450"/>
  <c r="G450" s="1"/>
  <c r="H450" s="1"/>
  <c r="F449"/>
  <c r="G449" s="1"/>
  <c r="H449" s="1"/>
  <c r="F448"/>
  <c r="G448" s="1"/>
  <c r="H448" s="1"/>
  <c r="F447"/>
  <c r="G447" s="1"/>
  <c r="H447" s="1"/>
  <c r="F446"/>
  <c r="G446" s="1"/>
  <c r="H446" s="1"/>
  <c r="F445"/>
  <c r="G445" s="1"/>
  <c r="H445" s="1"/>
  <c r="F444"/>
  <c r="G444" s="1"/>
  <c r="H444" s="1"/>
  <c r="F443"/>
  <c r="G443" s="1"/>
  <c r="H443" s="1"/>
  <c r="F442"/>
  <c r="G442" s="1"/>
  <c r="H442" s="1"/>
  <c r="F441"/>
  <c r="G441" s="1"/>
  <c r="H441" s="1"/>
  <c r="F440"/>
  <c r="G440" s="1"/>
  <c r="H440" s="1"/>
  <c r="F439"/>
  <c r="G439" s="1"/>
  <c r="H439" s="1"/>
  <c r="F438"/>
  <c r="G438" s="1"/>
  <c r="H438" s="1"/>
  <c r="F437"/>
  <c r="G437" s="1"/>
  <c r="H437" s="1"/>
  <c r="F436"/>
  <c r="G436" s="1"/>
  <c r="H436" s="1"/>
  <c r="F435"/>
  <c r="G435" s="1"/>
  <c r="H435" s="1"/>
  <c r="F434"/>
  <c r="G434" s="1"/>
  <c r="H434" s="1"/>
  <c r="F433"/>
  <c r="G433" s="1"/>
  <c r="H433" s="1"/>
  <c r="F432"/>
  <c r="G432" s="1"/>
  <c r="H432" s="1"/>
  <c r="F431"/>
  <c r="G431" s="1"/>
  <c r="H431" s="1"/>
  <c r="F430"/>
  <c r="G430" s="1"/>
  <c r="H430" s="1"/>
  <c r="F429"/>
  <c r="G429" s="1"/>
  <c r="H429" s="1"/>
  <c r="F428"/>
  <c r="G428" s="1"/>
  <c r="H428" s="1"/>
  <c r="F427"/>
  <c r="G427" s="1"/>
  <c r="H427" s="1"/>
  <c r="F426"/>
  <c r="G426" s="1"/>
  <c r="H426" s="1"/>
  <c r="F425"/>
  <c r="G425" s="1"/>
  <c r="H425" s="1"/>
  <c r="F424"/>
  <c r="G424" s="1"/>
  <c r="H424" s="1"/>
  <c r="F423"/>
  <c r="G423" s="1"/>
  <c r="H423" s="1"/>
  <c r="F422"/>
  <c r="G422" s="1"/>
  <c r="H422" s="1"/>
  <c r="F421"/>
  <c r="G421" s="1"/>
  <c r="H421" s="1"/>
  <c r="F420"/>
  <c r="G420" s="1"/>
  <c r="H420" s="1"/>
  <c r="F419"/>
  <c r="G419" s="1"/>
  <c r="H419" s="1"/>
  <c r="F418"/>
  <c r="G418" s="1"/>
  <c r="H418" s="1"/>
  <c r="F417"/>
  <c r="G417" s="1"/>
  <c r="H417" s="1"/>
  <c r="F416"/>
  <c r="G416" s="1"/>
  <c r="H416" s="1"/>
  <c r="F415"/>
  <c r="G415" s="1"/>
  <c r="H415" s="1"/>
  <c r="F414"/>
  <c r="G414" s="1"/>
  <c r="H414" s="1"/>
  <c r="F413"/>
  <c r="G413" s="1"/>
  <c r="H413" s="1"/>
  <c r="F412"/>
  <c r="G412" s="1"/>
  <c r="H412" s="1"/>
  <c r="F411"/>
  <c r="G411" s="1"/>
  <c r="H411" s="1"/>
  <c r="F410"/>
  <c r="G410" s="1"/>
  <c r="H410" s="1"/>
  <c r="F409"/>
  <c r="G409" s="1"/>
  <c r="H409" s="1"/>
  <c r="F408"/>
  <c r="G408" s="1"/>
  <c r="H408" s="1"/>
  <c r="F407"/>
  <c r="G407" s="1"/>
  <c r="H407" s="1"/>
  <c r="F406"/>
  <c r="G406" s="1"/>
  <c r="H406" s="1"/>
  <c r="F405"/>
  <c r="G405" s="1"/>
  <c r="H405" s="1"/>
  <c r="F404"/>
  <c r="G404" s="1"/>
  <c r="H404" s="1"/>
  <c r="F403"/>
  <c r="G403" s="1"/>
  <c r="H403" s="1"/>
  <c r="F402"/>
  <c r="G402" s="1"/>
  <c r="H402" s="1"/>
  <c r="F401"/>
  <c r="G401" s="1"/>
  <c r="H401" s="1"/>
  <c r="F400"/>
  <c r="G400" s="1"/>
  <c r="H400" s="1"/>
  <c r="F399"/>
  <c r="G399" s="1"/>
  <c r="H399" s="1"/>
  <c r="F398"/>
  <c r="G398" s="1"/>
  <c r="H398" s="1"/>
  <c r="F397"/>
  <c r="G397" s="1"/>
  <c r="H397" s="1"/>
  <c r="F396"/>
  <c r="G396" s="1"/>
  <c r="H396" s="1"/>
  <c r="F395"/>
  <c r="G395" s="1"/>
  <c r="H395" s="1"/>
  <c r="F394"/>
  <c r="G394" s="1"/>
  <c r="H394" s="1"/>
  <c r="F393"/>
  <c r="G393" s="1"/>
  <c r="H393" s="1"/>
  <c r="F392"/>
  <c r="G392" s="1"/>
  <c r="H392" s="1"/>
  <c r="F391"/>
  <c r="G391" s="1"/>
  <c r="H391" s="1"/>
  <c r="F390"/>
  <c r="G390" s="1"/>
  <c r="H390" s="1"/>
  <c r="F389"/>
  <c r="G389" s="1"/>
  <c r="H389" s="1"/>
  <c r="F388"/>
  <c r="G388" s="1"/>
  <c r="H388" s="1"/>
  <c r="F387"/>
  <c r="G387" s="1"/>
  <c r="H387" s="1"/>
  <c r="F386"/>
  <c r="G386" s="1"/>
  <c r="H386" s="1"/>
  <c r="F385"/>
  <c r="G385" s="1"/>
  <c r="H385" s="1"/>
  <c r="F384"/>
  <c r="G384" s="1"/>
  <c r="H384" s="1"/>
  <c r="F383"/>
  <c r="G383" s="1"/>
  <c r="H383" s="1"/>
  <c r="F382"/>
  <c r="G382" s="1"/>
  <c r="H382" s="1"/>
  <c r="F381"/>
  <c r="G381" s="1"/>
  <c r="H381" s="1"/>
  <c r="F380"/>
  <c r="G380" s="1"/>
  <c r="H380" s="1"/>
  <c r="F379"/>
  <c r="G379" s="1"/>
  <c r="H379" s="1"/>
  <c r="F378"/>
  <c r="G378" s="1"/>
  <c r="H378" s="1"/>
  <c r="F377"/>
  <c r="G377" s="1"/>
  <c r="H377" s="1"/>
  <c r="F376"/>
  <c r="G376" s="1"/>
  <c r="H376" s="1"/>
  <c r="F375"/>
  <c r="G375" s="1"/>
  <c r="H375" s="1"/>
  <c r="F374"/>
  <c r="G374" s="1"/>
  <c r="H374" s="1"/>
  <c r="F373"/>
  <c r="G373" s="1"/>
  <c r="H373" s="1"/>
  <c r="F372"/>
  <c r="G372" s="1"/>
  <c r="H372" s="1"/>
  <c r="F371"/>
  <c r="G371" s="1"/>
  <c r="H371" s="1"/>
  <c r="F370"/>
  <c r="G370" s="1"/>
  <c r="H370" s="1"/>
  <c r="F369"/>
  <c r="G369" s="1"/>
  <c r="H369" s="1"/>
  <c r="F368"/>
  <c r="G368" s="1"/>
  <c r="H368" s="1"/>
  <c r="F367"/>
  <c r="G367" s="1"/>
  <c r="H367" s="1"/>
  <c r="F366"/>
  <c r="G366" s="1"/>
  <c r="H366" s="1"/>
  <c r="F365"/>
  <c r="G365" s="1"/>
  <c r="H365" s="1"/>
  <c r="F364"/>
  <c r="G364" s="1"/>
  <c r="H364" s="1"/>
  <c r="F363"/>
  <c r="G363" s="1"/>
  <c r="H363" s="1"/>
  <c r="F362"/>
  <c r="G362" s="1"/>
  <c r="H362" s="1"/>
  <c r="F361"/>
  <c r="G361" s="1"/>
  <c r="H361" s="1"/>
  <c r="F360"/>
  <c r="G360" s="1"/>
  <c r="H360" s="1"/>
  <c r="F359"/>
  <c r="G359" s="1"/>
  <c r="H359" s="1"/>
  <c r="F358"/>
  <c r="G358" s="1"/>
  <c r="H358" s="1"/>
  <c r="F357"/>
  <c r="G357" s="1"/>
  <c r="H357" s="1"/>
  <c r="F356"/>
  <c r="G356" s="1"/>
  <c r="H356" s="1"/>
  <c r="F355"/>
  <c r="G355" s="1"/>
  <c r="H355" s="1"/>
  <c r="F354"/>
  <c r="G354" s="1"/>
  <c r="H354" s="1"/>
  <c r="F353"/>
  <c r="G353" s="1"/>
  <c r="H353" s="1"/>
  <c r="F352"/>
  <c r="G352" s="1"/>
  <c r="H352" s="1"/>
  <c r="F351"/>
  <c r="G351" s="1"/>
  <c r="H351" s="1"/>
  <c r="F350"/>
  <c r="G350" s="1"/>
  <c r="H350" s="1"/>
  <c r="F349"/>
  <c r="G349" s="1"/>
  <c r="H349" s="1"/>
  <c r="F348"/>
  <c r="G348" s="1"/>
  <c r="H348" s="1"/>
  <c r="F347"/>
  <c r="G347" s="1"/>
  <c r="H347" s="1"/>
  <c r="F346"/>
  <c r="G346" s="1"/>
  <c r="H346" s="1"/>
  <c r="F345"/>
  <c r="G345" s="1"/>
  <c r="H345" s="1"/>
  <c r="F344"/>
  <c r="G344" s="1"/>
  <c r="H344" s="1"/>
  <c r="F343"/>
  <c r="G343" s="1"/>
  <c r="H343" s="1"/>
  <c r="F342"/>
  <c r="G342" s="1"/>
  <c r="H342" s="1"/>
  <c r="F341"/>
  <c r="G341" s="1"/>
  <c r="H341" s="1"/>
  <c r="F340"/>
  <c r="G340" s="1"/>
  <c r="H340" s="1"/>
  <c r="F339"/>
  <c r="G339" s="1"/>
  <c r="H339" s="1"/>
  <c r="F338"/>
  <c r="G338" s="1"/>
  <c r="H338" s="1"/>
  <c r="F337"/>
  <c r="G337" s="1"/>
  <c r="H337" s="1"/>
  <c r="F336"/>
  <c r="G336" s="1"/>
  <c r="H336" s="1"/>
  <c r="F335"/>
  <c r="G335" s="1"/>
  <c r="H335" s="1"/>
  <c r="F334"/>
  <c r="G334" s="1"/>
  <c r="H334" s="1"/>
  <c r="F333"/>
  <c r="G333" s="1"/>
  <c r="H333" s="1"/>
  <c r="F332"/>
  <c r="G332" s="1"/>
  <c r="H332" s="1"/>
  <c r="F331"/>
  <c r="G331" s="1"/>
  <c r="H331" s="1"/>
  <c r="F330"/>
  <c r="G330" s="1"/>
  <c r="H330" s="1"/>
  <c r="F329"/>
  <c r="G329" s="1"/>
  <c r="H329" s="1"/>
  <c r="F328"/>
  <c r="G328" s="1"/>
  <c r="H328" s="1"/>
  <c r="F327"/>
  <c r="G327" s="1"/>
  <c r="H327" s="1"/>
  <c r="F326"/>
  <c r="G326" s="1"/>
  <c r="H326" s="1"/>
  <c r="F325"/>
  <c r="G325" s="1"/>
  <c r="H325" s="1"/>
  <c r="F324"/>
  <c r="G324" s="1"/>
  <c r="H324" s="1"/>
  <c r="F323"/>
  <c r="G323" s="1"/>
  <c r="H323" s="1"/>
  <c r="F322"/>
  <c r="G322" s="1"/>
  <c r="H322" s="1"/>
  <c r="F321"/>
  <c r="G321" s="1"/>
  <c r="H321" s="1"/>
  <c r="F320"/>
  <c r="G320" s="1"/>
  <c r="H320" s="1"/>
  <c r="F319"/>
  <c r="G319" s="1"/>
  <c r="H319" s="1"/>
  <c r="F318"/>
  <c r="G318" s="1"/>
  <c r="H318" s="1"/>
  <c r="F317"/>
  <c r="G317" s="1"/>
  <c r="H317" s="1"/>
  <c r="F316"/>
  <c r="G316" s="1"/>
  <c r="H316" s="1"/>
  <c r="F315"/>
  <c r="G315" s="1"/>
  <c r="H315" s="1"/>
  <c r="F314"/>
  <c r="G314" s="1"/>
  <c r="H314" s="1"/>
  <c r="F313"/>
  <c r="G313" s="1"/>
  <c r="H313" s="1"/>
  <c r="F312"/>
  <c r="G312" s="1"/>
  <c r="H312" s="1"/>
  <c r="F311"/>
  <c r="G311" s="1"/>
  <c r="H311" s="1"/>
  <c r="F310"/>
  <c r="G310" s="1"/>
  <c r="H310" s="1"/>
  <c r="F309"/>
  <c r="G309" s="1"/>
  <c r="H309" s="1"/>
  <c r="F308"/>
  <c r="G308" s="1"/>
  <c r="H308" s="1"/>
  <c r="F307"/>
  <c r="G307" s="1"/>
  <c r="H307" s="1"/>
  <c r="F306"/>
  <c r="G306" s="1"/>
  <c r="H306" s="1"/>
  <c r="F305"/>
  <c r="G305" s="1"/>
  <c r="H305" s="1"/>
  <c r="F304"/>
  <c r="G304" s="1"/>
  <c r="H304" s="1"/>
  <c r="F303"/>
  <c r="G303" s="1"/>
  <c r="H303" s="1"/>
  <c r="F302"/>
  <c r="G302" s="1"/>
  <c r="H302" s="1"/>
  <c r="F301"/>
  <c r="G301" s="1"/>
  <c r="H301" s="1"/>
  <c r="F300"/>
  <c r="G300" s="1"/>
  <c r="H300" s="1"/>
  <c r="F299"/>
  <c r="G299" s="1"/>
  <c r="H299" s="1"/>
  <c r="F298"/>
  <c r="G298" s="1"/>
  <c r="H298" s="1"/>
  <c r="F297"/>
  <c r="G297" s="1"/>
  <c r="H297" s="1"/>
  <c r="F296"/>
  <c r="G296" s="1"/>
  <c r="H296" s="1"/>
  <c r="F295"/>
  <c r="G295" s="1"/>
  <c r="H295" s="1"/>
  <c r="F294"/>
  <c r="G294" s="1"/>
  <c r="H294" s="1"/>
  <c r="F293"/>
  <c r="G293" s="1"/>
  <c r="H293" s="1"/>
  <c r="F292"/>
  <c r="G292" s="1"/>
  <c r="H292" s="1"/>
  <c r="F291"/>
  <c r="G291" s="1"/>
  <c r="H291" s="1"/>
  <c r="F290"/>
  <c r="G290" s="1"/>
  <c r="H290" s="1"/>
  <c r="F289"/>
  <c r="G289" s="1"/>
  <c r="H289" s="1"/>
  <c r="F288"/>
  <c r="G288" s="1"/>
  <c r="H288" s="1"/>
  <c r="F287"/>
  <c r="G287" s="1"/>
  <c r="H287" s="1"/>
  <c r="F286"/>
  <c r="G286" s="1"/>
  <c r="H286" s="1"/>
  <c r="F285"/>
  <c r="G285" s="1"/>
  <c r="H285" s="1"/>
  <c r="F284"/>
  <c r="G284" s="1"/>
  <c r="H284" s="1"/>
  <c r="F283"/>
  <c r="G283" s="1"/>
  <c r="H283" s="1"/>
  <c r="F282"/>
  <c r="G282" s="1"/>
  <c r="H282" s="1"/>
  <c r="F281"/>
  <c r="G281" s="1"/>
  <c r="H281" s="1"/>
  <c r="F280"/>
  <c r="G280" s="1"/>
  <c r="H280" s="1"/>
  <c r="F279"/>
  <c r="G279" s="1"/>
  <c r="H279" s="1"/>
  <c r="F278"/>
  <c r="G278" s="1"/>
  <c r="H278" s="1"/>
  <c r="F277"/>
  <c r="G277" s="1"/>
  <c r="H277" s="1"/>
  <c r="F276"/>
  <c r="G276" s="1"/>
  <c r="H276" s="1"/>
  <c r="F275"/>
  <c r="G275" s="1"/>
  <c r="H275" s="1"/>
  <c r="F274"/>
  <c r="G274" s="1"/>
  <c r="H274" s="1"/>
  <c r="F273"/>
  <c r="G273" s="1"/>
  <c r="H273" s="1"/>
  <c r="F272"/>
  <c r="G272" s="1"/>
  <c r="H272" s="1"/>
  <c r="F271"/>
  <c r="G271" s="1"/>
  <c r="H271" s="1"/>
  <c r="F270"/>
  <c r="G270" s="1"/>
  <c r="H270" s="1"/>
  <c r="F269"/>
  <c r="G269" s="1"/>
  <c r="H269" s="1"/>
  <c r="F268"/>
  <c r="G268" s="1"/>
  <c r="H268" s="1"/>
  <c r="F267"/>
  <c r="G267" s="1"/>
  <c r="H267" s="1"/>
  <c r="F266"/>
  <c r="G266" s="1"/>
  <c r="H266" s="1"/>
  <c r="F265"/>
  <c r="G265" s="1"/>
  <c r="H265" s="1"/>
  <c r="F264"/>
  <c r="G264" s="1"/>
  <c r="H264" s="1"/>
  <c r="F263"/>
  <c r="G263" s="1"/>
  <c r="H263" s="1"/>
  <c r="F262"/>
  <c r="G262" s="1"/>
  <c r="H262" s="1"/>
  <c r="F261"/>
  <c r="G261" s="1"/>
  <c r="H261" s="1"/>
  <c r="F260"/>
  <c r="G260" s="1"/>
  <c r="H260" s="1"/>
  <c r="F259"/>
  <c r="G259" s="1"/>
  <c r="H259" s="1"/>
  <c r="F258"/>
  <c r="G258" s="1"/>
  <c r="H258" s="1"/>
  <c r="F257"/>
  <c r="G257" s="1"/>
  <c r="H257" s="1"/>
  <c r="F256"/>
  <c r="G256" s="1"/>
  <c r="H256" s="1"/>
  <c r="F255"/>
  <c r="G255" s="1"/>
  <c r="H255" s="1"/>
  <c r="F254"/>
  <c r="G254" s="1"/>
  <c r="H254" s="1"/>
  <c r="F253"/>
  <c r="G253" s="1"/>
  <c r="H253" s="1"/>
  <c r="F252"/>
  <c r="G252" s="1"/>
  <c r="H252" s="1"/>
  <c r="F251"/>
  <c r="G251" s="1"/>
  <c r="H251" s="1"/>
  <c r="F250"/>
  <c r="G250" s="1"/>
  <c r="H250" s="1"/>
  <c r="F249"/>
  <c r="G249" s="1"/>
  <c r="H249" s="1"/>
  <c r="F248"/>
  <c r="G248" s="1"/>
  <c r="H248" s="1"/>
  <c r="F247"/>
  <c r="G247" s="1"/>
  <c r="H247" s="1"/>
  <c r="F246"/>
  <c r="G246" s="1"/>
  <c r="H246" s="1"/>
  <c r="F245"/>
  <c r="G245" s="1"/>
  <c r="H245" s="1"/>
  <c r="F244"/>
  <c r="G244" s="1"/>
  <c r="H244" s="1"/>
  <c r="F243"/>
  <c r="G243" s="1"/>
  <c r="H243" s="1"/>
  <c r="F242"/>
  <c r="G242" s="1"/>
  <c r="H242" s="1"/>
  <c r="F241"/>
  <c r="G241" s="1"/>
  <c r="H241" s="1"/>
  <c r="F240"/>
  <c r="G240" s="1"/>
  <c r="H240" s="1"/>
  <c r="F239"/>
  <c r="G239" s="1"/>
  <c r="H239" s="1"/>
  <c r="F238"/>
  <c r="G238" s="1"/>
  <c r="H238" s="1"/>
  <c r="F237"/>
  <c r="G237" s="1"/>
  <c r="H237" s="1"/>
  <c r="F236"/>
  <c r="G236" s="1"/>
  <c r="H236" s="1"/>
  <c r="F235"/>
  <c r="G235" s="1"/>
  <c r="H235" s="1"/>
  <c r="F234"/>
  <c r="G234" s="1"/>
  <c r="H234" s="1"/>
  <c r="F233"/>
  <c r="G233" s="1"/>
  <c r="H233" s="1"/>
  <c r="F232"/>
  <c r="G232" s="1"/>
  <c r="H232" s="1"/>
  <c r="F231"/>
  <c r="G231" s="1"/>
  <c r="H231" s="1"/>
  <c r="F230"/>
  <c r="G230" s="1"/>
  <c r="H230" s="1"/>
  <c r="F229"/>
  <c r="G229" s="1"/>
  <c r="H229" s="1"/>
  <c r="F228"/>
  <c r="G228" s="1"/>
  <c r="H228" s="1"/>
  <c r="F227"/>
  <c r="G227" s="1"/>
  <c r="H227" s="1"/>
  <c r="F226"/>
  <c r="G226" s="1"/>
  <c r="H226" s="1"/>
  <c r="F225"/>
  <c r="G225" s="1"/>
  <c r="H225" s="1"/>
  <c r="F224"/>
  <c r="G224" s="1"/>
  <c r="H224" s="1"/>
  <c r="F223"/>
  <c r="G223" s="1"/>
  <c r="H223" s="1"/>
  <c r="F222"/>
  <c r="G222" s="1"/>
  <c r="H222" s="1"/>
  <c r="F221"/>
  <c r="G221" s="1"/>
  <c r="H221" s="1"/>
  <c r="F220"/>
  <c r="G220" s="1"/>
  <c r="H220" s="1"/>
  <c r="F219"/>
  <c r="G219" s="1"/>
  <c r="H219" s="1"/>
  <c r="F218"/>
  <c r="G218" s="1"/>
  <c r="H218" s="1"/>
  <c r="F217"/>
  <c r="G217" s="1"/>
  <c r="H217" s="1"/>
  <c r="F216"/>
  <c r="G216" s="1"/>
  <c r="H216" s="1"/>
  <c r="F215"/>
  <c r="G215" s="1"/>
  <c r="H215" s="1"/>
  <c r="F214"/>
  <c r="G214" s="1"/>
  <c r="H214" s="1"/>
  <c r="F213"/>
  <c r="G213" s="1"/>
  <c r="H213" s="1"/>
  <c r="F212"/>
  <c r="G212" s="1"/>
  <c r="H212" s="1"/>
  <c r="F211"/>
  <c r="G211" s="1"/>
  <c r="H211" s="1"/>
  <c r="F210"/>
  <c r="G210" s="1"/>
  <c r="H210" s="1"/>
  <c r="F209"/>
  <c r="G209" s="1"/>
  <c r="H209" s="1"/>
  <c r="F208"/>
  <c r="G208" s="1"/>
  <c r="H208" s="1"/>
  <c r="F207"/>
  <c r="G207" s="1"/>
  <c r="H207" s="1"/>
  <c r="F206"/>
  <c r="G206" s="1"/>
  <c r="H206" s="1"/>
  <c r="F205"/>
  <c r="G205" s="1"/>
  <c r="H205" s="1"/>
  <c r="F204"/>
  <c r="G204" s="1"/>
  <c r="H204" s="1"/>
  <c r="F203"/>
  <c r="G203" s="1"/>
  <c r="H203" s="1"/>
  <c r="F202"/>
  <c r="G202" s="1"/>
  <c r="H202" s="1"/>
  <c r="F201"/>
  <c r="G201" s="1"/>
  <c r="H201" s="1"/>
  <c r="F200"/>
  <c r="G200" s="1"/>
  <c r="H200" s="1"/>
  <c r="F199"/>
  <c r="G199" s="1"/>
  <c r="H199" s="1"/>
  <c r="F198"/>
  <c r="G198" s="1"/>
  <c r="H198" s="1"/>
  <c r="F197"/>
  <c r="G197" s="1"/>
  <c r="H197" s="1"/>
  <c r="F196"/>
  <c r="G196" s="1"/>
  <c r="H196" s="1"/>
  <c r="F195"/>
  <c r="G195" s="1"/>
  <c r="H195" s="1"/>
  <c r="F194"/>
  <c r="G194" s="1"/>
  <c r="H194" s="1"/>
  <c r="F193"/>
  <c r="G193" s="1"/>
  <c r="H193" s="1"/>
  <c r="F192"/>
  <c r="G192" s="1"/>
  <c r="H192" s="1"/>
  <c r="F191"/>
  <c r="G191" s="1"/>
  <c r="H191" s="1"/>
  <c r="F190"/>
  <c r="G190" s="1"/>
  <c r="H190" s="1"/>
  <c r="F189"/>
  <c r="G189" s="1"/>
  <c r="H189" s="1"/>
  <c r="F188"/>
  <c r="G188" s="1"/>
  <c r="H188" s="1"/>
  <c r="F187"/>
  <c r="G187" s="1"/>
  <c r="H187" s="1"/>
  <c r="F186"/>
  <c r="G186" s="1"/>
  <c r="H186" s="1"/>
  <c r="F185"/>
  <c r="G185" s="1"/>
  <c r="H185" s="1"/>
  <c r="F184"/>
  <c r="G184" s="1"/>
  <c r="H184" s="1"/>
  <c r="F183"/>
  <c r="G183" s="1"/>
  <c r="H183" s="1"/>
  <c r="F182"/>
  <c r="G182" s="1"/>
  <c r="H182" s="1"/>
  <c r="F181"/>
  <c r="G181" s="1"/>
  <c r="H181" s="1"/>
  <c r="F180"/>
  <c r="G180" s="1"/>
  <c r="H180" s="1"/>
  <c r="F179"/>
  <c r="G179" s="1"/>
  <c r="H179" s="1"/>
  <c r="F178"/>
  <c r="G178" s="1"/>
  <c r="H178" s="1"/>
  <c r="F177"/>
  <c r="G177" s="1"/>
  <c r="H177" s="1"/>
  <c r="F176"/>
  <c r="G176" s="1"/>
  <c r="H176" s="1"/>
  <c r="F175"/>
  <c r="G175" s="1"/>
  <c r="H175" s="1"/>
  <c r="F174"/>
  <c r="G174" s="1"/>
  <c r="H174" s="1"/>
  <c r="F173"/>
  <c r="G173" s="1"/>
  <c r="H173" s="1"/>
  <c r="F172"/>
  <c r="G172" s="1"/>
  <c r="H172" s="1"/>
  <c r="F171"/>
  <c r="G171" s="1"/>
  <c r="H171" s="1"/>
  <c r="F170"/>
  <c r="G170" s="1"/>
  <c r="H170" s="1"/>
  <c r="F169"/>
  <c r="G169" s="1"/>
  <c r="H169" s="1"/>
  <c r="F168"/>
  <c r="G168" s="1"/>
  <c r="H168" s="1"/>
  <c r="F167"/>
  <c r="G167" s="1"/>
  <c r="H167" s="1"/>
  <c r="F166"/>
  <c r="G166" s="1"/>
  <c r="H166" s="1"/>
  <c r="F165"/>
  <c r="G165" s="1"/>
  <c r="H165" s="1"/>
  <c r="F164"/>
  <c r="G164" s="1"/>
  <c r="H164" s="1"/>
  <c r="F163"/>
  <c r="G163" s="1"/>
  <c r="H163" s="1"/>
  <c r="F162"/>
  <c r="G162" s="1"/>
  <c r="H162" s="1"/>
  <c r="F161"/>
  <c r="G161" s="1"/>
  <c r="H161" s="1"/>
  <c r="F160"/>
  <c r="G160" s="1"/>
  <c r="H160" s="1"/>
  <c r="F159"/>
  <c r="G159" s="1"/>
  <c r="H159" s="1"/>
  <c r="F158"/>
  <c r="G158" s="1"/>
  <c r="H158" s="1"/>
  <c r="F157"/>
  <c r="G157" s="1"/>
  <c r="H157" s="1"/>
  <c r="F156"/>
  <c r="G156" s="1"/>
  <c r="H156" s="1"/>
  <c r="F155"/>
  <c r="G155" s="1"/>
  <c r="H155" s="1"/>
  <c r="F154"/>
  <c r="G154" s="1"/>
  <c r="H154" s="1"/>
  <c r="F153"/>
  <c r="G153" s="1"/>
  <c r="H153" s="1"/>
  <c r="F152"/>
  <c r="G152" s="1"/>
  <c r="H152" s="1"/>
  <c r="F151"/>
  <c r="G151" s="1"/>
  <c r="H151" s="1"/>
  <c r="F150"/>
  <c r="G150" s="1"/>
  <c r="H150" s="1"/>
  <c r="F149"/>
  <c r="G149" s="1"/>
  <c r="H149" s="1"/>
  <c r="F148"/>
  <c r="G148" s="1"/>
  <c r="H148" s="1"/>
  <c r="F147"/>
  <c r="G147" s="1"/>
  <c r="H147" s="1"/>
  <c r="F146"/>
  <c r="G146" s="1"/>
  <c r="H146" s="1"/>
  <c r="F145"/>
  <c r="G145" s="1"/>
  <c r="H145" s="1"/>
  <c r="F144"/>
  <c r="G144" s="1"/>
  <c r="H144" s="1"/>
  <c r="F143"/>
  <c r="G143" s="1"/>
  <c r="H143" s="1"/>
  <c r="F142"/>
  <c r="G142" s="1"/>
  <c r="H142" s="1"/>
  <c r="F141"/>
  <c r="G141" s="1"/>
  <c r="H141" s="1"/>
  <c r="F140"/>
  <c r="G140" s="1"/>
  <c r="H140" s="1"/>
  <c r="F139"/>
  <c r="G139" s="1"/>
  <c r="H139" s="1"/>
  <c r="F138"/>
  <c r="G138" s="1"/>
  <c r="H138" s="1"/>
  <c r="F137"/>
  <c r="G137" s="1"/>
  <c r="H137" s="1"/>
  <c r="F136"/>
  <c r="G136" s="1"/>
  <c r="H136" s="1"/>
  <c r="F135"/>
  <c r="G135" s="1"/>
  <c r="H135" s="1"/>
  <c r="F134"/>
  <c r="G134" s="1"/>
  <c r="H134" s="1"/>
  <c r="F133"/>
  <c r="G133" s="1"/>
  <c r="H133" s="1"/>
  <c r="F132"/>
  <c r="G132" s="1"/>
  <c r="H132" s="1"/>
  <c r="F131"/>
  <c r="G131" s="1"/>
  <c r="H131" s="1"/>
  <c r="F130"/>
  <c r="G130" s="1"/>
  <c r="H130" s="1"/>
  <c r="F129"/>
  <c r="G129" s="1"/>
  <c r="H129" s="1"/>
  <c r="F128"/>
  <c r="G128" s="1"/>
  <c r="H128" s="1"/>
  <c r="F127"/>
  <c r="G127" s="1"/>
  <c r="H127" s="1"/>
  <c r="F126"/>
  <c r="G126" s="1"/>
  <c r="H126" s="1"/>
  <c r="F125"/>
  <c r="G125" s="1"/>
  <c r="H125" s="1"/>
  <c r="F124"/>
  <c r="G124" s="1"/>
  <c r="H124" s="1"/>
  <c r="F123"/>
  <c r="G123" s="1"/>
  <c r="H123" s="1"/>
  <c r="F122"/>
  <c r="G122" s="1"/>
  <c r="H122" s="1"/>
  <c r="F121"/>
  <c r="G121" s="1"/>
  <c r="H121" s="1"/>
  <c r="F120"/>
  <c r="G120" s="1"/>
  <c r="H120" s="1"/>
  <c r="F119"/>
  <c r="G119" s="1"/>
  <c r="H119" s="1"/>
  <c r="F118"/>
  <c r="G118" s="1"/>
  <c r="H118" s="1"/>
  <c r="F117"/>
  <c r="G117" s="1"/>
  <c r="H117" s="1"/>
  <c r="F116"/>
  <c r="G116" s="1"/>
  <c r="H116" s="1"/>
  <c r="F115"/>
  <c r="G115" s="1"/>
  <c r="H115" s="1"/>
  <c r="F114"/>
  <c r="G114" s="1"/>
  <c r="H114" s="1"/>
  <c r="F113"/>
  <c r="G113" s="1"/>
  <c r="H113" s="1"/>
  <c r="F112"/>
  <c r="G112" s="1"/>
  <c r="H112" s="1"/>
  <c r="F111"/>
  <c r="G111" s="1"/>
  <c r="H111" s="1"/>
  <c r="F110"/>
  <c r="G110" s="1"/>
  <c r="H110" s="1"/>
  <c r="F109"/>
  <c r="G109" s="1"/>
  <c r="H109" s="1"/>
  <c r="F108"/>
  <c r="G108" s="1"/>
  <c r="H108" s="1"/>
  <c r="F107"/>
  <c r="G107" s="1"/>
  <c r="H107" s="1"/>
  <c r="F106"/>
  <c r="G106" s="1"/>
  <c r="H106" s="1"/>
  <c r="F105"/>
  <c r="G105" s="1"/>
  <c r="H105" s="1"/>
  <c r="F104"/>
  <c r="G104" s="1"/>
  <c r="H104" s="1"/>
  <c r="F103"/>
  <c r="G103" s="1"/>
  <c r="H103" s="1"/>
  <c r="F102"/>
  <c r="G102" s="1"/>
  <c r="H102" s="1"/>
  <c r="F101"/>
  <c r="G101" s="1"/>
  <c r="H101" s="1"/>
  <c r="F100"/>
  <c r="G100" s="1"/>
  <c r="H100" s="1"/>
  <c r="F99"/>
  <c r="G99" s="1"/>
  <c r="H99" s="1"/>
  <c r="F98"/>
  <c r="G98" s="1"/>
  <c r="H98" s="1"/>
  <c r="F97"/>
  <c r="G97" s="1"/>
  <c r="H97" s="1"/>
  <c r="F96"/>
  <c r="G96" s="1"/>
  <c r="H96" s="1"/>
  <c r="F95"/>
  <c r="G95" s="1"/>
  <c r="H95" s="1"/>
  <c r="F94"/>
  <c r="G94" s="1"/>
  <c r="H94" s="1"/>
  <c r="F93"/>
  <c r="G93" s="1"/>
  <c r="H93" s="1"/>
  <c r="F92"/>
  <c r="G92" s="1"/>
  <c r="H92" s="1"/>
  <c r="F91"/>
  <c r="G91" s="1"/>
  <c r="H91" s="1"/>
  <c r="F90"/>
  <c r="G90" s="1"/>
  <c r="H90" s="1"/>
  <c r="F89"/>
  <c r="G89" s="1"/>
  <c r="H89" s="1"/>
  <c r="F88"/>
  <c r="G88" s="1"/>
  <c r="H88" s="1"/>
  <c r="F87"/>
  <c r="G87" s="1"/>
  <c r="H87" s="1"/>
  <c r="F86"/>
  <c r="G86" s="1"/>
  <c r="H86" s="1"/>
  <c r="F85"/>
  <c r="G85" s="1"/>
  <c r="H85" s="1"/>
  <c r="F84"/>
  <c r="G84" s="1"/>
  <c r="H84" s="1"/>
  <c r="F83"/>
  <c r="G83" s="1"/>
  <c r="H83" s="1"/>
  <c r="F82"/>
  <c r="G82" s="1"/>
  <c r="H82" s="1"/>
  <c r="F81"/>
  <c r="G81" s="1"/>
  <c r="H81" s="1"/>
  <c r="F80"/>
  <c r="G80" s="1"/>
  <c r="H80" s="1"/>
  <c r="F79"/>
  <c r="G79" s="1"/>
  <c r="H79" s="1"/>
  <c r="F78"/>
  <c r="G78" s="1"/>
  <c r="H78" s="1"/>
  <c r="F77"/>
  <c r="G77" s="1"/>
  <c r="H77" s="1"/>
  <c r="F76"/>
  <c r="G76" s="1"/>
  <c r="H76" s="1"/>
  <c r="F75"/>
  <c r="G75" s="1"/>
  <c r="H75" s="1"/>
  <c r="F74"/>
  <c r="G74" s="1"/>
  <c r="H74" s="1"/>
  <c r="F73"/>
  <c r="G73" s="1"/>
  <c r="H73" s="1"/>
  <c r="F72"/>
  <c r="G72" s="1"/>
  <c r="H72" s="1"/>
  <c r="F71"/>
  <c r="G71" s="1"/>
  <c r="H71" s="1"/>
  <c r="F70"/>
  <c r="G70" s="1"/>
  <c r="H70" s="1"/>
  <c r="F69"/>
  <c r="G69" s="1"/>
  <c r="H69" s="1"/>
  <c r="F68"/>
  <c r="G68" s="1"/>
  <c r="H68" s="1"/>
  <c r="F67"/>
  <c r="G67" s="1"/>
  <c r="H67" s="1"/>
  <c r="F66"/>
  <c r="G66" s="1"/>
  <c r="H66" s="1"/>
  <c r="F65"/>
  <c r="G65" s="1"/>
  <c r="H65" s="1"/>
  <c r="F64"/>
  <c r="G64" s="1"/>
  <c r="H64" s="1"/>
  <c r="F63"/>
  <c r="G63" s="1"/>
  <c r="H63" s="1"/>
  <c r="F62"/>
  <c r="G62" s="1"/>
  <c r="H62" s="1"/>
  <c r="F61"/>
  <c r="G61" s="1"/>
  <c r="H61" s="1"/>
  <c r="F60"/>
  <c r="G60" s="1"/>
  <c r="H60" s="1"/>
  <c r="F59"/>
  <c r="G59" s="1"/>
  <c r="H59" s="1"/>
  <c r="F58"/>
  <c r="G58" s="1"/>
  <c r="H58" s="1"/>
  <c r="F57"/>
  <c r="G57" s="1"/>
  <c r="H57" s="1"/>
  <c r="F56"/>
  <c r="G56" s="1"/>
  <c r="H56" s="1"/>
  <c r="F55"/>
  <c r="G55" s="1"/>
  <c r="H55" s="1"/>
  <c r="F54"/>
  <c r="G54" s="1"/>
  <c r="H54" s="1"/>
  <c r="F53"/>
  <c r="G53" s="1"/>
  <c r="H53" s="1"/>
  <c r="F52"/>
  <c r="G52" s="1"/>
  <c r="H52" s="1"/>
  <c r="F51"/>
  <c r="G51" s="1"/>
  <c r="H51" s="1"/>
  <c r="F50"/>
  <c r="G50" s="1"/>
  <c r="H50" s="1"/>
  <c r="F49"/>
  <c r="G49" s="1"/>
  <c r="H49" s="1"/>
  <c r="F48"/>
  <c r="G48" s="1"/>
  <c r="H48" s="1"/>
  <c r="F47"/>
  <c r="G47" s="1"/>
  <c r="H47" s="1"/>
  <c r="F46"/>
  <c r="G46" s="1"/>
  <c r="H46" s="1"/>
  <c r="G45"/>
  <c r="H45" s="1"/>
  <c r="F44"/>
  <c r="G44" s="1"/>
  <c r="H44" s="1"/>
  <c r="F43"/>
  <c r="G43" s="1"/>
  <c r="H43" s="1"/>
  <c r="F42"/>
  <c r="G42" s="1"/>
  <c r="H42" s="1"/>
  <c r="F41"/>
  <c r="G41" s="1"/>
  <c r="H41" s="1"/>
  <c r="F40"/>
  <c r="G40" s="1"/>
  <c r="H40" s="1"/>
  <c r="F39"/>
  <c r="G39" s="1"/>
  <c r="H39" s="1"/>
  <c r="F38"/>
  <c r="G38" s="1"/>
  <c r="H38" s="1"/>
  <c r="F37"/>
  <c r="G37" s="1"/>
  <c r="H37" s="1"/>
  <c r="F36"/>
  <c r="G36" s="1"/>
  <c r="H36" s="1"/>
  <c r="F35"/>
  <c r="G35" s="1"/>
  <c r="H35" s="1"/>
  <c r="F34"/>
  <c r="G34" s="1"/>
  <c r="H34" s="1"/>
  <c r="F33"/>
  <c r="G33" s="1"/>
  <c r="H33" s="1"/>
  <c r="F32"/>
  <c r="G32" s="1"/>
  <c r="H32" s="1"/>
  <c r="F31"/>
  <c r="G31" s="1"/>
  <c r="H31" s="1"/>
  <c r="F30"/>
  <c r="G30" s="1"/>
  <c r="H30" s="1"/>
  <c r="F29"/>
  <c r="G29" s="1"/>
  <c r="H29" s="1"/>
  <c r="F28"/>
  <c r="G28" s="1"/>
  <c r="H28" s="1"/>
  <c r="F27"/>
  <c r="G27" s="1"/>
  <c r="H27" s="1"/>
  <c r="F26"/>
  <c r="G26" s="1"/>
  <c r="H26" s="1"/>
  <c r="F25"/>
  <c r="G25" s="1"/>
  <c r="H25" s="1"/>
  <c r="F24"/>
  <c r="G24" s="1"/>
  <c r="H24" s="1"/>
  <c r="F23"/>
  <c r="G23" s="1"/>
  <c r="H23" s="1"/>
  <c r="F22"/>
  <c r="G22" s="1"/>
  <c r="H22" s="1"/>
  <c r="F21"/>
  <c r="G21" s="1"/>
  <c r="H21" s="1"/>
  <c r="F20"/>
  <c r="G20" s="1"/>
  <c r="H20" s="1"/>
  <c r="F19"/>
  <c r="G19" s="1"/>
  <c r="H19" s="1"/>
  <c r="F18"/>
  <c r="G18" s="1"/>
  <c r="H18" s="1"/>
  <c r="F17"/>
  <c r="G17" s="1"/>
  <c r="H17" s="1"/>
  <c r="F16"/>
  <c r="G16" s="1"/>
  <c r="H16" s="1"/>
  <c r="F15"/>
  <c r="G15" s="1"/>
  <c r="H15" s="1"/>
  <c r="F14"/>
  <c r="G14" s="1"/>
  <c r="H14" s="1"/>
  <c r="F13"/>
  <c r="G13" s="1"/>
  <c r="H13" s="1"/>
  <c r="F12"/>
  <c r="G12" s="1"/>
  <c r="H12" s="1"/>
  <c r="F11"/>
  <c r="G11" s="1"/>
  <c r="H11" s="1"/>
  <c r="F10"/>
  <c r="G10" s="1"/>
  <c r="H10" s="1"/>
  <c r="F9"/>
  <c r="G9" s="1"/>
  <c r="H9" s="1"/>
  <c r="F8"/>
  <c r="H8" s="1"/>
  <c r="N588" i="10" l="1"/>
  <c r="L587"/>
  <c r="N587" s="1"/>
  <c r="K587"/>
  <c r="L586"/>
  <c r="N586" s="1"/>
  <c r="K586"/>
  <c r="L585"/>
  <c r="N585" s="1"/>
  <c r="K585"/>
  <c r="L584"/>
  <c r="N584" s="1"/>
  <c r="K584"/>
  <c r="L583"/>
  <c r="N583" s="1"/>
  <c r="K583"/>
  <c r="L582"/>
  <c r="N582" s="1"/>
  <c r="K582"/>
  <c r="L581"/>
  <c r="N581" s="1"/>
  <c r="K581"/>
  <c r="L580"/>
  <c r="N580" s="1"/>
  <c r="K580"/>
  <c r="L579"/>
  <c r="N579" s="1"/>
  <c r="K579"/>
  <c r="L578"/>
  <c r="N578" s="1"/>
  <c r="K578"/>
  <c r="L577"/>
  <c r="N577" s="1"/>
  <c r="K577"/>
  <c r="L576"/>
  <c r="N576" s="1"/>
  <c r="K576"/>
  <c r="L575"/>
  <c r="N575" s="1"/>
  <c r="K575"/>
  <c r="L574"/>
  <c r="N574" s="1"/>
  <c r="K574"/>
  <c r="L573"/>
  <c r="N573" s="1"/>
  <c r="K573"/>
  <c r="L572"/>
  <c r="N572" s="1"/>
  <c r="K572"/>
  <c r="L571"/>
  <c r="N571" s="1"/>
  <c r="K571"/>
  <c r="L570"/>
  <c r="N570" s="1"/>
  <c r="K570"/>
  <c r="L569"/>
  <c r="N569" s="1"/>
  <c r="K569"/>
  <c r="L568"/>
  <c r="N568" s="1"/>
  <c r="K568"/>
  <c r="L567"/>
  <c r="N567" s="1"/>
  <c r="K567"/>
  <c r="L566"/>
  <c r="N566" s="1"/>
  <c r="K566"/>
  <c r="L565"/>
  <c r="N565" s="1"/>
  <c r="K565"/>
  <c r="L564"/>
  <c r="N564" s="1"/>
  <c r="K564"/>
  <c r="L563"/>
  <c r="N563" s="1"/>
  <c r="K563"/>
  <c r="L562"/>
  <c r="N562" s="1"/>
  <c r="K562"/>
  <c r="L561"/>
  <c r="N561" s="1"/>
  <c r="K561"/>
  <c r="L558"/>
  <c r="N558" s="1"/>
  <c r="K558"/>
  <c r="L557"/>
  <c r="N557" s="1"/>
  <c r="K557"/>
  <c r="L556"/>
  <c r="N556" s="1"/>
  <c r="K556"/>
  <c r="L555"/>
  <c r="N555" s="1"/>
  <c r="K555"/>
  <c r="L554"/>
  <c r="N554" s="1"/>
  <c r="K554"/>
  <c r="L553"/>
  <c r="N553" s="1"/>
  <c r="K553"/>
  <c r="L552"/>
  <c r="N552" s="1"/>
  <c r="K552"/>
  <c r="L551"/>
  <c r="N551" s="1"/>
  <c r="K551"/>
  <c r="L550"/>
  <c r="N550" s="1"/>
  <c r="K550"/>
  <c r="L549"/>
  <c r="N549" s="1"/>
  <c r="K549"/>
  <c r="L548"/>
  <c r="N548" s="1"/>
  <c r="K548"/>
  <c r="L547"/>
  <c r="N547" s="1"/>
  <c r="K547"/>
  <c r="L546"/>
  <c r="N546" s="1"/>
  <c r="K546"/>
  <c r="L545"/>
  <c r="N545" s="1"/>
  <c r="K545"/>
  <c r="L544"/>
  <c r="N544" s="1"/>
  <c r="K544"/>
  <c r="L543"/>
  <c r="N543" s="1"/>
  <c r="K543"/>
  <c r="L542"/>
  <c r="N542" s="1"/>
  <c r="K542"/>
  <c r="L541"/>
  <c r="N541" s="1"/>
  <c r="K541"/>
  <c r="L540"/>
  <c r="N540" s="1"/>
  <c r="K540"/>
  <c r="L539"/>
  <c r="N539" s="1"/>
  <c r="K539"/>
  <c r="L538"/>
  <c r="N538" s="1"/>
  <c r="K538"/>
  <c r="L537"/>
  <c r="N537" s="1"/>
  <c r="K537"/>
  <c r="L536"/>
  <c r="N536" s="1"/>
  <c r="K536"/>
  <c r="L535"/>
  <c r="N535" s="1"/>
  <c r="K535"/>
  <c r="L534"/>
  <c r="N534" s="1"/>
  <c r="K534"/>
  <c r="L533"/>
  <c r="N533" s="1"/>
  <c r="K533"/>
  <c r="L532"/>
  <c r="N532" s="1"/>
  <c r="K532"/>
  <c r="L531"/>
  <c r="N531" s="1"/>
  <c r="K531"/>
  <c r="N530"/>
  <c r="L530"/>
  <c r="K530"/>
  <c r="L529"/>
  <c r="N529" s="1"/>
  <c r="K529"/>
  <c r="L528"/>
  <c r="N528" s="1"/>
  <c r="K528"/>
  <c r="L527"/>
  <c r="N527" s="1"/>
  <c r="K527"/>
  <c r="L526"/>
  <c r="N526" s="1"/>
  <c r="K526"/>
  <c r="L525"/>
  <c r="N525" s="1"/>
  <c r="K525"/>
  <c r="L524"/>
  <c r="N524" s="1"/>
  <c r="K524"/>
  <c r="L523"/>
  <c r="N523" s="1"/>
  <c r="K523"/>
  <c r="L522"/>
  <c r="N522" s="1"/>
  <c r="K522"/>
  <c r="L521"/>
  <c r="N521" s="1"/>
  <c r="K521"/>
  <c r="L520"/>
  <c r="N520" s="1"/>
  <c r="K520"/>
  <c r="L519"/>
  <c r="N519" s="1"/>
  <c r="K519"/>
  <c r="L518"/>
  <c r="N518" s="1"/>
  <c r="K518"/>
  <c r="L517"/>
  <c r="N517" s="1"/>
  <c r="K517"/>
  <c r="L516"/>
  <c r="N516" s="1"/>
  <c r="K516"/>
  <c r="L515"/>
  <c r="N515" s="1"/>
  <c r="K515"/>
  <c r="L514"/>
  <c r="N514" s="1"/>
  <c r="K514"/>
  <c r="L513"/>
  <c r="N513" s="1"/>
  <c r="K513"/>
  <c r="L512"/>
  <c r="N512" s="1"/>
  <c r="K512"/>
  <c r="L511"/>
  <c r="N511" s="1"/>
  <c r="K511"/>
  <c r="L510"/>
  <c r="N510" s="1"/>
  <c r="K510"/>
  <c r="L509"/>
  <c r="N509" s="1"/>
  <c r="K509"/>
  <c r="L508"/>
  <c r="N508" s="1"/>
  <c r="K508"/>
  <c r="L507"/>
  <c r="N507" s="1"/>
  <c r="K507"/>
  <c r="L506"/>
  <c r="N506" s="1"/>
  <c r="K506"/>
  <c r="L505"/>
  <c r="N505" s="1"/>
  <c r="K505"/>
  <c r="L504"/>
  <c r="N504" s="1"/>
  <c r="K504"/>
  <c r="L503"/>
  <c r="N503" s="1"/>
  <c r="K503"/>
  <c r="L502"/>
  <c r="N502" s="1"/>
  <c r="K502"/>
  <c r="L501"/>
  <c r="N501" s="1"/>
  <c r="K501"/>
  <c r="L500"/>
  <c r="N500" s="1"/>
  <c r="K500"/>
  <c r="L499"/>
  <c r="N499" s="1"/>
  <c r="K499"/>
  <c r="N498"/>
  <c r="L498"/>
  <c r="K498"/>
  <c r="L497"/>
  <c r="N497" s="1"/>
  <c r="K497"/>
  <c r="L496"/>
  <c r="N496" s="1"/>
  <c r="K496"/>
  <c r="L495"/>
  <c r="N495" s="1"/>
  <c r="K495"/>
  <c r="L494"/>
  <c r="N494" s="1"/>
  <c r="K494"/>
  <c r="L493"/>
  <c r="N493" s="1"/>
  <c r="K493"/>
  <c r="L492"/>
  <c r="N492" s="1"/>
  <c r="K492"/>
  <c r="L491"/>
  <c r="N491" s="1"/>
  <c r="K491"/>
  <c r="L490"/>
  <c r="N490" s="1"/>
  <c r="K490"/>
  <c r="L489"/>
  <c r="N489" s="1"/>
  <c r="K489"/>
  <c r="L488"/>
  <c r="N488" s="1"/>
  <c r="K488"/>
  <c r="L487"/>
  <c r="N487" s="1"/>
  <c r="K487"/>
  <c r="L486"/>
  <c r="N486" s="1"/>
  <c r="K486"/>
  <c r="L485"/>
  <c r="N485" s="1"/>
  <c r="K485"/>
  <c r="L484"/>
  <c r="N484" s="1"/>
  <c r="K484"/>
  <c r="L483"/>
  <c r="N483" s="1"/>
  <c r="K483"/>
  <c r="L482"/>
  <c r="N482" s="1"/>
  <c r="K482"/>
  <c r="L481"/>
  <c r="N481" s="1"/>
  <c r="K481"/>
  <c r="L480"/>
  <c r="N480" s="1"/>
  <c r="K480"/>
  <c r="L479"/>
  <c r="N479" s="1"/>
  <c r="K479"/>
  <c r="L478"/>
  <c r="N478" s="1"/>
  <c r="K478"/>
  <c r="L477"/>
  <c r="N477" s="1"/>
  <c r="K477"/>
  <c r="L476"/>
  <c r="N476" s="1"/>
  <c r="K476"/>
  <c r="L475"/>
  <c r="N475" s="1"/>
  <c r="K475"/>
  <c r="L474"/>
  <c r="N474" s="1"/>
  <c r="K474"/>
  <c r="L473"/>
  <c r="N473" s="1"/>
  <c r="K473"/>
  <c r="L472"/>
  <c r="N472" s="1"/>
  <c r="K472"/>
  <c r="L471"/>
  <c r="N471" s="1"/>
  <c r="K471"/>
  <c r="L470"/>
  <c r="N470" s="1"/>
  <c r="K470"/>
  <c r="L469"/>
  <c r="N469" s="1"/>
  <c r="K469"/>
  <c r="L468"/>
  <c r="N468" s="1"/>
  <c r="K468"/>
  <c r="L467"/>
  <c r="N467" s="1"/>
  <c r="K467"/>
  <c r="N466"/>
  <c r="L466"/>
  <c r="K466"/>
  <c r="L465"/>
  <c r="N465" s="1"/>
  <c r="K465"/>
  <c r="L464"/>
  <c r="N464" s="1"/>
  <c r="K464"/>
  <c r="L463"/>
  <c r="N463" s="1"/>
  <c r="K463"/>
  <c r="L462"/>
  <c r="N462" s="1"/>
  <c r="K462"/>
  <c r="L461"/>
  <c r="N461" s="1"/>
  <c r="K461"/>
  <c r="L460"/>
  <c r="N460" s="1"/>
  <c r="K460"/>
  <c r="L459"/>
  <c r="N459" s="1"/>
  <c r="K459"/>
  <c r="L458"/>
  <c r="N458" s="1"/>
  <c r="K458"/>
  <c r="L457"/>
  <c r="N457" s="1"/>
  <c r="K457"/>
  <c r="L456"/>
  <c r="N456" s="1"/>
  <c r="K456"/>
  <c r="L455"/>
  <c r="N455" s="1"/>
  <c r="K455"/>
  <c r="L454"/>
  <c r="N454" s="1"/>
  <c r="K454"/>
  <c r="L453"/>
  <c r="N453" s="1"/>
  <c r="K453"/>
  <c r="L452"/>
  <c r="N452" s="1"/>
  <c r="K452"/>
  <c r="L451"/>
  <c r="N451" s="1"/>
  <c r="K451"/>
  <c r="L450"/>
  <c r="N450" s="1"/>
  <c r="K450"/>
  <c r="L449"/>
  <c r="N449" s="1"/>
  <c r="K449"/>
  <c r="L448"/>
  <c r="N448" s="1"/>
  <c r="K448"/>
  <c r="L447"/>
  <c r="N447" s="1"/>
  <c r="K447"/>
  <c r="L446"/>
  <c r="N446" s="1"/>
  <c r="K446"/>
  <c r="L445"/>
  <c r="N445" s="1"/>
  <c r="K445"/>
  <c r="L444"/>
  <c r="N444" s="1"/>
  <c r="K444"/>
  <c r="L443"/>
  <c r="N443" s="1"/>
  <c r="K443"/>
  <c r="L442"/>
  <c r="N442" s="1"/>
  <c r="K442"/>
  <c r="L441"/>
  <c r="N441" s="1"/>
  <c r="K441"/>
  <c r="L440"/>
  <c r="N440" s="1"/>
  <c r="K440"/>
  <c r="L439"/>
  <c r="N439" s="1"/>
  <c r="K439"/>
  <c r="L438"/>
  <c r="N438" s="1"/>
  <c r="K438"/>
  <c r="L437"/>
  <c r="N437" s="1"/>
  <c r="K437"/>
  <c r="L436"/>
  <c r="N436" s="1"/>
  <c r="K436"/>
  <c r="L435"/>
  <c r="N435" s="1"/>
  <c r="K435"/>
  <c r="N434"/>
  <c r="L434"/>
  <c r="K434"/>
  <c r="L433"/>
  <c r="N433" s="1"/>
  <c r="K433"/>
  <c r="L432"/>
  <c r="N432" s="1"/>
  <c r="K432"/>
  <c r="L431"/>
  <c r="N431" s="1"/>
  <c r="K431"/>
  <c r="L430"/>
  <c r="N430" s="1"/>
  <c r="K430"/>
  <c r="L429"/>
  <c r="N429" s="1"/>
  <c r="K429"/>
  <c r="L428"/>
  <c r="N428" s="1"/>
  <c r="K428"/>
  <c r="L427"/>
  <c r="N427" s="1"/>
  <c r="K427"/>
  <c r="L426"/>
  <c r="N426" s="1"/>
  <c r="K426"/>
  <c r="L425"/>
  <c r="N425" s="1"/>
  <c r="K425"/>
  <c r="L424"/>
  <c r="N424" s="1"/>
  <c r="K424"/>
  <c r="L423"/>
  <c r="N423" s="1"/>
  <c r="K423"/>
  <c r="L422"/>
  <c r="N422" s="1"/>
  <c r="K422"/>
  <c r="L421"/>
  <c r="N421" s="1"/>
  <c r="K421"/>
  <c r="L420"/>
  <c r="N420" s="1"/>
  <c r="K420"/>
  <c r="L419"/>
  <c r="N419" s="1"/>
  <c r="K419"/>
  <c r="L418"/>
  <c r="N418" s="1"/>
  <c r="K418"/>
  <c r="L417"/>
  <c r="N417" s="1"/>
  <c r="K417"/>
  <c r="L416"/>
  <c r="N416" s="1"/>
  <c r="K416"/>
  <c r="L415"/>
  <c r="N415" s="1"/>
  <c r="K415"/>
  <c r="L414"/>
  <c r="N414" s="1"/>
  <c r="K414"/>
  <c r="L413"/>
  <c r="N413" s="1"/>
  <c r="K413"/>
  <c r="L412"/>
  <c r="N412" s="1"/>
  <c r="K412"/>
  <c r="L411"/>
  <c r="N411" s="1"/>
  <c r="K411"/>
  <c r="L410"/>
  <c r="N410" s="1"/>
  <c r="K410"/>
  <c r="L409"/>
  <c r="N409" s="1"/>
  <c r="K409"/>
  <c r="L408"/>
  <c r="N408" s="1"/>
  <c r="K408"/>
  <c r="L407"/>
  <c r="N407" s="1"/>
  <c r="K407"/>
  <c r="L406"/>
  <c r="N406" s="1"/>
  <c r="K406"/>
  <c r="L405"/>
  <c r="N405" s="1"/>
  <c r="K405"/>
  <c r="L404"/>
  <c r="N404" s="1"/>
  <c r="K404"/>
  <c r="L403"/>
  <c r="N403" s="1"/>
  <c r="K403"/>
  <c r="N402"/>
  <c r="L402"/>
  <c r="K402"/>
  <c r="L401"/>
  <c r="N401" s="1"/>
  <c r="K401"/>
  <c r="L400"/>
  <c r="N400" s="1"/>
  <c r="K400"/>
  <c r="L399"/>
  <c r="N399" s="1"/>
  <c r="K399"/>
  <c r="L398"/>
  <c r="N398" s="1"/>
  <c r="K398"/>
  <c r="L397"/>
  <c r="N397" s="1"/>
  <c r="K397"/>
  <c r="L396"/>
  <c r="N396" s="1"/>
  <c r="K396"/>
  <c r="L395"/>
  <c r="N395" s="1"/>
  <c r="K395"/>
  <c r="L394"/>
  <c r="N394" s="1"/>
  <c r="K394"/>
  <c r="L393"/>
  <c r="N393" s="1"/>
  <c r="K393"/>
  <c r="L392"/>
  <c r="N392" s="1"/>
  <c r="K392"/>
  <c r="L391"/>
  <c r="N391" s="1"/>
  <c r="K391"/>
  <c r="L390"/>
  <c r="N390" s="1"/>
  <c r="K390"/>
  <c r="L389"/>
  <c r="N389" s="1"/>
  <c r="K389"/>
  <c r="L388"/>
  <c r="N388" s="1"/>
  <c r="K388"/>
  <c r="L387"/>
  <c r="N387" s="1"/>
  <c r="K387"/>
  <c r="L386"/>
  <c r="N386" s="1"/>
  <c r="K386"/>
  <c r="L385"/>
  <c r="N385" s="1"/>
  <c r="K385"/>
  <c r="L384"/>
  <c r="N384" s="1"/>
  <c r="K384"/>
  <c r="L383"/>
  <c r="N383" s="1"/>
  <c r="K383"/>
  <c r="L382"/>
  <c r="N382" s="1"/>
  <c r="K382"/>
  <c r="L381"/>
  <c r="N381" s="1"/>
  <c r="K381"/>
  <c r="L380"/>
  <c r="N380" s="1"/>
  <c r="K380"/>
  <c r="L379"/>
  <c r="N379" s="1"/>
  <c r="K379"/>
  <c r="L378"/>
  <c r="N378" s="1"/>
  <c r="K378"/>
  <c r="L377"/>
  <c r="N377" s="1"/>
  <c r="K377"/>
  <c r="L376"/>
  <c r="N376" s="1"/>
  <c r="K376"/>
  <c r="L375"/>
  <c r="N375" s="1"/>
  <c r="K375"/>
  <c r="L374"/>
  <c r="N374" s="1"/>
  <c r="K374"/>
  <c r="L373"/>
  <c r="N373" s="1"/>
  <c r="K373"/>
  <c r="L372"/>
  <c r="N372" s="1"/>
  <c r="K372"/>
  <c r="L371"/>
  <c r="N371" s="1"/>
  <c r="K371"/>
  <c r="N370"/>
  <c r="L370"/>
  <c r="K370"/>
  <c r="L369"/>
  <c r="N369" s="1"/>
  <c r="K369"/>
  <c r="L368"/>
  <c r="N368" s="1"/>
  <c r="K368"/>
  <c r="L367"/>
  <c r="N367" s="1"/>
  <c r="K367"/>
  <c r="L366"/>
  <c r="N366" s="1"/>
  <c r="K366"/>
  <c r="L365"/>
  <c r="N365" s="1"/>
  <c r="K365"/>
  <c r="L364"/>
  <c r="N364" s="1"/>
  <c r="L363"/>
  <c r="N363" s="1"/>
  <c r="L362"/>
  <c r="N362" s="1"/>
  <c r="N361"/>
  <c r="L361"/>
  <c r="L360"/>
  <c r="N360" s="1"/>
  <c r="K360"/>
  <c r="N359"/>
  <c r="L359"/>
  <c r="K359"/>
  <c r="L358"/>
  <c r="N358" s="1"/>
  <c r="K358"/>
  <c r="L357"/>
  <c r="N357" s="1"/>
  <c r="K357"/>
  <c r="L356"/>
  <c r="N356" s="1"/>
  <c r="K356"/>
  <c r="L355"/>
  <c r="N355" s="1"/>
  <c r="K355"/>
  <c r="L354"/>
  <c r="N354" s="1"/>
  <c r="K354"/>
  <c r="L353"/>
  <c r="N353" s="1"/>
  <c r="K353"/>
  <c r="L352"/>
  <c r="N352" s="1"/>
  <c r="K352"/>
  <c r="L351"/>
  <c r="N351" s="1"/>
  <c r="K351"/>
  <c r="L350"/>
  <c r="N350" s="1"/>
  <c r="K350"/>
  <c r="L349"/>
  <c r="N349" s="1"/>
  <c r="K349"/>
  <c r="L348"/>
  <c r="N348" s="1"/>
  <c r="K348"/>
  <c r="L347"/>
  <c r="N347" s="1"/>
  <c r="K347"/>
  <c r="L346"/>
  <c r="N346" s="1"/>
  <c r="K346"/>
  <c r="L345"/>
  <c r="N345" s="1"/>
  <c r="K345"/>
  <c r="L344"/>
  <c r="N344" s="1"/>
  <c r="K344"/>
  <c r="N343"/>
  <c r="L343"/>
  <c r="K343"/>
  <c r="L342"/>
  <c r="N342" s="1"/>
  <c r="K342"/>
  <c r="L341"/>
  <c r="N341" s="1"/>
  <c r="K341"/>
  <c r="L340"/>
  <c r="N340" s="1"/>
  <c r="K340"/>
  <c r="L339"/>
  <c r="N339" s="1"/>
  <c r="K339"/>
  <c r="L338"/>
  <c r="N338" s="1"/>
  <c r="K338"/>
  <c r="L337"/>
  <c r="N337" s="1"/>
  <c r="K337"/>
  <c r="L336"/>
  <c r="N336" s="1"/>
  <c r="K336"/>
  <c r="L335"/>
  <c r="N335" s="1"/>
  <c r="K335"/>
  <c r="L334"/>
  <c r="N334" s="1"/>
  <c r="K334"/>
  <c r="L333"/>
  <c r="N333" s="1"/>
  <c r="K333"/>
  <c r="L332"/>
  <c r="N332" s="1"/>
  <c r="K332"/>
  <c r="L331"/>
  <c r="N331" s="1"/>
  <c r="K331"/>
  <c r="L330"/>
  <c r="N330" s="1"/>
  <c r="K330"/>
  <c r="L329"/>
  <c r="N329" s="1"/>
  <c r="K329"/>
  <c r="L328"/>
  <c r="N328" s="1"/>
  <c r="K328"/>
  <c r="N327"/>
  <c r="L327"/>
  <c r="K327"/>
  <c r="L326"/>
  <c r="N326" s="1"/>
  <c r="K326"/>
  <c r="L325"/>
  <c r="N325" s="1"/>
  <c r="L324"/>
  <c r="N324" s="1"/>
  <c r="K324"/>
  <c r="N323"/>
  <c r="L323"/>
  <c r="K323"/>
  <c r="L322"/>
  <c r="N322" s="1"/>
  <c r="K322"/>
  <c r="L321"/>
  <c r="N321" s="1"/>
  <c r="K321"/>
  <c r="L320"/>
  <c r="N320" s="1"/>
  <c r="K320"/>
  <c r="L319"/>
  <c r="N319" s="1"/>
  <c r="K319"/>
  <c r="L318"/>
  <c r="N318" s="1"/>
  <c r="K318"/>
  <c r="L317"/>
  <c r="N317" s="1"/>
  <c r="K317"/>
  <c r="L316"/>
  <c r="N316" s="1"/>
  <c r="K316"/>
  <c r="L315"/>
  <c r="N315" s="1"/>
  <c r="K315"/>
  <c r="L314"/>
  <c r="N314" s="1"/>
  <c r="K314"/>
  <c r="L313"/>
  <c r="N313" s="1"/>
  <c r="K313"/>
  <c r="L312"/>
  <c r="N312" s="1"/>
  <c r="K312"/>
  <c r="L311"/>
  <c r="N311" s="1"/>
  <c r="K311"/>
  <c r="L310"/>
  <c r="N310" s="1"/>
  <c r="K310"/>
  <c r="L309"/>
  <c r="N309" s="1"/>
  <c r="K309"/>
  <c r="L308"/>
  <c r="N308" s="1"/>
  <c r="K308"/>
  <c r="N307"/>
  <c r="L307"/>
  <c r="K307"/>
  <c r="L306"/>
  <c r="N306" s="1"/>
  <c r="K306"/>
  <c r="L305"/>
  <c r="N305" s="1"/>
  <c r="L304"/>
  <c r="N304" s="1"/>
  <c r="L303"/>
  <c r="N303" s="1"/>
  <c r="N302"/>
  <c r="L302"/>
  <c r="L301"/>
  <c r="N301" s="1"/>
  <c r="K301"/>
  <c r="N300"/>
  <c r="L300"/>
  <c r="K300"/>
  <c r="L299"/>
  <c r="N299" s="1"/>
  <c r="K299"/>
  <c r="L298"/>
  <c r="N298" s="1"/>
  <c r="K298"/>
  <c r="L297"/>
  <c r="N297" s="1"/>
  <c r="K297"/>
  <c r="L296"/>
  <c r="N296" s="1"/>
  <c r="K296"/>
  <c r="L295"/>
  <c r="N295" s="1"/>
  <c r="K295"/>
  <c r="L294"/>
  <c r="N294" s="1"/>
  <c r="K294"/>
  <c r="L293"/>
  <c r="N293" s="1"/>
  <c r="K293"/>
  <c r="L292"/>
  <c r="N292" s="1"/>
  <c r="K292"/>
  <c r="L291"/>
  <c r="N291" s="1"/>
  <c r="K291"/>
  <c r="L290"/>
  <c r="N290" s="1"/>
  <c r="K290"/>
  <c r="L289"/>
  <c r="N289" s="1"/>
  <c r="K289"/>
  <c r="L288"/>
  <c r="N288" s="1"/>
  <c r="K288"/>
  <c r="L287"/>
  <c r="N287" s="1"/>
  <c r="K287"/>
  <c r="L286"/>
  <c r="N286" s="1"/>
  <c r="K286"/>
  <c r="L285"/>
  <c r="N285" s="1"/>
  <c r="K285"/>
  <c r="N284"/>
  <c r="L284"/>
  <c r="K284"/>
  <c r="L283"/>
  <c r="N283" s="1"/>
  <c r="K283"/>
  <c r="L282"/>
  <c r="N282" s="1"/>
  <c r="K282"/>
  <c r="L281"/>
  <c r="N281" s="1"/>
  <c r="K281"/>
  <c r="L280"/>
  <c r="N280" s="1"/>
  <c r="L279"/>
  <c r="N279" s="1"/>
  <c r="K279"/>
  <c r="L278"/>
  <c r="N278" s="1"/>
  <c r="K278"/>
  <c r="L277"/>
  <c r="N277" s="1"/>
  <c r="L276"/>
  <c r="N276" s="1"/>
  <c r="K276"/>
  <c r="L275"/>
  <c r="N275" s="1"/>
  <c r="K275"/>
  <c r="L274"/>
  <c r="N274" s="1"/>
  <c r="L273"/>
  <c r="N273" s="1"/>
  <c r="K273"/>
  <c r="L272"/>
  <c r="N272" s="1"/>
  <c r="K272"/>
  <c r="L271"/>
  <c r="N271" s="1"/>
  <c r="L270"/>
  <c r="N270" s="1"/>
  <c r="K270"/>
  <c r="L269"/>
  <c r="N269" s="1"/>
  <c r="K269"/>
  <c r="L268"/>
  <c r="N268" s="1"/>
  <c r="K268"/>
  <c r="L267"/>
  <c r="N267" s="1"/>
  <c r="K267"/>
  <c r="L266"/>
  <c r="N266" s="1"/>
  <c r="K266"/>
  <c r="L265"/>
  <c r="N265" s="1"/>
  <c r="K265"/>
  <c r="L264"/>
  <c r="N264" s="1"/>
  <c r="K264"/>
  <c r="L263"/>
  <c r="N263" s="1"/>
  <c r="K263"/>
  <c r="L262"/>
  <c r="N262" s="1"/>
  <c r="K262"/>
  <c r="L261"/>
  <c r="N261" s="1"/>
  <c r="K261"/>
  <c r="L260"/>
  <c r="N260" s="1"/>
  <c r="K260"/>
  <c r="L259"/>
  <c r="N259" s="1"/>
  <c r="K259"/>
  <c r="L258"/>
  <c r="N258" s="1"/>
  <c r="K258"/>
  <c r="L257"/>
  <c r="N257" s="1"/>
  <c r="K257"/>
  <c r="N256"/>
  <c r="L256"/>
  <c r="K256"/>
  <c r="L255"/>
  <c r="N255" s="1"/>
  <c r="K255"/>
  <c r="L254"/>
  <c r="N254" s="1"/>
  <c r="K254"/>
  <c r="L253"/>
  <c r="N253" s="1"/>
  <c r="K253"/>
  <c r="L252"/>
  <c r="N252" s="1"/>
  <c r="K252"/>
  <c r="L251"/>
  <c r="N251" s="1"/>
  <c r="L250"/>
  <c r="N250" s="1"/>
  <c r="K250"/>
  <c r="L249"/>
  <c r="N249" s="1"/>
  <c r="K249"/>
  <c r="L248"/>
  <c r="N248" s="1"/>
  <c r="K248"/>
  <c r="L247"/>
  <c r="N247" s="1"/>
  <c r="K247"/>
  <c r="L246"/>
  <c r="N246" s="1"/>
  <c r="K246"/>
  <c r="L245"/>
  <c r="N245" s="1"/>
  <c r="K245"/>
  <c r="N244"/>
  <c r="L244"/>
  <c r="K244"/>
  <c r="L243"/>
  <c r="N243" s="1"/>
  <c r="K243"/>
  <c r="L242"/>
  <c r="N242" s="1"/>
  <c r="K242"/>
  <c r="L241"/>
  <c r="N241" s="1"/>
  <c r="K241"/>
  <c r="L240"/>
  <c r="N240" s="1"/>
  <c r="K240"/>
  <c r="L239"/>
  <c r="N239" s="1"/>
  <c r="K239"/>
  <c r="L238"/>
  <c r="N238" s="1"/>
  <c r="K238"/>
  <c r="L237"/>
  <c r="N237" s="1"/>
  <c r="K237"/>
  <c r="L236"/>
  <c r="N236" s="1"/>
  <c r="K236"/>
  <c r="L235"/>
  <c r="N235" s="1"/>
  <c r="K235"/>
  <c r="L234"/>
  <c r="N234" s="1"/>
  <c r="K234"/>
  <c r="L233"/>
  <c r="N233" s="1"/>
  <c r="K233"/>
  <c r="L232"/>
  <c r="N232" s="1"/>
  <c r="K232"/>
  <c r="L231"/>
  <c r="N231" s="1"/>
  <c r="K231"/>
  <c r="L230"/>
  <c r="N230" s="1"/>
  <c r="K230"/>
  <c r="L229"/>
  <c r="N229" s="1"/>
  <c r="K229"/>
  <c r="N228"/>
  <c r="L228"/>
  <c r="K228"/>
  <c r="L227"/>
  <c r="N227" s="1"/>
  <c r="K227"/>
  <c r="L226"/>
  <c r="N226" s="1"/>
  <c r="K226"/>
  <c r="L225"/>
  <c r="N225" s="1"/>
  <c r="K225"/>
  <c r="L224"/>
  <c r="N224" s="1"/>
  <c r="K224"/>
  <c r="L223"/>
  <c r="N223" s="1"/>
  <c r="K223"/>
  <c r="L222"/>
  <c r="N222" s="1"/>
  <c r="K222"/>
  <c r="L221"/>
  <c r="N221" s="1"/>
  <c r="K221"/>
  <c r="L220"/>
  <c r="N220" s="1"/>
  <c r="K220"/>
  <c r="L219"/>
  <c r="N219" s="1"/>
  <c r="K219"/>
  <c r="L218"/>
  <c r="N218" s="1"/>
  <c r="K218"/>
  <c r="L217"/>
  <c r="N217" s="1"/>
  <c r="K217"/>
  <c r="L216"/>
  <c r="N216" s="1"/>
  <c r="K216"/>
  <c r="L215"/>
  <c r="N215" s="1"/>
  <c r="K215"/>
  <c r="L214"/>
  <c r="N214" s="1"/>
  <c r="K214"/>
  <c r="L213"/>
  <c r="N213" s="1"/>
  <c r="K213"/>
  <c r="N212"/>
  <c r="L212"/>
  <c r="K212"/>
  <c r="L211"/>
  <c r="N211" s="1"/>
  <c r="K211"/>
  <c r="L210"/>
  <c r="N210" s="1"/>
  <c r="K210"/>
  <c r="L209"/>
  <c r="N209" s="1"/>
  <c r="K209"/>
  <c r="L208"/>
  <c r="N208" s="1"/>
  <c r="K208"/>
  <c r="L207"/>
  <c r="N207" s="1"/>
  <c r="K207"/>
  <c r="L206"/>
  <c r="N206" s="1"/>
  <c r="K206"/>
  <c r="L205"/>
  <c r="N205" s="1"/>
  <c r="K205"/>
  <c r="L204"/>
  <c r="N204" s="1"/>
  <c r="K204"/>
  <c r="L203"/>
  <c r="N203" s="1"/>
  <c r="K203"/>
  <c r="L202"/>
  <c r="N202" s="1"/>
  <c r="L201"/>
  <c r="N201" s="1"/>
  <c r="L200"/>
  <c r="N200" s="1"/>
  <c r="L199"/>
  <c r="N199" s="1"/>
  <c r="L198"/>
  <c r="N198" s="1"/>
  <c r="L197"/>
  <c r="N197" s="1"/>
  <c r="L196"/>
  <c r="N196" s="1"/>
  <c r="L195"/>
  <c r="N195" s="1"/>
  <c r="K195"/>
  <c r="L193"/>
  <c r="N193" s="1"/>
  <c r="K193"/>
  <c r="L192"/>
  <c r="N192" s="1"/>
  <c r="K192"/>
  <c r="N191"/>
  <c r="L191"/>
  <c r="K191"/>
  <c r="L190"/>
  <c r="N190" s="1"/>
  <c r="K190"/>
  <c r="L189"/>
  <c r="N189" s="1"/>
  <c r="K189"/>
  <c r="L188"/>
  <c r="N188" s="1"/>
  <c r="K188"/>
  <c r="L187"/>
  <c r="N187" s="1"/>
  <c r="K187"/>
  <c r="L186"/>
  <c r="N186" s="1"/>
  <c r="K186"/>
  <c r="L185"/>
  <c r="N185" s="1"/>
  <c r="K185"/>
  <c r="L184"/>
  <c r="N184" s="1"/>
  <c r="K184"/>
  <c r="L183"/>
  <c r="N183" s="1"/>
  <c r="K183"/>
  <c r="L182"/>
  <c r="N182" s="1"/>
  <c r="K182"/>
  <c r="L181"/>
  <c r="N181" s="1"/>
  <c r="K181"/>
  <c r="L180"/>
  <c r="N180" s="1"/>
  <c r="K180"/>
  <c r="L179"/>
  <c r="N179" s="1"/>
  <c r="K179"/>
  <c r="L178"/>
  <c r="N178" s="1"/>
  <c r="K178"/>
  <c r="L177"/>
  <c r="N177" s="1"/>
  <c r="K177"/>
  <c r="L176"/>
  <c r="N176" s="1"/>
  <c r="K176"/>
  <c r="N175"/>
  <c r="L175"/>
  <c r="K175"/>
  <c r="L174"/>
  <c r="N174" s="1"/>
  <c r="K174"/>
  <c r="L173"/>
  <c r="N173" s="1"/>
  <c r="K173"/>
  <c r="L172"/>
  <c r="N172" s="1"/>
  <c r="K172"/>
  <c r="L171"/>
  <c r="N171" s="1"/>
  <c r="K171"/>
  <c r="L170"/>
  <c r="N170" s="1"/>
  <c r="K170"/>
  <c r="L169"/>
  <c r="N169" s="1"/>
  <c r="K169"/>
  <c r="L168"/>
  <c r="N168" s="1"/>
  <c r="K168"/>
  <c r="L167"/>
  <c r="N167" s="1"/>
  <c r="K167"/>
  <c r="L166"/>
  <c r="N166" s="1"/>
  <c r="K166"/>
  <c r="L165"/>
  <c r="N165" s="1"/>
  <c r="K165"/>
  <c r="L164"/>
  <c r="N164" s="1"/>
  <c r="K164"/>
  <c r="L163"/>
  <c r="N163" s="1"/>
  <c r="K163"/>
  <c r="L162"/>
  <c r="N162" s="1"/>
  <c r="K162"/>
  <c r="L161"/>
  <c r="N161" s="1"/>
  <c r="K161"/>
  <c r="L160"/>
  <c r="N160" s="1"/>
  <c r="K160"/>
  <c r="N159"/>
  <c r="L159"/>
  <c r="K159"/>
  <c r="L158"/>
  <c r="N158" s="1"/>
  <c r="K158"/>
  <c r="L157"/>
  <c r="N157" s="1"/>
  <c r="K157"/>
  <c r="L156"/>
  <c r="N156" s="1"/>
  <c r="K156"/>
  <c r="L155"/>
  <c r="N155" s="1"/>
  <c r="K155"/>
  <c r="L154"/>
  <c r="N154" s="1"/>
  <c r="K154"/>
  <c r="L153"/>
  <c r="N153" s="1"/>
  <c r="K153"/>
  <c r="L152"/>
  <c r="N152" s="1"/>
  <c r="K152"/>
  <c r="L151"/>
  <c r="N151" s="1"/>
  <c r="K151"/>
  <c r="L150"/>
  <c r="N150" s="1"/>
  <c r="K150"/>
  <c r="L149"/>
  <c r="N149" s="1"/>
  <c r="K149"/>
  <c r="L148"/>
  <c r="N148" s="1"/>
  <c r="K148"/>
  <c r="L147"/>
  <c r="N147" s="1"/>
  <c r="K147"/>
  <c r="L146"/>
  <c r="N146" s="1"/>
  <c r="K146"/>
  <c r="L145"/>
  <c r="N145" s="1"/>
  <c r="K145"/>
  <c r="L144"/>
  <c r="N144" s="1"/>
  <c r="K144"/>
  <c r="N143"/>
  <c r="L143"/>
  <c r="K143"/>
  <c r="L142"/>
  <c r="N142" s="1"/>
  <c r="K142"/>
  <c r="L141"/>
  <c r="N141" s="1"/>
  <c r="K141"/>
  <c r="L140"/>
  <c r="N140" s="1"/>
  <c r="K140"/>
  <c r="L139"/>
  <c r="N139" s="1"/>
  <c r="K139"/>
  <c r="L138"/>
  <c r="N138" s="1"/>
  <c r="K138"/>
  <c r="L137"/>
  <c r="N137" s="1"/>
  <c r="K137"/>
  <c r="L136"/>
  <c r="N136" s="1"/>
  <c r="K136"/>
  <c r="L135"/>
  <c r="N135" s="1"/>
  <c r="K135"/>
  <c r="L134"/>
  <c r="N134" s="1"/>
  <c r="K134"/>
  <c r="L133"/>
  <c r="N133" s="1"/>
  <c r="K133"/>
  <c r="L132"/>
  <c r="N132" s="1"/>
  <c r="K132"/>
  <c r="L131"/>
  <c r="N131" s="1"/>
  <c r="K131"/>
  <c r="L130"/>
  <c r="N130" s="1"/>
  <c r="K130"/>
  <c r="L129"/>
  <c r="N129" s="1"/>
  <c r="K129"/>
  <c r="L128"/>
  <c r="N128" s="1"/>
  <c r="K128"/>
  <c r="N127"/>
  <c r="L127"/>
  <c r="K127"/>
  <c r="L126"/>
  <c r="N126" s="1"/>
  <c r="K126"/>
  <c r="L125"/>
  <c r="N125" s="1"/>
  <c r="K125"/>
  <c r="L124"/>
  <c r="N124" s="1"/>
  <c r="K124"/>
  <c r="L123"/>
  <c r="N123" s="1"/>
  <c r="L122"/>
  <c r="N122" s="1"/>
  <c r="K122"/>
  <c r="L121"/>
  <c r="N121" s="1"/>
  <c r="K121"/>
  <c r="L120"/>
  <c r="N120" s="1"/>
  <c r="L119"/>
  <c r="N119" s="1"/>
  <c r="K119"/>
  <c r="L118"/>
  <c r="N118" s="1"/>
  <c r="K118"/>
  <c r="L117"/>
  <c r="N117" s="1"/>
  <c r="K117"/>
  <c r="L116"/>
  <c r="N116" s="1"/>
  <c r="K116"/>
  <c r="L115"/>
  <c r="N115" s="1"/>
  <c r="L114"/>
  <c r="N114" s="1"/>
  <c r="K114"/>
  <c r="L113"/>
  <c r="N113" s="1"/>
  <c r="K113"/>
  <c r="L112"/>
  <c r="N112" s="1"/>
  <c r="K112"/>
  <c r="L111"/>
  <c r="N111" s="1"/>
  <c r="K111"/>
  <c r="L110"/>
  <c r="N110" s="1"/>
  <c r="K110"/>
  <c r="N109"/>
  <c r="L109"/>
  <c r="K109"/>
  <c r="L108"/>
  <c r="N108" s="1"/>
  <c r="K108"/>
  <c r="L107"/>
  <c r="N107" s="1"/>
  <c r="K107"/>
  <c r="L106"/>
  <c r="N106" s="1"/>
  <c r="K106"/>
  <c r="L105"/>
  <c r="N105" s="1"/>
  <c r="K105"/>
  <c r="L104"/>
  <c r="N104" s="1"/>
  <c r="K104"/>
  <c r="L103"/>
  <c r="N103" s="1"/>
  <c r="K103"/>
  <c r="L102"/>
  <c r="N102" s="1"/>
  <c r="K102"/>
  <c r="L101"/>
  <c r="N101" s="1"/>
  <c r="K101"/>
  <c r="L100"/>
  <c r="N100" s="1"/>
  <c r="K100"/>
  <c r="L99"/>
  <c r="N99" s="1"/>
  <c r="K99"/>
  <c r="L98"/>
  <c r="N98" s="1"/>
  <c r="K98"/>
  <c r="L97"/>
  <c r="N97" s="1"/>
  <c r="K97"/>
  <c r="L96"/>
  <c r="N96" s="1"/>
  <c r="K96"/>
  <c r="L95"/>
  <c r="N95" s="1"/>
  <c r="K95"/>
  <c r="L94"/>
  <c r="N94" s="1"/>
  <c r="K94"/>
  <c r="N93"/>
  <c r="L93"/>
  <c r="K93"/>
  <c r="L92"/>
  <c r="N92" s="1"/>
  <c r="K92"/>
  <c r="L91"/>
  <c r="N91" s="1"/>
  <c r="K91"/>
  <c r="L90"/>
  <c r="N90" s="1"/>
  <c r="K90"/>
  <c r="L89"/>
  <c r="N89" s="1"/>
  <c r="K89"/>
  <c r="L88"/>
  <c r="N88" s="1"/>
  <c r="K88"/>
  <c r="L87"/>
  <c r="N87" s="1"/>
  <c r="K87"/>
  <c r="L86"/>
  <c r="N86" s="1"/>
  <c r="K86"/>
  <c r="L85"/>
  <c r="N85" s="1"/>
  <c r="K85"/>
  <c r="L84"/>
  <c r="N84" s="1"/>
  <c r="K84"/>
  <c r="L83"/>
  <c r="N83" s="1"/>
  <c r="K83"/>
  <c r="L82"/>
  <c r="N82" s="1"/>
  <c r="K82"/>
  <c r="L81"/>
  <c r="N81" s="1"/>
  <c r="K81"/>
  <c r="L80"/>
  <c r="N80" s="1"/>
  <c r="K80"/>
  <c r="L79"/>
  <c r="N79" s="1"/>
  <c r="L78"/>
  <c r="N78" s="1"/>
  <c r="K78"/>
  <c r="L77"/>
  <c r="N77" s="1"/>
  <c r="K77"/>
  <c r="L76"/>
  <c r="N76" s="1"/>
  <c r="K76"/>
  <c r="L75"/>
  <c r="N75" s="1"/>
  <c r="K75"/>
  <c r="L74"/>
  <c r="N74" s="1"/>
  <c r="K74"/>
  <c r="L73"/>
  <c r="N73" s="1"/>
  <c r="K73"/>
  <c r="L72"/>
  <c r="N72" s="1"/>
  <c r="K72"/>
  <c r="L71"/>
  <c r="N71" s="1"/>
  <c r="K71"/>
  <c r="L70"/>
  <c r="N70" s="1"/>
  <c r="K70"/>
  <c r="L69"/>
  <c r="N69" s="1"/>
  <c r="K69"/>
  <c r="L68"/>
  <c r="N68" s="1"/>
  <c r="K68"/>
  <c r="L67"/>
  <c r="N67" s="1"/>
  <c r="K67"/>
  <c r="N66"/>
  <c r="L66"/>
  <c r="K66"/>
  <c r="L65"/>
  <c r="N65" s="1"/>
  <c r="K65"/>
  <c r="L64"/>
  <c r="N64" s="1"/>
  <c r="K64"/>
  <c r="L63"/>
  <c r="N63" s="1"/>
  <c r="K63"/>
  <c r="L62"/>
  <c r="N62" s="1"/>
  <c r="K62"/>
  <c r="L61"/>
  <c r="N61" s="1"/>
  <c r="K61"/>
  <c r="L60"/>
  <c r="N60" s="1"/>
  <c r="K60"/>
  <c r="L59"/>
  <c r="N59" s="1"/>
  <c r="K59"/>
  <c r="L58"/>
  <c r="N58" s="1"/>
  <c r="K58"/>
  <c r="L57"/>
  <c r="N57" s="1"/>
  <c r="K57"/>
  <c r="L56"/>
  <c r="N56" s="1"/>
  <c r="K56"/>
  <c r="L55"/>
  <c r="N55" s="1"/>
  <c r="K55"/>
  <c r="L54"/>
  <c r="N54" s="1"/>
  <c r="K54"/>
  <c r="L53"/>
  <c r="N53" s="1"/>
  <c r="K53"/>
  <c r="L52"/>
  <c r="N52" s="1"/>
  <c r="K52"/>
  <c r="L51"/>
  <c r="N51" s="1"/>
  <c r="K51"/>
  <c r="N50"/>
  <c r="L50"/>
  <c r="K50"/>
  <c r="L49"/>
  <c r="N49" s="1"/>
  <c r="K49"/>
  <c r="L48"/>
  <c r="N48" s="1"/>
  <c r="K48"/>
  <c r="L47"/>
  <c r="N47" s="1"/>
  <c r="K47"/>
  <c r="L46"/>
  <c r="N46" s="1"/>
  <c r="K46"/>
  <c r="L45"/>
  <c r="N45" s="1"/>
  <c r="K45"/>
  <c r="L44"/>
  <c r="N44" s="1"/>
  <c r="K44"/>
  <c r="L43"/>
  <c r="N43" s="1"/>
  <c r="K43"/>
  <c r="L42"/>
  <c r="N42" s="1"/>
  <c r="K42"/>
  <c r="L41"/>
  <c r="N41" s="1"/>
  <c r="K41"/>
  <c r="L40"/>
  <c r="N40" s="1"/>
  <c r="K40"/>
  <c r="L39"/>
  <c r="N39" s="1"/>
  <c r="K39"/>
  <c r="L38"/>
  <c r="N38" s="1"/>
  <c r="K38"/>
  <c r="L37"/>
  <c r="N37" s="1"/>
  <c r="K37"/>
  <c r="L36"/>
  <c r="N36" s="1"/>
  <c r="K36"/>
  <c r="L35"/>
  <c r="N35" s="1"/>
  <c r="K35"/>
  <c r="N34"/>
  <c r="L34"/>
  <c r="K34"/>
  <c r="L33"/>
  <c r="N33" s="1"/>
  <c r="K33"/>
  <c r="L32"/>
  <c r="N32" s="1"/>
  <c r="K32"/>
  <c r="L31"/>
  <c r="N31" s="1"/>
  <c r="K31"/>
  <c r="L30"/>
  <c r="N30" s="1"/>
  <c r="K30"/>
  <c r="L29"/>
  <c r="N29" s="1"/>
  <c r="K29"/>
  <c r="L28"/>
  <c r="N28" s="1"/>
  <c r="K28"/>
  <c r="L27"/>
  <c r="N27" s="1"/>
  <c r="K27"/>
  <c r="L26"/>
  <c r="N26" s="1"/>
  <c r="K26"/>
  <c r="L25"/>
  <c r="N25" s="1"/>
  <c r="K25"/>
  <c r="L24"/>
  <c r="N24" s="1"/>
  <c r="K24"/>
  <c r="L23"/>
  <c r="N23" s="1"/>
  <c r="K23"/>
  <c r="L22"/>
  <c r="N22" s="1"/>
  <c r="K22"/>
  <c r="L21"/>
  <c r="N21" s="1"/>
  <c r="K21"/>
  <c r="L20"/>
  <c r="N20" s="1"/>
  <c r="K20"/>
  <c r="L19"/>
  <c r="N19" s="1"/>
  <c r="K19"/>
  <c r="N18"/>
  <c r="L18"/>
  <c r="K18"/>
  <c r="L17"/>
  <c r="N17" s="1"/>
  <c r="K17"/>
  <c r="L16"/>
  <c r="N16" s="1"/>
  <c r="K16"/>
  <c r="L15"/>
  <c r="N15" s="1"/>
  <c r="K15"/>
  <c r="L14"/>
  <c r="N14" s="1"/>
  <c r="K14"/>
  <c r="L13"/>
  <c r="N13" s="1"/>
  <c r="K13"/>
  <c r="L12"/>
  <c r="N12" s="1"/>
  <c r="K12"/>
  <c r="L11"/>
  <c r="N11" s="1"/>
  <c r="K11"/>
  <c r="L10"/>
  <c r="N10" s="1"/>
  <c r="K10"/>
  <c r="L9"/>
  <c r="N9" s="1"/>
  <c r="K9"/>
  <c r="L8"/>
  <c r="N8" s="1"/>
  <c r="K8"/>
  <c r="L7"/>
  <c r="N7" s="1"/>
  <c r="K7"/>
  <c r="L560" i="9"/>
  <c r="N560" s="1"/>
  <c r="K560"/>
  <c r="N587"/>
  <c r="L586"/>
  <c r="N586" s="1"/>
  <c r="K586"/>
  <c r="L585"/>
  <c r="N585" s="1"/>
  <c r="K585"/>
  <c r="L584"/>
  <c r="N584" s="1"/>
  <c r="K584"/>
  <c r="N583"/>
  <c r="L583"/>
  <c r="K583"/>
  <c r="L582"/>
  <c r="N582" s="1"/>
  <c r="K582"/>
  <c r="L581"/>
  <c r="N581" s="1"/>
  <c r="K581"/>
  <c r="L580"/>
  <c r="N580" s="1"/>
  <c r="K580"/>
  <c r="L579"/>
  <c r="N579" s="1"/>
  <c r="K579"/>
  <c r="L578"/>
  <c r="N578" s="1"/>
  <c r="K578"/>
  <c r="L577"/>
  <c r="N577" s="1"/>
  <c r="K577"/>
  <c r="L576"/>
  <c r="N576" s="1"/>
  <c r="K576"/>
  <c r="L575"/>
  <c r="N575" s="1"/>
  <c r="K575"/>
  <c r="L574"/>
  <c r="N574" s="1"/>
  <c r="K574"/>
  <c r="L573"/>
  <c r="N573" s="1"/>
  <c r="K573"/>
  <c r="L572"/>
  <c r="N572" s="1"/>
  <c r="K572"/>
  <c r="L571"/>
  <c r="N571" s="1"/>
  <c r="K571"/>
  <c r="L570"/>
  <c r="N570" s="1"/>
  <c r="K570"/>
  <c r="L569"/>
  <c r="N569" s="1"/>
  <c r="K569"/>
  <c r="L568"/>
  <c r="N568" s="1"/>
  <c r="K568"/>
  <c r="L567"/>
  <c r="N567" s="1"/>
  <c r="K567"/>
  <c r="L566"/>
  <c r="N566" s="1"/>
  <c r="K566"/>
  <c r="L565"/>
  <c r="N565" s="1"/>
  <c r="K565"/>
  <c r="L564"/>
  <c r="N564" s="1"/>
  <c r="K564"/>
  <c r="L563"/>
  <c r="N563" s="1"/>
  <c r="K563"/>
  <c r="L562"/>
  <c r="N562" s="1"/>
  <c r="K562"/>
  <c r="L561"/>
  <c r="N561" s="1"/>
  <c r="K561"/>
  <c r="L557"/>
  <c r="N557" s="1"/>
  <c r="K557"/>
  <c r="L556"/>
  <c r="N556" s="1"/>
  <c r="K556"/>
  <c r="L555"/>
  <c r="N555" s="1"/>
  <c r="K555"/>
  <c r="L554"/>
  <c r="N554" s="1"/>
  <c r="K554"/>
  <c r="L553"/>
  <c r="N553" s="1"/>
  <c r="K553"/>
  <c r="L552"/>
  <c r="N552" s="1"/>
  <c r="K552"/>
  <c r="L551"/>
  <c r="N551" s="1"/>
  <c r="K551"/>
  <c r="L550"/>
  <c r="N550" s="1"/>
  <c r="K550"/>
  <c r="L549"/>
  <c r="N549" s="1"/>
  <c r="K549"/>
  <c r="L548"/>
  <c r="N548" s="1"/>
  <c r="K548"/>
  <c r="L547"/>
  <c r="N547" s="1"/>
  <c r="K547"/>
  <c r="L546"/>
  <c r="N546" s="1"/>
  <c r="K546"/>
  <c r="L545"/>
  <c r="N545" s="1"/>
  <c r="K545"/>
  <c r="L544"/>
  <c r="N544" s="1"/>
  <c r="K544"/>
  <c r="L543"/>
  <c r="N543" s="1"/>
  <c r="K543"/>
  <c r="L542"/>
  <c r="N542" s="1"/>
  <c r="K542"/>
  <c r="L541"/>
  <c r="N541" s="1"/>
  <c r="K541"/>
  <c r="N540"/>
  <c r="L540"/>
  <c r="K540"/>
  <c r="L539"/>
  <c r="N539" s="1"/>
  <c r="K539"/>
  <c r="L538"/>
  <c r="N538" s="1"/>
  <c r="K538"/>
  <c r="L537"/>
  <c r="N537" s="1"/>
  <c r="K537"/>
  <c r="L536"/>
  <c r="N536" s="1"/>
  <c r="K536"/>
  <c r="L535"/>
  <c r="N535" s="1"/>
  <c r="K535"/>
  <c r="L534"/>
  <c r="N534" s="1"/>
  <c r="K534"/>
  <c r="L533"/>
  <c r="N533" s="1"/>
  <c r="K533"/>
  <c r="L532"/>
  <c r="N532" s="1"/>
  <c r="K532"/>
  <c r="L531"/>
  <c r="N531" s="1"/>
  <c r="K531"/>
  <c r="L530"/>
  <c r="N530" s="1"/>
  <c r="K530"/>
  <c r="L529"/>
  <c r="N529" s="1"/>
  <c r="K529"/>
  <c r="L528"/>
  <c r="N528" s="1"/>
  <c r="K528"/>
  <c r="L527"/>
  <c r="N527" s="1"/>
  <c r="K527"/>
  <c r="L526"/>
  <c r="N526" s="1"/>
  <c r="K526"/>
  <c r="L525"/>
  <c r="N525" s="1"/>
  <c r="K525"/>
  <c r="N524"/>
  <c r="L524"/>
  <c r="K524"/>
  <c r="L523"/>
  <c r="N523" s="1"/>
  <c r="K523"/>
  <c r="L522"/>
  <c r="N522" s="1"/>
  <c r="K522"/>
  <c r="L521"/>
  <c r="N521" s="1"/>
  <c r="K521"/>
  <c r="L520"/>
  <c r="N520" s="1"/>
  <c r="K520"/>
  <c r="L519"/>
  <c r="N519" s="1"/>
  <c r="K519"/>
  <c r="L518"/>
  <c r="N518" s="1"/>
  <c r="K518"/>
  <c r="L517"/>
  <c r="N517" s="1"/>
  <c r="K517"/>
  <c r="L516"/>
  <c r="N516" s="1"/>
  <c r="K516"/>
  <c r="L515"/>
  <c r="N515" s="1"/>
  <c r="K515"/>
  <c r="L514"/>
  <c r="N514" s="1"/>
  <c r="K514"/>
  <c r="L513"/>
  <c r="N513" s="1"/>
  <c r="K513"/>
  <c r="L512"/>
  <c r="N512" s="1"/>
  <c r="K512"/>
  <c r="L511"/>
  <c r="N511" s="1"/>
  <c r="K511"/>
  <c r="L510"/>
  <c r="N510" s="1"/>
  <c r="K510"/>
  <c r="L509"/>
  <c r="N509" s="1"/>
  <c r="K509"/>
  <c r="L508"/>
  <c r="N508" s="1"/>
  <c r="K508"/>
  <c r="L507"/>
  <c r="N507" s="1"/>
  <c r="K507"/>
  <c r="L506"/>
  <c r="N506" s="1"/>
  <c r="K506"/>
  <c r="L505"/>
  <c r="N505" s="1"/>
  <c r="K505"/>
  <c r="L504"/>
  <c r="N504" s="1"/>
  <c r="K504"/>
  <c r="L503"/>
  <c r="N503" s="1"/>
  <c r="K503"/>
  <c r="L502"/>
  <c r="N502" s="1"/>
  <c r="K502"/>
  <c r="L501"/>
  <c r="N501" s="1"/>
  <c r="K501"/>
  <c r="L500"/>
  <c r="N500" s="1"/>
  <c r="K500"/>
  <c r="L499"/>
  <c r="N499" s="1"/>
  <c r="K499"/>
  <c r="L498"/>
  <c r="N498" s="1"/>
  <c r="K498"/>
  <c r="L497"/>
  <c r="N497" s="1"/>
  <c r="K497"/>
  <c r="L496"/>
  <c r="N496" s="1"/>
  <c r="K496"/>
  <c r="L495"/>
  <c r="N495" s="1"/>
  <c r="K495"/>
  <c r="L494"/>
  <c r="N494" s="1"/>
  <c r="K494"/>
  <c r="L493"/>
  <c r="N493" s="1"/>
  <c r="K493"/>
  <c r="L492"/>
  <c r="N492" s="1"/>
  <c r="K492"/>
  <c r="L491"/>
  <c r="N491" s="1"/>
  <c r="K491"/>
  <c r="L490"/>
  <c r="N490" s="1"/>
  <c r="K490"/>
  <c r="L489"/>
  <c r="N489" s="1"/>
  <c r="K489"/>
  <c r="L488"/>
  <c r="N488" s="1"/>
  <c r="K488"/>
  <c r="L487"/>
  <c r="N487" s="1"/>
  <c r="K487"/>
  <c r="L486"/>
  <c r="N486" s="1"/>
  <c r="K486"/>
  <c r="L485"/>
  <c r="N485" s="1"/>
  <c r="K485"/>
  <c r="L484"/>
  <c r="N484" s="1"/>
  <c r="K484"/>
  <c r="L483"/>
  <c r="N483" s="1"/>
  <c r="K483"/>
  <c r="L482"/>
  <c r="N482" s="1"/>
  <c r="K482"/>
  <c r="L481"/>
  <c r="N481" s="1"/>
  <c r="K481"/>
  <c r="L480"/>
  <c r="N480" s="1"/>
  <c r="K480"/>
  <c r="L479"/>
  <c r="N479" s="1"/>
  <c r="K479"/>
  <c r="L478"/>
  <c r="N478" s="1"/>
  <c r="K478"/>
  <c r="L477"/>
  <c r="N477" s="1"/>
  <c r="K477"/>
  <c r="N476"/>
  <c r="L476"/>
  <c r="K476"/>
  <c r="L475"/>
  <c r="N475" s="1"/>
  <c r="K475"/>
  <c r="L474"/>
  <c r="N474" s="1"/>
  <c r="K474"/>
  <c r="L473"/>
  <c r="N473" s="1"/>
  <c r="K473"/>
  <c r="L472"/>
  <c r="N472" s="1"/>
  <c r="K472"/>
  <c r="L471"/>
  <c r="N471" s="1"/>
  <c r="K471"/>
  <c r="L470"/>
  <c r="N470" s="1"/>
  <c r="K470"/>
  <c r="L469"/>
  <c r="N469" s="1"/>
  <c r="K469"/>
  <c r="L468"/>
  <c r="N468" s="1"/>
  <c r="K468"/>
  <c r="L467"/>
  <c r="N467" s="1"/>
  <c r="K467"/>
  <c r="L466"/>
  <c r="N466" s="1"/>
  <c r="K466"/>
  <c r="L465"/>
  <c r="N465" s="1"/>
  <c r="K465"/>
  <c r="L464"/>
  <c r="N464" s="1"/>
  <c r="K464"/>
  <c r="L463"/>
  <c r="N463" s="1"/>
  <c r="K463"/>
  <c r="L462"/>
  <c r="N462" s="1"/>
  <c r="K462"/>
  <c r="L461"/>
  <c r="N461" s="1"/>
  <c r="K461"/>
  <c r="N460"/>
  <c r="L460"/>
  <c r="K460"/>
  <c r="L459"/>
  <c r="N459" s="1"/>
  <c r="K459"/>
  <c r="L458"/>
  <c r="N458" s="1"/>
  <c r="K458"/>
  <c r="L457"/>
  <c r="N457" s="1"/>
  <c r="K457"/>
  <c r="L456"/>
  <c r="N456" s="1"/>
  <c r="K456"/>
  <c r="L455"/>
  <c r="N455" s="1"/>
  <c r="K455"/>
  <c r="L454"/>
  <c r="N454" s="1"/>
  <c r="K454"/>
  <c r="L453"/>
  <c r="N453" s="1"/>
  <c r="K453"/>
  <c r="L452"/>
  <c r="N452" s="1"/>
  <c r="K452"/>
  <c r="L451"/>
  <c r="N451" s="1"/>
  <c r="K451"/>
  <c r="L450"/>
  <c r="N450" s="1"/>
  <c r="K450"/>
  <c r="L449"/>
  <c r="N449" s="1"/>
  <c r="K449"/>
  <c r="L448"/>
  <c r="N448" s="1"/>
  <c r="K448"/>
  <c r="L447"/>
  <c r="N447" s="1"/>
  <c r="K447"/>
  <c r="L446"/>
  <c r="N446" s="1"/>
  <c r="K446"/>
  <c r="N445"/>
  <c r="L445"/>
  <c r="K445"/>
  <c r="L444"/>
  <c r="N444" s="1"/>
  <c r="K444"/>
  <c r="L443"/>
  <c r="N443" s="1"/>
  <c r="K443"/>
  <c r="L442"/>
  <c r="N442" s="1"/>
  <c r="K442"/>
  <c r="L441"/>
  <c r="N441" s="1"/>
  <c r="K441"/>
  <c r="L440"/>
  <c r="N440" s="1"/>
  <c r="K440"/>
  <c r="L439"/>
  <c r="N439" s="1"/>
  <c r="K439"/>
  <c r="L438"/>
  <c r="N438" s="1"/>
  <c r="K438"/>
  <c r="L437"/>
  <c r="N437" s="1"/>
  <c r="K437"/>
  <c r="L436"/>
  <c r="N436" s="1"/>
  <c r="K436"/>
  <c r="L435"/>
  <c r="N435" s="1"/>
  <c r="K435"/>
  <c r="L434"/>
  <c r="N434" s="1"/>
  <c r="K434"/>
  <c r="L433"/>
  <c r="N433" s="1"/>
  <c r="K433"/>
  <c r="L432"/>
  <c r="N432" s="1"/>
  <c r="K432"/>
  <c r="L431"/>
  <c r="N431" s="1"/>
  <c r="K431"/>
  <c r="L430"/>
  <c r="N430" s="1"/>
  <c r="K430"/>
  <c r="N429"/>
  <c r="L429"/>
  <c r="K429"/>
  <c r="L428"/>
  <c r="N428" s="1"/>
  <c r="K428"/>
  <c r="L427"/>
  <c r="N427" s="1"/>
  <c r="K427"/>
  <c r="L426"/>
  <c r="N426" s="1"/>
  <c r="K426"/>
  <c r="L425"/>
  <c r="N425" s="1"/>
  <c r="K425"/>
  <c r="L424"/>
  <c r="N424" s="1"/>
  <c r="K424"/>
  <c r="L423"/>
  <c r="N423" s="1"/>
  <c r="K423"/>
  <c r="L422"/>
  <c r="N422" s="1"/>
  <c r="K422"/>
  <c r="L421"/>
  <c r="N421" s="1"/>
  <c r="K421"/>
  <c r="L420"/>
  <c r="N420" s="1"/>
  <c r="K420"/>
  <c r="L419"/>
  <c r="N419" s="1"/>
  <c r="K419"/>
  <c r="L418"/>
  <c r="N418" s="1"/>
  <c r="K418"/>
  <c r="L417"/>
  <c r="N417" s="1"/>
  <c r="K417"/>
  <c r="L416"/>
  <c r="N416" s="1"/>
  <c r="K416"/>
  <c r="L415"/>
  <c r="N415" s="1"/>
  <c r="K415"/>
  <c r="L414"/>
  <c r="N414" s="1"/>
  <c r="K414"/>
  <c r="L413"/>
  <c r="N413" s="1"/>
  <c r="K413"/>
  <c r="L412"/>
  <c r="N412" s="1"/>
  <c r="K412"/>
  <c r="L411"/>
  <c r="N411" s="1"/>
  <c r="K411"/>
  <c r="L410"/>
  <c r="N410" s="1"/>
  <c r="K410"/>
  <c r="L409"/>
  <c r="N409" s="1"/>
  <c r="K409"/>
  <c r="L408"/>
  <c r="N408" s="1"/>
  <c r="K408"/>
  <c r="L407"/>
  <c r="N407" s="1"/>
  <c r="K407"/>
  <c r="L406"/>
  <c r="N406" s="1"/>
  <c r="K406"/>
  <c r="L405"/>
  <c r="N405" s="1"/>
  <c r="K405"/>
  <c r="L404"/>
  <c r="N404" s="1"/>
  <c r="K404"/>
  <c r="L403"/>
  <c r="N403" s="1"/>
  <c r="K403"/>
  <c r="L402"/>
  <c r="N402" s="1"/>
  <c r="K402"/>
  <c r="L401"/>
  <c r="N401" s="1"/>
  <c r="K401"/>
  <c r="L400"/>
  <c r="N400" s="1"/>
  <c r="K400"/>
  <c r="L399"/>
  <c r="N399" s="1"/>
  <c r="K399"/>
  <c r="L398"/>
  <c r="N398" s="1"/>
  <c r="K398"/>
  <c r="L397"/>
  <c r="N397" s="1"/>
  <c r="K397"/>
  <c r="L396"/>
  <c r="N396" s="1"/>
  <c r="K396"/>
  <c r="L395"/>
  <c r="N395" s="1"/>
  <c r="K395"/>
  <c r="L394"/>
  <c r="N394" s="1"/>
  <c r="K394"/>
  <c r="L393"/>
  <c r="N393" s="1"/>
  <c r="K393"/>
  <c r="L392"/>
  <c r="N392" s="1"/>
  <c r="K392"/>
  <c r="L391"/>
  <c r="N391" s="1"/>
  <c r="K391"/>
  <c r="L390"/>
  <c r="N390" s="1"/>
  <c r="K390"/>
  <c r="L389"/>
  <c r="N389" s="1"/>
  <c r="K389"/>
  <c r="L388"/>
  <c r="N388" s="1"/>
  <c r="K388"/>
  <c r="L387"/>
  <c r="N387" s="1"/>
  <c r="K387"/>
  <c r="L386"/>
  <c r="N386" s="1"/>
  <c r="K386"/>
  <c r="L385"/>
  <c r="N385" s="1"/>
  <c r="K385"/>
  <c r="L384"/>
  <c r="N384" s="1"/>
  <c r="K384"/>
  <c r="L383"/>
  <c r="N383" s="1"/>
  <c r="K383"/>
  <c r="L382"/>
  <c r="N382" s="1"/>
  <c r="K382"/>
  <c r="N381"/>
  <c r="L381"/>
  <c r="K381"/>
  <c r="L380"/>
  <c r="N380" s="1"/>
  <c r="K380"/>
  <c r="L379"/>
  <c r="N379" s="1"/>
  <c r="K379"/>
  <c r="L378"/>
  <c r="N378" s="1"/>
  <c r="K378"/>
  <c r="L377"/>
  <c r="N377" s="1"/>
  <c r="K377"/>
  <c r="L376"/>
  <c r="N376" s="1"/>
  <c r="K376"/>
  <c r="L375"/>
  <c r="N375" s="1"/>
  <c r="K375"/>
  <c r="L374"/>
  <c r="N374" s="1"/>
  <c r="K374"/>
  <c r="L373"/>
  <c r="N373" s="1"/>
  <c r="K373"/>
  <c r="L372"/>
  <c r="N372" s="1"/>
  <c r="K372"/>
  <c r="L371"/>
  <c r="N371" s="1"/>
  <c r="K371"/>
  <c r="L370"/>
  <c r="N370" s="1"/>
  <c r="K370"/>
  <c r="L369"/>
  <c r="N369" s="1"/>
  <c r="K369"/>
  <c r="L368"/>
  <c r="N368" s="1"/>
  <c r="K368"/>
  <c r="L367"/>
  <c r="N367" s="1"/>
  <c r="K367"/>
  <c r="L366"/>
  <c r="N366" s="1"/>
  <c r="K366"/>
  <c r="L365"/>
  <c r="N365" s="1"/>
  <c r="K365"/>
  <c r="L364"/>
  <c r="N364" s="1"/>
  <c r="K364"/>
  <c r="L363"/>
  <c r="N363" s="1"/>
  <c r="L362"/>
  <c r="N362" s="1"/>
  <c r="L361"/>
  <c r="N361" s="1"/>
  <c r="L360"/>
  <c r="N360" s="1"/>
  <c r="L359"/>
  <c r="N359" s="1"/>
  <c r="K359"/>
  <c r="L358"/>
  <c r="N358" s="1"/>
  <c r="K358"/>
  <c r="L357"/>
  <c r="N357" s="1"/>
  <c r="K357"/>
  <c r="L356"/>
  <c r="N356" s="1"/>
  <c r="K356"/>
  <c r="L355"/>
  <c r="N355" s="1"/>
  <c r="K355"/>
  <c r="L354"/>
  <c r="N354" s="1"/>
  <c r="K354"/>
  <c r="N353"/>
  <c r="L353"/>
  <c r="K353"/>
  <c r="L352"/>
  <c r="N352" s="1"/>
  <c r="K352"/>
  <c r="L351"/>
  <c r="N351" s="1"/>
  <c r="K351"/>
  <c r="L350"/>
  <c r="N350" s="1"/>
  <c r="K350"/>
  <c r="L349"/>
  <c r="N349" s="1"/>
  <c r="K349"/>
  <c r="L348"/>
  <c r="N348" s="1"/>
  <c r="K348"/>
  <c r="L347"/>
  <c r="N347" s="1"/>
  <c r="K347"/>
  <c r="L346"/>
  <c r="N346" s="1"/>
  <c r="K346"/>
  <c r="L345"/>
  <c r="N345" s="1"/>
  <c r="K345"/>
  <c r="L344"/>
  <c r="N344" s="1"/>
  <c r="K344"/>
  <c r="L343"/>
  <c r="N343" s="1"/>
  <c r="K343"/>
  <c r="L342"/>
  <c r="N342" s="1"/>
  <c r="K342"/>
  <c r="L341"/>
  <c r="N341" s="1"/>
  <c r="K341"/>
  <c r="L340"/>
  <c r="N340" s="1"/>
  <c r="K340"/>
  <c r="L339"/>
  <c r="N339" s="1"/>
  <c r="K339"/>
  <c r="L338"/>
  <c r="N338" s="1"/>
  <c r="K338"/>
  <c r="L337"/>
  <c r="N337" s="1"/>
  <c r="K337"/>
  <c r="L336"/>
  <c r="N336" s="1"/>
  <c r="K336"/>
  <c r="L335"/>
  <c r="N335" s="1"/>
  <c r="K335"/>
  <c r="L334"/>
  <c r="N334" s="1"/>
  <c r="K334"/>
  <c r="L333"/>
  <c r="N333" s="1"/>
  <c r="K333"/>
  <c r="L332"/>
  <c r="N332" s="1"/>
  <c r="K332"/>
  <c r="L331"/>
  <c r="N331" s="1"/>
  <c r="K331"/>
  <c r="L330"/>
  <c r="N330" s="1"/>
  <c r="K330"/>
  <c r="L329"/>
  <c r="N329" s="1"/>
  <c r="K329"/>
  <c r="L328"/>
  <c r="N328" s="1"/>
  <c r="K328"/>
  <c r="L327"/>
  <c r="N327" s="1"/>
  <c r="K327"/>
  <c r="L326"/>
  <c r="N326" s="1"/>
  <c r="K326"/>
  <c r="L325"/>
  <c r="N325" s="1"/>
  <c r="K325"/>
  <c r="L324"/>
  <c r="N324" s="1"/>
  <c r="L323"/>
  <c r="N323" s="1"/>
  <c r="K323"/>
  <c r="L322"/>
  <c r="N322" s="1"/>
  <c r="K322"/>
  <c r="L321"/>
  <c r="N321" s="1"/>
  <c r="K321"/>
  <c r="L320"/>
  <c r="N320" s="1"/>
  <c r="K320"/>
  <c r="L319"/>
  <c r="N319" s="1"/>
  <c r="K319"/>
  <c r="L318"/>
  <c r="N318" s="1"/>
  <c r="K318"/>
  <c r="L317"/>
  <c r="N317" s="1"/>
  <c r="K317"/>
  <c r="L316"/>
  <c r="N316" s="1"/>
  <c r="K316"/>
  <c r="L315"/>
  <c r="N315" s="1"/>
  <c r="K315"/>
  <c r="L314"/>
  <c r="N314" s="1"/>
  <c r="K314"/>
  <c r="L313"/>
  <c r="N313" s="1"/>
  <c r="K313"/>
  <c r="L312"/>
  <c r="N312" s="1"/>
  <c r="K312"/>
  <c r="L311"/>
  <c r="N311" s="1"/>
  <c r="K311"/>
  <c r="L310"/>
  <c r="N310" s="1"/>
  <c r="K310"/>
  <c r="L309"/>
  <c r="N309" s="1"/>
  <c r="K309"/>
  <c r="L308"/>
  <c r="N308" s="1"/>
  <c r="K308"/>
  <c r="L307"/>
  <c r="N307" s="1"/>
  <c r="K307"/>
  <c r="L306"/>
  <c r="N306" s="1"/>
  <c r="K306"/>
  <c r="L305"/>
  <c r="N305" s="1"/>
  <c r="K305"/>
  <c r="L304"/>
  <c r="N304" s="1"/>
  <c r="L303"/>
  <c r="N303" s="1"/>
  <c r="L302"/>
  <c r="N302" s="1"/>
  <c r="L301"/>
  <c r="N301" s="1"/>
  <c r="L300"/>
  <c r="N300" s="1"/>
  <c r="K300"/>
  <c r="L299"/>
  <c r="N299" s="1"/>
  <c r="K299"/>
  <c r="L298"/>
  <c r="N298" s="1"/>
  <c r="K298"/>
  <c r="L297"/>
  <c r="N297" s="1"/>
  <c r="K297"/>
  <c r="L296"/>
  <c r="N296" s="1"/>
  <c r="K296"/>
  <c r="L295"/>
  <c r="N295" s="1"/>
  <c r="K295"/>
  <c r="L294"/>
  <c r="N294" s="1"/>
  <c r="K294"/>
  <c r="L293"/>
  <c r="N293" s="1"/>
  <c r="K293"/>
  <c r="L292"/>
  <c r="N292" s="1"/>
  <c r="K292"/>
  <c r="L291"/>
  <c r="N291" s="1"/>
  <c r="K291"/>
  <c r="L290"/>
  <c r="N290" s="1"/>
  <c r="K290"/>
  <c r="L289"/>
  <c r="N289" s="1"/>
  <c r="K289"/>
  <c r="L288"/>
  <c r="N288" s="1"/>
  <c r="K288"/>
  <c r="L287"/>
  <c r="N287" s="1"/>
  <c r="K287"/>
  <c r="L286"/>
  <c r="N286" s="1"/>
  <c r="K286"/>
  <c r="L285"/>
  <c r="N285" s="1"/>
  <c r="K285"/>
  <c r="L284"/>
  <c r="N284" s="1"/>
  <c r="K284"/>
  <c r="L283"/>
  <c r="N283" s="1"/>
  <c r="K283"/>
  <c r="L282"/>
  <c r="N282" s="1"/>
  <c r="K282"/>
  <c r="L281"/>
  <c r="N281" s="1"/>
  <c r="K281"/>
  <c r="L280"/>
  <c r="N280" s="1"/>
  <c r="K280"/>
  <c r="L279"/>
  <c r="N279" s="1"/>
  <c r="L278"/>
  <c r="N278" s="1"/>
  <c r="K278"/>
  <c r="L277"/>
  <c r="N277" s="1"/>
  <c r="K277"/>
  <c r="L276"/>
  <c r="N276" s="1"/>
  <c r="L275"/>
  <c r="N275" s="1"/>
  <c r="K275"/>
  <c r="L274"/>
  <c r="N274" s="1"/>
  <c r="K274"/>
  <c r="L273"/>
  <c r="N273" s="1"/>
  <c r="L272"/>
  <c r="N272" s="1"/>
  <c r="K272"/>
  <c r="L271"/>
  <c r="N271" s="1"/>
  <c r="K271"/>
  <c r="L270"/>
  <c r="N270" s="1"/>
  <c r="L269"/>
  <c r="N269" s="1"/>
  <c r="K269"/>
  <c r="L268"/>
  <c r="N268" s="1"/>
  <c r="K268"/>
  <c r="N267"/>
  <c r="L267"/>
  <c r="K267"/>
  <c r="L266"/>
  <c r="N266" s="1"/>
  <c r="K266"/>
  <c r="L265"/>
  <c r="N265" s="1"/>
  <c r="K265"/>
  <c r="L264"/>
  <c r="N264" s="1"/>
  <c r="K264"/>
  <c r="L263"/>
  <c r="N263" s="1"/>
  <c r="K263"/>
  <c r="L262"/>
  <c r="N262" s="1"/>
  <c r="K262"/>
  <c r="L261"/>
  <c r="N261" s="1"/>
  <c r="K261"/>
  <c r="L260"/>
  <c r="N260" s="1"/>
  <c r="K260"/>
  <c r="L259"/>
  <c r="N259" s="1"/>
  <c r="K259"/>
  <c r="L258"/>
  <c r="N258" s="1"/>
  <c r="K258"/>
  <c r="L257"/>
  <c r="N257" s="1"/>
  <c r="K257"/>
  <c r="L256"/>
  <c r="N256" s="1"/>
  <c r="K256"/>
  <c r="L255"/>
  <c r="N255" s="1"/>
  <c r="K255"/>
  <c r="L254"/>
  <c r="N254" s="1"/>
  <c r="K254"/>
  <c r="L253"/>
  <c r="N253" s="1"/>
  <c r="K253"/>
  <c r="L252"/>
  <c r="N252" s="1"/>
  <c r="K252"/>
  <c r="L251"/>
  <c r="N251" s="1"/>
  <c r="K251"/>
  <c r="L250"/>
  <c r="N250" s="1"/>
  <c r="L249"/>
  <c r="N249" s="1"/>
  <c r="K249"/>
  <c r="L248"/>
  <c r="N248" s="1"/>
  <c r="K248"/>
  <c r="L247"/>
  <c r="N247" s="1"/>
  <c r="K247"/>
  <c r="L246"/>
  <c r="N246" s="1"/>
  <c r="K246"/>
  <c r="L245"/>
  <c r="N245" s="1"/>
  <c r="K245"/>
  <c r="L244"/>
  <c r="N244" s="1"/>
  <c r="K244"/>
  <c r="L243"/>
  <c r="N243" s="1"/>
  <c r="K243"/>
  <c r="L242"/>
  <c r="N242" s="1"/>
  <c r="K242"/>
  <c r="L241"/>
  <c r="N241" s="1"/>
  <c r="K241"/>
  <c r="L240"/>
  <c r="N240" s="1"/>
  <c r="K240"/>
  <c r="L239"/>
  <c r="N239" s="1"/>
  <c r="K239"/>
  <c r="L238"/>
  <c r="N238" s="1"/>
  <c r="K238"/>
  <c r="L237"/>
  <c r="N237" s="1"/>
  <c r="K237"/>
  <c r="L236"/>
  <c r="N236" s="1"/>
  <c r="K236"/>
  <c r="L235"/>
  <c r="N235" s="1"/>
  <c r="K235"/>
  <c r="L234"/>
  <c r="N234" s="1"/>
  <c r="K234"/>
  <c r="L233"/>
  <c r="N233" s="1"/>
  <c r="K233"/>
  <c r="L232"/>
  <c r="N232" s="1"/>
  <c r="K232"/>
  <c r="N231"/>
  <c r="L231"/>
  <c r="K231"/>
  <c r="L230"/>
  <c r="N230" s="1"/>
  <c r="K230"/>
  <c r="L229"/>
  <c r="N229" s="1"/>
  <c r="K229"/>
  <c r="L228"/>
  <c r="N228" s="1"/>
  <c r="K228"/>
  <c r="L227"/>
  <c r="N227" s="1"/>
  <c r="K227"/>
  <c r="L226"/>
  <c r="N226" s="1"/>
  <c r="K226"/>
  <c r="L225"/>
  <c r="N225" s="1"/>
  <c r="K225"/>
  <c r="L224"/>
  <c r="N224" s="1"/>
  <c r="K224"/>
  <c r="L223"/>
  <c r="N223" s="1"/>
  <c r="K223"/>
  <c r="L222"/>
  <c r="N222" s="1"/>
  <c r="K222"/>
  <c r="L221"/>
  <c r="N221" s="1"/>
  <c r="K221"/>
  <c r="L220"/>
  <c r="N220" s="1"/>
  <c r="K220"/>
  <c r="L219"/>
  <c r="N219" s="1"/>
  <c r="K219"/>
  <c r="L218"/>
  <c r="N218" s="1"/>
  <c r="K218"/>
  <c r="L217"/>
  <c r="N217" s="1"/>
  <c r="K217"/>
  <c r="L216"/>
  <c r="N216" s="1"/>
  <c r="K216"/>
  <c r="L215"/>
  <c r="N215" s="1"/>
  <c r="K215"/>
  <c r="L214"/>
  <c r="N214" s="1"/>
  <c r="K214"/>
  <c r="L213"/>
  <c r="N213" s="1"/>
  <c r="K213"/>
  <c r="L212"/>
  <c r="N212" s="1"/>
  <c r="K212"/>
  <c r="L211"/>
  <c r="N211" s="1"/>
  <c r="K211"/>
  <c r="L210"/>
  <c r="N210" s="1"/>
  <c r="K210"/>
  <c r="L209"/>
  <c r="N209" s="1"/>
  <c r="K209"/>
  <c r="L208"/>
  <c r="N208" s="1"/>
  <c r="K208"/>
  <c r="L207"/>
  <c r="N207" s="1"/>
  <c r="K207"/>
  <c r="L206"/>
  <c r="N206" s="1"/>
  <c r="K206"/>
  <c r="L205"/>
  <c r="N205" s="1"/>
  <c r="K205"/>
  <c r="L204"/>
  <c r="N204" s="1"/>
  <c r="K204"/>
  <c r="L203"/>
  <c r="N203" s="1"/>
  <c r="K203"/>
  <c r="L202"/>
  <c r="N202" s="1"/>
  <c r="K202"/>
  <c r="L201"/>
  <c r="N201" s="1"/>
  <c r="L200"/>
  <c r="N200" s="1"/>
  <c r="L199"/>
  <c r="N199" s="1"/>
  <c r="L198"/>
  <c r="N198" s="1"/>
  <c r="L197"/>
  <c r="N197" s="1"/>
  <c r="L196"/>
  <c r="N196" s="1"/>
  <c r="L195"/>
  <c r="N195" s="1"/>
  <c r="L194"/>
  <c r="N194" s="1"/>
  <c r="K194"/>
  <c r="L193"/>
  <c r="N193" s="1"/>
  <c r="K193"/>
  <c r="L192"/>
  <c r="N192" s="1"/>
  <c r="K192"/>
  <c r="L191"/>
  <c r="N191" s="1"/>
  <c r="K191"/>
  <c r="L190"/>
  <c r="N190" s="1"/>
  <c r="K190"/>
  <c r="L189"/>
  <c r="N189" s="1"/>
  <c r="K189"/>
  <c r="L188"/>
  <c r="N188" s="1"/>
  <c r="K188"/>
  <c r="L187"/>
  <c r="N187" s="1"/>
  <c r="K187"/>
  <c r="L186"/>
  <c r="N186" s="1"/>
  <c r="K186"/>
  <c r="L185"/>
  <c r="N185" s="1"/>
  <c r="K185"/>
  <c r="L184"/>
  <c r="N184" s="1"/>
  <c r="K184"/>
  <c r="L183"/>
  <c r="N183" s="1"/>
  <c r="K183"/>
  <c r="L182"/>
  <c r="N182" s="1"/>
  <c r="K182"/>
  <c r="L181"/>
  <c r="N181" s="1"/>
  <c r="K181"/>
  <c r="L180"/>
  <c r="N180" s="1"/>
  <c r="K180"/>
  <c r="L179"/>
  <c r="N179" s="1"/>
  <c r="K179"/>
  <c r="L178"/>
  <c r="N178" s="1"/>
  <c r="K178"/>
  <c r="L177"/>
  <c r="N177" s="1"/>
  <c r="K177"/>
  <c r="L176"/>
  <c r="N176" s="1"/>
  <c r="K176"/>
  <c r="L175"/>
  <c r="N175" s="1"/>
  <c r="K175"/>
  <c r="L174"/>
  <c r="N174" s="1"/>
  <c r="K174"/>
  <c r="L173"/>
  <c r="N173" s="1"/>
  <c r="K173"/>
  <c r="L172"/>
  <c r="N172" s="1"/>
  <c r="K172"/>
  <c r="L171"/>
  <c r="N171" s="1"/>
  <c r="K171"/>
  <c r="L170"/>
  <c r="N170" s="1"/>
  <c r="K170"/>
  <c r="L169"/>
  <c r="N169" s="1"/>
  <c r="K169"/>
  <c r="L168"/>
  <c r="N168" s="1"/>
  <c r="K168"/>
  <c r="L167"/>
  <c r="N167" s="1"/>
  <c r="K167"/>
  <c r="L166"/>
  <c r="N166" s="1"/>
  <c r="K166"/>
  <c r="L165"/>
  <c r="N165" s="1"/>
  <c r="K165"/>
  <c r="L164"/>
  <c r="N164" s="1"/>
  <c r="K164"/>
  <c r="L163"/>
  <c r="N163" s="1"/>
  <c r="K163"/>
  <c r="L162"/>
  <c r="N162" s="1"/>
  <c r="K162"/>
  <c r="L161"/>
  <c r="N161" s="1"/>
  <c r="K161"/>
  <c r="L160"/>
  <c r="N160" s="1"/>
  <c r="K160"/>
  <c r="L159"/>
  <c r="N159" s="1"/>
  <c r="K159"/>
  <c r="L158"/>
  <c r="N158" s="1"/>
  <c r="K158"/>
  <c r="L157"/>
  <c r="N157" s="1"/>
  <c r="K157"/>
  <c r="L156"/>
  <c r="N156" s="1"/>
  <c r="K156"/>
  <c r="L155"/>
  <c r="N155" s="1"/>
  <c r="K155"/>
  <c r="L154"/>
  <c r="N154" s="1"/>
  <c r="K154"/>
  <c r="L153"/>
  <c r="N153" s="1"/>
  <c r="K153"/>
  <c r="L152"/>
  <c r="N152" s="1"/>
  <c r="K152"/>
  <c r="L151"/>
  <c r="N151" s="1"/>
  <c r="K151"/>
  <c r="L150"/>
  <c r="N150" s="1"/>
  <c r="K150"/>
  <c r="L149"/>
  <c r="N149" s="1"/>
  <c r="K149"/>
  <c r="L148"/>
  <c r="N148" s="1"/>
  <c r="K148"/>
  <c r="L147"/>
  <c r="N147" s="1"/>
  <c r="K147"/>
  <c r="L146"/>
  <c r="N146" s="1"/>
  <c r="K146"/>
  <c r="L145"/>
  <c r="N145" s="1"/>
  <c r="K145"/>
  <c r="L144"/>
  <c r="N144" s="1"/>
  <c r="K144"/>
  <c r="N143"/>
  <c r="L143"/>
  <c r="K143"/>
  <c r="L142"/>
  <c r="N142" s="1"/>
  <c r="K142"/>
  <c r="L141"/>
  <c r="N141" s="1"/>
  <c r="K141"/>
  <c r="L140"/>
  <c r="N140" s="1"/>
  <c r="K140"/>
  <c r="L139"/>
  <c r="N139" s="1"/>
  <c r="K139"/>
  <c r="L138"/>
  <c r="N138" s="1"/>
  <c r="K138"/>
  <c r="L137"/>
  <c r="N137" s="1"/>
  <c r="K137"/>
  <c r="L136"/>
  <c r="N136" s="1"/>
  <c r="K136"/>
  <c r="L135"/>
  <c r="N135" s="1"/>
  <c r="K135"/>
  <c r="L134"/>
  <c r="N134" s="1"/>
  <c r="K134"/>
  <c r="L133"/>
  <c r="N133" s="1"/>
  <c r="K133"/>
  <c r="L132"/>
  <c r="N132" s="1"/>
  <c r="K132"/>
  <c r="L131"/>
  <c r="N131" s="1"/>
  <c r="K131"/>
  <c r="L130"/>
  <c r="N130" s="1"/>
  <c r="K130"/>
  <c r="L129"/>
  <c r="N129" s="1"/>
  <c r="K129"/>
  <c r="L128"/>
  <c r="N128" s="1"/>
  <c r="K128"/>
  <c r="L127"/>
  <c r="N127" s="1"/>
  <c r="K127"/>
  <c r="L126"/>
  <c r="N126" s="1"/>
  <c r="K126"/>
  <c r="L125"/>
  <c r="N125" s="1"/>
  <c r="K125"/>
  <c r="L124"/>
  <c r="N124" s="1"/>
  <c r="K124"/>
  <c r="L123"/>
  <c r="N123" s="1"/>
  <c r="L122"/>
  <c r="N122" s="1"/>
  <c r="K122"/>
  <c r="L121"/>
  <c r="N121" s="1"/>
  <c r="K121"/>
  <c r="L120"/>
  <c r="N120" s="1"/>
  <c r="L119"/>
  <c r="N119" s="1"/>
  <c r="K119"/>
  <c r="L118"/>
  <c r="N118" s="1"/>
  <c r="K118"/>
  <c r="L117"/>
  <c r="N117" s="1"/>
  <c r="K117"/>
  <c r="L116"/>
  <c r="N116" s="1"/>
  <c r="K116"/>
  <c r="L115"/>
  <c r="N115" s="1"/>
  <c r="L114"/>
  <c r="N114" s="1"/>
  <c r="K114"/>
  <c r="L113"/>
  <c r="N113" s="1"/>
  <c r="K113"/>
  <c r="L112"/>
  <c r="N112" s="1"/>
  <c r="K112"/>
  <c r="L111"/>
  <c r="N111" s="1"/>
  <c r="K111"/>
  <c r="L110"/>
  <c r="N110" s="1"/>
  <c r="K110"/>
  <c r="L109"/>
  <c r="N109" s="1"/>
  <c r="K109"/>
  <c r="L108"/>
  <c r="N108" s="1"/>
  <c r="K108"/>
  <c r="L107"/>
  <c r="N107" s="1"/>
  <c r="K107"/>
  <c r="L106"/>
  <c r="N106" s="1"/>
  <c r="K106"/>
  <c r="L105"/>
  <c r="N105" s="1"/>
  <c r="K105"/>
  <c r="L104"/>
  <c r="N104" s="1"/>
  <c r="K104"/>
  <c r="L103"/>
  <c r="N103" s="1"/>
  <c r="K103"/>
  <c r="L102"/>
  <c r="N102" s="1"/>
  <c r="K102"/>
  <c r="L101"/>
  <c r="N101" s="1"/>
  <c r="K101"/>
  <c r="L100"/>
  <c r="N100" s="1"/>
  <c r="K100"/>
  <c r="L99"/>
  <c r="N99" s="1"/>
  <c r="K99"/>
  <c r="L98"/>
  <c r="N98" s="1"/>
  <c r="K98"/>
  <c r="L97"/>
  <c r="N97" s="1"/>
  <c r="K97"/>
  <c r="L96"/>
  <c r="N96" s="1"/>
  <c r="K96"/>
  <c r="L95"/>
  <c r="N95" s="1"/>
  <c r="K95"/>
  <c r="L94"/>
  <c r="N94" s="1"/>
  <c r="K94"/>
  <c r="N93"/>
  <c r="L93"/>
  <c r="K93"/>
  <c r="L92"/>
  <c r="N92" s="1"/>
  <c r="K92"/>
  <c r="L91"/>
  <c r="N91" s="1"/>
  <c r="K91"/>
  <c r="L90"/>
  <c r="N90" s="1"/>
  <c r="K90"/>
  <c r="L89"/>
  <c r="N89" s="1"/>
  <c r="K89"/>
  <c r="L88"/>
  <c r="N88" s="1"/>
  <c r="K88"/>
  <c r="L87"/>
  <c r="N87" s="1"/>
  <c r="K87"/>
  <c r="L86"/>
  <c r="N86" s="1"/>
  <c r="K86"/>
  <c r="L85"/>
  <c r="N85" s="1"/>
  <c r="K85"/>
  <c r="L84"/>
  <c r="N84" s="1"/>
  <c r="K84"/>
  <c r="L83"/>
  <c r="N83" s="1"/>
  <c r="K83"/>
  <c r="L82"/>
  <c r="N82" s="1"/>
  <c r="K82"/>
  <c r="L81"/>
  <c r="N81" s="1"/>
  <c r="K81"/>
  <c r="L80"/>
  <c r="N80" s="1"/>
  <c r="K80"/>
  <c r="L79"/>
  <c r="N79" s="1"/>
  <c r="L78"/>
  <c r="N78" s="1"/>
  <c r="K78"/>
  <c r="L77"/>
  <c r="N77" s="1"/>
  <c r="K77"/>
  <c r="L76"/>
  <c r="N76" s="1"/>
  <c r="K76"/>
  <c r="L75"/>
  <c r="N75" s="1"/>
  <c r="K75"/>
  <c r="L74"/>
  <c r="N74" s="1"/>
  <c r="K74"/>
  <c r="L73"/>
  <c r="N73" s="1"/>
  <c r="K73"/>
  <c r="L72"/>
  <c r="N72" s="1"/>
  <c r="K72"/>
  <c r="L71"/>
  <c r="N71" s="1"/>
  <c r="K71"/>
  <c r="L70"/>
  <c r="N70" s="1"/>
  <c r="K70"/>
  <c r="L69"/>
  <c r="N69" s="1"/>
  <c r="K69"/>
  <c r="L68"/>
  <c r="N68" s="1"/>
  <c r="K68"/>
  <c r="L67"/>
  <c r="N67" s="1"/>
  <c r="K67"/>
  <c r="N66"/>
  <c r="L66"/>
  <c r="K66"/>
  <c r="L65"/>
  <c r="N65" s="1"/>
  <c r="K65"/>
  <c r="L64"/>
  <c r="N64" s="1"/>
  <c r="K64"/>
  <c r="L63"/>
  <c r="N63" s="1"/>
  <c r="K63"/>
  <c r="L62"/>
  <c r="N62" s="1"/>
  <c r="K62"/>
  <c r="L61"/>
  <c r="N61" s="1"/>
  <c r="K61"/>
  <c r="L60"/>
  <c r="N60" s="1"/>
  <c r="K60"/>
  <c r="L59"/>
  <c r="N59" s="1"/>
  <c r="K59"/>
  <c r="L58"/>
  <c r="N58" s="1"/>
  <c r="K58"/>
  <c r="L57"/>
  <c r="N57" s="1"/>
  <c r="K57"/>
  <c r="L56"/>
  <c r="N56" s="1"/>
  <c r="K56"/>
  <c r="L55"/>
  <c r="N55" s="1"/>
  <c r="K55"/>
  <c r="L54"/>
  <c r="N54" s="1"/>
  <c r="K54"/>
  <c r="L53"/>
  <c r="N53" s="1"/>
  <c r="K53"/>
  <c r="L52"/>
  <c r="N52" s="1"/>
  <c r="K52"/>
  <c r="L51"/>
  <c r="N51" s="1"/>
  <c r="K51"/>
  <c r="L50"/>
  <c r="N50" s="1"/>
  <c r="K50"/>
  <c r="L49"/>
  <c r="N49" s="1"/>
  <c r="K49"/>
  <c r="L48"/>
  <c r="N48" s="1"/>
  <c r="K48"/>
  <c r="L47"/>
  <c r="N47" s="1"/>
  <c r="K47"/>
  <c r="L46"/>
  <c r="N46" s="1"/>
  <c r="K46"/>
  <c r="L45"/>
  <c r="N45" s="1"/>
  <c r="K45"/>
  <c r="L44"/>
  <c r="N44" s="1"/>
  <c r="K44"/>
  <c r="L43"/>
  <c r="N43" s="1"/>
  <c r="K43"/>
  <c r="N42"/>
  <c r="L42"/>
  <c r="K42"/>
  <c r="L41"/>
  <c r="N41" s="1"/>
  <c r="K41"/>
  <c r="L40"/>
  <c r="N40" s="1"/>
  <c r="K40"/>
  <c r="L39"/>
  <c r="N39" s="1"/>
  <c r="K39"/>
  <c r="L38"/>
  <c r="N38" s="1"/>
  <c r="K38"/>
  <c r="L37"/>
  <c r="N37" s="1"/>
  <c r="K37"/>
  <c r="L36"/>
  <c r="N36" s="1"/>
  <c r="K36"/>
  <c r="L35"/>
  <c r="N35" s="1"/>
  <c r="K35"/>
  <c r="L34"/>
  <c r="N34" s="1"/>
  <c r="K34"/>
  <c r="L33"/>
  <c r="N33" s="1"/>
  <c r="K33"/>
  <c r="L32"/>
  <c r="N32" s="1"/>
  <c r="K32"/>
  <c r="L31"/>
  <c r="N31" s="1"/>
  <c r="K31"/>
  <c r="L30"/>
  <c r="N30" s="1"/>
  <c r="K30"/>
  <c r="L29"/>
  <c r="N29" s="1"/>
  <c r="K29"/>
  <c r="L28"/>
  <c r="N28" s="1"/>
  <c r="K28"/>
  <c r="L27"/>
  <c r="N27" s="1"/>
  <c r="K27"/>
  <c r="L26"/>
  <c r="N26" s="1"/>
  <c r="K26"/>
  <c r="L25"/>
  <c r="N25" s="1"/>
  <c r="K25"/>
  <c r="L24"/>
  <c r="N24" s="1"/>
  <c r="K24"/>
  <c r="L23"/>
  <c r="N23" s="1"/>
  <c r="K23"/>
  <c r="L22"/>
  <c r="N22" s="1"/>
  <c r="K22"/>
  <c r="L21"/>
  <c r="N21" s="1"/>
  <c r="K21"/>
  <c r="L20"/>
  <c r="N20" s="1"/>
  <c r="K20"/>
  <c r="L19"/>
  <c r="N19" s="1"/>
  <c r="K19"/>
  <c r="L18"/>
  <c r="N18" s="1"/>
  <c r="K18"/>
  <c r="L17"/>
  <c r="N17" s="1"/>
  <c r="K17"/>
  <c r="L16"/>
  <c r="N16" s="1"/>
  <c r="K16"/>
  <c r="L15"/>
  <c r="N15" s="1"/>
  <c r="K15"/>
  <c r="L14"/>
  <c r="N14" s="1"/>
  <c r="K14"/>
  <c r="L13"/>
  <c r="N13" s="1"/>
  <c r="K13"/>
  <c r="L12"/>
  <c r="N12" s="1"/>
  <c r="K12"/>
  <c r="L11"/>
  <c r="N11" s="1"/>
  <c r="K11"/>
  <c r="L10"/>
  <c r="N10" s="1"/>
  <c r="K10"/>
  <c r="L9"/>
  <c r="N9" s="1"/>
  <c r="K9"/>
  <c r="L8"/>
  <c r="N8" s="1"/>
  <c r="K8"/>
  <c r="L7"/>
  <c r="N7" s="1"/>
  <c r="K7"/>
  <c r="K110" i="8" l="1"/>
  <c r="N309"/>
  <c r="N585"/>
  <c r="L8"/>
  <c r="N8" s="1"/>
  <c r="L9"/>
  <c r="N9" s="1"/>
  <c r="L10"/>
  <c r="N10" s="1"/>
  <c r="L11"/>
  <c r="N11" s="1"/>
  <c r="L12"/>
  <c r="N12" s="1"/>
  <c r="L13"/>
  <c r="N13" s="1"/>
  <c r="L14"/>
  <c r="N14" s="1"/>
  <c r="L15"/>
  <c r="N15" s="1"/>
  <c r="L16"/>
  <c r="N16" s="1"/>
  <c r="L17"/>
  <c r="N17" s="1"/>
  <c r="L18"/>
  <c r="N18" s="1"/>
  <c r="L19"/>
  <c r="N19" s="1"/>
  <c r="L20"/>
  <c r="N20" s="1"/>
  <c r="L21"/>
  <c r="N21" s="1"/>
  <c r="L22"/>
  <c r="N22" s="1"/>
  <c r="L23"/>
  <c r="N23" s="1"/>
  <c r="L24"/>
  <c r="N24" s="1"/>
  <c r="L25"/>
  <c r="N25" s="1"/>
  <c r="L26"/>
  <c r="N26" s="1"/>
  <c r="L27"/>
  <c r="N27" s="1"/>
  <c r="L28"/>
  <c r="N28" s="1"/>
  <c r="L29"/>
  <c r="N29" s="1"/>
  <c r="L30"/>
  <c r="N30" s="1"/>
  <c r="L31"/>
  <c r="N31" s="1"/>
  <c r="L32"/>
  <c r="N32" s="1"/>
  <c r="L33"/>
  <c r="N33" s="1"/>
  <c r="L34"/>
  <c r="N34" s="1"/>
  <c r="L35"/>
  <c r="N35" s="1"/>
  <c r="L36"/>
  <c r="N36" s="1"/>
  <c r="L37"/>
  <c r="N37" s="1"/>
  <c r="L38"/>
  <c r="N38" s="1"/>
  <c r="L39"/>
  <c r="N39" s="1"/>
  <c r="L40"/>
  <c r="N40" s="1"/>
  <c r="L41"/>
  <c r="N41" s="1"/>
  <c r="L42"/>
  <c r="N42" s="1"/>
  <c r="L43"/>
  <c r="N43" s="1"/>
  <c r="L44"/>
  <c r="N44" s="1"/>
  <c r="L45"/>
  <c r="N45" s="1"/>
  <c r="L46"/>
  <c r="N46" s="1"/>
  <c r="L47"/>
  <c r="N47" s="1"/>
  <c r="L48"/>
  <c r="N48" s="1"/>
  <c r="L49"/>
  <c r="N49" s="1"/>
  <c r="L50"/>
  <c r="N50" s="1"/>
  <c r="L51"/>
  <c r="N51" s="1"/>
  <c r="L52"/>
  <c r="N52" s="1"/>
  <c r="L53"/>
  <c r="N53" s="1"/>
  <c r="L54"/>
  <c r="N54" s="1"/>
  <c r="L55"/>
  <c r="N55" s="1"/>
  <c r="L56"/>
  <c r="N56" s="1"/>
  <c r="L57"/>
  <c r="N57" s="1"/>
  <c r="L58"/>
  <c r="N58" s="1"/>
  <c r="L59"/>
  <c r="N59" s="1"/>
  <c r="L60"/>
  <c r="N60" s="1"/>
  <c r="L61"/>
  <c r="N61" s="1"/>
  <c r="L62"/>
  <c r="N62" s="1"/>
  <c r="L63"/>
  <c r="N63" s="1"/>
  <c r="L64"/>
  <c r="N64" s="1"/>
  <c r="L65"/>
  <c r="N65" s="1"/>
  <c r="L66"/>
  <c r="N66" s="1"/>
  <c r="L67"/>
  <c r="N67" s="1"/>
  <c r="L68"/>
  <c r="N68" s="1"/>
  <c r="L69"/>
  <c r="N69" s="1"/>
  <c r="L70"/>
  <c r="N70" s="1"/>
  <c r="L71"/>
  <c r="N71" s="1"/>
  <c r="L72"/>
  <c r="N72" s="1"/>
  <c r="L73"/>
  <c r="N73" s="1"/>
  <c r="L74"/>
  <c r="N74" s="1"/>
  <c r="L75"/>
  <c r="N75" s="1"/>
  <c r="L76"/>
  <c r="N76" s="1"/>
  <c r="L77"/>
  <c r="N77" s="1"/>
  <c r="L78"/>
  <c r="N78" s="1"/>
  <c r="L79"/>
  <c r="N79" s="1"/>
  <c r="L80"/>
  <c r="N80" s="1"/>
  <c r="L81"/>
  <c r="N81" s="1"/>
  <c r="L82"/>
  <c r="N82" s="1"/>
  <c r="L83"/>
  <c r="N83" s="1"/>
  <c r="L84"/>
  <c r="N84" s="1"/>
  <c r="L85"/>
  <c r="N85" s="1"/>
  <c r="L86"/>
  <c r="N86" s="1"/>
  <c r="L87"/>
  <c r="N87" s="1"/>
  <c r="L88"/>
  <c r="N88" s="1"/>
  <c r="L89"/>
  <c r="N89" s="1"/>
  <c r="L90"/>
  <c r="N90" s="1"/>
  <c r="L91"/>
  <c r="N91" s="1"/>
  <c r="L92"/>
  <c r="N92" s="1"/>
  <c r="L93"/>
  <c r="N93" s="1"/>
  <c r="L94"/>
  <c r="N94" s="1"/>
  <c r="L95"/>
  <c r="N95" s="1"/>
  <c r="L96"/>
  <c r="N96" s="1"/>
  <c r="L97"/>
  <c r="N97" s="1"/>
  <c r="L98"/>
  <c r="N98" s="1"/>
  <c r="L99"/>
  <c r="N99" s="1"/>
  <c r="L100"/>
  <c r="N100" s="1"/>
  <c r="L101"/>
  <c r="N101" s="1"/>
  <c r="L102"/>
  <c r="N102" s="1"/>
  <c r="L103"/>
  <c r="N103" s="1"/>
  <c r="L104"/>
  <c r="N104" s="1"/>
  <c r="L105"/>
  <c r="N105" s="1"/>
  <c r="L106"/>
  <c r="N106" s="1"/>
  <c r="L107"/>
  <c r="N107" s="1"/>
  <c r="L108"/>
  <c r="N108" s="1"/>
  <c r="L109"/>
  <c r="N109" s="1"/>
  <c r="L110"/>
  <c r="N110" s="1"/>
  <c r="L111"/>
  <c r="N111" s="1"/>
  <c r="L112"/>
  <c r="N112" s="1"/>
  <c r="L113"/>
  <c r="N113" s="1"/>
  <c r="L114"/>
  <c r="N114" s="1"/>
  <c r="L115"/>
  <c r="N115" s="1"/>
  <c r="L116"/>
  <c r="N116" s="1"/>
  <c r="L117"/>
  <c r="N117" s="1"/>
  <c r="L118"/>
  <c r="N118" s="1"/>
  <c r="L119"/>
  <c r="N119" s="1"/>
  <c r="L120"/>
  <c r="N120" s="1"/>
  <c r="L121"/>
  <c r="N121" s="1"/>
  <c r="L122"/>
  <c r="N122" s="1"/>
  <c r="L123"/>
  <c r="N123" s="1"/>
  <c r="L124"/>
  <c r="N124" s="1"/>
  <c r="L125"/>
  <c r="N125" s="1"/>
  <c r="L126"/>
  <c r="N126" s="1"/>
  <c r="L127"/>
  <c r="N127" s="1"/>
  <c r="L128"/>
  <c r="N128" s="1"/>
  <c r="L129"/>
  <c r="N129" s="1"/>
  <c r="L130"/>
  <c r="N130" s="1"/>
  <c r="L131"/>
  <c r="N131" s="1"/>
  <c r="L132"/>
  <c r="N132" s="1"/>
  <c r="L133"/>
  <c r="N133" s="1"/>
  <c r="L134"/>
  <c r="N134" s="1"/>
  <c r="L135"/>
  <c r="N135" s="1"/>
  <c r="L136"/>
  <c r="N136" s="1"/>
  <c r="L137"/>
  <c r="N137" s="1"/>
  <c r="L138"/>
  <c r="N138" s="1"/>
  <c r="L139"/>
  <c r="N139" s="1"/>
  <c r="L140"/>
  <c r="N140" s="1"/>
  <c r="L141"/>
  <c r="N141" s="1"/>
  <c r="L142"/>
  <c r="N142" s="1"/>
  <c r="L143"/>
  <c r="N143" s="1"/>
  <c r="L144"/>
  <c r="N144" s="1"/>
  <c r="L145"/>
  <c r="N145" s="1"/>
  <c r="L146"/>
  <c r="N146" s="1"/>
  <c r="L147"/>
  <c r="N147" s="1"/>
  <c r="L148"/>
  <c r="N148" s="1"/>
  <c r="L149"/>
  <c r="N149" s="1"/>
  <c r="L150"/>
  <c r="N150" s="1"/>
  <c r="L151"/>
  <c r="N151" s="1"/>
  <c r="L152"/>
  <c r="N152" s="1"/>
  <c r="L153"/>
  <c r="N153" s="1"/>
  <c r="L154"/>
  <c r="N154" s="1"/>
  <c r="L155"/>
  <c r="N155" s="1"/>
  <c r="L156"/>
  <c r="N156" s="1"/>
  <c r="L157"/>
  <c r="N157" s="1"/>
  <c r="L158"/>
  <c r="N158" s="1"/>
  <c r="L159"/>
  <c r="N159" s="1"/>
  <c r="L160"/>
  <c r="N160" s="1"/>
  <c r="L161"/>
  <c r="N161" s="1"/>
  <c r="L162"/>
  <c r="N162" s="1"/>
  <c r="L163"/>
  <c r="N163" s="1"/>
  <c r="L164"/>
  <c r="N164" s="1"/>
  <c r="L165"/>
  <c r="N165" s="1"/>
  <c r="L166"/>
  <c r="N166" s="1"/>
  <c r="L167"/>
  <c r="N167" s="1"/>
  <c r="L168"/>
  <c r="N168" s="1"/>
  <c r="L169"/>
  <c r="N169" s="1"/>
  <c r="L170"/>
  <c r="N170" s="1"/>
  <c r="L171"/>
  <c r="N171" s="1"/>
  <c r="L172"/>
  <c r="N172" s="1"/>
  <c r="L173"/>
  <c r="N173" s="1"/>
  <c r="L174"/>
  <c r="N174" s="1"/>
  <c r="L175"/>
  <c r="N175" s="1"/>
  <c r="L176"/>
  <c r="N176" s="1"/>
  <c r="L177"/>
  <c r="N177" s="1"/>
  <c r="L178"/>
  <c r="N178" s="1"/>
  <c r="L179"/>
  <c r="N179" s="1"/>
  <c r="L180"/>
  <c r="N180" s="1"/>
  <c r="L181"/>
  <c r="N181" s="1"/>
  <c r="L182"/>
  <c r="N182" s="1"/>
  <c r="L183"/>
  <c r="N183" s="1"/>
  <c r="L184"/>
  <c r="N184" s="1"/>
  <c r="L185"/>
  <c r="N185" s="1"/>
  <c r="L186"/>
  <c r="N186" s="1"/>
  <c r="L187"/>
  <c r="N187" s="1"/>
  <c r="L188"/>
  <c r="N188" s="1"/>
  <c r="L189"/>
  <c r="N189" s="1"/>
  <c r="L190"/>
  <c r="N190" s="1"/>
  <c r="L191"/>
  <c r="N191" s="1"/>
  <c r="L192"/>
  <c r="N192" s="1"/>
  <c r="L193"/>
  <c r="N193" s="1"/>
  <c r="L194"/>
  <c r="N194" s="1"/>
  <c r="L195"/>
  <c r="N195" s="1"/>
  <c r="L196"/>
  <c r="N196" s="1"/>
  <c r="L197"/>
  <c r="N197" s="1"/>
  <c r="L198"/>
  <c r="N198" s="1"/>
  <c r="L199"/>
  <c r="N199" s="1"/>
  <c r="L200"/>
  <c r="N200" s="1"/>
  <c r="L201"/>
  <c r="N201" s="1"/>
  <c r="L202"/>
  <c r="N202" s="1"/>
  <c r="L203"/>
  <c r="N203" s="1"/>
  <c r="L204"/>
  <c r="N204" s="1"/>
  <c r="L205"/>
  <c r="N205" s="1"/>
  <c r="L206"/>
  <c r="N206" s="1"/>
  <c r="L207"/>
  <c r="N207" s="1"/>
  <c r="L208"/>
  <c r="N208" s="1"/>
  <c r="L209"/>
  <c r="N209" s="1"/>
  <c r="L210"/>
  <c r="N210" s="1"/>
  <c r="L211"/>
  <c r="N211" s="1"/>
  <c r="L212"/>
  <c r="N212" s="1"/>
  <c r="L213"/>
  <c r="N213" s="1"/>
  <c r="L214"/>
  <c r="N214" s="1"/>
  <c r="L215"/>
  <c r="N215" s="1"/>
  <c r="L216"/>
  <c r="N216" s="1"/>
  <c r="L217"/>
  <c r="N217" s="1"/>
  <c r="L218"/>
  <c r="N218" s="1"/>
  <c r="L219"/>
  <c r="N219" s="1"/>
  <c r="L220"/>
  <c r="N220" s="1"/>
  <c r="L221"/>
  <c r="N221" s="1"/>
  <c r="L222"/>
  <c r="N222" s="1"/>
  <c r="L223"/>
  <c r="N223" s="1"/>
  <c r="L224"/>
  <c r="N224" s="1"/>
  <c r="L225"/>
  <c r="N225" s="1"/>
  <c r="L226"/>
  <c r="N226" s="1"/>
  <c r="L227"/>
  <c r="N227" s="1"/>
  <c r="L228"/>
  <c r="N228" s="1"/>
  <c r="L229"/>
  <c r="N229" s="1"/>
  <c r="L230"/>
  <c r="N230" s="1"/>
  <c r="L231"/>
  <c r="N231" s="1"/>
  <c r="L232"/>
  <c r="N232" s="1"/>
  <c r="L233"/>
  <c r="N233" s="1"/>
  <c r="L234"/>
  <c r="N234" s="1"/>
  <c r="L235"/>
  <c r="N235" s="1"/>
  <c r="L236"/>
  <c r="N236" s="1"/>
  <c r="L237"/>
  <c r="N237" s="1"/>
  <c r="L238"/>
  <c r="N238" s="1"/>
  <c r="L239"/>
  <c r="N239" s="1"/>
  <c r="L240"/>
  <c r="N240" s="1"/>
  <c r="L241"/>
  <c r="N241" s="1"/>
  <c r="L242"/>
  <c r="N242" s="1"/>
  <c r="L243"/>
  <c r="N243" s="1"/>
  <c r="L244"/>
  <c r="N244" s="1"/>
  <c r="L245"/>
  <c r="N245" s="1"/>
  <c r="L246"/>
  <c r="N246" s="1"/>
  <c r="L247"/>
  <c r="N247" s="1"/>
  <c r="L248"/>
  <c r="N248" s="1"/>
  <c r="L249"/>
  <c r="N249" s="1"/>
  <c r="L250"/>
  <c r="N250" s="1"/>
  <c r="L251"/>
  <c r="N251" s="1"/>
  <c r="L252"/>
  <c r="N252" s="1"/>
  <c r="L253"/>
  <c r="N253" s="1"/>
  <c r="L254"/>
  <c r="N254" s="1"/>
  <c r="L255"/>
  <c r="N255" s="1"/>
  <c r="L256"/>
  <c r="N256" s="1"/>
  <c r="L257"/>
  <c r="N257" s="1"/>
  <c r="L258"/>
  <c r="N258" s="1"/>
  <c r="L259"/>
  <c r="N259" s="1"/>
  <c r="L260"/>
  <c r="N260" s="1"/>
  <c r="L261"/>
  <c r="N261" s="1"/>
  <c r="L262"/>
  <c r="N262" s="1"/>
  <c r="L263"/>
  <c r="N263" s="1"/>
  <c r="L264"/>
  <c r="N264" s="1"/>
  <c r="L265"/>
  <c r="N265" s="1"/>
  <c r="L266"/>
  <c r="N266" s="1"/>
  <c r="L267"/>
  <c r="N267" s="1"/>
  <c r="L268"/>
  <c r="N268" s="1"/>
  <c r="L269"/>
  <c r="N269" s="1"/>
  <c r="L270"/>
  <c r="N270" s="1"/>
  <c r="L271"/>
  <c r="N271" s="1"/>
  <c r="L272"/>
  <c r="N272" s="1"/>
  <c r="L273"/>
  <c r="N273" s="1"/>
  <c r="L274"/>
  <c r="N274" s="1"/>
  <c r="L275"/>
  <c r="N275" s="1"/>
  <c r="L276"/>
  <c r="N276" s="1"/>
  <c r="L277"/>
  <c r="N277" s="1"/>
  <c r="L278"/>
  <c r="N278" s="1"/>
  <c r="L279"/>
  <c r="N279" s="1"/>
  <c r="L280"/>
  <c r="N280" s="1"/>
  <c r="L281"/>
  <c r="N281" s="1"/>
  <c r="L282"/>
  <c r="N282" s="1"/>
  <c r="L283"/>
  <c r="N283" s="1"/>
  <c r="L284"/>
  <c r="N284" s="1"/>
  <c r="L285"/>
  <c r="N285" s="1"/>
  <c r="L286"/>
  <c r="N286" s="1"/>
  <c r="L287"/>
  <c r="N287" s="1"/>
  <c r="L288"/>
  <c r="N288" s="1"/>
  <c r="L289"/>
  <c r="N289" s="1"/>
  <c r="L290"/>
  <c r="N290" s="1"/>
  <c r="L291"/>
  <c r="N291" s="1"/>
  <c r="L292"/>
  <c r="N292" s="1"/>
  <c r="L293"/>
  <c r="N293" s="1"/>
  <c r="L294"/>
  <c r="N294" s="1"/>
  <c r="L295"/>
  <c r="N295" s="1"/>
  <c r="L296"/>
  <c r="N296" s="1"/>
  <c r="L297"/>
  <c r="N297" s="1"/>
  <c r="L298"/>
  <c r="N298" s="1"/>
  <c r="L299"/>
  <c r="N299" s="1"/>
  <c r="L300"/>
  <c r="N300" s="1"/>
  <c r="L301"/>
  <c r="N301" s="1"/>
  <c r="L302"/>
  <c r="N302" s="1"/>
  <c r="L303"/>
  <c r="N303" s="1"/>
  <c r="L304"/>
  <c r="N304" s="1"/>
  <c r="L305"/>
  <c r="N305" s="1"/>
  <c r="L306"/>
  <c r="N306" s="1"/>
  <c r="L307"/>
  <c r="N307" s="1"/>
  <c r="L308"/>
  <c r="N308" s="1"/>
  <c r="L309"/>
  <c r="L310"/>
  <c r="N310" s="1"/>
  <c r="L311"/>
  <c r="N311" s="1"/>
  <c r="L312"/>
  <c r="N312" s="1"/>
  <c r="L313"/>
  <c r="N313" s="1"/>
  <c r="L314"/>
  <c r="N314" s="1"/>
  <c r="L315"/>
  <c r="N315" s="1"/>
  <c r="L316"/>
  <c r="N316" s="1"/>
  <c r="L317"/>
  <c r="N317" s="1"/>
  <c r="L318"/>
  <c r="N318" s="1"/>
  <c r="L319"/>
  <c r="N319" s="1"/>
  <c r="L320"/>
  <c r="N320" s="1"/>
  <c r="L321"/>
  <c r="N321" s="1"/>
  <c r="L322"/>
  <c r="N322" s="1"/>
  <c r="L323"/>
  <c r="N323" s="1"/>
  <c r="L324"/>
  <c r="N324" s="1"/>
  <c r="L325"/>
  <c r="N325" s="1"/>
  <c r="L326"/>
  <c r="N326" s="1"/>
  <c r="L327"/>
  <c r="N327" s="1"/>
  <c r="L328"/>
  <c r="N328" s="1"/>
  <c r="L329"/>
  <c r="N329" s="1"/>
  <c r="L330"/>
  <c r="N330" s="1"/>
  <c r="L331"/>
  <c r="N331" s="1"/>
  <c r="L332"/>
  <c r="N332" s="1"/>
  <c r="L333"/>
  <c r="N333" s="1"/>
  <c r="L334"/>
  <c r="N334" s="1"/>
  <c r="L335"/>
  <c r="N335" s="1"/>
  <c r="L336"/>
  <c r="N336" s="1"/>
  <c r="L337"/>
  <c r="N337" s="1"/>
  <c r="L338"/>
  <c r="N338" s="1"/>
  <c r="L339"/>
  <c r="N339" s="1"/>
  <c r="L340"/>
  <c r="N340" s="1"/>
  <c r="L341"/>
  <c r="N341" s="1"/>
  <c r="L342"/>
  <c r="N342" s="1"/>
  <c r="L343"/>
  <c r="N343" s="1"/>
  <c r="L344"/>
  <c r="N344" s="1"/>
  <c r="L345"/>
  <c r="N345" s="1"/>
  <c r="L346"/>
  <c r="N346" s="1"/>
  <c r="L347"/>
  <c r="N347" s="1"/>
  <c r="L348"/>
  <c r="N348" s="1"/>
  <c r="L349"/>
  <c r="N349" s="1"/>
  <c r="L350"/>
  <c r="N350" s="1"/>
  <c r="L351"/>
  <c r="N351" s="1"/>
  <c r="L352"/>
  <c r="N352" s="1"/>
  <c r="L353"/>
  <c r="N353" s="1"/>
  <c r="L354"/>
  <c r="N354" s="1"/>
  <c r="L355"/>
  <c r="N355" s="1"/>
  <c r="L356"/>
  <c r="N356" s="1"/>
  <c r="L357"/>
  <c r="N357" s="1"/>
  <c r="L358"/>
  <c r="N358" s="1"/>
  <c r="L359"/>
  <c r="N359" s="1"/>
  <c r="L360"/>
  <c r="N360" s="1"/>
  <c r="L361"/>
  <c r="N361" s="1"/>
  <c r="L362"/>
  <c r="N362" s="1"/>
  <c r="L363"/>
  <c r="N363" s="1"/>
  <c r="L364"/>
  <c r="N364" s="1"/>
  <c r="L365"/>
  <c r="N365" s="1"/>
  <c r="L366"/>
  <c r="N366" s="1"/>
  <c r="L367"/>
  <c r="N367" s="1"/>
  <c r="L368"/>
  <c r="N368" s="1"/>
  <c r="L369"/>
  <c r="N369" s="1"/>
  <c r="L370"/>
  <c r="N370" s="1"/>
  <c r="L371"/>
  <c r="N371" s="1"/>
  <c r="L372"/>
  <c r="N372" s="1"/>
  <c r="L373"/>
  <c r="N373" s="1"/>
  <c r="L374"/>
  <c r="N374" s="1"/>
  <c r="L375"/>
  <c r="N375" s="1"/>
  <c r="L376"/>
  <c r="N376" s="1"/>
  <c r="L377"/>
  <c r="N377" s="1"/>
  <c r="L378"/>
  <c r="N378" s="1"/>
  <c r="L379"/>
  <c r="N379" s="1"/>
  <c r="L380"/>
  <c r="N380" s="1"/>
  <c r="L381"/>
  <c r="N381" s="1"/>
  <c r="L382"/>
  <c r="N382" s="1"/>
  <c r="L383"/>
  <c r="N383" s="1"/>
  <c r="L384"/>
  <c r="N384" s="1"/>
  <c r="L385"/>
  <c r="N385" s="1"/>
  <c r="L386"/>
  <c r="N386" s="1"/>
  <c r="L387"/>
  <c r="N387" s="1"/>
  <c r="L388"/>
  <c r="N388" s="1"/>
  <c r="L389"/>
  <c r="N389" s="1"/>
  <c r="L390"/>
  <c r="N390" s="1"/>
  <c r="L391"/>
  <c r="N391" s="1"/>
  <c r="L392"/>
  <c r="N392" s="1"/>
  <c r="L393"/>
  <c r="N393" s="1"/>
  <c r="L394"/>
  <c r="N394" s="1"/>
  <c r="L395"/>
  <c r="N395" s="1"/>
  <c r="L396"/>
  <c r="N396" s="1"/>
  <c r="L397"/>
  <c r="N397" s="1"/>
  <c r="L398"/>
  <c r="N398" s="1"/>
  <c r="L399"/>
  <c r="N399" s="1"/>
  <c r="L400"/>
  <c r="N400" s="1"/>
  <c r="L401"/>
  <c r="N401" s="1"/>
  <c r="L402"/>
  <c r="N402" s="1"/>
  <c r="L403"/>
  <c r="N403" s="1"/>
  <c r="L404"/>
  <c r="N404" s="1"/>
  <c r="L405"/>
  <c r="N405" s="1"/>
  <c r="L406"/>
  <c r="N406" s="1"/>
  <c r="L407"/>
  <c r="N407" s="1"/>
  <c r="L408"/>
  <c r="N408" s="1"/>
  <c r="L409"/>
  <c r="N409" s="1"/>
  <c r="L410"/>
  <c r="N410" s="1"/>
  <c r="L411"/>
  <c r="N411" s="1"/>
  <c r="L412"/>
  <c r="N412" s="1"/>
  <c r="L413"/>
  <c r="N413" s="1"/>
  <c r="L414"/>
  <c r="N414" s="1"/>
  <c r="L415"/>
  <c r="N415" s="1"/>
  <c r="L416"/>
  <c r="N416" s="1"/>
  <c r="L417"/>
  <c r="N417" s="1"/>
  <c r="L418"/>
  <c r="N418" s="1"/>
  <c r="L419"/>
  <c r="N419" s="1"/>
  <c r="L420"/>
  <c r="N420" s="1"/>
  <c r="L421"/>
  <c r="N421" s="1"/>
  <c r="L422"/>
  <c r="N422" s="1"/>
  <c r="L423"/>
  <c r="N423" s="1"/>
  <c r="L424"/>
  <c r="N424" s="1"/>
  <c r="L425"/>
  <c r="N425" s="1"/>
  <c r="L426"/>
  <c r="N426" s="1"/>
  <c r="L427"/>
  <c r="N427" s="1"/>
  <c r="L428"/>
  <c r="N428" s="1"/>
  <c r="L429"/>
  <c r="N429" s="1"/>
  <c r="L430"/>
  <c r="N430" s="1"/>
  <c r="L431"/>
  <c r="N431" s="1"/>
  <c r="L432"/>
  <c r="N432" s="1"/>
  <c r="L433"/>
  <c r="N433" s="1"/>
  <c r="L434"/>
  <c r="N434" s="1"/>
  <c r="L435"/>
  <c r="N435" s="1"/>
  <c r="L436"/>
  <c r="N436" s="1"/>
  <c r="L437"/>
  <c r="N437" s="1"/>
  <c r="L438"/>
  <c r="N438" s="1"/>
  <c r="L439"/>
  <c r="N439" s="1"/>
  <c r="L440"/>
  <c r="N440" s="1"/>
  <c r="L441"/>
  <c r="N441" s="1"/>
  <c r="L442"/>
  <c r="N442" s="1"/>
  <c r="L443"/>
  <c r="N443" s="1"/>
  <c r="L444"/>
  <c r="N444" s="1"/>
  <c r="L445"/>
  <c r="N445" s="1"/>
  <c r="L446"/>
  <c r="N446" s="1"/>
  <c r="L447"/>
  <c r="N447" s="1"/>
  <c r="L448"/>
  <c r="N448" s="1"/>
  <c r="L449"/>
  <c r="N449" s="1"/>
  <c r="L450"/>
  <c r="N450" s="1"/>
  <c r="L451"/>
  <c r="N451" s="1"/>
  <c r="L452"/>
  <c r="N452" s="1"/>
  <c r="L453"/>
  <c r="N453" s="1"/>
  <c r="L454"/>
  <c r="N454" s="1"/>
  <c r="L455"/>
  <c r="N455" s="1"/>
  <c r="L456"/>
  <c r="N456" s="1"/>
  <c r="L457"/>
  <c r="N457" s="1"/>
  <c r="L458"/>
  <c r="N458" s="1"/>
  <c r="L459"/>
  <c r="N459" s="1"/>
  <c r="L460"/>
  <c r="N460" s="1"/>
  <c r="L461"/>
  <c r="N461" s="1"/>
  <c r="L462"/>
  <c r="N462" s="1"/>
  <c r="L463"/>
  <c r="N463" s="1"/>
  <c r="L464"/>
  <c r="N464" s="1"/>
  <c r="L465"/>
  <c r="N465" s="1"/>
  <c r="L466"/>
  <c r="N466" s="1"/>
  <c r="L467"/>
  <c r="N467" s="1"/>
  <c r="L468"/>
  <c r="N468" s="1"/>
  <c r="L469"/>
  <c r="N469" s="1"/>
  <c r="L470"/>
  <c r="N470" s="1"/>
  <c r="L471"/>
  <c r="N471" s="1"/>
  <c r="L472"/>
  <c r="N472" s="1"/>
  <c r="L473"/>
  <c r="N473" s="1"/>
  <c r="L474"/>
  <c r="N474" s="1"/>
  <c r="L475"/>
  <c r="N475" s="1"/>
  <c r="L476"/>
  <c r="N476" s="1"/>
  <c r="L477"/>
  <c r="N477" s="1"/>
  <c r="L478"/>
  <c r="N478" s="1"/>
  <c r="L479"/>
  <c r="N479" s="1"/>
  <c r="L480"/>
  <c r="N480" s="1"/>
  <c r="L481"/>
  <c r="N481" s="1"/>
  <c r="L482"/>
  <c r="N482" s="1"/>
  <c r="L483"/>
  <c r="N483" s="1"/>
  <c r="L484"/>
  <c r="N484" s="1"/>
  <c r="L485"/>
  <c r="N485" s="1"/>
  <c r="L486"/>
  <c r="N486" s="1"/>
  <c r="L487"/>
  <c r="N487" s="1"/>
  <c r="L488"/>
  <c r="N488" s="1"/>
  <c r="L489"/>
  <c r="N489" s="1"/>
  <c r="L490"/>
  <c r="N490" s="1"/>
  <c r="L491"/>
  <c r="N491" s="1"/>
  <c r="L492"/>
  <c r="N492" s="1"/>
  <c r="L493"/>
  <c r="N493" s="1"/>
  <c r="L494"/>
  <c r="N494" s="1"/>
  <c r="L495"/>
  <c r="N495" s="1"/>
  <c r="L496"/>
  <c r="N496" s="1"/>
  <c r="L497"/>
  <c r="N497" s="1"/>
  <c r="L498"/>
  <c r="N498" s="1"/>
  <c r="L499"/>
  <c r="N499" s="1"/>
  <c r="L500"/>
  <c r="N500" s="1"/>
  <c r="L501"/>
  <c r="N501" s="1"/>
  <c r="L502"/>
  <c r="N502" s="1"/>
  <c r="L503"/>
  <c r="N503" s="1"/>
  <c r="L504"/>
  <c r="N504" s="1"/>
  <c r="L505"/>
  <c r="N505" s="1"/>
  <c r="L506"/>
  <c r="N506" s="1"/>
  <c r="L507"/>
  <c r="N507" s="1"/>
  <c r="L508"/>
  <c r="N508" s="1"/>
  <c r="L509"/>
  <c r="N509" s="1"/>
  <c r="L510"/>
  <c r="N510" s="1"/>
  <c r="L511"/>
  <c r="N511" s="1"/>
  <c r="L512"/>
  <c r="N512" s="1"/>
  <c r="L513"/>
  <c r="N513" s="1"/>
  <c r="L514"/>
  <c r="N514" s="1"/>
  <c r="L515"/>
  <c r="N515" s="1"/>
  <c r="L516"/>
  <c r="N516" s="1"/>
  <c r="L517"/>
  <c r="N517" s="1"/>
  <c r="L518"/>
  <c r="N518" s="1"/>
  <c r="L519"/>
  <c r="N519" s="1"/>
  <c r="L520"/>
  <c r="N520" s="1"/>
  <c r="L521"/>
  <c r="N521" s="1"/>
  <c r="L522"/>
  <c r="N522" s="1"/>
  <c r="L523"/>
  <c r="N523" s="1"/>
  <c r="L524"/>
  <c r="N524" s="1"/>
  <c r="L525"/>
  <c r="N525" s="1"/>
  <c r="L526"/>
  <c r="N526" s="1"/>
  <c r="L527"/>
  <c r="N527" s="1"/>
  <c r="L528"/>
  <c r="N528" s="1"/>
  <c r="L529"/>
  <c r="N529" s="1"/>
  <c r="L530"/>
  <c r="N530" s="1"/>
  <c r="L531"/>
  <c r="N531" s="1"/>
  <c r="L532"/>
  <c r="N532" s="1"/>
  <c r="L533"/>
  <c r="N533" s="1"/>
  <c r="L534"/>
  <c r="N534" s="1"/>
  <c r="L535"/>
  <c r="N535" s="1"/>
  <c r="L536"/>
  <c r="N536" s="1"/>
  <c r="L537"/>
  <c r="N537" s="1"/>
  <c r="L538"/>
  <c r="N538" s="1"/>
  <c r="L539"/>
  <c r="N539" s="1"/>
  <c r="L540"/>
  <c r="N540" s="1"/>
  <c r="L541"/>
  <c r="N541" s="1"/>
  <c r="L542"/>
  <c r="N542" s="1"/>
  <c r="L543"/>
  <c r="N543" s="1"/>
  <c r="L544"/>
  <c r="N544" s="1"/>
  <c r="L545"/>
  <c r="N545" s="1"/>
  <c r="L546"/>
  <c r="N546" s="1"/>
  <c r="L547"/>
  <c r="N547" s="1"/>
  <c r="L548"/>
  <c r="N548" s="1"/>
  <c r="L549"/>
  <c r="N549" s="1"/>
  <c r="L550"/>
  <c r="N550" s="1"/>
  <c r="L551"/>
  <c r="N551" s="1"/>
  <c r="L552"/>
  <c r="N552" s="1"/>
  <c r="L553"/>
  <c r="N553" s="1"/>
  <c r="L554"/>
  <c r="N554" s="1"/>
  <c r="L555"/>
  <c r="N555" s="1"/>
  <c r="L556"/>
  <c r="N556" s="1"/>
  <c r="L557"/>
  <c r="N557" s="1"/>
  <c r="L558"/>
  <c r="N558" s="1"/>
  <c r="L559"/>
  <c r="N559" s="1"/>
  <c r="L560"/>
  <c r="N560" s="1"/>
  <c r="L561"/>
  <c r="N561" s="1"/>
  <c r="L562"/>
  <c r="N562" s="1"/>
  <c r="L563"/>
  <c r="N563" s="1"/>
  <c r="L564"/>
  <c r="N564" s="1"/>
  <c r="L565"/>
  <c r="N565" s="1"/>
  <c r="L566"/>
  <c r="N566" s="1"/>
  <c r="L567"/>
  <c r="N567" s="1"/>
  <c r="L568"/>
  <c r="N568" s="1"/>
  <c r="L569"/>
  <c r="N569" s="1"/>
  <c r="L570"/>
  <c r="N570" s="1"/>
  <c r="L571"/>
  <c r="N571" s="1"/>
  <c r="L572"/>
  <c r="N572" s="1"/>
  <c r="L573"/>
  <c r="N573" s="1"/>
  <c r="L574"/>
  <c r="N574" s="1"/>
  <c r="L575"/>
  <c r="N575" s="1"/>
  <c r="L576"/>
  <c r="N576" s="1"/>
  <c r="L577"/>
  <c r="N577" s="1"/>
  <c r="L578"/>
  <c r="N578" s="1"/>
  <c r="L579"/>
  <c r="N579" s="1"/>
  <c r="L580"/>
  <c r="N580" s="1"/>
  <c r="L581"/>
  <c r="N581" s="1"/>
  <c r="L582"/>
  <c r="N582" s="1"/>
  <c r="L583"/>
  <c r="N583" s="1"/>
  <c r="L584"/>
  <c r="N584" s="1"/>
  <c r="L7"/>
  <c r="N7" s="1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8"/>
  <c r="K277"/>
  <c r="K275"/>
  <c r="K274"/>
  <c r="K272"/>
  <c r="K271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2"/>
  <c r="K121"/>
  <c r="K119"/>
  <c r="K118"/>
  <c r="K117"/>
  <c r="K116"/>
  <c r="K114"/>
  <c r="K113"/>
  <c r="K112"/>
  <c r="K111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578" i="6"/>
  <c r="K579"/>
  <c r="J579" s="1"/>
  <c r="K580"/>
  <c r="J580" s="1"/>
  <c r="K581"/>
  <c r="J581" s="1"/>
  <c r="K582"/>
  <c r="J582" s="1"/>
  <c r="K558" l="1"/>
  <c r="K559"/>
  <c r="J559" s="1"/>
  <c r="K560"/>
  <c r="J560" s="1"/>
  <c r="K561"/>
  <c r="J561" s="1"/>
  <c r="K562"/>
  <c r="J562" s="1"/>
  <c r="K563"/>
  <c r="J563" s="1"/>
  <c r="K564"/>
  <c r="J564" s="1"/>
  <c r="K565"/>
  <c r="J565" s="1"/>
  <c r="K566"/>
  <c r="J566" s="1"/>
  <c r="K567"/>
  <c r="J567" s="1"/>
  <c r="K568"/>
  <c r="J568" s="1"/>
  <c r="K569"/>
  <c r="J569" s="1"/>
  <c r="K570"/>
  <c r="J570" s="1"/>
  <c r="K571"/>
  <c r="J571" s="1"/>
  <c r="K572"/>
  <c r="J572" s="1"/>
  <c r="K573"/>
  <c r="K574"/>
  <c r="K575"/>
  <c r="K576"/>
  <c r="K577"/>
  <c r="J577" s="1"/>
  <c r="K583"/>
  <c r="J583" s="1"/>
  <c r="K584"/>
  <c r="J584" s="1"/>
  <c r="K540"/>
  <c r="J540" s="1"/>
  <c r="K533" l="1"/>
  <c r="J533" s="1"/>
  <c r="K529"/>
  <c r="J529" s="1"/>
  <c r="K530"/>
  <c r="K531"/>
  <c r="K460" l="1"/>
  <c r="J460" s="1"/>
  <c r="K435"/>
  <c r="J435" s="1"/>
  <c r="K436"/>
  <c r="K444"/>
  <c r="J444" s="1"/>
  <c r="K443"/>
  <c r="K420"/>
  <c r="J420" s="1"/>
  <c r="K421"/>
  <c r="K422"/>
  <c r="K404" l="1"/>
  <c r="J404" s="1"/>
  <c r="K405"/>
  <c r="J405" s="1"/>
  <c r="K402"/>
  <c r="J402" s="1"/>
  <c r="K403"/>
  <c r="J403" s="1"/>
  <c r="K397" l="1"/>
  <c r="J397" s="1"/>
  <c r="K401"/>
  <c r="J401" s="1"/>
  <c r="K400"/>
  <c r="J400" s="1"/>
  <c r="K323" l="1"/>
  <c r="J323" s="1"/>
  <c r="K325"/>
  <c r="K318"/>
  <c r="K319"/>
  <c r="J319" s="1"/>
  <c r="K320"/>
  <c r="J320" s="1"/>
  <c r="K300"/>
  <c r="J300" s="1"/>
  <c r="K272"/>
  <c r="K252" l="1"/>
  <c r="K251"/>
  <c r="K237"/>
  <c r="J237" s="1"/>
  <c r="K238"/>
  <c r="K236"/>
  <c r="K235"/>
  <c r="K219"/>
  <c r="K220"/>
  <c r="K221"/>
  <c r="J221" s="1"/>
  <c r="J252" l="1"/>
  <c r="J250"/>
  <c r="J235"/>
  <c r="J236"/>
  <c r="K179"/>
  <c r="K180"/>
  <c r="J180" s="1"/>
  <c r="K181"/>
  <c r="J181" s="1"/>
  <c r="K182"/>
  <c r="K183"/>
  <c r="K153"/>
  <c r="J153" s="1"/>
  <c r="K114"/>
  <c r="K113"/>
  <c r="K111"/>
  <c r="K110"/>
  <c r="K125"/>
  <c r="J125" s="1"/>
  <c r="K124"/>
  <c r="J123" s="1"/>
  <c r="K122"/>
  <c r="J122" s="1"/>
  <c r="K121"/>
  <c r="J120" s="1"/>
  <c r="K109"/>
  <c r="K112"/>
  <c r="K116"/>
  <c r="J115" s="1"/>
  <c r="K117"/>
  <c r="J117" s="1"/>
  <c r="K101"/>
  <c r="K102"/>
  <c r="K27"/>
  <c r="J27" s="1"/>
  <c r="J110" l="1"/>
  <c r="K8" l="1"/>
  <c r="J8" s="1"/>
  <c r="K9"/>
  <c r="J9" s="1"/>
  <c r="K10"/>
  <c r="J10" s="1"/>
  <c r="K11"/>
  <c r="J11" s="1"/>
  <c r="K12"/>
  <c r="J12" s="1"/>
  <c r="K13"/>
  <c r="J13" s="1"/>
  <c r="K14"/>
  <c r="J14" s="1"/>
  <c r="K15"/>
  <c r="J15" s="1"/>
  <c r="K16"/>
  <c r="J16" s="1"/>
  <c r="K17"/>
  <c r="J17" s="1"/>
  <c r="K18"/>
  <c r="J18" s="1"/>
  <c r="K19"/>
  <c r="J19" s="1"/>
  <c r="K20"/>
  <c r="J20" s="1"/>
  <c r="K21"/>
  <c r="K22"/>
  <c r="J22" s="1"/>
  <c r="K23"/>
  <c r="K24"/>
  <c r="J24" s="1"/>
  <c r="K25"/>
  <c r="J25" s="1"/>
  <c r="K26"/>
  <c r="J26" s="1"/>
  <c r="K28"/>
  <c r="J28" s="1"/>
  <c r="K29"/>
  <c r="J29" s="1"/>
  <c r="K30"/>
  <c r="J30" s="1"/>
  <c r="K31"/>
  <c r="J31" s="1"/>
  <c r="K32"/>
  <c r="K33"/>
  <c r="J33" s="1"/>
  <c r="K34"/>
  <c r="J34" s="1"/>
  <c r="K35"/>
  <c r="J35" s="1"/>
  <c r="K36"/>
  <c r="J36" s="1"/>
  <c r="K37"/>
  <c r="J37" s="1"/>
  <c r="K38"/>
  <c r="J38" s="1"/>
  <c r="K39"/>
  <c r="J39" s="1"/>
  <c r="K40"/>
  <c r="J40" s="1"/>
  <c r="K41"/>
  <c r="J41" s="1"/>
  <c r="K42"/>
  <c r="J42" s="1"/>
  <c r="K43"/>
  <c r="J43" s="1"/>
  <c r="K44"/>
  <c r="J44" s="1"/>
  <c r="K45"/>
  <c r="K46"/>
  <c r="K47"/>
  <c r="K48"/>
  <c r="K49"/>
  <c r="K50"/>
  <c r="J50" s="1"/>
  <c r="K51"/>
  <c r="J51" s="1"/>
  <c r="K52"/>
  <c r="J52" s="1"/>
  <c r="K53"/>
  <c r="J53" s="1"/>
  <c r="K54"/>
  <c r="J54" s="1"/>
  <c r="K55"/>
  <c r="J55" s="1"/>
  <c r="K56"/>
  <c r="J56" s="1"/>
  <c r="K57"/>
  <c r="J57" s="1"/>
  <c r="K58"/>
  <c r="K59"/>
  <c r="K60"/>
  <c r="K61"/>
  <c r="J61" s="1"/>
  <c r="K62"/>
  <c r="J62" s="1"/>
  <c r="K63"/>
  <c r="J63" s="1"/>
  <c r="K64"/>
  <c r="J64" s="1"/>
  <c r="K65"/>
  <c r="J65" s="1"/>
  <c r="K66"/>
  <c r="J66" s="1"/>
  <c r="K67"/>
  <c r="J67" s="1"/>
  <c r="K68"/>
  <c r="J68" s="1"/>
  <c r="K69"/>
  <c r="J69" s="1"/>
  <c r="K70"/>
  <c r="J70" s="1"/>
  <c r="K71"/>
  <c r="J71" s="1"/>
  <c r="K72"/>
  <c r="J72" s="1"/>
  <c r="K73"/>
  <c r="J73" s="1"/>
  <c r="K74"/>
  <c r="J74" s="1"/>
  <c r="K75"/>
  <c r="J75" s="1"/>
  <c r="K76"/>
  <c r="J76" s="1"/>
  <c r="K77"/>
  <c r="J77" s="1"/>
  <c r="K78"/>
  <c r="J78" s="1"/>
  <c r="K80"/>
  <c r="J80" s="1"/>
  <c r="K81"/>
  <c r="J81" s="1"/>
  <c r="K82"/>
  <c r="J82" s="1"/>
  <c r="K83"/>
  <c r="J83" s="1"/>
  <c r="K84"/>
  <c r="J84" s="1"/>
  <c r="K85"/>
  <c r="J85" s="1"/>
  <c r="K86"/>
  <c r="J86" s="1"/>
  <c r="K87"/>
  <c r="J87" s="1"/>
  <c r="K88"/>
  <c r="J88" s="1"/>
  <c r="K89"/>
  <c r="J89" s="1"/>
  <c r="K90"/>
  <c r="K91"/>
  <c r="J91" s="1"/>
  <c r="K92"/>
  <c r="J92" s="1"/>
  <c r="K93"/>
  <c r="J93" s="1"/>
  <c r="K94"/>
  <c r="J94" s="1"/>
  <c r="K95"/>
  <c r="J95" s="1"/>
  <c r="K96"/>
  <c r="J96" s="1"/>
  <c r="K97"/>
  <c r="K98"/>
  <c r="J98" s="1"/>
  <c r="K99"/>
  <c r="J99" s="1"/>
  <c r="K100"/>
  <c r="J100" s="1"/>
  <c r="J102"/>
  <c r="K103"/>
  <c r="J103" s="1"/>
  <c r="K104"/>
  <c r="J104" s="1"/>
  <c r="K105"/>
  <c r="J105" s="1"/>
  <c r="K106"/>
  <c r="J106" s="1"/>
  <c r="K107"/>
  <c r="J107" s="1"/>
  <c r="K108"/>
  <c r="J108" s="1"/>
  <c r="K118"/>
  <c r="K119"/>
  <c r="K126"/>
  <c r="J126" s="1"/>
  <c r="K127"/>
  <c r="J127" s="1"/>
  <c r="K128"/>
  <c r="J128" s="1"/>
  <c r="K129"/>
  <c r="K130"/>
  <c r="J130" s="1"/>
  <c r="K131"/>
  <c r="J131" s="1"/>
  <c r="K132"/>
  <c r="J132" s="1"/>
  <c r="K133"/>
  <c r="J133" s="1"/>
  <c r="K134"/>
  <c r="K135"/>
  <c r="J135" s="1"/>
  <c r="K136"/>
  <c r="J136" s="1"/>
  <c r="K137"/>
  <c r="K138"/>
  <c r="J138" s="1"/>
  <c r="K139"/>
  <c r="J139" s="1"/>
  <c r="K140"/>
  <c r="J140" s="1"/>
  <c r="K141"/>
  <c r="J141" s="1"/>
  <c r="K142"/>
  <c r="J142" s="1"/>
  <c r="K143"/>
  <c r="K144"/>
  <c r="J144" s="1"/>
  <c r="K145"/>
  <c r="J145" s="1"/>
  <c r="K146"/>
  <c r="J146" s="1"/>
  <c r="K147"/>
  <c r="J147" s="1"/>
  <c r="K148"/>
  <c r="J148" s="1"/>
  <c r="K149"/>
  <c r="J149" s="1"/>
  <c r="K150"/>
  <c r="K151"/>
  <c r="J151" s="1"/>
  <c r="K152"/>
  <c r="J152" s="1"/>
  <c r="K154"/>
  <c r="J154" s="1"/>
  <c r="K155"/>
  <c r="J155" s="1"/>
  <c r="K156"/>
  <c r="K157"/>
  <c r="J157" s="1"/>
  <c r="K158"/>
  <c r="J158" s="1"/>
  <c r="K159"/>
  <c r="J159" s="1"/>
  <c r="K160"/>
  <c r="J160" s="1"/>
  <c r="K161"/>
  <c r="J161" s="1"/>
  <c r="K162"/>
  <c r="J162" s="1"/>
  <c r="K163"/>
  <c r="J163" s="1"/>
  <c r="K164"/>
  <c r="J164" s="1"/>
  <c r="K165"/>
  <c r="K166"/>
  <c r="J166" s="1"/>
  <c r="K167"/>
  <c r="J167" s="1"/>
  <c r="K168"/>
  <c r="K169"/>
  <c r="K170"/>
  <c r="J170" s="1"/>
  <c r="K171"/>
  <c r="J171" s="1"/>
  <c r="K172"/>
  <c r="J172" s="1"/>
  <c r="K173"/>
  <c r="J173" s="1"/>
  <c r="K174"/>
  <c r="J174" s="1"/>
  <c r="K175"/>
  <c r="J175" s="1"/>
  <c r="K176"/>
  <c r="J176" s="1"/>
  <c r="K177"/>
  <c r="J177" s="1"/>
  <c r="K178"/>
  <c r="J178" s="1"/>
  <c r="J182"/>
  <c r="J183"/>
  <c r="K184"/>
  <c r="J184" s="1"/>
  <c r="K185"/>
  <c r="J185" s="1"/>
  <c r="K186"/>
  <c r="J186" s="1"/>
  <c r="K187"/>
  <c r="J187" s="1"/>
  <c r="K188"/>
  <c r="J188" s="1"/>
  <c r="K189"/>
  <c r="J189" s="1"/>
  <c r="K190"/>
  <c r="J190" s="1"/>
  <c r="K191"/>
  <c r="J191" s="1"/>
  <c r="K192"/>
  <c r="K193"/>
  <c r="K194"/>
  <c r="J194" s="1"/>
  <c r="K418"/>
  <c r="J418" s="1"/>
  <c r="K419"/>
  <c r="J419" s="1"/>
  <c r="J422"/>
  <c r="K423"/>
  <c r="K424"/>
  <c r="K425"/>
  <c r="K202"/>
  <c r="J202" s="1"/>
  <c r="K203"/>
  <c r="J203" s="1"/>
  <c r="K204"/>
  <c r="J204" s="1"/>
  <c r="K205"/>
  <c r="J205" s="1"/>
  <c r="K206"/>
  <c r="J206" s="1"/>
  <c r="K207"/>
  <c r="J207" s="1"/>
  <c r="K208"/>
  <c r="J208" s="1"/>
  <c r="K209"/>
  <c r="J209" s="1"/>
  <c r="K210"/>
  <c r="K211"/>
  <c r="J211" s="1"/>
  <c r="K212"/>
  <c r="K213"/>
  <c r="J213" s="1"/>
  <c r="K214"/>
  <c r="J214" s="1"/>
  <c r="K215"/>
  <c r="J215" s="1"/>
  <c r="K216"/>
  <c r="J216" s="1"/>
  <c r="K217"/>
  <c r="J217" s="1"/>
  <c r="K218"/>
  <c r="J218" s="1"/>
  <c r="K222"/>
  <c r="J222" s="1"/>
  <c r="K223"/>
  <c r="J223" s="1"/>
  <c r="K224"/>
  <c r="J224" s="1"/>
  <c r="K225"/>
  <c r="J225" s="1"/>
  <c r="K240"/>
  <c r="J240" s="1"/>
  <c r="K241"/>
  <c r="J241" s="1"/>
  <c r="K226"/>
  <c r="J226" s="1"/>
  <c r="K227"/>
  <c r="J227" s="1"/>
  <c r="K228"/>
  <c r="J228" s="1"/>
  <c r="K229"/>
  <c r="J229" s="1"/>
  <c r="K230"/>
  <c r="K231"/>
  <c r="K232"/>
  <c r="K233"/>
  <c r="J233" s="1"/>
  <c r="K234"/>
  <c r="J234" s="1"/>
  <c r="J238"/>
  <c r="K239"/>
  <c r="J239" s="1"/>
  <c r="K242"/>
  <c r="J242" s="1"/>
  <c r="K243"/>
  <c r="J243" s="1"/>
  <c r="K244"/>
  <c r="J244" s="1"/>
  <c r="K245"/>
  <c r="J245" s="1"/>
  <c r="K246"/>
  <c r="J246" s="1"/>
  <c r="K247"/>
  <c r="J247" s="1"/>
  <c r="K248"/>
  <c r="J248" s="1"/>
  <c r="K249"/>
  <c r="J249" s="1"/>
  <c r="K253"/>
  <c r="J253" s="1"/>
  <c r="K254"/>
  <c r="J254" s="1"/>
  <c r="K255"/>
  <c r="J255" s="1"/>
  <c r="K256"/>
  <c r="J256" s="1"/>
  <c r="K257"/>
  <c r="J257" s="1"/>
  <c r="K258"/>
  <c r="J258" s="1"/>
  <c r="K259"/>
  <c r="J259" s="1"/>
  <c r="K260"/>
  <c r="J260" s="1"/>
  <c r="K261"/>
  <c r="J261" s="1"/>
  <c r="K262"/>
  <c r="J262" s="1"/>
  <c r="K263"/>
  <c r="K264"/>
  <c r="K265"/>
  <c r="K266"/>
  <c r="K267"/>
  <c r="J267" s="1"/>
  <c r="K268"/>
  <c r="J268" s="1"/>
  <c r="K269"/>
  <c r="J269" s="1"/>
  <c r="K271"/>
  <c r="J270" s="1"/>
  <c r="J272"/>
  <c r="K274"/>
  <c r="J273" s="1"/>
  <c r="K275"/>
  <c r="J275" s="1"/>
  <c r="K277"/>
  <c r="J276" s="1"/>
  <c r="K278"/>
  <c r="J278" s="1"/>
  <c r="K280"/>
  <c r="J279" s="1"/>
  <c r="K281"/>
  <c r="J281" s="1"/>
  <c r="K282"/>
  <c r="K283"/>
  <c r="J282" s="1"/>
  <c r="K284"/>
  <c r="J284" s="1"/>
  <c r="K285"/>
  <c r="J285" s="1"/>
  <c r="K286"/>
  <c r="J286" s="1"/>
  <c r="K287"/>
  <c r="J287" s="1"/>
  <c r="K288"/>
  <c r="J288" s="1"/>
  <c r="K289"/>
  <c r="J289" s="1"/>
  <c r="K290"/>
  <c r="J290" s="1"/>
  <c r="K291"/>
  <c r="J291" s="1"/>
  <c r="K292"/>
  <c r="J292" s="1"/>
  <c r="K293"/>
  <c r="J293" s="1"/>
  <c r="K294"/>
  <c r="J294" s="1"/>
  <c r="K295"/>
  <c r="J295" s="1"/>
  <c r="K296"/>
  <c r="J296" s="1"/>
  <c r="K297"/>
  <c r="J297" s="1"/>
  <c r="K298"/>
  <c r="J298" s="1"/>
  <c r="K299"/>
  <c r="J299" s="1"/>
  <c r="K305"/>
  <c r="J305" s="1"/>
  <c r="K306"/>
  <c r="J306" s="1"/>
  <c r="K307"/>
  <c r="J307" s="1"/>
  <c r="K308"/>
  <c r="J308" s="1"/>
  <c r="K309"/>
  <c r="J309" s="1"/>
  <c r="K310"/>
  <c r="J310" s="1"/>
  <c r="K311"/>
  <c r="J311" s="1"/>
  <c r="K312"/>
  <c r="J312" s="1"/>
  <c r="K313"/>
  <c r="J313" s="1"/>
  <c r="K314"/>
  <c r="J314" s="1"/>
  <c r="K315"/>
  <c r="J315" s="1"/>
  <c r="K316"/>
  <c r="J316" s="1"/>
  <c r="K317"/>
  <c r="J317" s="1"/>
  <c r="K326"/>
  <c r="J324" s="1"/>
  <c r="K327"/>
  <c r="J327" s="1"/>
  <c r="K328"/>
  <c r="J328" s="1"/>
  <c r="K329"/>
  <c r="J329" s="1"/>
  <c r="K321"/>
  <c r="K322"/>
  <c r="K330"/>
  <c r="J330" s="1"/>
  <c r="K331"/>
  <c r="J331" s="1"/>
  <c r="K332"/>
  <c r="J332" s="1"/>
  <c r="K333"/>
  <c r="J333" s="1"/>
  <c r="K334"/>
  <c r="J334" s="1"/>
  <c r="K335"/>
  <c r="J335" s="1"/>
  <c r="K336"/>
  <c r="J336" s="1"/>
  <c r="K337"/>
  <c r="K338"/>
  <c r="K339"/>
  <c r="J339" s="1"/>
  <c r="K340"/>
  <c r="J340" s="1"/>
  <c r="K341"/>
  <c r="J341" s="1"/>
  <c r="K342"/>
  <c r="J342" s="1"/>
  <c r="K343"/>
  <c r="J343" s="1"/>
  <c r="K344"/>
  <c r="J344" s="1"/>
  <c r="K345"/>
  <c r="J345" s="1"/>
  <c r="K346"/>
  <c r="J346" s="1"/>
  <c r="K347"/>
  <c r="J347" s="1"/>
  <c r="K348"/>
  <c r="J348" s="1"/>
  <c r="K349"/>
  <c r="J349" s="1"/>
  <c r="K350"/>
  <c r="J350" s="1"/>
  <c r="K351"/>
  <c r="J351" s="1"/>
  <c r="K352"/>
  <c r="J352" s="1"/>
  <c r="K353"/>
  <c r="J353" s="1"/>
  <c r="K354"/>
  <c r="J354" s="1"/>
  <c r="K355"/>
  <c r="J355" s="1"/>
  <c r="K356"/>
  <c r="J356" s="1"/>
  <c r="K357"/>
  <c r="J357" s="1"/>
  <c r="K358"/>
  <c r="J358" s="1"/>
  <c r="K359"/>
  <c r="J359" s="1"/>
  <c r="K364"/>
  <c r="J364" s="1"/>
  <c r="K365"/>
  <c r="J365" s="1"/>
  <c r="K366"/>
  <c r="J366" s="1"/>
  <c r="K367"/>
  <c r="J367" s="1"/>
  <c r="K368"/>
  <c r="K369"/>
  <c r="K370"/>
  <c r="J370" s="1"/>
  <c r="K371"/>
  <c r="J371" s="1"/>
  <c r="K372"/>
  <c r="J372" s="1"/>
  <c r="K373"/>
  <c r="J373" s="1"/>
  <c r="K374"/>
  <c r="J374" s="1"/>
  <c r="K375"/>
  <c r="J375" s="1"/>
  <c r="K376"/>
  <c r="J376" s="1"/>
  <c r="K377"/>
  <c r="J377" s="1"/>
  <c r="K378"/>
  <c r="J378" s="1"/>
  <c r="K379"/>
  <c r="J379" s="1"/>
  <c r="K380"/>
  <c r="J380" s="1"/>
  <c r="K381"/>
  <c r="J381" s="1"/>
  <c r="K382"/>
  <c r="J382" s="1"/>
  <c r="K383"/>
  <c r="J383" s="1"/>
  <c r="K384"/>
  <c r="J384" s="1"/>
  <c r="K385"/>
  <c r="J385" s="1"/>
  <c r="K386"/>
  <c r="J386" s="1"/>
  <c r="K387"/>
  <c r="J387" s="1"/>
  <c r="K388"/>
  <c r="J388" s="1"/>
  <c r="K389"/>
  <c r="J389" s="1"/>
  <c r="K390"/>
  <c r="J390" s="1"/>
  <c r="K391"/>
  <c r="J391" s="1"/>
  <c r="K398"/>
  <c r="J398" s="1"/>
  <c r="K399"/>
  <c r="J399" s="1"/>
  <c r="K392"/>
  <c r="J392" s="1"/>
  <c r="K393"/>
  <c r="J393" s="1"/>
  <c r="K394"/>
  <c r="J394" s="1"/>
  <c r="K395"/>
  <c r="J395" s="1"/>
  <c r="K396"/>
  <c r="J396" s="1"/>
  <c r="K406"/>
  <c r="J406" s="1"/>
  <c r="K407"/>
  <c r="J407" s="1"/>
  <c r="K408"/>
  <c r="J408" s="1"/>
  <c r="K409"/>
  <c r="J409" s="1"/>
  <c r="K410"/>
  <c r="J410" s="1"/>
  <c r="K411"/>
  <c r="J411" s="1"/>
  <c r="K412"/>
  <c r="J412" s="1"/>
  <c r="K413"/>
  <c r="J413" s="1"/>
  <c r="K414"/>
  <c r="J414" s="1"/>
  <c r="K415"/>
  <c r="J415" s="1"/>
  <c r="K416"/>
  <c r="J416" s="1"/>
  <c r="K417"/>
  <c r="J417" s="1"/>
  <c r="K426"/>
  <c r="J426" s="1"/>
  <c r="K427"/>
  <c r="J427" s="1"/>
  <c r="K428"/>
  <c r="J428" s="1"/>
  <c r="K429"/>
  <c r="J429" s="1"/>
  <c r="K430"/>
  <c r="K431"/>
  <c r="K432"/>
  <c r="J436"/>
  <c r="K437"/>
  <c r="J437" s="1"/>
  <c r="K438"/>
  <c r="J438" s="1"/>
  <c r="K439"/>
  <c r="K440"/>
  <c r="K441"/>
  <c r="K442"/>
  <c r="J442" s="1"/>
  <c r="J443"/>
  <c r="K433"/>
  <c r="J433" s="1"/>
  <c r="K434"/>
  <c r="J434" s="1"/>
  <c r="K445"/>
  <c r="J445" s="1"/>
  <c r="K446"/>
  <c r="J446" s="1"/>
  <c r="K447"/>
  <c r="J447" s="1"/>
  <c r="K448"/>
  <c r="J448" s="1"/>
  <c r="K449"/>
  <c r="J449" s="1"/>
  <c r="K450"/>
  <c r="J450" s="1"/>
  <c r="K451"/>
  <c r="J451" s="1"/>
  <c r="K452"/>
  <c r="K453"/>
  <c r="J453" s="1"/>
  <c r="K454"/>
  <c r="J454" s="1"/>
  <c r="K455"/>
  <c r="K456"/>
  <c r="K457"/>
  <c r="K458"/>
  <c r="J458" s="1"/>
  <c r="K459"/>
  <c r="J459" s="1"/>
  <c r="K461"/>
  <c r="J461" s="1"/>
  <c r="K462"/>
  <c r="J462" s="1"/>
  <c r="K463"/>
  <c r="J463" s="1"/>
  <c r="K464"/>
  <c r="J464" s="1"/>
  <c r="K465"/>
  <c r="J465" s="1"/>
  <c r="K466"/>
  <c r="K467"/>
  <c r="K468"/>
  <c r="K469"/>
  <c r="J469" s="1"/>
  <c r="K470"/>
  <c r="J470" s="1"/>
  <c r="K471"/>
  <c r="J471" s="1"/>
  <c r="K472"/>
  <c r="J472" s="1"/>
  <c r="K473"/>
  <c r="J473" s="1"/>
  <c r="K474"/>
  <c r="K475"/>
  <c r="J475" s="1"/>
  <c r="K476"/>
  <c r="J476" s="1"/>
  <c r="K477"/>
  <c r="K478"/>
  <c r="J478" s="1"/>
  <c r="K479"/>
  <c r="J479" s="1"/>
  <c r="K480"/>
  <c r="J480" s="1"/>
  <c r="K481"/>
  <c r="J481" s="1"/>
  <c r="K482"/>
  <c r="J482" s="1"/>
  <c r="K483"/>
  <c r="J483" s="1"/>
  <c r="K484"/>
  <c r="J484" s="1"/>
  <c r="K485"/>
  <c r="J485" s="1"/>
  <c r="K486"/>
  <c r="J486" s="1"/>
  <c r="K487"/>
  <c r="J487" s="1"/>
  <c r="K488"/>
  <c r="J488" s="1"/>
  <c r="K489"/>
  <c r="J489" s="1"/>
  <c r="K490"/>
  <c r="J490" s="1"/>
  <c r="K491"/>
  <c r="J491" s="1"/>
  <c r="K492"/>
  <c r="J492" s="1"/>
  <c r="K493"/>
  <c r="J493" s="1"/>
  <c r="K494"/>
  <c r="J494" s="1"/>
  <c r="K495"/>
  <c r="J495" s="1"/>
  <c r="K496"/>
  <c r="J496" s="1"/>
  <c r="K497"/>
  <c r="J497" s="1"/>
  <c r="K498"/>
  <c r="J498" s="1"/>
  <c r="K499"/>
  <c r="K500"/>
  <c r="J500" s="1"/>
  <c r="K501"/>
  <c r="J501" s="1"/>
  <c r="K502"/>
  <c r="J502" s="1"/>
  <c r="K503"/>
  <c r="J503" s="1"/>
  <c r="K504"/>
  <c r="K505"/>
  <c r="J505" s="1"/>
  <c r="K506"/>
  <c r="J506" s="1"/>
  <c r="K507"/>
  <c r="J507" s="1"/>
  <c r="K508"/>
  <c r="J508" s="1"/>
  <c r="K509"/>
  <c r="J509" s="1"/>
  <c r="K510"/>
  <c r="J510" s="1"/>
  <c r="K511"/>
  <c r="K512"/>
  <c r="J512" s="1"/>
  <c r="K513"/>
  <c r="J513" s="1"/>
  <c r="K514"/>
  <c r="K515"/>
  <c r="J515" s="1"/>
  <c r="K516"/>
  <c r="J516" s="1"/>
  <c r="K517"/>
  <c r="J517" s="1"/>
  <c r="K518"/>
  <c r="J518" s="1"/>
  <c r="K519"/>
  <c r="J519" s="1"/>
  <c r="K520"/>
  <c r="J520" s="1"/>
  <c r="K521"/>
  <c r="J521" s="1"/>
  <c r="K522"/>
  <c r="J522" s="1"/>
  <c r="K523"/>
  <c r="J523" s="1"/>
  <c r="K524"/>
  <c r="J524" s="1"/>
  <c r="K525"/>
  <c r="J525" s="1"/>
  <c r="K526"/>
  <c r="J526" s="1"/>
  <c r="K527"/>
  <c r="J527" s="1"/>
  <c r="K528"/>
  <c r="J528" s="1"/>
  <c r="K532"/>
  <c r="J532" s="1"/>
  <c r="K534"/>
  <c r="J534" s="1"/>
  <c r="K535"/>
  <c r="J535" s="1"/>
  <c r="K536"/>
  <c r="J536" s="1"/>
  <c r="K537"/>
  <c r="J537" s="1"/>
  <c r="K538"/>
  <c r="J538" s="1"/>
  <c r="K539"/>
  <c r="J539" s="1"/>
  <c r="K541"/>
  <c r="J541" s="1"/>
  <c r="K542"/>
  <c r="J542" s="1"/>
  <c r="K543"/>
  <c r="J543" s="1"/>
  <c r="K544"/>
  <c r="J544" s="1"/>
  <c r="K545"/>
  <c r="J545" s="1"/>
  <c r="K546"/>
  <c r="J546" s="1"/>
  <c r="K547"/>
  <c r="J547" s="1"/>
  <c r="K548"/>
  <c r="J548" s="1"/>
  <c r="K549"/>
  <c r="J549" s="1"/>
  <c r="K550"/>
  <c r="J550" s="1"/>
  <c r="K551"/>
  <c r="J551" s="1"/>
  <c r="K552"/>
  <c r="J552" s="1"/>
  <c r="K553"/>
  <c r="J553" s="1"/>
  <c r="K554"/>
  <c r="J554" s="1"/>
  <c r="K555"/>
  <c r="J555" s="1"/>
  <c r="K556"/>
  <c r="J556" s="1"/>
  <c r="K557"/>
  <c r="J557" s="1"/>
  <c r="K7"/>
  <c r="J7" s="1"/>
  <c r="K551" i="5" l="1"/>
  <c r="P551" s="1"/>
  <c r="K550"/>
  <c r="P550" s="1"/>
  <c r="P549"/>
  <c r="K549"/>
  <c r="K548"/>
  <c r="P548" s="1"/>
  <c r="K547"/>
  <c r="P547" s="1"/>
  <c r="K546"/>
  <c r="P546" s="1"/>
  <c r="P545"/>
  <c r="K545"/>
  <c r="K544"/>
  <c r="P544" s="1"/>
  <c r="K543"/>
  <c r="P543" s="1"/>
  <c r="K542"/>
  <c r="K541"/>
  <c r="K540"/>
  <c r="P540" s="1"/>
  <c r="K539"/>
  <c r="P539" s="1"/>
  <c r="K538"/>
  <c r="P538" s="1"/>
  <c r="K537"/>
  <c r="K536"/>
  <c r="P536" s="1"/>
  <c r="K535"/>
  <c r="P535" s="1"/>
  <c r="K534"/>
  <c r="P534" s="1"/>
  <c r="K533"/>
  <c r="K532"/>
  <c r="K531"/>
  <c r="P531" s="1"/>
  <c r="K530"/>
  <c r="P530" s="1"/>
  <c r="K529"/>
  <c r="K528"/>
  <c r="K527"/>
  <c r="K526"/>
  <c r="P526" s="1"/>
  <c r="K525"/>
  <c r="K524"/>
  <c r="P524" s="1"/>
  <c r="K523"/>
  <c r="P523" s="1"/>
  <c r="D523"/>
  <c r="K522"/>
  <c r="K521"/>
  <c r="P521" s="1"/>
  <c r="K520"/>
  <c r="P520" s="1"/>
  <c r="K519"/>
  <c r="K518"/>
  <c r="K517"/>
  <c r="P517" s="1"/>
  <c r="K516"/>
  <c r="K515"/>
  <c r="P515" s="1"/>
  <c r="K514"/>
  <c r="P513"/>
  <c r="K513"/>
  <c r="P512"/>
  <c r="K512"/>
  <c r="K511"/>
  <c r="K510"/>
  <c r="P509"/>
  <c r="K509"/>
  <c r="K508"/>
  <c r="P508" s="1"/>
  <c r="K507"/>
  <c r="P507" s="1"/>
  <c r="K506"/>
  <c r="K505"/>
  <c r="P505" s="1"/>
  <c r="K504"/>
  <c r="P504" s="1"/>
  <c r="K503"/>
  <c r="K502"/>
  <c r="K501"/>
  <c r="K500"/>
  <c r="P500" s="1"/>
  <c r="K499"/>
  <c r="P499" s="1"/>
  <c r="K498"/>
  <c r="K497"/>
  <c r="P497" s="1"/>
  <c r="K496"/>
  <c r="P496" s="1"/>
  <c r="K495"/>
  <c r="K494"/>
  <c r="K493"/>
  <c r="P493" s="1"/>
  <c r="K492"/>
  <c r="P492" s="1"/>
  <c r="K491"/>
  <c r="K490"/>
  <c r="K489"/>
  <c r="P489" s="1"/>
  <c r="K488"/>
  <c r="P488" s="1"/>
  <c r="K487"/>
  <c r="K486"/>
  <c r="K485"/>
  <c r="P485" s="1"/>
  <c r="K484"/>
  <c r="P484" s="1"/>
  <c r="K483"/>
  <c r="P483" s="1"/>
  <c r="K482"/>
  <c r="K481"/>
  <c r="P481" s="1"/>
  <c r="K480"/>
  <c r="K479"/>
  <c r="P479" s="1"/>
  <c r="K478"/>
  <c r="P478" s="1"/>
  <c r="K477"/>
  <c r="K476"/>
  <c r="K475"/>
  <c r="K474"/>
  <c r="P474" s="1"/>
  <c r="K473"/>
  <c r="P473" s="1"/>
  <c r="K472"/>
  <c r="K471"/>
  <c r="P471" s="1"/>
  <c r="K470"/>
  <c r="P470" s="1"/>
  <c r="K469"/>
  <c r="P467"/>
  <c r="K467"/>
  <c r="K466"/>
  <c r="K465"/>
  <c r="P464"/>
  <c r="K464"/>
  <c r="K463"/>
  <c r="K462"/>
  <c r="K461"/>
  <c r="K460"/>
  <c r="K459"/>
  <c r="P459" s="1"/>
  <c r="K458"/>
  <c r="P458" s="1"/>
  <c r="K457"/>
  <c r="K456"/>
  <c r="P456" s="1"/>
  <c r="K455"/>
  <c r="P455" s="1"/>
  <c r="K454"/>
  <c r="P454" s="1"/>
  <c r="K453"/>
  <c r="P453" s="1"/>
  <c r="K452"/>
  <c r="P452" s="1"/>
  <c r="K451"/>
  <c r="P451" s="1"/>
  <c r="K450"/>
  <c r="P450" s="1"/>
  <c r="K449"/>
  <c r="K448"/>
  <c r="P448" s="1"/>
  <c r="K447"/>
  <c r="P447" s="1"/>
  <c r="K446"/>
  <c r="P446" s="1"/>
  <c r="K445"/>
  <c r="K444"/>
  <c r="K443"/>
  <c r="P443" s="1"/>
  <c r="K442"/>
  <c r="P442" s="1"/>
  <c r="K441"/>
  <c r="K440"/>
  <c r="P440" s="1"/>
  <c r="K439"/>
  <c r="P439" s="1"/>
  <c r="K438"/>
  <c r="P438" s="1"/>
  <c r="K437"/>
  <c r="K436"/>
  <c r="P436" s="1"/>
  <c r="K435"/>
  <c r="P435" s="1"/>
  <c r="K434"/>
  <c r="K433"/>
  <c r="K432"/>
  <c r="P432" s="1"/>
  <c r="K431"/>
  <c r="P431" s="1"/>
  <c r="K430"/>
  <c r="P430" s="1"/>
  <c r="K429"/>
  <c r="P429" s="1"/>
  <c r="K428"/>
  <c r="K427"/>
  <c r="K426"/>
  <c r="P426" s="1"/>
  <c r="P425"/>
  <c r="K425"/>
  <c r="K424"/>
  <c r="K423"/>
  <c r="P422"/>
  <c r="K422"/>
  <c r="P421"/>
  <c r="K421"/>
  <c r="K420"/>
  <c r="P420" s="1"/>
  <c r="K419"/>
  <c r="P419" s="1"/>
  <c r="K418"/>
  <c r="P418" s="1"/>
  <c r="K417"/>
  <c r="P416"/>
  <c r="K416"/>
  <c r="K415"/>
  <c r="P415" s="1"/>
  <c r="K414"/>
  <c r="K413"/>
  <c r="K412"/>
  <c r="P412" s="1"/>
  <c r="K411"/>
  <c r="K410"/>
  <c r="P410" s="1"/>
  <c r="K409"/>
  <c r="P408"/>
  <c r="K408"/>
  <c r="K407"/>
  <c r="P407" s="1"/>
  <c r="K406"/>
  <c r="P406" s="1"/>
  <c r="K405"/>
  <c r="K404"/>
  <c r="K403"/>
  <c r="K402"/>
  <c r="P402" s="1"/>
  <c r="K401"/>
  <c r="P401" s="1"/>
  <c r="K400"/>
  <c r="K399"/>
  <c r="K398"/>
  <c r="K397"/>
  <c r="K396"/>
  <c r="P396" s="1"/>
  <c r="K395"/>
  <c r="K394"/>
  <c r="K393"/>
  <c r="K392"/>
  <c r="P392" s="1"/>
  <c r="K391"/>
  <c r="K390"/>
  <c r="P390" s="1"/>
  <c r="K389"/>
  <c r="P389" s="1"/>
  <c r="K388"/>
  <c r="P388" s="1"/>
  <c r="K387"/>
  <c r="K386"/>
  <c r="K385"/>
  <c r="K384"/>
  <c r="P384" s="1"/>
  <c r="K383"/>
  <c r="P382"/>
  <c r="K382"/>
  <c r="K381"/>
  <c r="P381" s="1"/>
  <c r="K380"/>
  <c r="P380" s="1"/>
  <c r="K379"/>
  <c r="K378"/>
  <c r="P377"/>
  <c r="K377"/>
  <c r="K376"/>
  <c r="P376" s="1"/>
  <c r="K375"/>
  <c r="P374"/>
  <c r="K374"/>
  <c r="P373"/>
  <c r="K373"/>
  <c r="K372"/>
  <c r="P372" s="1"/>
  <c r="K371"/>
  <c r="P370"/>
  <c r="K370"/>
  <c r="P369"/>
  <c r="K369"/>
  <c r="K368"/>
  <c r="K367"/>
  <c r="P366"/>
  <c r="K366"/>
  <c r="P365"/>
  <c r="K365"/>
  <c r="K364"/>
  <c r="P364" s="1"/>
  <c r="K363"/>
  <c r="K362"/>
  <c r="P362" s="1"/>
  <c r="K361"/>
  <c r="P361" s="1"/>
  <c r="K360"/>
  <c r="K359"/>
  <c r="P359" s="1"/>
  <c r="K358"/>
  <c r="P358" s="1"/>
  <c r="K357"/>
  <c r="K356"/>
  <c r="P355"/>
  <c r="K355"/>
  <c r="K354"/>
  <c r="P354" s="1"/>
  <c r="K353"/>
  <c r="K352"/>
  <c r="K351"/>
  <c r="P351" s="1"/>
  <c r="K350"/>
  <c r="P350" s="1"/>
  <c r="K349"/>
  <c r="K348"/>
  <c r="P347"/>
  <c r="K347"/>
  <c r="K346"/>
  <c r="P346" s="1"/>
  <c r="K345"/>
  <c r="P345" s="1"/>
  <c r="K344"/>
  <c r="P344" s="1"/>
  <c r="K343"/>
  <c r="P342"/>
  <c r="K342"/>
  <c r="P341"/>
  <c r="K341"/>
  <c r="K340"/>
  <c r="P340" s="1"/>
  <c r="K339"/>
  <c r="K338"/>
  <c r="K337"/>
  <c r="P337" s="1"/>
  <c r="K336"/>
  <c r="P336" s="1"/>
  <c r="K335"/>
  <c r="K334"/>
  <c r="K333"/>
  <c r="P333" s="1"/>
  <c r="K332"/>
  <c r="P332" s="1"/>
  <c r="K331"/>
  <c r="K330"/>
  <c r="P330" s="1"/>
  <c r="K329"/>
  <c r="K328"/>
  <c r="P328" s="1"/>
  <c r="K327"/>
  <c r="P326"/>
  <c r="K326"/>
  <c r="K325"/>
  <c r="K324"/>
  <c r="P324" s="1"/>
  <c r="K323"/>
  <c r="K322"/>
  <c r="P322" s="1"/>
  <c r="K321"/>
  <c r="P321" s="1"/>
  <c r="K320"/>
  <c r="P320" s="1"/>
  <c r="K319"/>
  <c r="K318"/>
  <c r="K317"/>
  <c r="P317" s="1"/>
  <c r="K316"/>
  <c r="P316" s="1"/>
  <c r="K315"/>
  <c r="K314"/>
  <c r="P314" s="1"/>
  <c r="K313"/>
  <c r="P313" s="1"/>
  <c r="K312"/>
  <c r="P312" s="1"/>
  <c r="K311"/>
  <c r="K310"/>
  <c r="K309"/>
  <c r="P309" s="1"/>
  <c r="K308"/>
  <c r="P308" s="1"/>
  <c r="K307"/>
  <c r="P307" s="1"/>
  <c r="K306"/>
  <c r="P306" s="1"/>
  <c r="K305"/>
  <c r="K304"/>
  <c r="P303"/>
  <c r="K303"/>
  <c r="K302"/>
  <c r="P302" s="1"/>
  <c r="K301"/>
  <c r="K300"/>
  <c r="K299"/>
  <c r="P299" s="1"/>
  <c r="K298"/>
  <c r="P298" s="1"/>
  <c r="K297"/>
  <c r="K296"/>
  <c r="K295"/>
  <c r="P295" s="1"/>
  <c r="K294"/>
  <c r="P294" s="1"/>
  <c r="K293"/>
  <c r="K292"/>
  <c r="P292" s="1"/>
  <c r="K291"/>
  <c r="P291" s="1"/>
  <c r="K290"/>
  <c r="P290" s="1"/>
  <c r="K289"/>
  <c r="K288"/>
  <c r="K287"/>
  <c r="P287" s="1"/>
  <c r="K286"/>
  <c r="P286" s="1"/>
  <c r="K285"/>
  <c r="K284"/>
  <c r="P284" s="1"/>
  <c r="K283"/>
  <c r="K282"/>
  <c r="P282" s="1"/>
  <c r="K281"/>
  <c r="K280"/>
  <c r="K279"/>
  <c r="P279" s="1"/>
  <c r="K278"/>
  <c r="P278" s="1"/>
  <c r="K277"/>
  <c r="P277" s="1"/>
  <c r="K276"/>
  <c r="K275"/>
  <c r="K274"/>
  <c r="P274" s="1"/>
  <c r="K273"/>
  <c r="K272"/>
  <c r="K271"/>
  <c r="P271" s="1"/>
  <c r="K270"/>
  <c r="K269"/>
  <c r="P269" s="1"/>
  <c r="K268"/>
  <c r="P268" s="1"/>
  <c r="K267"/>
  <c r="K266"/>
  <c r="K265"/>
  <c r="P265" s="1"/>
  <c r="K264"/>
  <c r="K263"/>
  <c r="P263" s="1"/>
  <c r="K262"/>
  <c r="K261"/>
  <c r="K260"/>
  <c r="K259"/>
  <c r="K258"/>
  <c r="K257"/>
  <c r="K256"/>
  <c r="P256" s="1"/>
  <c r="K255"/>
  <c r="P255" s="1"/>
  <c r="P254"/>
  <c r="K254"/>
  <c r="K253"/>
  <c r="P253" s="1"/>
  <c r="K252"/>
  <c r="P252" s="1"/>
  <c r="K251"/>
  <c r="P251" s="1"/>
  <c r="K250"/>
  <c r="P250" s="1"/>
  <c r="K249"/>
  <c r="K248"/>
  <c r="K247"/>
  <c r="P247" s="1"/>
  <c r="K246"/>
  <c r="K245"/>
  <c r="K244"/>
  <c r="P243"/>
  <c r="K243"/>
  <c r="K242"/>
  <c r="P242" s="1"/>
  <c r="K241"/>
  <c r="P241" s="1"/>
  <c r="K240"/>
  <c r="K239"/>
  <c r="P239" s="1"/>
  <c r="K238"/>
  <c r="K237"/>
  <c r="P237" s="1"/>
  <c r="K236"/>
  <c r="P236" s="1"/>
  <c r="K235"/>
  <c r="P234"/>
  <c r="K234"/>
  <c r="K233"/>
  <c r="K232"/>
  <c r="K231"/>
  <c r="K230"/>
  <c r="P230" s="1"/>
  <c r="K229"/>
  <c r="K228"/>
  <c r="P228" s="1"/>
  <c r="K227"/>
  <c r="P226"/>
  <c r="K226"/>
  <c r="P225"/>
  <c r="K225"/>
  <c r="K224"/>
  <c r="P224" s="1"/>
  <c r="K223"/>
  <c r="P222"/>
  <c r="K222"/>
  <c r="K221"/>
  <c r="P221" s="1"/>
  <c r="K220"/>
  <c r="P220" s="1"/>
  <c r="K219"/>
  <c r="K218"/>
  <c r="P218" s="1"/>
  <c r="K217"/>
  <c r="K216"/>
  <c r="K215"/>
  <c r="K214"/>
  <c r="P214" s="1"/>
  <c r="K213"/>
  <c r="P213" s="1"/>
  <c r="K212"/>
  <c r="P212" s="1"/>
  <c r="P211"/>
  <c r="K211"/>
  <c r="K210"/>
  <c r="K209"/>
  <c r="P209" s="1"/>
  <c r="K208"/>
  <c r="K207"/>
  <c r="K206"/>
  <c r="P206" s="1"/>
  <c r="K205"/>
  <c r="P205" s="1"/>
  <c r="K204"/>
  <c r="P204" s="1"/>
  <c r="K203"/>
  <c r="K202"/>
  <c r="P202" s="1"/>
  <c r="K201"/>
  <c r="L200"/>
  <c r="K200"/>
  <c r="L199"/>
  <c r="K199"/>
  <c r="P198"/>
  <c r="L197"/>
  <c r="K197"/>
  <c r="J197" s="1"/>
  <c r="L196"/>
  <c r="K196"/>
  <c r="L195"/>
  <c r="K195"/>
  <c r="P195" s="1"/>
  <c r="L194"/>
  <c r="K194"/>
  <c r="P194" s="1"/>
  <c r="J194"/>
  <c r="L193"/>
  <c r="K193"/>
  <c r="L192"/>
  <c r="K192"/>
  <c r="L191"/>
  <c r="K191"/>
  <c r="L190"/>
  <c r="K190"/>
  <c r="L189"/>
  <c r="K189"/>
  <c r="P188"/>
  <c r="L188"/>
  <c r="K188"/>
  <c r="J188"/>
  <c r="L187"/>
  <c r="K187"/>
  <c r="P187" s="1"/>
  <c r="L186"/>
  <c r="K186"/>
  <c r="P186" s="1"/>
  <c r="L185"/>
  <c r="K185"/>
  <c r="L184"/>
  <c r="K184"/>
  <c r="P184" s="1"/>
  <c r="J184"/>
  <c r="P183"/>
  <c r="L183"/>
  <c r="K183"/>
  <c r="J183"/>
  <c r="L182"/>
  <c r="K182"/>
  <c r="P182" s="1"/>
  <c r="L181"/>
  <c r="K181"/>
  <c r="P180"/>
  <c r="L180"/>
  <c r="K180"/>
  <c r="J180"/>
  <c r="L179"/>
  <c r="K179"/>
  <c r="P179" s="1"/>
  <c r="L178"/>
  <c r="K178"/>
  <c r="L177"/>
  <c r="K177"/>
  <c r="L176"/>
  <c r="K176"/>
  <c r="P176" s="1"/>
  <c r="L175"/>
  <c r="K175"/>
  <c r="J175" s="1"/>
  <c r="Q175" s="1"/>
  <c r="L174"/>
  <c r="K174"/>
  <c r="P174" s="1"/>
  <c r="L173"/>
  <c r="K173"/>
  <c r="L172"/>
  <c r="K172"/>
  <c r="J172" s="1"/>
  <c r="P171"/>
  <c r="L171"/>
  <c r="K171"/>
  <c r="J171" s="1"/>
  <c r="L170"/>
  <c r="K170"/>
  <c r="P170" s="1"/>
  <c r="L169"/>
  <c r="K169"/>
  <c r="P168"/>
  <c r="L168"/>
  <c r="K168"/>
  <c r="J168" s="1"/>
  <c r="Q168" s="1"/>
  <c r="P167"/>
  <c r="L167"/>
  <c r="K167"/>
  <c r="J167" s="1"/>
  <c r="L166"/>
  <c r="K166"/>
  <c r="P166" s="1"/>
  <c r="L165"/>
  <c r="K165"/>
  <c r="L164"/>
  <c r="K164"/>
  <c r="J164" s="1"/>
  <c r="L163"/>
  <c r="K163"/>
  <c r="P163" s="1"/>
  <c r="J163"/>
  <c r="L162"/>
  <c r="K162"/>
  <c r="P162" s="1"/>
  <c r="L161"/>
  <c r="K161"/>
  <c r="L160"/>
  <c r="K160"/>
  <c r="P160" s="1"/>
  <c r="J160"/>
  <c r="P159"/>
  <c r="L159"/>
  <c r="K159"/>
  <c r="J159"/>
  <c r="L158"/>
  <c r="K158"/>
  <c r="P158" s="1"/>
  <c r="L157"/>
  <c r="K157"/>
  <c r="P156"/>
  <c r="L156"/>
  <c r="K156"/>
  <c r="J156"/>
  <c r="L155"/>
  <c r="K155"/>
  <c r="P155" s="1"/>
  <c r="L154"/>
  <c r="K154"/>
  <c r="P154" s="1"/>
  <c r="L153"/>
  <c r="K153"/>
  <c r="L152"/>
  <c r="K152"/>
  <c r="P152" s="1"/>
  <c r="L151"/>
  <c r="K151"/>
  <c r="P151" s="1"/>
  <c r="L150"/>
  <c r="K150"/>
  <c r="P150" s="1"/>
  <c r="L149"/>
  <c r="K149"/>
  <c r="L148"/>
  <c r="K148"/>
  <c r="P148" s="1"/>
  <c r="L147"/>
  <c r="K147"/>
  <c r="L146"/>
  <c r="K146"/>
  <c r="P146" s="1"/>
  <c r="L145"/>
  <c r="K145"/>
  <c r="P144"/>
  <c r="L144"/>
  <c r="K144"/>
  <c r="J144" s="1"/>
  <c r="L143"/>
  <c r="K143"/>
  <c r="L142"/>
  <c r="K142"/>
  <c r="P142" s="1"/>
  <c r="L141"/>
  <c r="K141"/>
  <c r="L140"/>
  <c r="K140"/>
  <c r="L139"/>
  <c r="K139"/>
  <c r="J139" s="1"/>
  <c r="L138"/>
  <c r="K138"/>
  <c r="P138" s="1"/>
  <c r="L137"/>
  <c r="K137"/>
  <c r="P136"/>
  <c r="L136"/>
  <c r="K136"/>
  <c r="J136" s="1"/>
  <c r="L135"/>
  <c r="K135"/>
  <c r="L134"/>
  <c r="K134"/>
  <c r="P134" s="1"/>
  <c r="L133"/>
  <c r="K133"/>
  <c r="L132"/>
  <c r="K132"/>
  <c r="P131"/>
  <c r="L131"/>
  <c r="K131"/>
  <c r="J131" s="1"/>
  <c r="L130"/>
  <c r="K130"/>
  <c r="P130" s="1"/>
  <c r="L129"/>
  <c r="K129"/>
  <c r="P128"/>
  <c r="L128"/>
  <c r="K128"/>
  <c r="J128" s="1"/>
  <c r="L127"/>
  <c r="K127"/>
  <c r="P127" s="1"/>
  <c r="J127"/>
  <c r="L126"/>
  <c r="K126"/>
  <c r="P126" s="1"/>
  <c r="L125"/>
  <c r="K125"/>
  <c r="J125" s="1"/>
  <c r="L124"/>
  <c r="K124"/>
  <c r="J124" s="1"/>
  <c r="P123"/>
  <c r="L123"/>
  <c r="K123"/>
  <c r="J123" s="1"/>
  <c r="L122"/>
  <c r="K122"/>
  <c r="P122" s="1"/>
  <c r="L121"/>
  <c r="K121"/>
  <c r="J121" s="1"/>
  <c r="L120"/>
  <c r="K120"/>
  <c r="J120" s="1"/>
  <c r="Q120" s="1"/>
  <c r="L119"/>
  <c r="K119"/>
  <c r="J119" s="1"/>
  <c r="L118"/>
  <c r="K118"/>
  <c r="P118" s="1"/>
  <c r="L117"/>
  <c r="K117"/>
  <c r="J117" s="1"/>
  <c r="L116"/>
  <c r="K116"/>
  <c r="P116" s="1"/>
  <c r="L115"/>
  <c r="K115"/>
  <c r="P115" s="1"/>
  <c r="L114"/>
  <c r="K114"/>
  <c r="P114" s="1"/>
  <c r="L113"/>
  <c r="K113"/>
  <c r="J113" s="1"/>
  <c r="L112"/>
  <c r="K112"/>
  <c r="J112" s="1"/>
  <c r="L111"/>
  <c r="K111"/>
  <c r="L110"/>
  <c r="K110"/>
  <c r="P110" s="1"/>
  <c r="L109"/>
  <c r="K109"/>
  <c r="J109" s="1"/>
  <c r="L108"/>
  <c r="K108"/>
  <c r="L107"/>
  <c r="K107"/>
  <c r="K106"/>
  <c r="P106" s="1"/>
  <c r="L105"/>
  <c r="K105"/>
  <c r="P105" s="1"/>
  <c r="P104"/>
  <c r="L104"/>
  <c r="K104"/>
  <c r="J104" s="1"/>
  <c r="L103"/>
  <c r="K103"/>
  <c r="J103" s="1"/>
  <c r="L102"/>
  <c r="K102"/>
  <c r="L101"/>
  <c r="K101"/>
  <c r="P101" s="1"/>
  <c r="L100"/>
  <c r="K100"/>
  <c r="K99"/>
  <c r="L98"/>
  <c r="K98"/>
  <c r="J98" s="1"/>
  <c r="L97"/>
  <c r="K97"/>
  <c r="P97" s="1"/>
  <c r="P96"/>
  <c r="L96"/>
  <c r="K96"/>
  <c r="J96" s="1"/>
  <c r="K95"/>
  <c r="L94"/>
  <c r="K94"/>
  <c r="J94" s="1"/>
  <c r="L93"/>
  <c r="K93"/>
  <c r="P93" s="1"/>
  <c r="L89"/>
  <c r="K89"/>
  <c r="J89" s="1"/>
  <c r="K88"/>
  <c r="P88" s="1"/>
  <c r="L87"/>
  <c r="K87"/>
  <c r="P87" s="1"/>
  <c r="P86"/>
  <c r="L86"/>
  <c r="K86"/>
  <c r="J86" s="1"/>
  <c r="L85"/>
  <c r="K85"/>
  <c r="L84"/>
  <c r="K84"/>
  <c r="J84" s="1"/>
  <c r="L83"/>
  <c r="K83"/>
  <c r="P83" s="1"/>
  <c r="L82"/>
  <c r="K82"/>
  <c r="J82" s="1"/>
  <c r="L81"/>
  <c r="K81"/>
  <c r="P81" s="1"/>
  <c r="J81"/>
  <c r="L80"/>
  <c r="K80"/>
  <c r="J80" s="1"/>
  <c r="L79"/>
  <c r="K79"/>
  <c r="P79" s="1"/>
  <c r="L78"/>
  <c r="K78"/>
  <c r="J78" s="1"/>
  <c r="L77"/>
  <c r="K77"/>
  <c r="P77" s="1"/>
  <c r="L76"/>
  <c r="K76"/>
  <c r="P76" s="1"/>
  <c r="L75"/>
  <c r="K75"/>
  <c r="P75" s="1"/>
  <c r="L74"/>
  <c r="K74"/>
  <c r="J74" s="1"/>
  <c r="P73"/>
  <c r="L73"/>
  <c r="K73"/>
  <c r="J73" s="1"/>
  <c r="L72"/>
  <c r="K72"/>
  <c r="J72" s="1"/>
  <c r="Q72" s="1"/>
  <c r="L71"/>
  <c r="K71"/>
  <c r="P71" s="1"/>
  <c r="P70"/>
  <c r="L70"/>
  <c r="K70"/>
  <c r="J70" s="1"/>
  <c r="L69"/>
  <c r="K69"/>
  <c r="J69" s="1"/>
  <c r="L68"/>
  <c r="K68"/>
  <c r="L67"/>
  <c r="K67"/>
  <c r="P67" s="1"/>
  <c r="J67"/>
  <c r="L66"/>
  <c r="K66"/>
  <c r="J66" s="1"/>
  <c r="P65"/>
  <c r="L65"/>
  <c r="K65"/>
  <c r="J65" s="1"/>
  <c r="L64"/>
  <c r="K64"/>
  <c r="J64" s="1"/>
  <c r="L63"/>
  <c r="Q63" s="1"/>
  <c r="K63"/>
  <c r="P63" s="1"/>
  <c r="K62"/>
  <c r="P62" s="1"/>
  <c r="L61"/>
  <c r="K61"/>
  <c r="P61" s="1"/>
  <c r="P60"/>
  <c r="L60"/>
  <c r="K60"/>
  <c r="J60" s="1"/>
  <c r="L59"/>
  <c r="K59"/>
  <c r="J59" s="1"/>
  <c r="L58"/>
  <c r="K58"/>
  <c r="L57"/>
  <c r="K57"/>
  <c r="L56"/>
  <c r="K56"/>
  <c r="J56" s="1"/>
  <c r="L55"/>
  <c r="K55"/>
  <c r="P55" s="1"/>
  <c r="J55"/>
  <c r="L54"/>
  <c r="K54"/>
  <c r="P54" s="1"/>
  <c r="L53"/>
  <c r="K53"/>
  <c r="P53" s="1"/>
  <c r="L52"/>
  <c r="K52"/>
  <c r="J52" s="1"/>
  <c r="P51"/>
  <c r="L51"/>
  <c r="K51"/>
  <c r="J51"/>
  <c r="L50"/>
  <c r="K50"/>
  <c r="P50" s="1"/>
  <c r="L49"/>
  <c r="K49"/>
  <c r="P49" s="1"/>
  <c r="L48"/>
  <c r="K48"/>
  <c r="J48" s="1"/>
  <c r="L47"/>
  <c r="K47"/>
  <c r="P46"/>
  <c r="L46"/>
  <c r="K46"/>
  <c r="J46" s="1"/>
  <c r="L45"/>
  <c r="K45"/>
  <c r="P45" s="1"/>
  <c r="P44"/>
  <c r="L44"/>
  <c r="K44"/>
  <c r="J44" s="1"/>
  <c r="P43"/>
  <c r="L43"/>
  <c r="K43"/>
  <c r="J43" s="1"/>
  <c r="L42"/>
  <c r="K42"/>
  <c r="P42" s="1"/>
  <c r="J42"/>
  <c r="L41"/>
  <c r="K41"/>
  <c r="P41" s="1"/>
  <c r="P40"/>
  <c r="L40"/>
  <c r="K40"/>
  <c r="J40" s="1"/>
  <c r="P39"/>
  <c r="L39"/>
  <c r="K39"/>
  <c r="J39"/>
  <c r="L38"/>
  <c r="K38"/>
  <c r="P38" s="1"/>
  <c r="L37"/>
  <c r="K37"/>
  <c r="P37" s="1"/>
  <c r="L36"/>
  <c r="K36"/>
  <c r="J36" s="1"/>
  <c r="Q36" s="1"/>
  <c r="L35"/>
  <c r="K35"/>
  <c r="P35" s="1"/>
  <c r="L34"/>
  <c r="K34"/>
  <c r="P34" s="1"/>
  <c r="L33"/>
  <c r="K33"/>
  <c r="P33" s="1"/>
  <c r="L32"/>
  <c r="K32"/>
  <c r="J32" s="1"/>
  <c r="L31"/>
  <c r="K31"/>
  <c r="J31" s="1"/>
  <c r="L30"/>
  <c r="K30"/>
  <c r="J30" s="1"/>
  <c r="L29"/>
  <c r="K29"/>
  <c r="P29" s="1"/>
  <c r="L28"/>
  <c r="K28"/>
  <c r="J28" s="1"/>
  <c r="L27"/>
  <c r="K27"/>
  <c r="P27" s="1"/>
  <c r="L26"/>
  <c r="K26"/>
  <c r="J26" s="1"/>
  <c r="L25"/>
  <c r="K25"/>
  <c r="L24"/>
  <c r="K24"/>
  <c r="J24" s="1"/>
  <c r="L23"/>
  <c r="K23"/>
  <c r="P23" s="1"/>
  <c r="J23"/>
  <c r="Q23" s="1"/>
  <c r="L22"/>
  <c r="K22"/>
  <c r="P22" s="1"/>
  <c r="L21"/>
  <c r="K21"/>
  <c r="P21" s="1"/>
  <c r="L20"/>
  <c r="K20"/>
  <c r="J20" s="1"/>
  <c r="L19"/>
  <c r="K19"/>
  <c r="P19" s="1"/>
  <c r="J19"/>
  <c r="K18"/>
  <c r="P18" s="1"/>
  <c r="L17"/>
  <c r="K17"/>
  <c r="P17" s="1"/>
  <c r="L16"/>
  <c r="K16"/>
  <c r="P16" s="1"/>
  <c r="L15"/>
  <c r="K15"/>
  <c r="J15" s="1"/>
  <c r="L14"/>
  <c r="K14"/>
  <c r="J14" s="1"/>
  <c r="L13"/>
  <c r="K13"/>
  <c r="J13" s="1"/>
  <c r="P12"/>
  <c r="P11"/>
  <c r="L10"/>
  <c r="K10"/>
  <c r="P10" s="1"/>
  <c r="L9"/>
  <c r="K9"/>
  <c r="J9" s="1"/>
  <c r="L8"/>
  <c r="K8"/>
  <c r="P8" s="1"/>
  <c r="L7"/>
  <c r="K7"/>
  <c r="J7" s="1"/>
  <c r="K482" i="4"/>
  <c r="L8"/>
  <c r="L9"/>
  <c r="L10"/>
  <c r="L13"/>
  <c r="L14"/>
  <c r="L15"/>
  <c r="L16"/>
  <c r="L17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3"/>
  <c r="Q63" s="1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9"/>
  <c r="L93"/>
  <c r="L94"/>
  <c r="L96"/>
  <c r="L97"/>
  <c r="L98"/>
  <c r="L100"/>
  <c r="L101"/>
  <c r="L102"/>
  <c r="L103"/>
  <c r="L104"/>
  <c r="L105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9"/>
  <c r="L200"/>
  <c r="L7"/>
  <c r="K551"/>
  <c r="P551" s="1"/>
  <c r="K550"/>
  <c r="P550" s="1"/>
  <c r="K549"/>
  <c r="P549" s="1"/>
  <c r="K548"/>
  <c r="P548" s="1"/>
  <c r="K547"/>
  <c r="P547" s="1"/>
  <c r="K546"/>
  <c r="P546" s="1"/>
  <c r="K545"/>
  <c r="P545" s="1"/>
  <c r="K544"/>
  <c r="P544" s="1"/>
  <c r="K543"/>
  <c r="K542"/>
  <c r="K541"/>
  <c r="P541" s="1"/>
  <c r="K540"/>
  <c r="K539"/>
  <c r="K538"/>
  <c r="K537"/>
  <c r="P537" s="1"/>
  <c r="K536"/>
  <c r="K535"/>
  <c r="K534"/>
  <c r="K533"/>
  <c r="P533" s="1"/>
  <c r="K532"/>
  <c r="K531"/>
  <c r="K530"/>
  <c r="K529"/>
  <c r="P529" s="1"/>
  <c r="K528"/>
  <c r="K527"/>
  <c r="K526"/>
  <c r="K525"/>
  <c r="K524"/>
  <c r="K523"/>
  <c r="D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P484" s="1"/>
  <c r="K483"/>
  <c r="P483" s="1"/>
  <c r="K481"/>
  <c r="K480"/>
  <c r="K479"/>
  <c r="K478"/>
  <c r="K477"/>
  <c r="K476"/>
  <c r="K475"/>
  <c r="K474"/>
  <c r="K473"/>
  <c r="K472"/>
  <c r="K471"/>
  <c r="K470"/>
  <c r="K469"/>
  <c r="K467"/>
  <c r="K466"/>
  <c r="K465"/>
  <c r="K464"/>
  <c r="K463"/>
  <c r="K462"/>
  <c r="K461"/>
  <c r="K460"/>
  <c r="K459"/>
  <c r="K458"/>
  <c r="K457"/>
  <c r="K456"/>
  <c r="K455"/>
  <c r="K454"/>
  <c r="P454" s="1"/>
  <c r="K453"/>
  <c r="K452"/>
  <c r="P452" s="1"/>
  <c r="K451"/>
  <c r="P451" s="1"/>
  <c r="K450"/>
  <c r="P450" s="1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P429" s="1"/>
  <c r="K428"/>
  <c r="P428" s="1"/>
  <c r="K427"/>
  <c r="K426"/>
  <c r="P426" s="1"/>
  <c r="K425"/>
  <c r="K424"/>
  <c r="K423"/>
  <c r="K422"/>
  <c r="K421"/>
  <c r="K420"/>
  <c r="P420" s="1"/>
  <c r="K419"/>
  <c r="P419" s="1"/>
  <c r="K418"/>
  <c r="K417"/>
  <c r="P417" s="1"/>
  <c r="K416"/>
  <c r="K415"/>
  <c r="P415" s="1"/>
  <c r="K414"/>
  <c r="K413"/>
  <c r="P413" s="1"/>
  <c r="K412"/>
  <c r="K411"/>
  <c r="P411" s="1"/>
  <c r="K410"/>
  <c r="K409"/>
  <c r="P409" s="1"/>
  <c r="K408"/>
  <c r="K407"/>
  <c r="P407" s="1"/>
  <c r="K406"/>
  <c r="K405"/>
  <c r="P405" s="1"/>
  <c r="K404"/>
  <c r="K403"/>
  <c r="K402"/>
  <c r="P402" s="1"/>
  <c r="K401"/>
  <c r="P401" s="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P383" s="1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P362" s="1"/>
  <c r="K361"/>
  <c r="P361" s="1"/>
  <c r="K360"/>
  <c r="K359"/>
  <c r="K358"/>
  <c r="K357"/>
  <c r="K356"/>
  <c r="K355"/>
  <c r="K354"/>
  <c r="K353"/>
  <c r="K352"/>
  <c r="K351"/>
  <c r="K350"/>
  <c r="K349"/>
  <c r="K348"/>
  <c r="K347"/>
  <c r="K346"/>
  <c r="K345"/>
  <c r="P345" s="1"/>
  <c r="K344"/>
  <c r="P344" s="1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P321" s="1"/>
  <c r="K320"/>
  <c r="K319"/>
  <c r="P319" s="1"/>
  <c r="K318"/>
  <c r="K317"/>
  <c r="P317" s="1"/>
  <c r="K316"/>
  <c r="K315"/>
  <c r="P315" s="1"/>
  <c r="K314"/>
  <c r="K313"/>
  <c r="P313" s="1"/>
  <c r="K312"/>
  <c r="K311"/>
  <c r="P311" s="1"/>
  <c r="K310"/>
  <c r="K309"/>
  <c r="P309" s="1"/>
  <c r="K308"/>
  <c r="P308" s="1"/>
  <c r="K307"/>
  <c r="P307" s="1"/>
  <c r="K306"/>
  <c r="K305"/>
  <c r="P305" s="1"/>
  <c r="K304"/>
  <c r="K303"/>
  <c r="P303" s="1"/>
  <c r="K302"/>
  <c r="K301"/>
  <c r="P301" s="1"/>
  <c r="K300"/>
  <c r="K299"/>
  <c r="P299" s="1"/>
  <c r="K298"/>
  <c r="K297"/>
  <c r="P297" s="1"/>
  <c r="K296"/>
  <c r="K295"/>
  <c r="P295" s="1"/>
  <c r="K294"/>
  <c r="K293"/>
  <c r="P293" s="1"/>
  <c r="K292"/>
  <c r="K291"/>
  <c r="P291" s="1"/>
  <c r="K290"/>
  <c r="K289"/>
  <c r="P289" s="1"/>
  <c r="K288"/>
  <c r="K287"/>
  <c r="P287" s="1"/>
  <c r="K286"/>
  <c r="K285"/>
  <c r="P285" s="1"/>
  <c r="K284"/>
  <c r="K283"/>
  <c r="P283" s="1"/>
  <c r="K282"/>
  <c r="K281"/>
  <c r="P281" s="1"/>
  <c r="K280"/>
  <c r="K279"/>
  <c r="P279" s="1"/>
  <c r="K278"/>
  <c r="K277"/>
  <c r="P277" s="1"/>
  <c r="K276"/>
  <c r="K275"/>
  <c r="K274"/>
  <c r="P274" s="1"/>
  <c r="K273"/>
  <c r="P273" s="1"/>
  <c r="K272"/>
  <c r="K271"/>
  <c r="P271" s="1"/>
  <c r="K270"/>
  <c r="K269"/>
  <c r="K268"/>
  <c r="K267"/>
  <c r="K266"/>
  <c r="K265"/>
  <c r="P265" s="1"/>
  <c r="K264"/>
  <c r="K263"/>
  <c r="K262"/>
  <c r="K261"/>
  <c r="K260"/>
  <c r="K259"/>
  <c r="K258"/>
  <c r="K257"/>
  <c r="K256"/>
  <c r="K255"/>
  <c r="P255" s="1"/>
  <c r="K254"/>
  <c r="P254" s="1"/>
  <c r="K253"/>
  <c r="P253" s="1"/>
  <c r="K252"/>
  <c r="P252" s="1"/>
  <c r="K251"/>
  <c r="K250"/>
  <c r="K249"/>
  <c r="K248"/>
  <c r="K247"/>
  <c r="K246"/>
  <c r="K245"/>
  <c r="K244"/>
  <c r="K243"/>
  <c r="K242"/>
  <c r="K241"/>
  <c r="K240"/>
  <c r="K239"/>
  <c r="K238"/>
  <c r="K237"/>
  <c r="P237" s="1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P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P106" s="1"/>
  <c r="K105"/>
  <c r="P105" s="1"/>
  <c r="K104"/>
  <c r="K103"/>
  <c r="P103" s="1"/>
  <c r="K102"/>
  <c r="K101"/>
  <c r="P101" s="1"/>
  <c r="K100"/>
  <c r="K99"/>
  <c r="K98"/>
  <c r="P98" s="1"/>
  <c r="K97"/>
  <c r="J97" s="1"/>
  <c r="K96"/>
  <c r="K95"/>
  <c r="K94"/>
  <c r="P94" s="1"/>
  <c r="K93"/>
  <c r="P93" s="1"/>
  <c r="K89"/>
  <c r="K88"/>
  <c r="P88" s="1"/>
  <c r="K87"/>
  <c r="J87" s="1"/>
  <c r="K86"/>
  <c r="K85"/>
  <c r="J85" s="1"/>
  <c r="K84"/>
  <c r="K83"/>
  <c r="J83" s="1"/>
  <c r="K82"/>
  <c r="K81"/>
  <c r="J81" s="1"/>
  <c r="K80"/>
  <c r="K79"/>
  <c r="J79" s="1"/>
  <c r="K78"/>
  <c r="K77"/>
  <c r="J77" s="1"/>
  <c r="K76"/>
  <c r="K75"/>
  <c r="J75" s="1"/>
  <c r="K74"/>
  <c r="K73"/>
  <c r="J73" s="1"/>
  <c r="K72"/>
  <c r="K71"/>
  <c r="J71" s="1"/>
  <c r="K70"/>
  <c r="K69"/>
  <c r="J69" s="1"/>
  <c r="K68"/>
  <c r="K67"/>
  <c r="J67" s="1"/>
  <c r="K66"/>
  <c r="K65"/>
  <c r="J65" s="1"/>
  <c r="K64"/>
  <c r="K63"/>
  <c r="P63" s="1"/>
  <c r="K62"/>
  <c r="P62" s="1"/>
  <c r="K61"/>
  <c r="J61" s="1"/>
  <c r="K60"/>
  <c r="K59"/>
  <c r="J59" s="1"/>
  <c r="K58"/>
  <c r="K57"/>
  <c r="J57" s="1"/>
  <c r="K56"/>
  <c r="K55"/>
  <c r="J55" s="1"/>
  <c r="K54"/>
  <c r="K53"/>
  <c r="K52"/>
  <c r="K51"/>
  <c r="J51" s="1"/>
  <c r="K50"/>
  <c r="K49"/>
  <c r="J49" s="1"/>
  <c r="K48"/>
  <c r="K47"/>
  <c r="J47" s="1"/>
  <c r="K46"/>
  <c r="K45"/>
  <c r="J45" s="1"/>
  <c r="K44"/>
  <c r="K43"/>
  <c r="J43" s="1"/>
  <c r="K42"/>
  <c r="K41"/>
  <c r="J41" s="1"/>
  <c r="K40"/>
  <c r="K39"/>
  <c r="J39" s="1"/>
  <c r="K38"/>
  <c r="P37"/>
  <c r="K37"/>
  <c r="J37" s="1"/>
  <c r="K36"/>
  <c r="K35"/>
  <c r="J35" s="1"/>
  <c r="K34"/>
  <c r="K33"/>
  <c r="J33" s="1"/>
  <c r="K32"/>
  <c r="K31"/>
  <c r="J31" s="1"/>
  <c r="K30"/>
  <c r="K29"/>
  <c r="J29" s="1"/>
  <c r="K28"/>
  <c r="K27"/>
  <c r="J27" s="1"/>
  <c r="K26"/>
  <c r="K25"/>
  <c r="J25" s="1"/>
  <c r="K24"/>
  <c r="K23"/>
  <c r="J23" s="1"/>
  <c r="K22"/>
  <c r="K21"/>
  <c r="J21" s="1"/>
  <c r="K20"/>
  <c r="K19"/>
  <c r="J19" s="1"/>
  <c r="K18"/>
  <c r="P18" s="1"/>
  <c r="K17"/>
  <c r="J17" s="1"/>
  <c r="K16"/>
  <c r="P16" s="1"/>
  <c r="K15"/>
  <c r="J15" s="1"/>
  <c r="K14"/>
  <c r="J14" s="1"/>
  <c r="K13"/>
  <c r="P13" s="1"/>
  <c r="P12"/>
  <c r="P11"/>
  <c r="K10"/>
  <c r="J10" s="1"/>
  <c r="K9"/>
  <c r="P9" s="1"/>
  <c r="K8"/>
  <c r="J8" s="1"/>
  <c r="K7"/>
  <c r="J7" s="1"/>
  <c r="N550" i="1"/>
  <c r="N547"/>
  <c r="K544"/>
  <c r="N544" s="1"/>
  <c r="K545"/>
  <c r="N545" s="1"/>
  <c r="K546"/>
  <c r="N546" s="1"/>
  <c r="K547"/>
  <c r="K548"/>
  <c r="N548" s="1"/>
  <c r="K549"/>
  <c r="N549" s="1"/>
  <c r="K550"/>
  <c r="Q163" i="5" l="1"/>
  <c r="Q64"/>
  <c r="Q167"/>
  <c r="Q65"/>
  <c r="Q171"/>
  <c r="Q42"/>
  <c r="Q81"/>
  <c r="Q13"/>
  <c r="Q52"/>
  <c r="Q67"/>
  <c r="Q89"/>
  <c r="Q124"/>
  <c r="Q14"/>
  <c r="Q80"/>
  <c r="Q103"/>
  <c r="Q123"/>
  <c r="Q156"/>
  <c r="Q159"/>
  <c r="Q20"/>
  <c r="P26"/>
  <c r="P31"/>
  <c r="Q39"/>
  <c r="Q51"/>
  <c r="P56"/>
  <c r="P59"/>
  <c r="P82"/>
  <c r="P89"/>
  <c r="P103"/>
  <c r="P121"/>
  <c r="J27"/>
  <c r="P66"/>
  <c r="J77"/>
  <c r="Q77" s="1"/>
  <c r="J101"/>
  <c r="Q101" s="1"/>
  <c r="J122"/>
  <c r="Q122" s="1"/>
  <c r="J130"/>
  <c r="Q130" s="1"/>
  <c r="J148"/>
  <c r="Q148" s="1"/>
  <c r="J151"/>
  <c r="Q151" s="1"/>
  <c r="J187"/>
  <c r="Q187" s="1"/>
  <c r="P124"/>
  <c r="Q84"/>
  <c r="J116"/>
  <c r="Q116" s="1"/>
  <c r="Q172"/>
  <c r="J179"/>
  <c r="Q179" s="1"/>
  <c r="P197"/>
  <c r="P14"/>
  <c r="Q19"/>
  <c r="P30"/>
  <c r="P112"/>
  <c r="P175"/>
  <c r="P84"/>
  <c r="P94"/>
  <c r="P109"/>
  <c r="P125"/>
  <c r="J152"/>
  <c r="Q152" s="1"/>
  <c r="P172"/>
  <c r="P7"/>
  <c r="P28"/>
  <c r="J35"/>
  <c r="Q35" s="1"/>
  <c r="J41"/>
  <c r="Q41" s="1"/>
  <c r="Q69"/>
  <c r="Q136"/>
  <c r="J162"/>
  <c r="Q162" s="1"/>
  <c r="P164"/>
  <c r="P244"/>
  <c r="P25"/>
  <c r="J25"/>
  <c r="Q25" s="1"/>
  <c r="J58"/>
  <c r="Q58" s="1"/>
  <c r="P58"/>
  <c r="J102"/>
  <c r="Q102" s="1"/>
  <c r="P102"/>
  <c r="J53" i="4"/>
  <c r="Q53" s="1"/>
  <c r="P53"/>
  <c r="P363"/>
  <c r="P395"/>
  <c r="P403"/>
  <c r="P318" i="5"/>
  <c r="J107"/>
  <c r="Q107" s="1"/>
  <c r="P107"/>
  <c r="P207"/>
  <c r="P400"/>
  <c r="P482"/>
  <c r="P532"/>
  <c r="P47"/>
  <c r="J47"/>
  <c r="Q47" s="1"/>
  <c r="J97"/>
  <c r="Q97" s="1"/>
  <c r="J111"/>
  <c r="Q111" s="1"/>
  <c r="P111"/>
  <c r="P147"/>
  <c r="J147"/>
  <c r="Q147" s="1"/>
  <c r="P192"/>
  <c r="J192"/>
  <c r="Q192" s="1"/>
  <c r="P275"/>
  <c r="P280"/>
  <c r="Q27"/>
  <c r="P85"/>
  <c r="J85"/>
  <c r="Q85" s="1"/>
  <c r="J108"/>
  <c r="Q108" s="1"/>
  <c r="P108"/>
  <c r="P140"/>
  <c r="J140"/>
  <c r="Q140" s="1"/>
  <c r="P267"/>
  <c r="P296"/>
  <c r="P482" i="4"/>
  <c r="P24" i="5"/>
  <c r="P69"/>
  <c r="P72"/>
  <c r="Q119"/>
  <c r="P262"/>
  <c r="P368"/>
  <c r="J10"/>
  <c r="Q10" s="1"/>
  <c r="Q43"/>
  <c r="Q46"/>
  <c r="P264"/>
  <c r="P397"/>
  <c r="P411"/>
  <c r="P13"/>
  <c r="J68"/>
  <c r="Q68" s="1"/>
  <c r="P68"/>
  <c r="P120"/>
  <c r="P135"/>
  <c r="J135"/>
  <c r="Q135" s="1"/>
  <c r="J176"/>
  <c r="Q176" s="1"/>
  <c r="P229"/>
  <c r="P288"/>
  <c r="P385"/>
  <c r="P434"/>
  <c r="Q30"/>
  <c r="Q59"/>
  <c r="Q73"/>
  <c r="Q131"/>
  <c r="P210"/>
  <c r="P272"/>
  <c r="P352"/>
  <c r="P463"/>
  <c r="P491"/>
  <c r="Q9"/>
  <c r="P57"/>
  <c r="J57"/>
  <c r="Q57" s="1"/>
  <c r="J83"/>
  <c r="Q83" s="1"/>
  <c r="Q139"/>
  <c r="J155"/>
  <c r="Q155" s="1"/>
  <c r="P196"/>
  <c r="J196"/>
  <c r="Q196" s="1"/>
  <c r="P414"/>
  <c r="P527"/>
  <c r="Q26"/>
  <c r="Q31"/>
  <c r="Q55"/>
  <c r="P132"/>
  <c r="J132"/>
  <c r="Q132" s="1"/>
  <c r="P143"/>
  <c r="J143"/>
  <c r="Q143" s="1"/>
  <c r="P178"/>
  <c r="J178"/>
  <c r="Q178" s="1"/>
  <c r="P273"/>
  <c r="P348"/>
  <c r="P9"/>
  <c r="J100"/>
  <c r="Q100" s="1"/>
  <c r="P100"/>
  <c r="Q112"/>
  <c r="Q127"/>
  <c r="P139"/>
  <c r="Q184"/>
  <c r="P208"/>
  <c r="P223"/>
  <c r="P227"/>
  <c r="P248"/>
  <c r="P259"/>
  <c r="P300"/>
  <c r="P304"/>
  <c r="P325"/>
  <c r="P329"/>
  <c r="P334"/>
  <c r="P356"/>
  <c r="P360"/>
  <c r="P542"/>
  <c r="Q78"/>
  <c r="Q96"/>
  <c r="Q117"/>
  <c r="J146"/>
  <c r="Q146" s="1"/>
  <c r="P260"/>
  <c r="P283"/>
  <c r="P393"/>
  <c r="P398"/>
  <c r="P466"/>
  <c r="P516"/>
  <c r="Q183"/>
  <c r="Q188"/>
  <c r="Q194"/>
  <c r="P386"/>
  <c r="P501"/>
  <c r="Q94"/>
  <c r="Q197"/>
  <c r="P310"/>
  <c r="P338"/>
  <c r="P403"/>
  <c r="P424"/>
  <c r="P394"/>
  <c r="P378"/>
  <c r="P404"/>
  <c r="P427"/>
  <c r="P444"/>
  <c r="P460"/>
  <c r="P475"/>
  <c r="P528"/>
  <c r="P137"/>
  <c r="J137"/>
  <c r="Q137" s="1"/>
  <c r="P153"/>
  <c r="J153"/>
  <c r="Q153" s="1"/>
  <c r="P169"/>
  <c r="J169"/>
  <c r="Q169" s="1"/>
  <c r="P185"/>
  <c r="J185"/>
  <c r="Q185" s="1"/>
  <c r="P285"/>
  <c r="P319"/>
  <c r="P353"/>
  <c r="P537"/>
  <c r="P141"/>
  <c r="J141"/>
  <c r="Q141" s="1"/>
  <c r="P173"/>
  <c r="J173"/>
  <c r="Q173" s="1"/>
  <c r="P238"/>
  <c r="P391"/>
  <c r="P428"/>
  <c r="P462"/>
  <c r="P129"/>
  <c r="J129"/>
  <c r="Q129" s="1"/>
  <c r="P145"/>
  <c r="J145"/>
  <c r="Q145" s="1"/>
  <c r="P161"/>
  <c r="J161"/>
  <c r="Q161" s="1"/>
  <c r="P177"/>
  <c r="J177"/>
  <c r="Q177" s="1"/>
  <c r="J193"/>
  <c r="Q193" s="1"/>
  <c r="P193"/>
  <c r="P240"/>
  <c r="P258"/>
  <c r="P293"/>
  <c r="P311"/>
  <c r="P327"/>
  <c r="P343"/>
  <c r="P433"/>
  <c r="P449"/>
  <c r="Q15"/>
  <c r="J22"/>
  <c r="Q22" s="1"/>
  <c r="Q32"/>
  <c r="Q48"/>
  <c r="J53"/>
  <c r="Q53" s="1"/>
  <c r="J54"/>
  <c r="Q54" s="1"/>
  <c r="Q74"/>
  <c r="Q98"/>
  <c r="J150"/>
  <c r="Q150" s="1"/>
  <c r="J166"/>
  <c r="Q166" s="1"/>
  <c r="J182"/>
  <c r="Q182" s="1"/>
  <c r="Q7"/>
  <c r="Q28"/>
  <c r="Q44"/>
  <c r="P64"/>
  <c r="Q70"/>
  <c r="J75"/>
  <c r="Q75" s="1"/>
  <c r="J76"/>
  <c r="Q76" s="1"/>
  <c r="P78"/>
  <c r="P80"/>
  <c r="Q86"/>
  <c r="Q104"/>
  <c r="Q109"/>
  <c r="J114"/>
  <c r="Q114" s="1"/>
  <c r="J115"/>
  <c r="Q115" s="1"/>
  <c r="P117"/>
  <c r="P119"/>
  <c r="Q125"/>
  <c r="Q128"/>
  <c r="J138"/>
  <c r="Q138" s="1"/>
  <c r="Q144"/>
  <c r="J154"/>
  <c r="Q154" s="1"/>
  <c r="Q160"/>
  <c r="J170"/>
  <c r="Q170" s="1"/>
  <c r="J186"/>
  <c r="Q186" s="1"/>
  <c r="P203"/>
  <c r="P219"/>
  <c r="P235"/>
  <c r="P257"/>
  <c r="P266"/>
  <c r="P301"/>
  <c r="P335"/>
  <c r="P441"/>
  <c r="P469"/>
  <c r="P477"/>
  <c r="P487"/>
  <c r="P495"/>
  <c r="P503"/>
  <c r="P511"/>
  <c r="P519"/>
  <c r="P529"/>
  <c r="P157"/>
  <c r="J157"/>
  <c r="Q157" s="1"/>
  <c r="P189"/>
  <c r="J189"/>
  <c r="Q189" s="1"/>
  <c r="P191"/>
  <c r="J191"/>
  <c r="Q191" s="1"/>
  <c r="P200"/>
  <c r="J200"/>
  <c r="Q200" s="1"/>
  <c r="P216"/>
  <c r="P232"/>
  <c r="P245"/>
  <c r="P375"/>
  <c r="P413"/>
  <c r="P133"/>
  <c r="J133"/>
  <c r="Q133" s="1"/>
  <c r="P149"/>
  <c r="J149"/>
  <c r="Q149" s="1"/>
  <c r="P165"/>
  <c r="J165"/>
  <c r="Q165" s="1"/>
  <c r="P181"/>
  <c r="J181"/>
  <c r="Q181" s="1"/>
  <c r="P190"/>
  <c r="J190"/>
  <c r="Q190" s="1"/>
  <c r="J199"/>
  <c r="Q199" s="1"/>
  <c r="P199"/>
  <c r="P201"/>
  <c r="P215"/>
  <c r="P217"/>
  <c r="P231"/>
  <c r="P233"/>
  <c r="P246"/>
  <c r="P367"/>
  <c r="P383"/>
  <c r="P399"/>
  <c r="P405"/>
  <c r="P461"/>
  <c r="J21"/>
  <c r="Q21" s="1"/>
  <c r="J37"/>
  <c r="Q37" s="1"/>
  <c r="J38"/>
  <c r="Q38" s="1"/>
  <c r="J79"/>
  <c r="Q79" s="1"/>
  <c r="Q113"/>
  <c r="J118"/>
  <c r="Q118" s="1"/>
  <c r="J134"/>
  <c r="Q134" s="1"/>
  <c r="J195"/>
  <c r="Q195" s="1"/>
  <c r="J16"/>
  <c r="Q16" s="1"/>
  <c r="J17"/>
  <c r="Q17" s="1"/>
  <c r="P20"/>
  <c r="J33"/>
  <c r="Q33" s="1"/>
  <c r="J34"/>
  <c r="Q34" s="1"/>
  <c r="P36"/>
  <c r="J49"/>
  <c r="Q49" s="1"/>
  <c r="J50"/>
  <c r="Q50" s="1"/>
  <c r="P52"/>
  <c r="Q60"/>
  <c r="J8"/>
  <c r="Q8" s="1"/>
  <c r="P15"/>
  <c r="Q24"/>
  <c r="J29"/>
  <c r="Q29" s="1"/>
  <c r="P32"/>
  <c r="Q40"/>
  <c r="J45"/>
  <c r="Q45" s="1"/>
  <c r="P48"/>
  <c r="Q56"/>
  <c r="J61"/>
  <c r="Q61" s="1"/>
  <c r="Q66"/>
  <c r="J71"/>
  <c r="Q71" s="1"/>
  <c r="P74"/>
  <c r="Q82"/>
  <c r="J87"/>
  <c r="Q87" s="1"/>
  <c r="J93"/>
  <c r="Q93" s="1"/>
  <c r="P98"/>
  <c r="J105"/>
  <c r="Q105" s="1"/>
  <c r="J110"/>
  <c r="Q110" s="1"/>
  <c r="P113"/>
  <c r="Q121"/>
  <c r="J126"/>
  <c r="Q126" s="1"/>
  <c r="J142"/>
  <c r="Q142" s="1"/>
  <c r="J158"/>
  <c r="Q158" s="1"/>
  <c r="Q164"/>
  <c r="J174"/>
  <c r="Q174" s="1"/>
  <c r="Q180"/>
  <c r="P472"/>
  <c r="P480"/>
  <c r="P490"/>
  <c r="P498"/>
  <c r="P506"/>
  <c r="P514"/>
  <c r="P522"/>
  <c r="P249"/>
  <c r="P261"/>
  <c r="P457"/>
  <c r="P465"/>
  <c r="P525"/>
  <c r="P533"/>
  <c r="P541"/>
  <c r="P270"/>
  <c r="P276"/>
  <c r="P281"/>
  <c r="P289"/>
  <c r="P297"/>
  <c r="P305"/>
  <c r="P315"/>
  <c r="P323"/>
  <c r="P331"/>
  <c r="P339"/>
  <c r="P349"/>
  <c r="P357"/>
  <c r="P363"/>
  <c r="P371"/>
  <c r="P379"/>
  <c r="P387"/>
  <c r="P395"/>
  <c r="P409"/>
  <c r="P417"/>
  <c r="P423"/>
  <c r="P437"/>
  <c r="P445"/>
  <c r="P476"/>
  <c r="P486"/>
  <c r="P494"/>
  <c r="P502"/>
  <c r="P510"/>
  <c r="P518"/>
  <c r="P14" i="4"/>
  <c r="P17"/>
  <c r="P57"/>
  <c r="P439"/>
  <c r="P33"/>
  <c r="P25"/>
  <c r="P49"/>
  <c r="P276"/>
  <c r="P379"/>
  <c r="P435"/>
  <c r="P8"/>
  <c r="P21"/>
  <c r="P41"/>
  <c r="P268"/>
  <c r="P367"/>
  <c r="P399"/>
  <c r="Q25"/>
  <c r="P375"/>
  <c r="P391"/>
  <c r="P431"/>
  <c r="P447"/>
  <c r="Q41"/>
  <c r="Q57"/>
  <c r="P7"/>
  <c r="Q10"/>
  <c r="Q14"/>
  <c r="P29"/>
  <c r="Q33"/>
  <c r="P45"/>
  <c r="Q49"/>
  <c r="P61"/>
  <c r="P371"/>
  <c r="P387"/>
  <c r="P423"/>
  <c r="P443"/>
  <c r="Q7"/>
  <c r="Q15"/>
  <c r="Q21"/>
  <c r="P23"/>
  <c r="Q29"/>
  <c r="P31"/>
  <c r="Q37"/>
  <c r="P39"/>
  <c r="Q45"/>
  <c r="P47"/>
  <c r="P55"/>
  <c r="Q61"/>
  <c r="P65"/>
  <c r="P67"/>
  <c r="P69"/>
  <c r="P71"/>
  <c r="P73"/>
  <c r="P75"/>
  <c r="P77"/>
  <c r="P79"/>
  <c r="P81"/>
  <c r="P83"/>
  <c r="P85"/>
  <c r="P87"/>
  <c r="P97"/>
  <c r="P270"/>
  <c r="P323"/>
  <c r="P325"/>
  <c r="P327"/>
  <c r="P329"/>
  <c r="P331"/>
  <c r="P333"/>
  <c r="P335"/>
  <c r="P337"/>
  <c r="P339"/>
  <c r="P341"/>
  <c r="P343"/>
  <c r="P347"/>
  <c r="P349"/>
  <c r="P351"/>
  <c r="P353"/>
  <c r="P355"/>
  <c r="P357"/>
  <c r="P359"/>
  <c r="P365"/>
  <c r="P373"/>
  <c r="P381"/>
  <c r="P389"/>
  <c r="P397"/>
  <c r="P425"/>
  <c r="P437"/>
  <c r="P445"/>
  <c r="P10"/>
  <c r="P19"/>
  <c r="P27"/>
  <c r="P35"/>
  <c r="P43"/>
  <c r="P51"/>
  <c r="P59"/>
  <c r="P266"/>
  <c r="P369"/>
  <c r="P377"/>
  <c r="P385"/>
  <c r="P393"/>
  <c r="P421"/>
  <c r="P433"/>
  <c r="P441"/>
  <c r="P449"/>
  <c r="Q67"/>
  <c r="Q71"/>
  <c r="Q75"/>
  <c r="Q79"/>
  <c r="Q83"/>
  <c r="Q87"/>
  <c r="Q23"/>
  <c r="Q31"/>
  <c r="Q39"/>
  <c r="Q47"/>
  <c r="Q55"/>
  <c r="Q8"/>
  <c r="Q19"/>
  <c r="Q27"/>
  <c r="Q35"/>
  <c r="Q43"/>
  <c r="Q51"/>
  <c r="Q59"/>
  <c r="J94"/>
  <c r="Q94" s="1"/>
  <c r="J98"/>
  <c r="Q98" s="1"/>
  <c r="J101"/>
  <c r="Q101" s="1"/>
  <c r="J103"/>
  <c r="Q103" s="1"/>
  <c r="J105"/>
  <c r="Q105" s="1"/>
  <c r="Q65"/>
  <c r="Q69"/>
  <c r="Q73"/>
  <c r="Q77"/>
  <c r="Q81"/>
  <c r="Q85"/>
  <c r="J93"/>
  <c r="Q93" s="1"/>
  <c r="Q97"/>
  <c r="P245"/>
  <c r="P261"/>
  <c r="P459"/>
  <c r="P467"/>
  <c r="P476"/>
  <c r="P485"/>
  <c r="P493"/>
  <c r="P497"/>
  <c r="P509"/>
  <c r="P517"/>
  <c r="P524"/>
  <c r="P532"/>
  <c r="P540"/>
  <c r="J112"/>
  <c r="Q112" s="1"/>
  <c r="P112"/>
  <c r="J120"/>
  <c r="Q120" s="1"/>
  <c r="P120"/>
  <c r="J128"/>
  <c r="Q128" s="1"/>
  <c r="P128"/>
  <c r="J136"/>
  <c r="Q136" s="1"/>
  <c r="P136"/>
  <c r="J144"/>
  <c r="Q144" s="1"/>
  <c r="P144"/>
  <c r="J152"/>
  <c r="Q152" s="1"/>
  <c r="P152"/>
  <c r="J160"/>
  <c r="Q160" s="1"/>
  <c r="P160"/>
  <c r="J168"/>
  <c r="Q168" s="1"/>
  <c r="P168"/>
  <c r="J172"/>
  <c r="Q172" s="1"/>
  <c r="P172"/>
  <c r="J184"/>
  <c r="Q184" s="1"/>
  <c r="P184"/>
  <c r="J192"/>
  <c r="Q192" s="1"/>
  <c r="P192"/>
  <c r="P200"/>
  <c r="J200"/>
  <c r="Q200" s="1"/>
  <c r="P216"/>
  <c r="P239"/>
  <c r="P243"/>
  <c r="P247"/>
  <c r="P251"/>
  <c r="P259"/>
  <c r="P263"/>
  <c r="P457"/>
  <c r="P461"/>
  <c r="P465"/>
  <c r="P470"/>
  <c r="P474"/>
  <c r="P478"/>
  <c r="P487"/>
  <c r="P491"/>
  <c r="P495"/>
  <c r="P499"/>
  <c r="P503"/>
  <c r="P507"/>
  <c r="P511"/>
  <c r="P515"/>
  <c r="P519"/>
  <c r="P526"/>
  <c r="P530"/>
  <c r="P534"/>
  <c r="P538"/>
  <c r="P542"/>
  <c r="P15"/>
  <c r="Q17"/>
  <c r="P241"/>
  <c r="P249"/>
  <c r="P257"/>
  <c r="P455"/>
  <c r="P463"/>
  <c r="P472"/>
  <c r="P480"/>
  <c r="P489"/>
  <c r="P501"/>
  <c r="P505"/>
  <c r="P513"/>
  <c r="P521"/>
  <c r="P528"/>
  <c r="P536"/>
  <c r="J108"/>
  <c r="Q108" s="1"/>
  <c r="P108"/>
  <c r="J116"/>
  <c r="Q116" s="1"/>
  <c r="P116"/>
  <c r="J124"/>
  <c r="Q124" s="1"/>
  <c r="P124"/>
  <c r="J132"/>
  <c r="Q132" s="1"/>
  <c r="P132"/>
  <c r="J140"/>
  <c r="Q140" s="1"/>
  <c r="P140"/>
  <c r="J148"/>
  <c r="Q148" s="1"/>
  <c r="P148"/>
  <c r="J156"/>
  <c r="Q156" s="1"/>
  <c r="P156"/>
  <c r="J164"/>
  <c r="Q164" s="1"/>
  <c r="P164"/>
  <c r="J176"/>
  <c r="Q176" s="1"/>
  <c r="P176"/>
  <c r="J180"/>
  <c r="Q180" s="1"/>
  <c r="P180"/>
  <c r="J188"/>
  <c r="Q188" s="1"/>
  <c r="P188"/>
  <c r="J196"/>
  <c r="Q196" s="1"/>
  <c r="P196"/>
  <c r="P204"/>
  <c r="P208"/>
  <c r="P212"/>
  <c r="P220"/>
  <c r="P224"/>
  <c r="P228"/>
  <c r="P232"/>
  <c r="P236"/>
  <c r="J110"/>
  <c r="Q110" s="1"/>
  <c r="P110"/>
  <c r="J114"/>
  <c r="Q114" s="1"/>
  <c r="P114"/>
  <c r="J118"/>
  <c r="Q118" s="1"/>
  <c r="P118"/>
  <c r="J122"/>
  <c r="Q122" s="1"/>
  <c r="P122"/>
  <c r="J126"/>
  <c r="Q126" s="1"/>
  <c r="P126"/>
  <c r="J130"/>
  <c r="Q130" s="1"/>
  <c r="P130"/>
  <c r="J134"/>
  <c r="Q134" s="1"/>
  <c r="P134"/>
  <c r="J138"/>
  <c r="Q138" s="1"/>
  <c r="P138"/>
  <c r="J142"/>
  <c r="Q142" s="1"/>
  <c r="P142"/>
  <c r="J146"/>
  <c r="Q146" s="1"/>
  <c r="P146"/>
  <c r="J150"/>
  <c r="Q150" s="1"/>
  <c r="P150"/>
  <c r="J154"/>
  <c r="Q154" s="1"/>
  <c r="P154"/>
  <c r="J158"/>
  <c r="Q158" s="1"/>
  <c r="P158"/>
  <c r="J162"/>
  <c r="Q162" s="1"/>
  <c r="P162"/>
  <c r="J166"/>
  <c r="Q166" s="1"/>
  <c r="P166"/>
  <c r="J170"/>
  <c r="Q170" s="1"/>
  <c r="P170"/>
  <c r="J174"/>
  <c r="Q174" s="1"/>
  <c r="P174"/>
  <c r="J178"/>
  <c r="Q178" s="1"/>
  <c r="P178"/>
  <c r="J182"/>
  <c r="Q182" s="1"/>
  <c r="P182"/>
  <c r="J186"/>
  <c r="Q186" s="1"/>
  <c r="P186"/>
  <c r="J190"/>
  <c r="Q190" s="1"/>
  <c r="P190"/>
  <c r="J194"/>
  <c r="Q194" s="1"/>
  <c r="P194"/>
  <c r="P202"/>
  <c r="P206"/>
  <c r="P210"/>
  <c r="P214"/>
  <c r="P218"/>
  <c r="P222"/>
  <c r="P226"/>
  <c r="P230"/>
  <c r="P234"/>
  <c r="J16"/>
  <c r="Q16" s="1"/>
  <c r="P107"/>
  <c r="J107"/>
  <c r="Q107" s="1"/>
  <c r="P111"/>
  <c r="J111"/>
  <c r="Q111" s="1"/>
  <c r="P115"/>
  <c r="J115"/>
  <c r="Q115" s="1"/>
  <c r="J117"/>
  <c r="Q117" s="1"/>
  <c r="P117"/>
  <c r="J121"/>
  <c r="Q121" s="1"/>
  <c r="P121"/>
  <c r="J125"/>
  <c r="Q125" s="1"/>
  <c r="P125"/>
  <c r="P127"/>
  <c r="J127"/>
  <c r="Q127" s="1"/>
  <c r="P131"/>
  <c r="J131"/>
  <c r="Q131" s="1"/>
  <c r="J137"/>
  <c r="Q137" s="1"/>
  <c r="P137"/>
  <c r="J141"/>
  <c r="Q141" s="1"/>
  <c r="P141"/>
  <c r="J145"/>
  <c r="Q145" s="1"/>
  <c r="P145"/>
  <c r="J149"/>
  <c r="Q149" s="1"/>
  <c r="P149"/>
  <c r="J153"/>
  <c r="Q153" s="1"/>
  <c r="P153"/>
  <c r="J157"/>
  <c r="Q157" s="1"/>
  <c r="P157"/>
  <c r="J161"/>
  <c r="Q161" s="1"/>
  <c r="P161"/>
  <c r="P167"/>
  <c r="J167"/>
  <c r="Q167" s="1"/>
  <c r="P171"/>
  <c r="J171"/>
  <c r="Q171" s="1"/>
  <c r="P175"/>
  <c r="J175"/>
  <c r="Q175" s="1"/>
  <c r="P183"/>
  <c r="J183"/>
  <c r="Q183" s="1"/>
  <c r="P456"/>
  <c r="P458"/>
  <c r="P460"/>
  <c r="P462"/>
  <c r="P464"/>
  <c r="P466"/>
  <c r="P469"/>
  <c r="P471"/>
  <c r="P473"/>
  <c r="P475"/>
  <c r="P477"/>
  <c r="P479"/>
  <c r="P481"/>
  <c r="P523"/>
  <c r="P525"/>
  <c r="P527"/>
  <c r="J165"/>
  <c r="Q165" s="1"/>
  <c r="P165"/>
  <c r="J169"/>
  <c r="Q169" s="1"/>
  <c r="P169"/>
  <c r="J173"/>
  <c r="Q173" s="1"/>
  <c r="P173"/>
  <c r="J177"/>
  <c r="Q177" s="1"/>
  <c r="P177"/>
  <c r="J181"/>
  <c r="Q181" s="1"/>
  <c r="P181"/>
  <c r="P187"/>
  <c r="J187"/>
  <c r="Q187" s="1"/>
  <c r="P191"/>
  <c r="J191"/>
  <c r="Q191" s="1"/>
  <c r="J197"/>
  <c r="Q197" s="1"/>
  <c r="P197"/>
  <c r="P238"/>
  <c r="P242"/>
  <c r="P246"/>
  <c r="P250"/>
  <c r="P258"/>
  <c r="P262"/>
  <c r="P272"/>
  <c r="P278"/>
  <c r="P280"/>
  <c r="P282"/>
  <c r="P284"/>
  <c r="P286"/>
  <c r="P288"/>
  <c r="P290"/>
  <c r="P292"/>
  <c r="P294"/>
  <c r="P296"/>
  <c r="P298"/>
  <c r="P300"/>
  <c r="P302"/>
  <c r="P304"/>
  <c r="P306"/>
  <c r="P310"/>
  <c r="P312"/>
  <c r="P314"/>
  <c r="P316"/>
  <c r="P318"/>
  <c r="P320"/>
  <c r="P322"/>
  <c r="P324"/>
  <c r="P326"/>
  <c r="P328"/>
  <c r="P330"/>
  <c r="P332"/>
  <c r="P334"/>
  <c r="P336"/>
  <c r="P338"/>
  <c r="P340"/>
  <c r="P342"/>
  <c r="P346"/>
  <c r="P348"/>
  <c r="P350"/>
  <c r="P352"/>
  <c r="P354"/>
  <c r="P356"/>
  <c r="P358"/>
  <c r="P360"/>
  <c r="P404"/>
  <c r="P406"/>
  <c r="P408"/>
  <c r="P410"/>
  <c r="P412"/>
  <c r="P414"/>
  <c r="P416"/>
  <c r="P418"/>
  <c r="P427"/>
  <c r="P453"/>
  <c r="J13"/>
  <c r="Q13" s="1"/>
  <c r="P89"/>
  <c r="J89"/>
  <c r="Q89" s="1"/>
  <c r="J109"/>
  <c r="Q109" s="1"/>
  <c r="P109"/>
  <c r="J113"/>
  <c r="Q113" s="1"/>
  <c r="P113"/>
  <c r="P119"/>
  <c r="J119"/>
  <c r="Q119" s="1"/>
  <c r="P123"/>
  <c r="J123"/>
  <c r="Q123" s="1"/>
  <c r="J129"/>
  <c r="Q129" s="1"/>
  <c r="P129"/>
  <c r="J133"/>
  <c r="Q133" s="1"/>
  <c r="P133"/>
  <c r="P135"/>
  <c r="J135"/>
  <c r="Q135" s="1"/>
  <c r="P139"/>
  <c r="J139"/>
  <c r="Q139" s="1"/>
  <c r="P143"/>
  <c r="J143"/>
  <c r="Q143" s="1"/>
  <c r="P147"/>
  <c r="J147"/>
  <c r="Q147" s="1"/>
  <c r="P151"/>
  <c r="J151"/>
  <c r="Q151" s="1"/>
  <c r="P155"/>
  <c r="J155"/>
  <c r="Q155" s="1"/>
  <c r="P159"/>
  <c r="J159"/>
  <c r="Q159" s="1"/>
  <c r="P163"/>
  <c r="J163"/>
  <c r="Q163" s="1"/>
  <c r="P179"/>
  <c r="J179"/>
  <c r="Q179" s="1"/>
  <c r="J185"/>
  <c r="Q185" s="1"/>
  <c r="P185"/>
  <c r="J189"/>
  <c r="Q189" s="1"/>
  <c r="P189"/>
  <c r="J193"/>
  <c r="Q193" s="1"/>
  <c r="P193"/>
  <c r="P195"/>
  <c r="J195"/>
  <c r="Q195" s="1"/>
  <c r="P240"/>
  <c r="P244"/>
  <c r="P248"/>
  <c r="P256"/>
  <c r="P260"/>
  <c r="P264"/>
  <c r="J96"/>
  <c r="Q96" s="1"/>
  <c r="P96"/>
  <c r="P20"/>
  <c r="J20"/>
  <c r="Q20" s="1"/>
  <c r="J22"/>
  <c r="Q22" s="1"/>
  <c r="P22"/>
  <c r="P24"/>
  <c r="J24"/>
  <c r="Q24" s="1"/>
  <c r="J26"/>
  <c r="Q26" s="1"/>
  <c r="P26"/>
  <c r="P28"/>
  <c r="J28"/>
  <c r="Q28" s="1"/>
  <c r="J30"/>
  <c r="Q30" s="1"/>
  <c r="P30"/>
  <c r="P32"/>
  <c r="J32"/>
  <c r="Q32" s="1"/>
  <c r="J34"/>
  <c r="Q34" s="1"/>
  <c r="P34"/>
  <c r="P36"/>
  <c r="J36"/>
  <c r="Q36" s="1"/>
  <c r="J38"/>
  <c r="Q38" s="1"/>
  <c r="P38"/>
  <c r="P40"/>
  <c r="J40"/>
  <c r="Q40" s="1"/>
  <c r="J42"/>
  <c r="Q42" s="1"/>
  <c r="P42"/>
  <c r="P44"/>
  <c r="J44"/>
  <c r="Q44" s="1"/>
  <c r="J46"/>
  <c r="Q46" s="1"/>
  <c r="P46"/>
  <c r="P48"/>
  <c r="J48"/>
  <c r="Q48" s="1"/>
  <c r="J50"/>
  <c r="Q50" s="1"/>
  <c r="P50"/>
  <c r="P52"/>
  <c r="J52"/>
  <c r="Q52" s="1"/>
  <c r="J54"/>
  <c r="Q54" s="1"/>
  <c r="P54"/>
  <c r="P56"/>
  <c r="J56"/>
  <c r="Q56" s="1"/>
  <c r="J58"/>
  <c r="Q58" s="1"/>
  <c r="P58"/>
  <c r="P60"/>
  <c r="J60"/>
  <c r="Q60" s="1"/>
  <c r="J64"/>
  <c r="Q64" s="1"/>
  <c r="P64"/>
  <c r="P66"/>
  <c r="J66"/>
  <c r="Q66" s="1"/>
  <c r="J68"/>
  <c r="Q68" s="1"/>
  <c r="P68"/>
  <c r="P70"/>
  <c r="J70"/>
  <c r="Q70" s="1"/>
  <c r="J72"/>
  <c r="Q72" s="1"/>
  <c r="P72"/>
  <c r="P74"/>
  <c r="J74"/>
  <c r="Q74" s="1"/>
  <c r="J76"/>
  <c r="Q76" s="1"/>
  <c r="P76"/>
  <c r="P78"/>
  <c r="J78"/>
  <c r="Q78" s="1"/>
  <c r="J80"/>
  <c r="Q80" s="1"/>
  <c r="P80"/>
  <c r="P82"/>
  <c r="J82"/>
  <c r="Q82" s="1"/>
  <c r="J84"/>
  <c r="Q84" s="1"/>
  <c r="P84"/>
  <c r="P86"/>
  <c r="J86"/>
  <c r="Q86" s="1"/>
  <c r="P100"/>
  <c r="J100"/>
  <c r="Q100" s="1"/>
  <c r="J102"/>
  <c r="Q102" s="1"/>
  <c r="P102"/>
  <c r="P104"/>
  <c r="J104"/>
  <c r="Q104" s="1"/>
  <c r="J199"/>
  <c r="Q199" s="1"/>
  <c r="P199"/>
  <c r="P201"/>
  <c r="P203"/>
  <c r="P205"/>
  <c r="P207"/>
  <c r="P209"/>
  <c r="P211"/>
  <c r="P213"/>
  <c r="P215"/>
  <c r="P217"/>
  <c r="P219"/>
  <c r="P221"/>
  <c r="P223"/>
  <c r="P225"/>
  <c r="P227"/>
  <c r="P229"/>
  <c r="P231"/>
  <c r="P233"/>
  <c r="P235"/>
  <c r="P486"/>
  <c r="P488"/>
  <c r="P490"/>
  <c r="P492"/>
  <c r="P494"/>
  <c r="P496"/>
  <c r="P498"/>
  <c r="P500"/>
  <c r="P502"/>
  <c r="P504"/>
  <c r="P506"/>
  <c r="P508"/>
  <c r="P510"/>
  <c r="P512"/>
  <c r="P514"/>
  <c r="P516"/>
  <c r="P518"/>
  <c r="P520"/>
  <c r="P522"/>
  <c r="J9"/>
  <c r="Q9" s="1"/>
  <c r="P267"/>
  <c r="P269"/>
  <c r="P275"/>
  <c r="P364"/>
  <c r="P366"/>
  <c r="P368"/>
  <c r="P370"/>
  <c r="P372"/>
  <c r="P374"/>
  <c r="P376"/>
  <c r="P378"/>
  <c r="P380"/>
  <c r="P382"/>
  <c r="P384"/>
  <c r="P386"/>
  <c r="P388"/>
  <c r="P390"/>
  <c r="P392"/>
  <c r="P394"/>
  <c r="P396"/>
  <c r="P398"/>
  <c r="P400"/>
  <c r="P422"/>
  <c r="P424"/>
  <c r="P430"/>
  <c r="P432"/>
  <c r="P434"/>
  <c r="P436"/>
  <c r="P438"/>
  <c r="P440"/>
  <c r="P442"/>
  <c r="P444"/>
  <c r="P446"/>
  <c r="P448"/>
  <c r="P531"/>
  <c r="P535"/>
  <c r="P539"/>
  <c r="P543"/>
  <c r="K540" i="1"/>
  <c r="N540" s="1"/>
  <c r="K541"/>
  <c r="N541" s="1"/>
  <c r="K542"/>
  <c r="N542" s="1"/>
  <c r="K543"/>
  <c r="N543" s="1"/>
  <c r="N536"/>
  <c r="K535"/>
  <c r="K536"/>
  <c r="K537"/>
  <c r="K538"/>
  <c r="N538" s="1"/>
  <c r="K539"/>
  <c r="N539" s="1"/>
  <c r="K530"/>
  <c r="N530" s="1"/>
  <c r="K531"/>
  <c r="N531" s="1"/>
  <c r="K532"/>
  <c r="N532" s="1"/>
  <c r="K533"/>
  <c r="N533" s="1"/>
  <c r="K534"/>
  <c r="N534" s="1"/>
  <c r="K527"/>
  <c r="K528"/>
  <c r="N528" s="1"/>
  <c r="K529"/>
  <c r="N529" s="1"/>
  <c r="K521"/>
  <c r="K522"/>
  <c r="K523"/>
  <c r="K524"/>
  <c r="N524" s="1"/>
  <c r="K525"/>
  <c r="N525" s="1"/>
  <c r="N522"/>
  <c r="N523"/>
  <c r="K520"/>
  <c r="N520" s="1"/>
  <c r="K526"/>
  <c r="N526" s="1"/>
  <c r="K518"/>
  <c r="N518" s="1"/>
  <c r="K514"/>
  <c r="N514" s="1"/>
  <c r="K515"/>
  <c r="N515" s="1"/>
  <c r="K516"/>
  <c r="N516" s="1"/>
  <c r="K517"/>
  <c r="N517" s="1"/>
  <c r="K519"/>
  <c r="N519" s="1"/>
  <c r="K513"/>
  <c r="N513" s="1"/>
  <c r="K511"/>
  <c r="N511" s="1"/>
  <c r="K512"/>
  <c r="N512" s="1"/>
  <c r="K510"/>
  <c r="N510" s="1"/>
  <c r="K506"/>
  <c r="N506" s="1"/>
  <c r="K507"/>
  <c r="N507" s="1"/>
  <c r="K508"/>
  <c r="N508" s="1"/>
  <c r="K509"/>
  <c r="N509" s="1"/>
  <c r="K503"/>
  <c r="N503" s="1"/>
  <c r="K504"/>
  <c r="N504" s="1"/>
  <c r="K505"/>
  <c r="N505" s="1"/>
  <c r="K495"/>
  <c r="N495" s="1"/>
  <c r="K496"/>
  <c r="N496" s="1"/>
  <c r="K497"/>
  <c r="N497" s="1"/>
  <c r="K498"/>
  <c r="N498" s="1"/>
  <c r="K499"/>
  <c r="N499" s="1"/>
  <c r="K500"/>
  <c r="N500" s="1"/>
  <c r="K501"/>
  <c r="N501" s="1"/>
  <c r="K502"/>
  <c r="N502" s="1"/>
  <c r="K494"/>
  <c r="N494" s="1"/>
  <c r="K487"/>
  <c r="K488"/>
  <c r="K489"/>
  <c r="N489" s="1"/>
  <c r="K490"/>
  <c r="K491"/>
  <c r="N491" s="1"/>
  <c r="K492"/>
  <c r="K493"/>
  <c r="N493" s="1"/>
  <c r="K484"/>
  <c r="K485"/>
  <c r="N485" s="1"/>
  <c r="K486"/>
  <c r="N486" s="1"/>
  <c r="K482"/>
  <c r="N482" s="1"/>
  <c r="K483"/>
  <c r="N483" s="1"/>
  <c r="K478"/>
  <c r="N478" s="1"/>
  <c r="K479"/>
  <c r="N479" s="1"/>
  <c r="K480"/>
  <c r="N480" s="1"/>
  <c r="K481"/>
  <c r="N481" s="1"/>
  <c r="K470"/>
  <c r="K471"/>
  <c r="K472"/>
  <c r="K473"/>
  <c r="K474"/>
  <c r="K475"/>
  <c r="K476"/>
  <c r="K477"/>
  <c r="K469"/>
  <c r="K467"/>
  <c r="N467" s="1"/>
  <c r="K463"/>
  <c r="N463" s="1"/>
  <c r="K464"/>
  <c r="N464" s="1"/>
  <c r="K465"/>
  <c r="N465" s="1"/>
  <c r="K466"/>
  <c r="N466" s="1"/>
  <c r="K458"/>
  <c r="N458" s="1"/>
  <c r="K459"/>
  <c r="N459" s="1"/>
  <c r="K460"/>
  <c r="K461"/>
  <c r="K462"/>
  <c r="K457"/>
  <c r="N457" s="1"/>
  <c r="K450"/>
  <c r="N450" s="1"/>
  <c r="K451"/>
  <c r="N451" s="1"/>
  <c r="K452"/>
  <c r="N452" s="1"/>
  <c r="K453"/>
  <c r="K454"/>
  <c r="N454" s="1"/>
  <c r="K455"/>
  <c r="N455" s="1"/>
  <c r="K456"/>
  <c r="N456" s="1"/>
  <c r="K449"/>
  <c r="N449" s="1"/>
  <c r="K446"/>
  <c r="N446" s="1"/>
  <c r="K447"/>
  <c r="N447" s="1"/>
  <c r="K448"/>
  <c r="N448" s="1"/>
  <c r="K442"/>
  <c r="K443"/>
  <c r="N443" s="1"/>
  <c r="K444"/>
  <c r="N444" s="1"/>
  <c r="K445"/>
  <c r="N445" s="1"/>
  <c r="K441"/>
  <c r="N527" l="1"/>
  <c r="N537"/>
  <c r="N535"/>
  <c r="N521"/>
  <c r="N490"/>
  <c r="N487"/>
  <c r="N492"/>
  <c r="N488"/>
  <c r="N484"/>
  <c r="N476"/>
  <c r="N472"/>
  <c r="N473"/>
  <c r="N474"/>
  <c r="N470"/>
  <c r="N477"/>
  <c r="N475"/>
  <c r="N471"/>
  <c r="N469"/>
  <c r="N460"/>
  <c r="N461"/>
  <c r="N453"/>
  <c r="N462"/>
  <c r="N442" l="1"/>
  <c r="K437"/>
  <c r="K438"/>
  <c r="K439"/>
  <c r="K440"/>
  <c r="N441"/>
  <c r="K432"/>
  <c r="N432" s="1"/>
  <c r="K433"/>
  <c r="N433" s="1"/>
  <c r="K434"/>
  <c r="N434" s="1"/>
  <c r="K435"/>
  <c r="K436"/>
  <c r="K429"/>
  <c r="N429" s="1"/>
  <c r="K430"/>
  <c r="N430" s="1"/>
  <c r="K431"/>
  <c r="K426"/>
  <c r="N426" s="1"/>
  <c r="K427"/>
  <c r="K428"/>
  <c r="N428" s="1"/>
  <c r="K421"/>
  <c r="N421" s="1"/>
  <c r="K422"/>
  <c r="K423"/>
  <c r="K424"/>
  <c r="K425"/>
  <c r="K419"/>
  <c r="N419" s="1"/>
  <c r="K420"/>
  <c r="N420" s="1"/>
  <c r="K403"/>
  <c r="N403" s="1"/>
  <c r="K404"/>
  <c r="K405"/>
  <c r="K406"/>
  <c r="N406" s="1"/>
  <c r="K407"/>
  <c r="N407" s="1"/>
  <c r="K408"/>
  <c r="K409"/>
  <c r="K410"/>
  <c r="N410" s="1"/>
  <c r="K411"/>
  <c r="N411" s="1"/>
  <c r="K412"/>
  <c r="K413"/>
  <c r="K414"/>
  <c r="N414" s="1"/>
  <c r="K415"/>
  <c r="N415" s="1"/>
  <c r="K416"/>
  <c r="K417"/>
  <c r="K418"/>
  <c r="K401"/>
  <c r="N401" s="1"/>
  <c r="K402"/>
  <c r="N402" s="1"/>
  <c r="K397"/>
  <c r="N397" s="1"/>
  <c r="K398"/>
  <c r="N398" s="1"/>
  <c r="K399"/>
  <c r="N399" s="1"/>
  <c r="K400"/>
  <c r="N400" s="1"/>
  <c r="K391"/>
  <c r="N391" s="1"/>
  <c r="K392"/>
  <c r="N392" s="1"/>
  <c r="K393"/>
  <c r="K394"/>
  <c r="K395"/>
  <c r="N395" s="1"/>
  <c r="K396"/>
  <c r="N396" s="1"/>
  <c r="K374"/>
  <c r="K375"/>
  <c r="K376"/>
  <c r="K377"/>
  <c r="N377" s="1"/>
  <c r="K378"/>
  <c r="K379"/>
  <c r="K380"/>
  <c r="K381"/>
  <c r="N381" s="1"/>
  <c r="K382"/>
  <c r="K383"/>
  <c r="K384"/>
  <c r="K385"/>
  <c r="N385" s="1"/>
  <c r="K386"/>
  <c r="K387"/>
  <c r="K388"/>
  <c r="K389"/>
  <c r="N389" s="1"/>
  <c r="K390"/>
  <c r="K358"/>
  <c r="N358" s="1"/>
  <c r="K359"/>
  <c r="N359" s="1"/>
  <c r="K360"/>
  <c r="K361"/>
  <c r="N361" s="1"/>
  <c r="K362"/>
  <c r="N362" s="1"/>
  <c r="K363"/>
  <c r="N363" s="1"/>
  <c r="K364"/>
  <c r="K365"/>
  <c r="N365" s="1"/>
  <c r="K366"/>
  <c r="N366" s="1"/>
  <c r="K367"/>
  <c r="K368"/>
  <c r="K369"/>
  <c r="N369" s="1"/>
  <c r="K370"/>
  <c r="N370" s="1"/>
  <c r="K371"/>
  <c r="K372"/>
  <c r="K373"/>
  <c r="K348"/>
  <c r="K349"/>
  <c r="N349" s="1"/>
  <c r="K350"/>
  <c r="N350" s="1"/>
  <c r="K351"/>
  <c r="N351" s="1"/>
  <c r="K352"/>
  <c r="N352" s="1"/>
  <c r="K353"/>
  <c r="N353" s="1"/>
  <c r="K354"/>
  <c r="N354" s="1"/>
  <c r="K355"/>
  <c r="N355" s="1"/>
  <c r="K356"/>
  <c r="N356" s="1"/>
  <c r="K357"/>
  <c r="N357" s="1"/>
  <c r="N360"/>
  <c r="K329"/>
  <c r="N329" s="1"/>
  <c r="K330"/>
  <c r="N330" s="1"/>
  <c r="K331"/>
  <c r="N331" s="1"/>
  <c r="K332"/>
  <c r="K333"/>
  <c r="N333" s="1"/>
  <c r="K334"/>
  <c r="N334" s="1"/>
  <c r="K335"/>
  <c r="N335" s="1"/>
  <c r="K336"/>
  <c r="K337"/>
  <c r="N337" s="1"/>
  <c r="K338"/>
  <c r="N338" s="1"/>
  <c r="K339"/>
  <c r="N339" s="1"/>
  <c r="K340"/>
  <c r="K341"/>
  <c r="N341" s="1"/>
  <c r="K342"/>
  <c r="N342" s="1"/>
  <c r="K343"/>
  <c r="N343" s="1"/>
  <c r="K344"/>
  <c r="N344" s="1"/>
  <c r="K345"/>
  <c r="N345" s="1"/>
  <c r="K346"/>
  <c r="K347"/>
  <c r="N347" s="1"/>
  <c r="K320"/>
  <c r="N320" s="1"/>
  <c r="K321"/>
  <c r="K322"/>
  <c r="K323"/>
  <c r="N323" s="1"/>
  <c r="K324"/>
  <c r="N324" s="1"/>
  <c r="K325"/>
  <c r="K326"/>
  <c r="K327"/>
  <c r="N327" s="1"/>
  <c r="K328"/>
  <c r="N328" s="1"/>
  <c r="K299"/>
  <c r="K300"/>
  <c r="K301"/>
  <c r="N301" s="1"/>
  <c r="K302"/>
  <c r="N302" s="1"/>
  <c r="K303"/>
  <c r="N303" s="1"/>
  <c r="K304"/>
  <c r="K305"/>
  <c r="N305" s="1"/>
  <c r="K306"/>
  <c r="N306" s="1"/>
  <c r="K307"/>
  <c r="K308"/>
  <c r="N308" s="1"/>
  <c r="K309"/>
  <c r="N309" s="1"/>
  <c r="K310"/>
  <c r="K311"/>
  <c r="K312"/>
  <c r="N312" s="1"/>
  <c r="K313"/>
  <c r="N313" s="1"/>
  <c r="K314"/>
  <c r="N314" s="1"/>
  <c r="K315"/>
  <c r="K316"/>
  <c r="K317"/>
  <c r="N317" s="1"/>
  <c r="K318"/>
  <c r="K319"/>
  <c r="K289"/>
  <c r="N289" s="1"/>
  <c r="K290"/>
  <c r="N290" s="1"/>
  <c r="K291"/>
  <c r="N291" s="1"/>
  <c r="K292"/>
  <c r="N292" s="1"/>
  <c r="K293"/>
  <c r="K294"/>
  <c r="K295"/>
  <c r="N295" s="1"/>
  <c r="K296"/>
  <c r="N296" s="1"/>
  <c r="K297"/>
  <c r="K298"/>
  <c r="K288"/>
  <c r="K281"/>
  <c r="N281" s="1"/>
  <c r="K282"/>
  <c r="N282" s="1"/>
  <c r="K283"/>
  <c r="N283" s="1"/>
  <c r="K284"/>
  <c r="K285"/>
  <c r="N285" s="1"/>
  <c r="K286"/>
  <c r="N286" s="1"/>
  <c r="K287"/>
  <c r="N287" s="1"/>
  <c r="K262"/>
  <c r="K263"/>
  <c r="N263" s="1"/>
  <c r="K264"/>
  <c r="N264" s="1"/>
  <c r="K265"/>
  <c r="N265" s="1"/>
  <c r="K266"/>
  <c r="K267"/>
  <c r="N267" s="1"/>
  <c r="K268"/>
  <c r="N268" s="1"/>
  <c r="K269"/>
  <c r="N269" s="1"/>
  <c r="K270"/>
  <c r="K271"/>
  <c r="N271" s="1"/>
  <c r="K272"/>
  <c r="N272" s="1"/>
  <c r="K273"/>
  <c r="K274"/>
  <c r="N274" s="1"/>
  <c r="K275"/>
  <c r="K276"/>
  <c r="K277"/>
  <c r="N277" s="1"/>
  <c r="K278"/>
  <c r="K279"/>
  <c r="N279" s="1"/>
  <c r="K280"/>
  <c r="N280" s="1"/>
  <c r="K261"/>
  <c r="K258"/>
  <c r="K259"/>
  <c r="K260"/>
  <c r="N436" l="1"/>
  <c r="N438"/>
  <c r="N439"/>
  <c r="N440"/>
  <c r="N437"/>
  <c r="N423"/>
  <c r="N427"/>
  <c r="N435"/>
  <c r="N431"/>
  <c r="N422"/>
  <c r="N424"/>
  <c r="N425"/>
  <c r="N297"/>
  <c r="N418"/>
  <c r="N412"/>
  <c r="N416"/>
  <c r="N408"/>
  <c r="N404"/>
  <c r="N417"/>
  <c r="N413"/>
  <c r="N409"/>
  <c r="N405"/>
  <c r="N364"/>
  <c r="N367"/>
  <c r="N371"/>
  <c r="N390"/>
  <c r="N386"/>
  <c r="N382"/>
  <c r="N378"/>
  <c r="N374"/>
  <c r="N393"/>
  <c r="N372"/>
  <c r="N368"/>
  <c r="N387"/>
  <c r="N383"/>
  <c r="N379"/>
  <c r="N375"/>
  <c r="N394"/>
  <c r="N373"/>
  <c r="N388"/>
  <c r="N384"/>
  <c r="N380"/>
  <c r="N376"/>
  <c r="N340"/>
  <c r="N315"/>
  <c r="N322"/>
  <c r="N326"/>
  <c r="N332"/>
  <c r="N307"/>
  <c r="N336"/>
  <c r="N299"/>
  <c r="N316"/>
  <c r="N325"/>
  <c r="N348"/>
  <c r="N300"/>
  <c r="N304"/>
  <c r="N321"/>
  <c r="N346"/>
  <c r="N318"/>
  <c r="N310"/>
  <c r="N319"/>
  <c r="N293"/>
  <c r="N311"/>
  <c r="N298"/>
  <c r="N294"/>
  <c r="N284"/>
  <c r="N278"/>
  <c r="N288"/>
  <c r="N275"/>
  <c r="N276"/>
  <c r="N273"/>
  <c r="N270"/>
  <c r="N266"/>
  <c r="N262"/>
  <c r="N259"/>
  <c r="N260"/>
  <c r="N258"/>
  <c r="K251" l="1"/>
  <c r="N251" s="1"/>
  <c r="K252"/>
  <c r="N252" s="1"/>
  <c r="K253"/>
  <c r="N253" s="1"/>
  <c r="K254"/>
  <c r="N254" s="1"/>
  <c r="K255"/>
  <c r="N255" s="1"/>
  <c r="K256"/>
  <c r="K257"/>
  <c r="K248"/>
  <c r="K249"/>
  <c r="N249" s="1"/>
  <c r="K250"/>
  <c r="K245"/>
  <c r="K246"/>
  <c r="K247"/>
  <c r="N247" s="1"/>
  <c r="K241"/>
  <c r="N241" s="1"/>
  <c r="K242"/>
  <c r="N242" s="1"/>
  <c r="K243"/>
  <c r="N243" s="1"/>
  <c r="K244"/>
  <c r="K240"/>
  <c r="N256" l="1"/>
  <c r="N257"/>
  <c r="N250"/>
  <c r="N248"/>
  <c r="N240"/>
  <c r="N246"/>
  <c r="N244"/>
  <c r="N245"/>
  <c r="K234" l="1"/>
  <c r="N234" s="1"/>
  <c r="K235"/>
  <c r="N235" s="1"/>
  <c r="K236"/>
  <c r="N236" s="1"/>
  <c r="K237"/>
  <c r="N237" s="1"/>
  <c r="K238"/>
  <c r="K239"/>
  <c r="K232"/>
  <c r="K233"/>
  <c r="N233" s="1"/>
  <c r="K230"/>
  <c r="K231"/>
  <c r="K228"/>
  <c r="K229"/>
  <c r="N229" s="1"/>
  <c r="K226"/>
  <c r="N226" s="1"/>
  <c r="K227"/>
  <c r="K224"/>
  <c r="K225"/>
  <c r="K222"/>
  <c r="K223"/>
  <c r="K219"/>
  <c r="K220"/>
  <c r="K221"/>
  <c r="K217"/>
  <c r="K218"/>
  <c r="N218" s="1"/>
  <c r="K215"/>
  <c r="N215" s="1"/>
  <c r="K216"/>
  <c r="K213"/>
  <c r="K214"/>
  <c r="K210"/>
  <c r="K211"/>
  <c r="N211" s="1"/>
  <c r="K212"/>
  <c r="K209"/>
  <c r="N209" s="1"/>
  <c r="K205"/>
  <c r="K206"/>
  <c r="N206" s="1"/>
  <c r="K207"/>
  <c r="K208"/>
  <c r="N208" s="1"/>
  <c r="K200"/>
  <c r="N200" s="1"/>
  <c r="K201"/>
  <c r="N201" s="1"/>
  <c r="K202"/>
  <c r="N202" s="1"/>
  <c r="K203"/>
  <c r="N203" s="1"/>
  <c r="K204"/>
  <c r="N204" s="1"/>
  <c r="N198"/>
  <c r="K197"/>
  <c r="K199"/>
  <c r="J199" s="1"/>
  <c r="K194"/>
  <c r="J194" s="1"/>
  <c r="K195"/>
  <c r="J195" s="1"/>
  <c r="K196"/>
  <c r="J196" s="1"/>
  <c r="K193"/>
  <c r="J193" s="1"/>
  <c r="K191"/>
  <c r="N191" s="1"/>
  <c r="K192"/>
  <c r="J192" s="1"/>
  <c r="K185"/>
  <c r="J185" s="1"/>
  <c r="K186"/>
  <c r="J186" s="1"/>
  <c r="K187"/>
  <c r="J187" s="1"/>
  <c r="K188"/>
  <c r="J188" s="1"/>
  <c r="K189"/>
  <c r="N189" s="1"/>
  <c r="K190"/>
  <c r="J190" s="1"/>
  <c r="K184"/>
  <c r="N184" s="1"/>
  <c r="K181"/>
  <c r="N181" s="1"/>
  <c r="K182"/>
  <c r="J182" s="1"/>
  <c r="K183"/>
  <c r="N183" s="1"/>
  <c r="K177"/>
  <c r="N177" s="1"/>
  <c r="K178"/>
  <c r="J178" s="1"/>
  <c r="K179"/>
  <c r="N179" s="1"/>
  <c r="K180"/>
  <c r="N180" s="1"/>
  <c r="K175"/>
  <c r="J175" s="1"/>
  <c r="K176"/>
  <c r="J176" s="1"/>
  <c r="K173"/>
  <c r="J173" s="1"/>
  <c r="K174"/>
  <c r="J174" s="1"/>
  <c r="K172"/>
  <c r="J172" s="1"/>
  <c r="K170"/>
  <c r="J170" s="1"/>
  <c r="K171"/>
  <c r="J171" s="1"/>
  <c r="K167"/>
  <c r="J167" s="1"/>
  <c r="K168"/>
  <c r="J168" s="1"/>
  <c r="K169"/>
  <c r="N169" s="1"/>
  <c r="K164"/>
  <c r="J164" s="1"/>
  <c r="K165"/>
  <c r="J165" s="1"/>
  <c r="K166"/>
  <c r="N166" s="1"/>
  <c r="K160"/>
  <c r="N160" s="1"/>
  <c r="K161"/>
  <c r="N161" s="1"/>
  <c r="K162"/>
  <c r="N162" s="1"/>
  <c r="K163"/>
  <c r="J163" s="1"/>
  <c r="K149"/>
  <c r="N149" s="1"/>
  <c r="K150"/>
  <c r="J150" s="1"/>
  <c r="K151"/>
  <c r="N151" s="1"/>
  <c r="K152"/>
  <c r="N152" s="1"/>
  <c r="K153"/>
  <c r="N153" s="1"/>
  <c r="K154"/>
  <c r="N154" s="1"/>
  <c r="K155"/>
  <c r="N155" s="1"/>
  <c r="K156"/>
  <c r="J156" s="1"/>
  <c r="K157"/>
  <c r="N157" s="1"/>
  <c r="K158"/>
  <c r="N158" s="1"/>
  <c r="K159"/>
  <c r="N159" s="1"/>
  <c r="K141"/>
  <c r="J141" s="1"/>
  <c r="K145"/>
  <c r="N145" s="1"/>
  <c r="K146"/>
  <c r="J146" s="1"/>
  <c r="K147"/>
  <c r="J147" s="1"/>
  <c r="K148"/>
  <c r="N148" s="1"/>
  <c r="K138"/>
  <c r="N138" s="1"/>
  <c r="K139"/>
  <c r="J139" s="1"/>
  <c r="K140"/>
  <c r="N140" s="1"/>
  <c r="K142"/>
  <c r="J142" s="1"/>
  <c r="K143"/>
  <c r="J143" s="1"/>
  <c r="K144"/>
  <c r="J144" s="1"/>
  <c r="K133"/>
  <c r="K134"/>
  <c r="N134" s="1"/>
  <c r="K135"/>
  <c r="J135" s="1"/>
  <c r="K136"/>
  <c r="N136" s="1"/>
  <c r="K137"/>
  <c r="N137" s="1"/>
  <c r="K130"/>
  <c r="J130" s="1"/>
  <c r="K131"/>
  <c r="J131" s="1"/>
  <c r="K132"/>
  <c r="N132" s="1"/>
  <c r="K123"/>
  <c r="N123" s="1"/>
  <c r="K124"/>
  <c r="N124" s="1"/>
  <c r="K125"/>
  <c r="N125" s="1"/>
  <c r="K126"/>
  <c r="N126" s="1"/>
  <c r="K127"/>
  <c r="N127" s="1"/>
  <c r="K128"/>
  <c r="J128" s="1"/>
  <c r="K129"/>
  <c r="N129" s="1"/>
  <c r="K117"/>
  <c r="J117" s="1"/>
  <c r="K118"/>
  <c r="J118" s="1"/>
  <c r="K119"/>
  <c r="J119" s="1"/>
  <c r="K120"/>
  <c r="N120" s="1"/>
  <c r="K121"/>
  <c r="J121" s="1"/>
  <c r="K122"/>
  <c r="J122" s="1"/>
  <c r="K115"/>
  <c r="J115" s="1"/>
  <c r="K116"/>
  <c r="N116" s="1"/>
  <c r="K114"/>
  <c r="N114" s="1"/>
  <c r="K109"/>
  <c r="J109" s="1"/>
  <c r="K110"/>
  <c r="N110" s="1"/>
  <c r="K111"/>
  <c r="N111" s="1"/>
  <c r="K112"/>
  <c r="N112" s="1"/>
  <c r="K113"/>
  <c r="J113" s="1"/>
  <c r="K108"/>
  <c r="J108" s="1"/>
  <c r="K106"/>
  <c r="N106" s="1"/>
  <c r="K107"/>
  <c r="J107" s="1"/>
  <c r="K105"/>
  <c r="N105" s="1"/>
  <c r="K103"/>
  <c r="N103" s="1"/>
  <c r="K104"/>
  <c r="N104" s="1"/>
  <c r="K102"/>
  <c r="N102" s="1"/>
  <c r="K101"/>
  <c r="N101" s="1"/>
  <c r="K95"/>
  <c r="K96"/>
  <c r="J96" s="1"/>
  <c r="K94"/>
  <c r="N94" s="1"/>
  <c r="K97"/>
  <c r="N97" s="1"/>
  <c r="K98"/>
  <c r="N98" s="1"/>
  <c r="K99"/>
  <c r="K100"/>
  <c r="J97" s="1"/>
  <c r="K93"/>
  <c r="N93" s="1"/>
  <c r="N11"/>
  <c r="N12"/>
  <c r="K85"/>
  <c r="J85" s="1"/>
  <c r="K65"/>
  <c r="J65" s="1"/>
  <c r="K66"/>
  <c r="N66" s="1"/>
  <c r="K67"/>
  <c r="N67" s="1"/>
  <c r="K68"/>
  <c r="N68" s="1"/>
  <c r="K69"/>
  <c r="J69" s="1"/>
  <c r="K70"/>
  <c r="N70" s="1"/>
  <c r="K71"/>
  <c r="N71" s="1"/>
  <c r="K72"/>
  <c r="J72" s="1"/>
  <c r="K73"/>
  <c r="J73" s="1"/>
  <c r="K74"/>
  <c r="N74" s="1"/>
  <c r="K75"/>
  <c r="N75" s="1"/>
  <c r="K76"/>
  <c r="N76" s="1"/>
  <c r="K77"/>
  <c r="N77" s="1"/>
  <c r="K78"/>
  <c r="N78" s="1"/>
  <c r="K79"/>
  <c r="N79" s="1"/>
  <c r="K80"/>
  <c r="J80" s="1"/>
  <c r="K81"/>
  <c r="N81" s="1"/>
  <c r="K82"/>
  <c r="N82" s="1"/>
  <c r="K83"/>
  <c r="N83" s="1"/>
  <c r="K84"/>
  <c r="N84" s="1"/>
  <c r="K86"/>
  <c r="J86" s="1"/>
  <c r="K87"/>
  <c r="N87" s="1"/>
  <c r="K88"/>
  <c r="N88" s="1"/>
  <c r="K89"/>
  <c r="J89" s="1"/>
  <c r="K64"/>
  <c r="J64" s="1"/>
  <c r="K52"/>
  <c r="J52" s="1"/>
  <c r="K53"/>
  <c r="J53" s="1"/>
  <c r="K54"/>
  <c r="J54" s="1"/>
  <c r="K55"/>
  <c r="J55" s="1"/>
  <c r="K56"/>
  <c r="N56" s="1"/>
  <c r="K57"/>
  <c r="J57" s="1"/>
  <c r="K58"/>
  <c r="J58" s="1"/>
  <c r="K59"/>
  <c r="J59" s="1"/>
  <c r="K60"/>
  <c r="J60" s="1"/>
  <c r="K61"/>
  <c r="J61" s="1"/>
  <c r="K62"/>
  <c r="N62" s="1"/>
  <c r="K63"/>
  <c r="N63" s="1"/>
  <c r="K44"/>
  <c r="N44" s="1"/>
  <c r="K45"/>
  <c r="N45" s="1"/>
  <c r="K46"/>
  <c r="J46" s="1"/>
  <c r="K47"/>
  <c r="J47" s="1"/>
  <c r="K48"/>
  <c r="N48" s="1"/>
  <c r="K49"/>
  <c r="N49" s="1"/>
  <c r="K50"/>
  <c r="J50" s="1"/>
  <c r="K51"/>
  <c r="N51" s="1"/>
  <c r="K43"/>
  <c r="N43" s="1"/>
  <c r="K42"/>
  <c r="N42" s="1"/>
  <c r="K41"/>
  <c r="N41" s="1"/>
  <c r="K37"/>
  <c r="J37" s="1"/>
  <c r="K38"/>
  <c r="J38" s="1"/>
  <c r="K39"/>
  <c r="N39" s="1"/>
  <c r="K40"/>
  <c r="N40" s="1"/>
  <c r="K35"/>
  <c r="J35" s="1"/>
  <c r="K36"/>
  <c r="N36" s="1"/>
  <c r="K32"/>
  <c r="J32" s="1"/>
  <c r="K33"/>
  <c r="J33" s="1"/>
  <c r="K34"/>
  <c r="N34" s="1"/>
  <c r="K28"/>
  <c r="N28" s="1"/>
  <c r="K29"/>
  <c r="J29" s="1"/>
  <c r="K30"/>
  <c r="J30" s="1"/>
  <c r="K31"/>
  <c r="J31" s="1"/>
  <c r="K27"/>
  <c r="N27" s="1"/>
  <c r="K25"/>
  <c r="J25" s="1"/>
  <c r="K26"/>
  <c r="J26" s="1"/>
  <c r="K24"/>
  <c r="N24" s="1"/>
  <c r="K23"/>
  <c r="J23" s="1"/>
  <c r="K20"/>
  <c r="N20" s="1"/>
  <c r="N238" l="1"/>
  <c r="N239"/>
  <c r="N230"/>
  <c r="N231"/>
  <c r="N222"/>
  <c r="N232"/>
  <c r="N228"/>
  <c r="N227"/>
  <c r="N223"/>
  <c r="N216"/>
  <c r="N219"/>
  <c r="N214"/>
  <c r="N205"/>
  <c r="N224"/>
  <c r="N220"/>
  <c r="N212"/>
  <c r="J200"/>
  <c r="N207"/>
  <c r="N225"/>
  <c r="N221"/>
  <c r="N217"/>
  <c r="N213"/>
  <c r="N210"/>
  <c r="N199"/>
  <c r="J197"/>
  <c r="N193"/>
  <c r="N196"/>
  <c r="N197"/>
  <c r="N195"/>
  <c r="N194"/>
  <c r="J184"/>
  <c r="N187"/>
  <c r="N192"/>
  <c r="N186"/>
  <c r="N190"/>
  <c r="J189"/>
  <c r="J181"/>
  <c r="N188"/>
  <c r="J180"/>
  <c r="J183"/>
  <c r="N185"/>
  <c r="J191"/>
  <c r="J179"/>
  <c r="N170"/>
  <c r="N182"/>
  <c r="J177"/>
  <c r="J162"/>
  <c r="J161"/>
  <c r="N175"/>
  <c r="N173"/>
  <c r="N174"/>
  <c r="N176"/>
  <c r="J160"/>
  <c r="N168"/>
  <c r="N172"/>
  <c r="J169"/>
  <c r="J48"/>
  <c r="J155"/>
  <c r="N165"/>
  <c r="N171"/>
  <c r="N167"/>
  <c r="J151"/>
  <c r="N178"/>
  <c r="J159"/>
  <c r="N163"/>
  <c r="N164"/>
  <c r="J166"/>
  <c r="J154"/>
  <c r="N142"/>
  <c r="N156"/>
  <c r="J158"/>
  <c r="N150"/>
  <c r="N119"/>
  <c r="N141"/>
  <c r="N146"/>
  <c r="J40"/>
  <c r="J124"/>
  <c r="J148"/>
  <c r="N147"/>
  <c r="N143"/>
  <c r="J152"/>
  <c r="N144"/>
  <c r="J125"/>
  <c r="J140"/>
  <c r="J132"/>
  <c r="J157"/>
  <c r="J39"/>
  <c r="J126"/>
  <c r="N135"/>
  <c r="J136"/>
  <c r="N128"/>
  <c r="N139"/>
  <c r="N130"/>
  <c r="J134"/>
  <c r="J138"/>
  <c r="J153"/>
  <c r="J149"/>
  <c r="J145"/>
  <c r="N113"/>
  <c r="N115"/>
  <c r="N118"/>
  <c r="J120"/>
  <c r="J129"/>
  <c r="J137"/>
  <c r="N133"/>
  <c r="J133"/>
  <c r="J114"/>
  <c r="N121"/>
  <c r="N117"/>
  <c r="N131"/>
  <c r="J79"/>
  <c r="N122"/>
  <c r="J71"/>
  <c r="N109"/>
  <c r="J116"/>
  <c r="J127"/>
  <c r="J123"/>
  <c r="J110"/>
  <c r="J111"/>
  <c r="J103"/>
  <c r="J112"/>
  <c r="J104"/>
  <c r="J102"/>
  <c r="J101"/>
  <c r="J105"/>
  <c r="J77"/>
  <c r="N108"/>
  <c r="N107"/>
  <c r="J78"/>
  <c r="N100"/>
  <c r="N96"/>
  <c r="J100"/>
  <c r="J87"/>
  <c r="N55"/>
  <c r="N64"/>
  <c r="J49"/>
  <c r="N59"/>
  <c r="J82"/>
  <c r="N47"/>
  <c r="N23"/>
  <c r="J67"/>
  <c r="J83"/>
  <c r="N58"/>
  <c r="N50"/>
  <c r="J75"/>
  <c r="J81"/>
  <c r="N54"/>
  <c r="N46"/>
  <c r="N38"/>
  <c r="N65"/>
  <c r="N60"/>
  <c r="N52"/>
  <c r="N32"/>
  <c r="N86"/>
  <c r="N30"/>
  <c r="N26"/>
  <c r="N80"/>
  <c r="N72"/>
  <c r="N35"/>
  <c r="N31"/>
  <c r="N89"/>
  <c r="N85"/>
  <c r="N73"/>
  <c r="N69"/>
  <c r="N61"/>
  <c r="N57"/>
  <c r="N53"/>
  <c r="N37"/>
  <c r="N33"/>
  <c r="N29"/>
  <c r="N25"/>
  <c r="J76"/>
  <c r="J98"/>
  <c r="J94"/>
  <c r="J84"/>
  <c r="J68"/>
  <c r="J93"/>
  <c r="J74"/>
  <c r="J70"/>
  <c r="J66"/>
  <c r="J56"/>
  <c r="J51"/>
  <c r="J36"/>
  <c r="J43"/>
  <c r="J42"/>
  <c r="J34"/>
  <c r="J41"/>
  <c r="J27"/>
  <c r="J28"/>
  <c r="J24"/>
  <c r="J20"/>
  <c r="K15"/>
  <c r="N15" s="1"/>
  <c r="K7"/>
  <c r="D522"/>
  <c r="K22"/>
  <c r="N22" s="1"/>
  <c r="K21"/>
  <c r="N21" s="1"/>
  <c r="K19"/>
  <c r="N19" s="1"/>
  <c r="K18"/>
  <c r="N18" s="1"/>
  <c r="K17"/>
  <c r="N17" s="1"/>
  <c r="K16"/>
  <c r="N16" s="1"/>
  <c r="K14"/>
  <c r="N14" s="1"/>
  <c r="K13"/>
  <c r="N13" s="1"/>
  <c r="K10"/>
  <c r="K9"/>
  <c r="K8"/>
  <c r="N8" s="1"/>
  <c r="J232" l="1"/>
  <c r="J215"/>
  <c r="J211"/>
  <c r="J216"/>
  <c r="J220"/>
  <c r="J208"/>
  <c r="J235"/>
  <c r="J231"/>
  <c r="J210"/>
  <c r="J209"/>
  <c r="J223"/>
  <c r="J221"/>
  <c r="J202"/>
  <c r="J206"/>
  <c r="J226"/>
  <c r="J229"/>
  <c r="J239"/>
  <c r="J213"/>
  <c r="J227"/>
  <c r="J203"/>
  <c r="J238"/>
  <c r="J207"/>
  <c r="J212"/>
  <c r="J218"/>
  <c r="J224"/>
  <c r="J234"/>
  <c r="J228"/>
  <c r="L534" i="5"/>
  <c r="L523"/>
  <c r="L468"/>
  <c r="Q468" s="1"/>
  <c r="L465"/>
  <c r="L457"/>
  <c r="L451"/>
  <c r="Q451" s="1"/>
  <c r="L426"/>
  <c r="Q426" s="1"/>
  <c r="L418"/>
  <c r="L415"/>
  <c r="L410"/>
  <c r="L405"/>
  <c r="L400"/>
  <c r="L392"/>
  <c r="L371"/>
  <c r="L366"/>
  <c r="L363"/>
  <c r="L344"/>
  <c r="Q344" s="1"/>
  <c r="L341"/>
  <c r="L338"/>
  <c r="L333"/>
  <c r="L330"/>
  <c r="L325"/>
  <c r="L322"/>
  <c r="L317"/>
  <c r="L314"/>
  <c r="L307"/>
  <c r="L304"/>
  <c r="L299"/>
  <c r="L296"/>
  <c r="L543"/>
  <c r="L540"/>
  <c r="L537"/>
  <c r="L531"/>
  <c r="L525"/>
  <c r="L514"/>
  <c r="L503"/>
  <c r="L500"/>
  <c r="L489"/>
  <c r="L486"/>
  <c r="L481"/>
  <c r="L470"/>
  <c r="L439"/>
  <c r="L436"/>
  <c r="L413"/>
  <c r="L407"/>
  <c r="L384"/>
  <c r="L373"/>
  <c r="L370"/>
  <c r="L361"/>
  <c r="Q361" s="1"/>
  <c r="L358"/>
  <c r="L355"/>
  <c r="L337"/>
  <c r="L326"/>
  <c r="L320"/>
  <c r="J312"/>
  <c r="L306"/>
  <c r="L297"/>
  <c r="L273"/>
  <c r="L551"/>
  <c r="Q551" s="1"/>
  <c r="L549"/>
  <c r="Q549" s="1"/>
  <c r="L547"/>
  <c r="Q547" s="1"/>
  <c r="L545"/>
  <c r="Q545" s="1"/>
  <c r="L522"/>
  <c r="J520"/>
  <c r="L511"/>
  <c r="L508"/>
  <c r="L497"/>
  <c r="L494"/>
  <c r="J492"/>
  <c r="L478"/>
  <c r="L475"/>
  <c r="J473"/>
  <c r="J467"/>
  <c r="L460"/>
  <c r="J458"/>
  <c r="L450"/>
  <c r="Q450" s="1"/>
  <c r="L447"/>
  <c r="L444"/>
  <c r="J442"/>
  <c r="L433"/>
  <c r="J431"/>
  <c r="L427"/>
  <c r="J425"/>
  <c r="L419"/>
  <c r="Q419" s="1"/>
  <c r="L404"/>
  <c r="L395"/>
  <c r="L389"/>
  <c r="L381"/>
  <c r="L378"/>
  <c r="J376"/>
  <c r="L367"/>
  <c r="L364"/>
  <c r="L352"/>
  <c r="L349"/>
  <c r="J347"/>
  <c r="L343"/>
  <c r="L340"/>
  <c r="L331"/>
  <c r="L542"/>
  <c r="J534"/>
  <c r="J531"/>
  <c r="L527"/>
  <c r="L519"/>
  <c r="L516"/>
  <c r="L505"/>
  <c r="L502"/>
  <c r="J500"/>
  <c r="L491"/>
  <c r="L483"/>
  <c r="Q483" s="1"/>
  <c r="J481"/>
  <c r="L472"/>
  <c r="J470"/>
  <c r="L466"/>
  <c r="L463"/>
  <c r="L454"/>
  <c r="Q454" s="1"/>
  <c r="L441"/>
  <c r="J439"/>
  <c r="L430"/>
  <c r="L424"/>
  <c r="L421"/>
  <c r="J410"/>
  <c r="J407"/>
  <c r="L401"/>
  <c r="Q401" s="1"/>
  <c r="L398"/>
  <c r="L386"/>
  <c r="J384"/>
  <c r="Q384" s="1"/>
  <c r="L375"/>
  <c r="J373"/>
  <c r="L360"/>
  <c r="L521"/>
  <c r="L518"/>
  <c r="L507"/>
  <c r="L496"/>
  <c r="L493"/>
  <c r="L477"/>
  <c r="L474"/>
  <c r="L462"/>
  <c r="L456"/>
  <c r="L453"/>
  <c r="L446"/>
  <c r="L443"/>
  <c r="L432"/>
  <c r="L429"/>
  <c r="Q429" s="1"/>
  <c r="L423"/>
  <c r="J421"/>
  <c r="L417"/>
  <c r="L406"/>
  <c r="L403"/>
  <c r="L397"/>
  <c r="L391"/>
  <c r="L388"/>
  <c r="L380"/>
  <c r="L377"/>
  <c r="L354"/>
  <c r="L351"/>
  <c r="L348"/>
  <c r="L342"/>
  <c r="L336"/>
  <c r="J328"/>
  <c r="L321"/>
  <c r="L310"/>
  <c r="L293"/>
  <c r="L285"/>
  <c r="L277"/>
  <c r="Q277" s="1"/>
  <c r="L544"/>
  <c r="Q544" s="1"/>
  <c r="L517"/>
  <c r="L513"/>
  <c r="L501"/>
  <c r="L471"/>
  <c r="L467"/>
  <c r="L458"/>
  <c r="L440"/>
  <c r="L428"/>
  <c r="L420"/>
  <c r="Q420" s="1"/>
  <c r="L408"/>
  <c r="L399"/>
  <c r="L394"/>
  <c r="L374"/>
  <c r="L362"/>
  <c r="Q362" s="1"/>
  <c r="L335"/>
  <c r="L301"/>
  <c r="L287"/>
  <c r="L284"/>
  <c r="L274"/>
  <c r="Q274" s="1"/>
  <c r="L266"/>
  <c r="L261"/>
  <c r="L246"/>
  <c r="L243"/>
  <c r="L240"/>
  <c r="L237"/>
  <c r="Q237" s="1"/>
  <c r="L226"/>
  <c r="L224"/>
  <c r="L215"/>
  <c r="L203"/>
  <c r="L99"/>
  <c r="Q99" s="1"/>
  <c r="L536"/>
  <c r="L528"/>
  <c r="L524"/>
  <c r="L509"/>
  <c r="L479"/>
  <c r="L461"/>
  <c r="L448"/>
  <c r="J415"/>
  <c r="L390"/>
  <c r="L382"/>
  <c r="L357"/>
  <c r="L350"/>
  <c r="L327"/>
  <c r="L323"/>
  <c r="J317"/>
  <c r="L313"/>
  <c r="L303"/>
  <c r="J294"/>
  <c r="L290"/>
  <c r="J278"/>
  <c r="L271"/>
  <c r="Q271" s="1"/>
  <c r="L268"/>
  <c r="L263"/>
  <c r="L258"/>
  <c r="L251"/>
  <c r="J234"/>
  <c r="L230"/>
  <c r="L228"/>
  <c r="J222"/>
  <c r="L218"/>
  <c r="J213"/>
  <c r="L206"/>
  <c r="L546"/>
  <c r="Q546" s="1"/>
  <c r="L539"/>
  <c r="L532"/>
  <c r="L482"/>
  <c r="L452"/>
  <c r="Q452" s="1"/>
  <c r="L414"/>
  <c r="L411"/>
  <c r="L385"/>
  <c r="L346"/>
  <c r="L334"/>
  <c r="J320"/>
  <c r="Q320" s="1"/>
  <c r="L316"/>
  <c r="L300"/>
  <c r="L280"/>
  <c r="L255"/>
  <c r="Q255" s="1"/>
  <c r="L253"/>
  <c r="Q253" s="1"/>
  <c r="L248"/>
  <c r="L245"/>
  <c r="L236"/>
  <c r="L233"/>
  <c r="L221"/>
  <c r="L210"/>
  <c r="L208"/>
  <c r="L106"/>
  <c r="Q106" s="1"/>
  <c r="L548"/>
  <c r="Q548" s="1"/>
  <c r="J539"/>
  <c r="L535"/>
  <c r="L526"/>
  <c r="J508"/>
  <c r="L499"/>
  <c r="L492"/>
  <c r="L488"/>
  <c r="J478"/>
  <c r="L473"/>
  <c r="L469"/>
  <c r="L459"/>
  <c r="J447"/>
  <c r="L442"/>
  <c r="L438"/>
  <c r="L431"/>
  <c r="J389"/>
  <c r="J381"/>
  <c r="Q381" s="1"/>
  <c r="L376"/>
  <c r="L372"/>
  <c r="L365"/>
  <c r="J346"/>
  <c r="J337"/>
  <c r="L329"/>
  <c r="L315"/>
  <c r="L312"/>
  <c r="L295"/>
  <c r="L292"/>
  <c r="L279"/>
  <c r="L250"/>
  <c r="L235"/>
  <c r="L232"/>
  <c r="L225"/>
  <c r="L223"/>
  <c r="L220"/>
  <c r="L217"/>
  <c r="L205"/>
  <c r="L95"/>
  <c r="Q95" s="1"/>
  <c r="L520"/>
  <c r="L506"/>
  <c r="L485"/>
  <c r="L455"/>
  <c r="L425"/>
  <c r="J406"/>
  <c r="L393"/>
  <c r="J355"/>
  <c r="L308"/>
  <c r="Q308" s="1"/>
  <c r="L291"/>
  <c r="L278"/>
  <c r="L239"/>
  <c r="L214"/>
  <c r="J212"/>
  <c r="L204"/>
  <c r="L12"/>
  <c r="Q12" s="1"/>
  <c r="L88" i="4"/>
  <c r="Q88" s="1"/>
  <c r="L208"/>
  <c r="L216"/>
  <c r="L224"/>
  <c r="L232"/>
  <c r="L240"/>
  <c r="L248"/>
  <c r="L256"/>
  <c r="L264"/>
  <c r="L272"/>
  <c r="L280"/>
  <c r="L288"/>
  <c r="L296"/>
  <c r="L304"/>
  <c r="L312"/>
  <c r="L320"/>
  <c r="L328"/>
  <c r="L336"/>
  <c r="L344"/>
  <c r="Q344" s="1"/>
  <c r="L352"/>
  <c r="L360"/>
  <c r="L368"/>
  <c r="L376"/>
  <c r="L384"/>
  <c r="L392"/>
  <c r="L400"/>
  <c r="L408"/>
  <c r="L416"/>
  <c r="L424"/>
  <c r="L432"/>
  <c r="L440"/>
  <c r="L448"/>
  <c r="L456"/>
  <c r="L464"/>
  <c r="L472"/>
  <c r="L480"/>
  <c r="L491"/>
  <c r="L499"/>
  <c r="L507"/>
  <c r="L515"/>
  <c r="L538" i="5"/>
  <c r="L533"/>
  <c r="J515"/>
  <c r="L510"/>
  <c r="L480"/>
  <c r="J459"/>
  <c r="J435"/>
  <c r="L409"/>
  <c r="J388"/>
  <c r="J359"/>
  <c r="J321"/>
  <c r="L311"/>
  <c r="J295"/>
  <c r="L286"/>
  <c r="L282"/>
  <c r="L269"/>
  <c r="J263"/>
  <c r="L259"/>
  <c r="L247"/>
  <c r="L234"/>
  <c r="J230"/>
  <c r="L483" i="4"/>
  <c r="Q483" s="1"/>
  <c r="L201"/>
  <c r="L209"/>
  <c r="L217"/>
  <c r="L225"/>
  <c r="L233"/>
  <c r="L241"/>
  <c r="L249"/>
  <c r="L257"/>
  <c r="L265"/>
  <c r="Q265" s="1"/>
  <c r="L273"/>
  <c r="L281"/>
  <c r="L289"/>
  <c r="L297"/>
  <c r="L305"/>
  <c r="L313"/>
  <c r="L321"/>
  <c r="L329"/>
  <c r="L337"/>
  <c r="L345"/>
  <c r="Q345" s="1"/>
  <c r="L353"/>
  <c r="L361"/>
  <c r="Q361" s="1"/>
  <c r="L369"/>
  <c r="L377"/>
  <c r="L385"/>
  <c r="L393"/>
  <c r="L401"/>
  <c r="Q401" s="1"/>
  <c r="L409"/>
  <c r="L550" i="5"/>
  <c r="Q550" s="1"/>
  <c r="J523"/>
  <c r="L464"/>
  <c r="J443"/>
  <c r="L437"/>
  <c r="L434"/>
  <c r="L387"/>
  <c r="J377"/>
  <c r="J372"/>
  <c r="Q372" s="1"/>
  <c r="L368"/>
  <c r="L353"/>
  <c r="J333"/>
  <c r="L324"/>
  <c r="L294"/>
  <c r="L265"/>
  <c r="Q265" s="1"/>
  <c r="L262"/>
  <c r="L242"/>
  <c r="J239"/>
  <c r="L229"/>
  <c r="J214"/>
  <c r="L211"/>
  <c r="L207"/>
  <c r="L92"/>
  <c r="Q92" s="1"/>
  <c r="L88"/>
  <c r="Q88" s="1"/>
  <c r="L62"/>
  <c r="Q62" s="1"/>
  <c r="L484" i="4"/>
  <c r="Q484" s="1"/>
  <c r="L18"/>
  <c r="Q18" s="1"/>
  <c r="L90"/>
  <c r="Q90" s="1"/>
  <c r="L106"/>
  <c r="Q106" s="1"/>
  <c r="L202"/>
  <c r="L210"/>
  <c r="L218"/>
  <c r="L226"/>
  <c r="L234"/>
  <c r="L242"/>
  <c r="L250"/>
  <c r="L258"/>
  <c r="L266"/>
  <c r="L274"/>
  <c r="Q274" s="1"/>
  <c r="L282"/>
  <c r="L290"/>
  <c r="L298"/>
  <c r="L306"/>
  <c r="L314"/>
  <c r="L322"/>
  <c r="L330"/>
  <c r="L338"/>
  <c r="L346"/>
  <c r="L354"/>
  <c r="L362"/>
  <c r="Q362" s="1"/>
  <c r="L370"/>
  <c r="L378"/>
  <c r="L386"/>
  <c r="L394"/>
  <c r="L402"/>
  <c r="Q402" s="1"/>
  <c r="L410"/>
  <c r="L418"/>
  <c r="L426"/>
  <c r="Q426" s="1"/>
  <c r="L434"/>
  <c r="L442"/>
  <c r="L450"/>
  <c r="Q450" s="1"/>
  <c r="L458"/>
  <c r="L466"/>
  <c r="L474"/>
  <c r="L485"/>
  <c r="L493"/>
  <c r="L501"/>
  <c r="L509"/>
  <c r="L517"/>
  <c r="J526" i="5"/>
  <c r="L504"/>
  <c r="J496"/>
  <c r="L487"/>
  <c r="L484"/>
  <c r="Q484" s="1"/>
  <c r="J474"/>
  <c r="L402"/>
  <c r="Q402" s="1"/>
  <c r="L396"/>
  <c r="L356"/>
  <c r="L309"/>
  <c r="Q309" s="1"/>
  <c r="J307"/>
  <c r="L302"/>
  <c r="L298"/>
  <c r="L257"/>
  <c r="L241"/>
  <c r="L213"/>
  <c r="L91"/>
  <c r="Q91" s="1"/>
  <c r="L12" i="4"/>
  <c r="Q12" s="1"/>
  <c r="L92"/>
  <c r="Q92" s="1"/>
  <c r="L204"/>
  <c r="L212"/>
  <c r="L220"/>
  <c r="L228"/>
  <c r="L236"/>
  <c r="L244"/>
  <c r="L252"/>
  <c r="Q252" s="1"/>
  <c r="L260"/>
  <c r="L268"/>
  <c r="L276"/>
  <c r="L284"/>
  <c r="L292"/>
  <c r="L300"/>
  <c r="L308"/>
  <c r="Q308" s="1"/>
  <c r="L316"/>
  <c r="L324"/>
  <c r="L332"/>
  <c r="L340"/>
  <c r="L348"/>
  <c r="L356"/>
  <c r="L364"/>
  <c r="L372"/>
  <c r="L380"/>
  <c r="L388"/>
  <c r="L396"/>
  <c r="L404"/>
  <c r="L412"/>
  <c r="L420"/>
  <c r="Q420" s="1"/>
  <c r="L428"/>
  <c r="L436"/>
  <c r="L444"/>
  <c r="L452"/>
  <c r="Q452" s="1"/>
  <c r="L460"/>
  <c r="L468"/>
  <c r="Q468" s="1"/>
  <c r="L476"/>
  <c r="L487"/>
  <c r="L495"/>
  <c r="L503"/>
  <c r="L511"/>
  <c r="L519"/>
  <c r="L527"/>
  <c r="L535"/>
  <c r="L543"/>
  <c r="L515" i="5"/>
  <c r="L449"/>
  <c r="L412"/>
  <c r="J392"/>
  <c r="L379"/>
  <c r="L369"/>
  <c r="J336"/>
  <c r="L264"/>
  <c r="L254"/>
  <c r="Q254" s="1"/>
  <c r="J251"/>
  <c r="L216"/>
  <c r="J202"/>
  <c r="L198"/>
  <c r="Q198" s="1"/>
  <c r="L11" i="4"/>
  <c r="Q11" s="1"/>
  <c r="L203"/>
  <c r="L219"/>
  <c r="L235"/>
  <c r="L251"/>
  <c r="L267"/>
  <c r="L283"/>
  <c r="L299"/>
  <c r="L315"/>
  <c r="L331"/>
  <c r="L347"/>
  <c r="L363"/>
  <c r="L379"/>
  <c r="L395"/>
  <c r="L411"/>
  <c r="L423"/>
  <c r="L437"/>
  <c r="L449"/>
  <c r="L462"/>
  <c r="L475"/>
  <c r="L490"/>
  <c r="L504"/>
  <c r="L516"/>
  <c r="L526"/>
  <c r="L536"/>
  <c r="L545"/>
  <c r="Q545" s="1"/>
  <c r="L383" i="5"/>
  <c r="L328"/>
  <c r="J299"/>
  <c r="L272"/>
  <c r="L244"/>
  <c r="L219"/>
  <c r="L90"/>
  <c r="Q90" s="1"/>
  <c r="L206" i="4"/>
  <c r="L238"/>
  <c r="L286"/>
  <c r="L318"/>
  <c r="L350"/>
  <c r="L382"/>
  <c r="L414"/>
  <c r="L439"/>
  <c r="L465"/>
  <c r="L494"/>
  <c r="L520"/>
  <c r="L538"/>
  <c r="L529" i="5"/>
  <c r="L541"/>
  <c r="L530"/>
  <c r="L495"/>
  <c r="L490"/>
  <c r="L422"/>
  <c r="L345"/>
  <c r="Q345" s="1"/>
  <c r="L288"/>
  <c r="L283"/>
  <c r="J225"/>
  <c r="L201"/>
  <c r="L482" i="4"/>
  <c r="L62"/>
  <c r="Q62" s="1"/>
  <c r="L205"/>
  <c r="L221"/>
  <c r="L237"/>
  <c r="Q237" s="1"/>
  <c r="L253"/>
  <c r="Q253" s="1"/>
  <c r="L269"/>
  <c r="L285"/>
  <c r="L301"/>
  <c r="L317"/>
  <c r="L333"/>
  <c r="L349"/>
  <c r="L365"/>
  <c r="L381"/>
  <c r="L397"/>
  <c r="L413"/>
  <c r="L425"/>
  <c r="L438"/>
  <c r="L451"/>
  <c r="Q451" s="1"/>
  <c r="L463"/>
  <c r="L477"/>
  <c r="L492"/>
  <c r="L505"/>
  <c r="L518"/>
  <c r="L528"/>
  <c r="L537"/>
  <c r="L546"/>
  <c r="Q546" s="1"/>
  <c r="J499" i="5"/>
  <c r="L416"/>
  <c r="L339"/>
  <c r="L318"/>
  <c r="J250"/>
  <c r="J228"/>
  <c r="Q228" s="1"/>
  <c r="J206"/>
  <c r="L222" i="4"/>
  <c r="L254"/>
  <c r="Q254" s="1"/>
  <c r="L270"/>
  <c r="L302"/>
  <c r="L334"/>
  <c r="L366"/>
  <c r="L398"/>
  <c r="L427"/>
  <c r="L453"/>
  <c r="L478"/>
  <c r="L506"/>
  <c r="L529"/>
  <c r="L547"/>
  <c r="Q547" s="1"/>
  <c r="L332" i="5"/>
  <c r="L281"/>
  <c r="L267"/>
  <c r="L256"/>
  <c r="L252"/>
  <c r="Q252" s="1"/>
  <c r="L231"/>
  <c r="L209"/>
  <c r="L91" i="4"/>
  <c r="Q91" s="1"/>
  <c r="L211"/>
  <c r="L227"/>
  <c r="L243"/>
  <c r="L259"/>
  <c r="L275"/>
  <c r="L291"/>
  <c r="L307"/>
  <c r="L323"/>
  <c r="L339"/>
  <c r="L355"/>
  <c r="L371"/>
  <c r="L387"/>
  <c r="L403"/>
  <c r="L417"/>
  <c r="L430"/>
  <c r="L443"/>
  <c r="L455"/>
  <c r="L469"/>
  <c r="L481"/>
  <c r="L497"/>
  <c r="L510"/>
  <c r="L522"/>
  <c r="L531"/>
  <c r="L540"/>
  <c r="L549"/>
  <c r="Q549" s="1"/>
  <c r="J302" i="5"/>
  <c r="Q302" s="1"/>
  <c r="J286"/>
  <c r="L275"/>
  <c r="L270"/>
  <c r="L18"/>
  <c r="Q18" s="1"/>
  <c r="L198" i="4"/>
  <c r="Q198" s="1"/>
  <c r="L213"/>
  <c r="L229"/>
  <c r="L245"/>
  <c r="L261"/>
  <c r="L277"/>
  <c r="Q277" s="1"/>
  <c r="L293"/>
  <c r="L309"/>
  <c r="Q309" s="1"/>
  <c r="L325"/>
  <c r="L341"/>
  <c r="L357"/>
  <c r="L373"/>
  <c r="L389"/>
  <c r="L405"/>
  <c r="L419"/>
  <c r="Q419" s="1"/>
  <c r="L431"/>
  <c r="L445"/>
  <c r="L457"/>
  <c r="L470"/>
  <c r="L486"/>
  <c r="L498"/>
  <c r="L512"/>
  <c r="L523"/>
  <c r="L532"/>
  <c r="L541"/>
  <c r="L512" i="5"/>
  <c r="L476"/>
  <c r="L445"/>
  <c r="L435"/>
  <c r="L359"/>
  <c r="L347"/>
  <c r="L305"/>
  <c r="L289"/>
  <c r="L260"/>
  <c r="L222"/>
  <c r="J218"/>
  <c r="L212"/>
  <c r="L202"/>
  <c r="L11"/>
  <c r="Q11" s="1"/>
  <c r="L214" i="4"/>
  <c r="L230"/>
  <c r="L246"/>
  <c r="L262"/>
  <c r="L278"/>
  <c r="L294"/>
  <c r="L310"/>
  <c r="L326"/>
  <c r="L342"/>
  <c r="L358"/>
  <c r="L374"/>
  <c r="L390"/>
  <c r="L406"/>
  <c r="L421"/>
  <c r="L433"/>
  <c r="L446"/>
  <c r="L459"/>
  <c r="L471"/>
  <c r="L488"/>
  <c r="L500"/>
  <c r="L513"/>
  <c r="L524"/>
  <c r="L533"/>
  <c r="L542"/>
  <c r="L551"/>
  <c r="Q551" s="1"/>
  <c r="J488" i="5"/>
  <c r="L319"/>
  <c r="J247"/>
  <c r="L95" i="4"/>
  <c r="Q95" s="1"/>
  <c r="L215"/>
  <c r="L231"/>
  <c r="L247"/>
  <c r="L263"/>
  <c r="L279"/>
  <c r="L295"/>
  <c r="L311"/>
  <c r="L327"/>
  <c r="L343"/>
  <c r="L359"/>
  <c r="L375"/>
  <c r="L255"/>
  <c r="Q255" s="1"/>
  <c r="L383"/>
  <c r="L441"/>
  <c r="L496"/>
  <c r="L539"/>
  <c r="J268" i="5"/>
  <c r="L249"/>
  <c r="L99" i="4"/>
  <c r="Q99" s="1"/>
  <c r="L271"/>
  <c r="Q271" s="1"/>
  <c r="L391"/>
  <c r="L447"/>
  <c r="L502"/>
  <c r="L544"/>
  <c r="Q544" s="1"/>
  <c r="L498" i="5"/>
  <c r="L287" i="4"/>
  <c r="L399"/>
  <c r="L454"/>
  <c r="Q454" s="1"/>
  <c r="L508"/>
  <c r="L548"/>
  <c r="Q548" s="1"/>
  <c r="J504" i="5"/>
  <c r="L303" i="4"/>
  <c r="L407"/>
  <c r="L461"/>
  <c r="L514"/>
  <c r="L550"/>
  <c r="Q550" s="1"/>
  <c r="L335"/>
  <c r="L422"/>
  <c r="L525"/>
  <c r="L534"/>
  <c r="L227" i="5"/>
  <c r="L319" i="4"/>
  <c r="L415"/>
  <c r="L467"/>
  <c r="L521"/>
  <c r="L276" i="5"/>
  <c r="L207" i="4"/>
  <c r="L473"/>
  <c r="J303" i="5"/>
  <c r="L238"/>
  <c r="L223" i="4"/>
  <c r="L351"/>
  <c r="L429"/>
  <c r="Q429" s="1"/>
  <c r="L479"/>
  <c r="L530"/>
  <c r="L239"/>
  <c r="L367"/>
  <c r="L435"/>
  <c r="L489"/>
  <c r="J244" i="5"/>
  <c r="J359" i="4"/>
  <c r="J331"/>
  <c r="J280" i="5"/>
  <c r="J365" i="4"/>
  <c r="Q365" s="1"/>
  <c r="J397"/>
  <c r="J421"/>
  <c r="Q421" s="1"/>
  <c r="J266"/>
  <c r="J279" i="5"/>
  <c r="J463"/>
  <c r="J414"/>
  <c r="J227"/>
  <c r="J304"/>
  <c r="J283"/>
  <c r="J393"/>
  <c r="J516"/>
  <c r="J291"/>
  <c r="J369"/>
  <c r="J404"/>
  <c r="J284"/>
  <c r="J489"/>
  <c r="Q489" s="1"/>
  <c r="J537"/>
  <c r="J391"/>
  <c r="J327"/>
  <c r="J204"/>
  <c r="J418"/>
  <c r="J358"/>
  <c r="J316"/>
  <c r="J281"/>
  <c r="J315"/>
  <c r="J349"/>
  <c r="J379"/>
  <c r="J417"/>
  <c r="J476"/>
  <c r="J510"/>
  <c r="J281" i="4"/>
  <c r="J261"/>
  <c r="J251"/>
  <c r="J461"/>
  <c r="Q461" s="1"/>
  <c r="J478"/>
  <c r="Q478" s="1"/>
  <c r="J534"/>
  <c r="J241"/>
  <c r="J463"/>
  <c r="J528"/>
  <c r="J325"/>
  <c r="J431"/>
  <c r="J393"/>
  <c r="Q393" s="1"/>
  <c r="J347"/>
  <c r="J403"/>
  <c r="J276"/>
  <c r="J507" i="5"/>
  <c r="J209"/>
  <c r="J381" i="4"/>
  <c r="J445"/>
  <c r="J367"/>
  <c r="J377"/>
  <c r="J527" i="5"/>
  <c r="J325"/>
  <c r="J248"/>
  <c r="J326"/>
  <c r="J512"/>
  <c r="J408"/>
  <c r="J444"/>
  <c r="J314"/>
  <c r="J455"/>
  <c r="J382"/>
  <c r="J505"/>
  <c r="Q505" s="1"/>
  <c r="J285"/>
  <c r="J428"/>
  <c r="J258"/>
  <c r="J343"/>
  <c r="Q343" s="1"/>
  <c r="J242"/>
  <c r="J220"/>
  <c r="Q220" s="1"/>
  <c r="J203"/>
  <c r="J215"/>
  <c r="J205"/>
  <c r="J350"/>
  <c r="Q350" s="1"/>
  <c r="J538"/>
  <c r="J289"/>
  <c r="J323"/>
  <c r="J357"/>
  <c r="J387"/>
  <c r="J423"/>
  <c r="J486"/>
  <c r="J518"/>
  <c r="Q518" s="1"/>
  <c r="J415" i="4"/>
  <c r="J417"/>
  <c r="J313"/>
  <c r="J279"/>
  <c r="J459"/>
  <c r="J524"/>
  <c r="J239"/>
  <c r="J259"/>
  <c r="J465"/>
  <c r="J538"/>
  <c r="J249"/>
  <c r="J341"/>
  <c r="J327"/>
  <c r="J447"/>
  <c r="Q447" s="1"/>
  <c r="J433"/>
  <c r="J363"/>
  <c r="J443"/>
  <c r="J400" i="5"/>
  <c r="J379" i="4"/>
  <c r="J267" i="5"/>
  <c r="J539" i="4"/>
  <c r="J329"/>
  <c r="Q329" s="1"/>
  <c r="J535"/>
  <c r="J226" i="5"/>
  <c r="Q226" s="1"/>
  <c r="J348"/>
  <c r="Q348" s="1"/>
  <c r="J256"/>
  <c r="J334"/>
  <c r="J356"/>
  <c r="J542"/>
  <c r="J287"/>
  <c r="J466"/>
  <c r="J485"/>
  <c r="J475"/>
  <c r="J390"/>
  <c r="J464"/>
  <c r="J440"/>
  <c r="J521"/>
  <c r="J319"/>
  <c r="Q319" s="1"/>
  <c r="J462"/>
  <c r="J293"/>
  <c r="J433"/>
  <c r="J290"/>
  <c r="Q290" s="1"/>
  <c r="J236"/>
  <c r="Q236" s="1"/>
  <c r="J219"/>
  <c r="J221"/>
  <c r="J270"/>
  <c r="J297"/>
  <c r="J331"/>
  <c r="J363"/>
  <c r="J395"/>
  <c r="J437"/>
  <c r="J494"/>
  <c r="J405" i="4"/>
  <c r="J289"/>
  <c r="J301"/>
  <c r="J295"/>
  <c r="J291"/>
  <c r="J467"/>
  <c r="J532"/>
  <c r="J243"/>
  <c r="J263"/>
  <c r="J470"/>
  <c r="J357"/>
  <c r="J343"/>
  <c r="J449"/>
  <c r="J387"/>
  <c r="J482" i="5"/>
  <c r="J275"/>
  <c r="J535"/>
  <c r="Q535" s="1"/>
  <c r="J353" i="4"/>
  <c r="J411" i="5"/>
  <c r="J229"/>
  <c r="J352"/>
  <c r="J269"/>
  <c r="J223"/>
  <c r="J208"/>
  <c r="J300"/>
  <c r="J365"/>
  <c r="Q365" s="1"/>
  <c r="J360"/>
  <c r="J342"/>
  <c r="J509"/>
  <c r="J338"/>
  <c r="Q338" s="1"/>
  <c r="J330"/>
  <c r="J536"/>
  <c r="J436"/>
  <c r="J416"/>
  <c r="J517"/>
  <c r="Q517" s="1"/>
  <c r="J471"/>
  <c r="J353"/>
  <c r="J238"/>
  <c r="Q238" s="1"/>
  <c r="J311"/>
  <c r="J449"/>
  <c r="J430"/>
  <c r="J380"/>
  <c r="J235"/>
  <c r="Q235" s="1"/>
  <c r="J231"/>
  <c r="J306"/>
  <c r="J282"/>
  <c r="Q282" s="1"/>
  <c r="J276"/>
  <c r="J305"/>
  <c r="J339"/>
  <c r="J371"/>
  <c r="J409"/>
  <c r="J445"/>
  <c r="J502"/>
  <c r="Q502" s="1"/>
  <c r="J411" i="4"/>
  <c r="J321"/>
  <c r="J311"/>
  <c r="J428"/>
  <c r="J307"/>
  <c r="J245"/>
  <c r="J476"/>
  <c r="J540"/>
  <c r="J247"/>
  <c r="J335"/>
  <c r="J385"/>
  <c r="J375"/>
  <c r="J397" i="5"/>
  <c r="J385"/>
  <c r="J210"/>
  <c r="J329"/>
  <c r="J456"/>
  <c r="J403"/>
  <c r="J378"/>
  <c r="J422"/>
  <c r="J432"/>
  <c r="J364"/>
  <c r="J438"/>
  <c r="Q438" s="1"/>
  <c r="J498"/>
  <c r="Q498" s="1"/>
  <c r="J249"/>
  <c r="Q249" s="1"/>
  <c r="J525"/>
  <c r="J493" i="4"/>
  <c r="J257"/>
  <c r="J513"/>
  <c r="J460"/>
  <c r="J469"/>
  <c r="J477"/>
  <c r="J525"/>
  <c r="Q525" s="1"/>
  <c r="J284"/>
  <c r="J292"/>
  <c r="J300"/>
  <c r="J310"/>
  <c r="J318"/>
  <c r="J326"/>
  <c r="J334"/>
  <c r="J342"/>
  <c r="Q342" s="1"/>
  <c r="J352"/>
  <c r="J360"/>
  <c r="J203"/>
  <c r="J211"/>
  <c r="J219"/>
  <c r="J227"/>
  <c r="J235"/>
  <c r="J436"/>
  <c r="J444"/>
  <c r="J542" i="1"/>
  <c r="J333" i="4"/>
  <c r="J351"/>
  <c r="J425"/>
  <c r="J288" i="5"/>
  <c r="Q288" s="1"/>
  <c r="J313"/>
  <c r="J501"/>
  <c r="J427"/>
  <c r="J448"/>
  <c r="J396"/>
  <c r="J266"/>
  <c r="J469"/>
  <c r="J503"/>
  <c r="J216"/>
  <c r="J413"/>
  <c r="Q413" s="1"/>
  <c r="J367"/>
  <c r="J461"/>
  <c r="J409" i="4"/>
  <c r="J499"/>
  <c r="J515"/>
  <c r="J208"/>
  <c r="J228"/>
  <c r="J214"/>
  <c r="Q214" s="1"/>
  <c r="J230"/>
  <c r="J462"/>
  <c r="J471"/>
  <c r="J479"/>
  <c r="Q479" s="1"/>
  <c r="J527"/>
  <c r="J250"/>
  <c r="Q250" s="1"/>
  <c r="J278"/>
  <c r="J286"/>
  <c r="J294"/>
  <c r="J302"/>
  <c r="J312"/>
  <c r="J320"/>
  <c r="J328"/>
  <c r="J336"/>
  <c r="J346"/>
  <c r="J354"/>
  <c r="J427"/>
  <c r="J244"/>
  <c r="J264"/>
  <c r="J492"/>
  <c r="J500"/>
  <c r="J508"/>
  <c r="J516"/>
  <c r="J438"/>
  <c r="J537"/>
  <c r="J349"/>
  <c r="J423"/>
  <c r="J441"/>
  <c r="Q441" s="1"/>
  <c r="J435"/>
  <c r="J296" i="5"/>
  <c r="J369" i="4"/>
  <c r="J434" i="5"/>
  <c r="Q434" s="1"/>
  <c r="J272"/>
  <c r="J354"/>
  <c r="J424"/>
  <c r="J460"/>
  <c r="J479"/>
  <c r="J453"/>
  <c r="Q453" s="1"/>
  <c r="J217"/>
  <c r="J340"/>
  <c r="Q340" s="1"/>
  <c r="J472"/>
  <c r="J506"/>
  <c r="J261"/>
  <c r="J533"/>
  <c r="J273" i="4"/>
  <c r="J497"/>
  <c r="J457"/>
  <c r="J542"/>
  <c r="J455"/>
  <c r="J489"/>
  <c r="J521"/>
  <c r="Q521" s="1"/>
  <c r="J404"/>
  <c r="J412"/>
  <c r="J486"/>
  <c r="J494"/>
  <c r="J502"/>
  <c r="Q502" s="1"/>
  <c r="J510"/>
  <c r="J518"/>
  <c r="J267"/>
  <c r="J366"/>
  <c r="J374"/>
  <c r="J382"/>
  <c r="J390"/>
  <c r="J398"/>
  <c r="J389"/>
  <c r="J439"/>
  <c r="J323"/>
  <c r="J318" i="5"/>
  <c r="J532"/>
  <c r="Q532" s="1"/>
  <c r="J368"/>
  <c r="J264"/>
  <c r="J399" i="4"/>
  <c r="J260" i="5"/>
  <c r="J366"/>
  <c r="Q366" s="1"/>
  <c r="J370"/>
  <c r="J497"/>
  <c r="J301"/>
  <c r="J477"/>
  <c r="J511"/>
  <c r="J232"/>
  <c r="J383"/>
  <c r="J446"/>
  <c r="J407" i="4"/>
  <c r="J305"/>
  <c r="J283"/>
  <c r="J216"/>
  <c r="J487"/>
  <c r="J503"/>
  <c r="J519"/>
  <c r="J212"/>
  <c r="J232"/>
  <c r="J202"/>
  <c r="J218"/>
  <c r="J234"/>
  <c r="J238"/>
  <c r="J258"/>
  <c r="J406"/>
  <c r="J414"/>
  <c r="J248"/>
  <c r="J205"/>
  <c r="J213"/>
  <c r="J221"/>
  <c r="J229"/>
  <c r="J269"/>
  <c r="J368"/>
  <c r="J376"/>
  <c r="J384"/>
  <c r="J392"/>
  <c r="J400"/>
  <c r="J541"/>
  <c r="J496"/>
  <c r="Q496" s="1"/>
  <c r="J512"/>
  <c r="J275"/>
  <c r="J442"/>
  <c r="Q442" s="1"/>
  <c r="J539" i="1"/>
  <c r="J339" i="4"/>
  <c r="J270"/>
  <c r="J337"/>
  <c r="J543"/>
  <c r="J322" i="5"/>
  <c r="Q322" s="1"/>
  <c r="J398"/>
  <c r="J394"/>
  <c r="J543"/>
  <c r="Q543" s="1"/>
  <c r="J513"/>
  <c r="Q513" s="1"/>
  <c r="J324"/>
  <c r="J480"/>
  <c r="J514"/>
  <c r="J457"/>
  <c r="J541"/>
  <c r="J293" i="4"/>
  <c r="J287"/>
  <c r="J299"/>
  <c r="J509"/>
  <c r="Q509" s="1"/>
  <c r="J526"/>
  <c r="J501"/>
  <c r="J536"/>
  <c r="Q536" s="1"/>
  <c r="J456"/>
  <c r="J464"/>
  <c r="J473"/>
  <c r="J481"/>
  <c r="J280"/>
  <c r="J288"/>
  <c r="J296"/>
  <c r="Q296" s="1"/>
  <c r="J304"/>
  <c r="Q304" s="1"/>
  <c r="J314"/>
  <c r="Q314" s="1"/>
  <c r="J322"/>
  <c r="J330"/>
  <c r="J338"/>
  <c r="J348"/>
  <c r="J356"/>
  <c r="J453"/>
  <c r="J207"/>
  <c r="Q207" s="1"/>
  <c r="J215"/>
  <c r="J223"/>
  <c r="J231"/>
  <c r="J432"/>
  <c r="J440"/>
  <c r="J448"/>
  <c r="J355"/>
  <c r="J268"/>
  <c r="Q268" s="1"/>
  <c r="J373"/>
  <c r="J391"/>
  <c r="J351" i="5"/>
  <c r="J241"/>
  <c r="J243"/>
  <c r="J341"/>
  <c r="J310"/>
  <c r="J211"/>
  <c r="J292"/>
  <c r="J528"/>
  <c r="J540"/>
  <c r="J335"/>
  <c r="J487"/>
  <c r="J519"/>
  <c r="J245"/>
  <c r="J233"/>
  <c r="Q233" s="1"/>
  <c r="J399"/>
  <c r="J530"/>
  <c r="J303" i="4"/>
  <c r="J315"/>
  <c r="J491"/>
  <c r="J507"/>
  <c r="J472"/>
  <c r="Q472" s="1"/>
  <c r="J220"/>
  <c r="Q220" s="1"/>
  <c r="J236"/>
  <c r="J206"/>
  <c r="J222"/>
  <c r="J458"/>
  <c r="J466"/>
  <c r="J475"/>
  <c r="J523"/>
  <c r="Q523" s="1"/>
  <c r="J242"/>
  <c r="Q242" s="1"/>
  <c r="J262"/>
  <c r="J282"/>
  <c r="J290"/>
  <c r="J298"/>
  <c r="J306"/>
  <c r="J316"/>
  <c r="J324"/>
  <c r="Q324" s="1"/>
  <c r="J332"/>
  <c r="Q332" s="1"/>
  <c r="J340"/>
  <c r="J350"/>
  <c r="J358"/>
  <c r="J256"/>
  <c r="J488"/>
  <c r="J504"/>
  <c r="J520"/>
  <c r="J434"/>
  <c r="Q434" s="1"/>
  <c r="J529"/>
  <c r="J526" i="1"/>
  <c r="J371" i="4"/>
  <c r="J531"/>
  <c r="J437"/>
  <c r="J383"/>
  <c r="J491" i="5"/>
  <c r="J224"/>
  <c r="J386"/>
  <c r="J412"/>
  <c r="J298"/>
  <c r="J490"/>
  <c r="J522"/>
  <c r="J465"/>
  <c r="J285" i="4"/>
  <c r="J297"/>
  <c r="J319"/>
  <c r="J485"/>
  <c r="J517"/>
  <c r="J530"/>
  <c r="J505"/>
  <c r="J408"/>
  <c r="J416"/>
  <c r="J490"/>
  <c r="J498"/>
  <c r="J506"/>
  <c r="J514"/>
  <c r="J522"/>
  <c r="Q522" s="1"/>
  <c r="J370"/>
  <c r="J378"/>
  <c r="Q378" s="1"/>
  <c r="J386"/>
  <c r="J394"/>
  <c r="Q394" s="1"/>
  <c r="J422"/>
  <c r="J395"/>
  <c r="J207" i="5"/>
  <c r="J482" i="4"/>
  <c r="J262" i="5"/>
  <c r="J259"/>
  <c r="J273"/>
  <c r="J493"/>
  <c r="J524"/>
  <c r="Q524" s="1"/>
  <c r="J374"/>
  <c r="J240"/>
  <c r="J257"/>
  <c r="J441"/>
  <c r="J495"/>
  <c r="J529"/>
  <c r="J375"/>
  <c r="J201"/>
  <c r="J246"/>
  <c r="J405"/>
  <c r="J332"/>
  <c r="J413" i="4"/>
  <c r="J317"/>
  <c r="J474"/>
  <c r="J495"/>
  <c r="J511"/>
  <c r="J480"/>
  <c r="J204"/>
  <c r="J224"/>
  <c r="J210"/>
  <c r="J226"/>
  <c r="J246"/>
  <c r="J272"/>
  <c r="J410"/>
  <c r="J418"/>
  <c r="J240"/>
  <c r="J260"/>
  <c r="J201"/>
  <c r="J209"/>
  <c r="J217"/>
  <c r="J225"/>
  <c r="J233"/>
  <c r="J364"/>
  <c r="Q364" s="1"/>
  <c r="J372"/>
  <c r="Q372" s="1"/>
  <c r="J380"/>
  <c r="Q380" s="1"/>
  <c r="J388"/>
  <c r="Q388" s="1"/>
  <c r="J396"/>
  <c r="Q396" s="1"/>
  <c r="J424"/>
  <c r="Q424" s="1"/>
  <c r="J533"/>
  <c r="Q533" s="1"/>
  <c r="J528" i="1"/>
  <c r="J430" i="4"/>
  <c r="J446"/>
  <c r="J537" i="1"/>
  <c r="J462"/>
  <c r="J477"/>
  <c r="J490"/>
  <c r="J529"/>
  <c r="J517"/>
  <c r="J501"/>
  <c r="J495"/>
  <c r="J479"/>
  <c r="J466"/>
  <c r="J444"/>
  <c r="J533"/>
  <c r="J460"/>
  <c r="J484"/>
  <c r="J524"/>
  <c r="J521"/>
  <c r="J514"/>
  <c r="J513"/>
  <c r="J509"/>
  <c r="J481"/>
  <c r="J459"/>
  <c r="J536"/>
  <c r="J469"/>
  <c r="J534"/>
  <c r="J531"/>
  <c r="J515"/>
  <c r="J506"/>
  <c r="J505"/>
  <c r="J498"/>
  <c r="J480"/>
  <c r="J478"/>
  <c r="J455"/>
  <c r="J448"/>
  <c r="J525"/>
  <c r="J470"/>
  <c r="J474"/>
  <c r="J472"/>
  <c r="J518"/>
  <c r="J510"/>
  <c r="J511"/>
  <c r="J494"/>
  <c r="J446"/>
  <c r="J540"/>
  <c r="J487"/>
  <c r="J476"/>
  <c r="J522"/>
  <c r="J530"/>
  <c r="J512"/>
  <c r="J507"/>
  <c r="J500"/>
  <c r="J486"/>
  <c r="J456"/>
  <c r="J447"/>
  <c r="J535"/>
  <c r="J541"/>
  <c r="J475"/>
  <c r="J532"/>
  <c r="J461"/>
  <c r="J520"/>
  <c r="J508"/>
  <c r="J503"/>
  <c r="J496"/>
  <c r="J493"/>
  <c r="J463"/>
  <c r="J449"/>
  <c r="J485"/>
  <c r="J465"/>
  <c r="J527"/>
  <c r="J442"/>
  <c r="J492"/>
  <c r="J441"/>
  <c r="J471"/>
  <c r="J516"/>
  <c r="J504"/>
  <c r="J497"/>
  <c r="J489"/>
  <c r="J467"/>
  <c r="J443"/>
  <c r="J538"/>
  <c r="J453"/>
  <c r="J523"/>
  <c r="J473"/>
  <c r="J488"/>
  <c r="J519"/>
  <c r="J502"/>
  <c r="J491"/>
  <c r="J464"/>
  <c r="J457"/>
  <c r="J445"/>
  <c r="J499"/>
  <c r="J458"/>
  <c r="J297"/>
  <c r="J360"/>
  <c r="J376"/>
  <c r="J383"/>
  <c r="J299"/>
  <c r="J270"/>
  <c r="J298"/>
  <c r="J304"/>
  <c r="J435"/>
  <c r="J411"/>
  <c r="J369"/>
  <c r="J391"/>
  <c r="J363"/>
  <c r="J323"/>
  <c r="J295"/>
  <c r="J290"/>
  <c r="J283"/>
  <c r="J267"/>
  <c r="J258"/>
  <c r="J418"/>
  <c r="J417"/>
  <c r="J375"/>
  <c r="J321"/>
  <c r="J262"/>
  <c r="J371"/>
  <c r="J326"/>
  <c r="J259"/>
  <c r="J436"/>
  <c r="J437"/>
  <c r="J407"/>
  <c r="J365"/>
  <c r="J347"/>
  <c r="J357"/>
  <c r="J358"/>
  <c r="J313"/>
  <c r="J305"/>
  <c r="J339"/>
  <c r="J296"/>
  <c r="J266"/>
  <c r="J427"/>
  <c r="J409"/>
  <c r="J416"/>
  <c r="J373"/>
  <c r="J288"/>
  <c r="J388"/>
  <c r="J346"/>
  <c r="J319"/>
  <c r="J421"/>
  <c r="J432"/>
  <c r="J414"/>
  <c r="J399"/>
  <c r="J359"/>
  <c r="J389"/>
  <c r="J353"/>
  <c r="J354"/>
  <c r="J343"/>
  <c r="J301"/>
  <c r="J285"/>
  <c r="J269"/>
  <c r="J284"/>
  <c r="J261"/>
  <c r="J293"/>
  <c r="J408"/>
  <c r="J390"/>
  <c r="J340"/>
  <c r="J380"/>
  <c r="J387"/>
  <c r="J311"/>
  <c r="J438"/>
  <c r="J428"/>
  <c r="J410"/>
  <c r="J398"/>
  <c r="J355"/>
  <c r="J385"/>
  <c r="J349"/>
  <c r="J350"/>
  <c r="J341"/>
  <c r="J342"/>
  <c r="J306"/>
  <c r="J280"/>
  <c r="J318"/>
  <c r="J273"/>
  <c r="J316"/>
  <c r="J425"/>
  <c r="J382"/>
  <c r="J332"/>
  <c r="J413"/>
  <c r="J379"/>
  <c r="J325"/>
  <c r="J434"/>
  <c r="J406"/>
  <c r="J312"/>
  <c r="J351"/>
  <c r="J381"/>
  <c r="J370"/>
  <c r="J337"/>
  <c r="J338"/>
  <c r="J335"/>
  <c r="J302"/>
  <c r="J328"/>
  <c r="J292"/>
  <c r="J281"/>
  <c r="J272"/>
  <c r="J268"/>
  <c r="J310"/>
  <c r="J294"/>
  <c r="J300"/>
  <c r="J431"/>
  <c r="J374"/>
  <c r="J372"/>
  <c r="J405"/>
  <c r="J394"/>
  <c r="J386"/>
  <c r="J439"/>
  <c r="J430"/>
  <c r="J400"/>
  <c r="J397"/>
  <c r="J377"/>
  <c r="J366"/>
  <c r="J396"/>
  <c r="J333"/>
  <c r="J334"/>
  <c r="J331"/>
  <c r="J324"/>
  <c r="J336"/>
  <c r="J367"/>
  <c r="J322"/>
  <c r="J315"/>
  <c r="J424"/>
  <c r="J364"/>
  <c r="J422"/>
  <c r="J412"/>
  <c r="J378"/>
  <c r="J433"/>
  <c r="J403"/>
  <c r="J356"/>
  <c r="J392"/>
  <c r="J329"/>
  <c r="J330"/>
  <c r="J320"/>
  <c r="J289"/>
  <c r="J263"/>
  <c r="J279"/>
  <c r="J368"/>
  <c r="J384"/>
  <c r="J348"/>
  <c r="J307"/>
  <c r="J278"/>
  <c r="J423"/>
  <c r="J260"/>
  <c r="J404"/>
  <c r="J393"/>
  <c r="J440"/>
  <c r="J415"/>
  <c r="J395"/>
  <c r="J352"/>
  <c r="J317"/>
  <c r="J303"/>
  <c r="J282"/>
  <c r="J287"/>
  <c r="J264"/>
  <c r="J275"/>
  <c r="J327"/>
  <c r="J291"/>
  <c r="J286"/>
  <c r="J314"/>
  <c r="J276"/>
  <c r="J250"/>
  <c r="J243"/>
  <c r="J244"/>
  <c r="J257"/>
  <c r="J248"/>
  <c r="J242"/>
  <c r="J240"/>
  <c r="J241"/>
  <c r="J245"/>
  <c r="J249"/>
  <c r="J251"/>
  <c r="J256"/>
  <c r="J247"/>
  <c r="J246"/>
  <c r="J204"/>
  <c r="J217"/>
  <c r="J230"/>
  <c r="J219"/>
  <c r="J225"/>
  <c r="J201"/>
  <c r="J233"/>
  <c r="J236"/>
  <c r="J222"/>
  <c r="J214"/>
  <c r="J205"/>
  <c r="N261"/>
  <c r="J7"/>
  <c r="N7"/>
  <c r="J10"/>
  <c r="N10"/>
  <c r="J9"/>
  <c r="N9"/>
  <c r="J45"/>
  <c r="J44"/>
  <c r="J21"/>
  <c r="J15"/>
  <c r="J16"/>
  <c r="J22"/>
  <c r="J17"/>
  <c r="J19"/>
  <c r="J8"/>
  <c r="J13"/>
  <c r="J14"/>
  <c r="Q342" i="5" l="1"/>
  <c r="Q337"/>
  <c r="Q224" i="4"/>
  <c r="Q298"/>
  <c r="Q205"/>
  <c r="Q310"/>
  <c r="Q513"/>
  <c r="Q397" i="5"/>
  <c r="Q225"/>
  <c r="Q288" i="4"/>
  <c r="Q264"/>
  <c r="Q476" i="5"/>
  <c r="Q503"/>
  <c r="Q282" i="4"/>
  <c r="Q428" i="5"/>
  <c r="Q280" i="4"/>
  <c r="Q201" i="5"/>
  <c r="Q340" i="4"/>
  <c r="Q215"/>
  <c r="Q519"/>
  <c r="Q455"/>
  <c r="Q427"/>
  <c r="Q294"/>
  <c r="Q403" i="5"/>
  <c r="Q379"/>
  <c r="Q386" i="4"/>
  <c r="Q477"/>
  <c r="Q509" i="5"/>
  <c r="Q475"/>
  <c r="Q408"/>
  <c r="Q431" i="4"/>
  <c r="Q389" i="5"/>
  <c r="Q522"/>
  <c r="Q316"/>
  <c r="Q284"/>
  <c r="Q388"/>
  <c r="Q204" i="4"/>
  <c r="Q240" i="5"/>
  <c r="Q290" i="4"/>
  <c r="Q351" i="5"/>
  <c r="Q424"/>
  <c r="Q396"/>
  <c r="Q300" i="4"/>
  <c r="Q428"/>
  <c r="Q263"/>
  <c r="Q542" i="5"/>
  <c r="Q526"/>
  <c r="Q321" i="4"/>
  <c r="Q482" i="5"/>
  <c r="Q532" i="4"/>
  <c r="Q437" i="5"/>
  <c r="Q269" i="4"/>
  <c r="Q411"/>
  <c r="Q529" i="5"/>
  <c r="Q416" i="4"/>
  <c r="Q453"/>
  <c r="Q501"/>
  <c r="Q511" i="5"/>
  <c r="Q516" i="4"/>
  <c r="Q216" i="5"/>
  <c r="Q329"/>
  <c r="Q540" i="4"/>
  <c r="Q353" i="5"/>
  <c r="Q363"/>
  <c r="Q433"/>
  <c r="Q443" i="4"/>
  <c r="Q445"/>
  <c r="Q283" i="5"/>
  <c r="Q239"/>
  <c r="Q534"/>
  <c r="Q382" i="4"/>
  <c r="Q415" i="5"/>
  <c r="Q201" i="4"/>
  <c r="Q370"/>
  <c r="Q306"/>
  <c r="Q487" i="5"/>
  <c r="Q283" i="4"/>
  <c r="Q301" i="5"/>
  <c r="Q527" i="4"/>
  <c r="Q460"/>
  <c r="Q360" i="5"/>
  <c r="Q466"/>
  <c r="Q433" i="4"/>
  <c r="Q239"/>
  <c r="Q285" i="5"/>
  <c r="Q326"/>
  <c r="Q209"/>
  <c r="Q496"/>
  <c r="Q317"/>
  <c r="Q407"/>
  <c r="Q303" i="4"/>
  <c r="Q384"/>
  <c r="Q539"/>
  <c r="Q241"/>
  <c r="Q480"/>
  <c r="Q462"/>
  <c r="Q378" i="5"/>
  <c r="Q455"/>
  <c r="Q534" i="4"/>
  <c r="Q244" i="5"/>
  <c r="Q406"/>
  <c r="Q222" i="4"/>
  <c r="Q473"/>
  <c r="Q323"/>
  <c r="Q327"/>
  <c r="Q386" i="5"/>
  <c r="Q529" i="4"/>
  <c r="Q272" i="5"/>
  <c r="Q230" i="4"/>
  <c r="Q367" i="5"/>
  <c r="Q352" i="4"/>
  <c r="Q223" i="5"/>
  <c r="Q464"/>
  <c r="Q314"/>
  <c r="Q327"/>
  <c r="Q499"/>
  <c r="Q443"/>
  <c r="Q481"/>
  <c r="Q333" i="4"/>
  <c r="Q422" i="5"/>
  <c r="Q521"/>
  <c r="Q246"/>
  <c r="Q464" i="4"/>
  <c r="Q272"/>
  <c r="Q538"/>
  <c r="Q491" i="5"/>
  <c r="Q245"/>
  <c r="Q278" i="4"/>
  <c r="Q291"/>
  <c r="Q251"/>
  <c r="Q382" i="5"/>
  <c r="Q275"/>
  <c r="Q291"/>
  <c r="Q490" i="4"/>
  <c r="Q512"/>
  <c r="Q417"/>
  <c r="Q316"/>
  <c r="Q480" i="5"/>
  <c r="Q234" i="4"/>
  <c r="Q368" i="5"/>
  <c r="Q336" i="4"/>
  <c r="Q208"/>
  <c r="Q445" i="5"/>
  <c r="Q231"/>
  <c r="Q295" i="4"/>
  <c r="Q436" i="5"/>
  <c r="Q405" i="4"/>
  <c r="Q493"/>
  <c r="Q449" i="5"/>
  <c r="Q398" i="4"/>
  <c r="Q400"/>
  <c r="Q318"/>
  <c r="Q205" i="5"/>
  <c r="Q504"/>
  <c r="Q325"/>
  <c r="Q528"/>
  <c r="Q506"/>
  <c r="Q279"/>
  <c r="Q377"/>
  <c r="Q511" i="4"/>
  <c r="Q422"/>
  <c r="Q319"/>
  <c r="Q399" i="5"/>
  <c r="Q541"/>
  <c r="Q398"/>
  <c r="Q368" i="4"/>
  <c r="Q406"/>
  <c r="Q427" i="5"/>
  <c r="Q444" i="4"/>
  <c r="Q284"/>
  <c r="Q276" i="5"/>
  <c r="Q334"/>
  <c r="Q379" i="4"/>
  <c r="Q249"/>
  <c r="Q313"/>
  <c r="Q323" i="5"/>
  <c r="Q377" i="4"/>
  <c r="Q266"/>
  <c r="Q336" i="5"/>
  <c r="Q359"/>
  <c r="Q539"/>
  <c r="Q403" i="4"/>
  <c r="Q355" i="5"/>
  <c r="Q498" i="4"/>
  <c r="Q373"/>
  <c r="Q456"/>
  <c r="Q260" i="5"/>
  <c r="Q472"/>
  <c r="Q474" i="4"/>
  <c r="Q520"/>
  <c r="Q238"/>
  <c r="Q264" i="5"/>
  <c r="Q217"/>
  <c r="Q346" i="4"/>
  <c r="Q258" i="5"/>
  <c r="Q222"/>
  <c r="Q226" i="4"/>
  <c r="Q317"/>
  <c r="Q495" i="5"/>
  <c r="Q383" i="4"/>
  <c r="Q475"/>
  <c r="Q519" i="5"/>
  <c r="Q448" i="4"/>
  <c r="Q486"/>
  <c r="Q497"/>
  <c r="Q296" i="5"/>
  <c r="Q508" i="4"/>
  <c r="Q293" i="5"/>
  <c r="Q363" i="4"/>
  <c r="Q259"/>
  <c r="Q512" i="5"/>
  <c r="Q261" i="4"/>
  <c r="Q392" i="5"/>
  <c r="Q440"/>
  <c r="Q421"/>
  <c r="Q410" i="4"/>
  <c r="Q262"/>
  <c r="Q292" i="5"/>
  <c r="Q275" i="4"/>
  <c r="Q383" i="5"/>
  <c r="Q311"/>
  <c r="Q347" i="4"/>
  <c r="Q514" i="5"/>
  <c r="Q390" i="4"/>
  <c r="Q235"/>
  <c r="Q376" i="5"/>
  <c r="Q441"/>
  <c r="Q262"/>
  <c r="Q488" i="4"/>
  <c r="Q243" i="5"/>
  <c r="Q218" i="4"/>
  <c r="Q374"/>
  <c r="Q500"/>
  <c r="Q328"/>
  <c r="Q515"/>
  <c r="Q469" i="5"/>
  <c r="Q425" i="4"/>
  <c r="Q219"/>
  <c r="Q385" i="5"/>
  <c r="Q245" i="4"/>
  <c r="Q301"/>
  <c r="Q462" i="5"/>
  <c r="Q486"/>
  <c r="Q528" i="4"/>
  <c r="Q247" i="5"/>
  <c r="Q206"/>
  <c r="Q307"/>
  <c r="Q459"/>
  <c r="Q346"/>
  <c r="Q520"/>
  <c r="Q244" i="4"/>
  <c r="Q536" i="5"/>
  <c r="Q417"/>
  <c r="Q233" i="4"/>
  <c r="Q389"/>
  <c r="Q537"/>
  <c r="Q525" i="5"/>
  <c r="Q242"/>
  <c r="Q516"/>
  <c r="Q246" i="4"/>
  <c r="Q273" i="5"/>
  <c r="Q310"/>
  <c r="Q494" i="4"/>
  <c r="Q369"/>
  <c r="Q313" i="5"/>
  <c r="Q334" i="4"/>
  <c r="Q352" i="5"/>
  <c r="Q303"/>
  <c r="Q482" i="4"/>
  <c r="Q490" i="5"/>
  <c r="Q256" i="4"/>
  <c r="Q335" i="5"/>
  <c r="Q392" i="4"/>
  <c r="Q305"/>
  <c r="Q318" i="5"/>
  <c r="Q366" i="4"/>
  <c r="Q320"/>
  <c r="Q351"/>
  <c r="Q371" i="5"/>
  <c r="Q248"/>
  <c r="Q510"/>
  <c r="Q358"/>
  <c r="Q404"/>
  <c r="Q251"/>
  <c r="Q295"/>
  <c r="Q447"/>
  <c r="Q418" i="4"/>
  <c r="Q485"/>
  <c r="Q391"/>
  <c r="Q354" i="5"/>
  <c r="Q356"/>
  <c r="Q279" i="4"/>
  <c r="Q236"/>
  <c r="Q510"/>
  <c r="Q335"/>
  <c r="Q330" i="5"/>
  <c r="Q213"/>
  <c r="Q495" i="4"/>
  <c r="Q375" i="5"/>
  <c r="Q493"/>
  <c r="Q297" i="4"/>
  <c r="Q224" i="5"/>
  <c r="Q211"/>
  <c r="Q457"/>
  <c r="Q258" i="4"/>
  <c r="Q503"/>
  <c r="Q232" i="5"/>
  <c r="Q542" i="4"/>
  <c r="Q438"/>
  <c r="Q354"/>
  <c r="Q286"/>
  <c r="Q501" i="5"/>
  <c r="Q436" i="4"/>
  <c r="Q456" i="5"/>
  <c r="Q269"/>
  <c r="Q387" i="4"/>
  <c r="Q467"/>
  <c r="Q395" i="5"/>
  <c r="Q390"/>
  <c r="Q256"/>
  <c r="Q444"/>
  <c r="Q367" i="4"/>
  <c r="Q349" i="5"/>
  <c r="Q391"/>
  <c r="Q212"/>
  <c r="Q478"/>
  <c r="Q328"/>
  <c r="Q439"/>
  <c r="Q425"/>
  <c r="Q458"/>
  <c r="Q247" i="4"/>
  <c r="Q228"/>
  <c r="Q538" i="5"/>
  <c r="Q397" i="4"/>
  <c r="Q312" i="5"/>
  <c r="Q209" i="4"/>
  <c r="Q259" i="5"/>
  <c r="Q408" i="4"/>
  <c r="Q465" i="5"/>
  <c r="Q504" i="4"/>
  <c r="Q507"/>
  <c r="Q341" i="5"/>
  <c r="Q356" i="4"/>
  <c r="Q526"/>
  <c r="Q337"/>
  <c r="Q541"/>
  <c r="Q221"/>
  <c r="Q216"/>
  <c r="Q477" i="5"/>
  <c r="Q227" i="4"/>
  <c r="Q326"/>
  <c r="Q469"/>
  <c r="Q210" i="5"/>
  <c r="Q476" i="4"/>
  <c r="Q471" i="5"/>
  <c r="Q229"/>
  <c r="Q343" i="4"/>
  <c r="Q331" i="5"/>
  <c r="Q485"/>
  <c r="Q381" i="4"/>
  <c r="Q325"/>
  <c r="Q281" i="5"/>
  <c r="Q304"/>
  <c r="Q202"/>
  <c r="Q214"/>
  <c r="Q333"/>
  <c r="Q435"/>
  <c r="Q278"/>
  <c r="Q500"/>
  <c r="Q431"/>
  <c r="Q467"/>
  <c r="Q399" i="4"/>
  <c r="Q474" i="5"/>
  <c r="Q263"/>
  <c r="Q543" i="4"/>
  <c r="Q229"/>
  <c r="Q465"/>
  <c r="Q413"/>
  <c r="Q505"/>
  <c r="Q437"/>
  <c r="Q466"/>
  <c r="Q440"/>
  <c r="Q479" i="5"/>
  <c r="Q535" i="4"/>
  <c r="Q473" i="5"/>
  <c r="Q260" i="4"/>
  <c r="Q332" i="5"/>
  <c r="Q257"/>
  <c r="Q530" i="4"/>
  <c r="Q531"/>
  <c r="Q458"/>
  <c r="Q315"/>
  <c r="Q241" i="5"/>
  <c r="Q432" i="4"/>
  <c r="Q338"/>
  <c r="Q481"/>
  <c r="Q299"/>
  <c r="Q339"/>
  <c r="Q202"/>
  <c r="Q497" i="5"/>
  <c r="Q404" i="4"/>
  <c r="Q533" i="5"/>
  <c r="Q460"/>
  <c r="Q492" i="4"/>
  <c r="Q499"/>
  <c r="Q266" i="5"/>
  <c r="Q211" i="4"/>
  <c r="Q432" i="5"/>
  <c r="Q307" i="4"/>
  <c r="Q380" i="5"/>
  <c r="Q416"/>
  <c r="Q353" i="4"/>
  <c r="Q470"/>
  <c r="Q289"/>
  <c r="Q270" i="5"/>
  <c r="Q287"/>
  <c r="Q524" i="4"/>
  <c r="Q423" i="5"/>
  <c r="Q215"/>
  <c r="Q507"/>
  <c r="Q463" i="4"/>
  <c r="Q414" i="5"/>
  <c r="Q331" i="4"/>
  <c r="Q218" i="5"/>
  <c r="Q299"/>
  <c r="Q523"/>
  <c r="Q230"/>
  <c r="Q508"/>
  <c r="Q234"/>
  <c r="Q294"/>
  <c r="Q410"/>
  <c r="Q347"/>
  <c r="Q442"/>
  <c r="Q225" i="4"/>
  <c r="Q355"/>
  <c r="Q487"/>
  <c r="Q537" i="5"/>
  <c r="Q268"/>
  <c r="Q210" i="4"/>
  <c r="Q270"/>
  <c r="Q213"/>
  <c r="Q273"/>
  <c r="Q357"/>
  <c r="Q281"/>
  <c r="Q227" i="5"/>
  <c r="Q446" i="4"/>
  <c r="Q240"/>
  <c r="Q405" i="5"/>
  <c r="Q207"/>
  <c r="Q514" i="4"/>
  <c r="Q517"/>
  <c r="Q298" i="5"/>
  <c r="Q371" i="4"/>
  <c r="Q358"/>
  <c r="Q540" i="5"/>
  <c r="Q231" i="4"/>
  <c r="Q330"/>
  <c r="Q287"/>
  <c r="Q248"/>
  <c r="Q232"/>
  <c r="Q407"/>
  <c r="Q370" i="5"/>
  <c r="Q267" i="4"/>
  <c r="Q261" i="5"/>
  <c r="Q423" i="4"/>
  <c r="Q312"/>
  <c r="Q471"/>
  <c r="Q409"/>
  <c r="Q203"/>
  <c r="Q257"/>
  <c r="Q375"/>
  <c r="Q339" i="5"/>
  <c r="Q430"/>
  <c r="Q300"/>
  <c r="Q221"/>
  <c r="Q459" i="4"/>
  <c r="Q387" i="5"/>
  <c r="Q203"/>
  <c r="Q276" i="4"/>
  <c r="Q418" i="5"/>
  <c r="Q369"/>
  <c r="Q463"/>
  <c r="Q359" i="4"/>
  <c r="Q488" i="5"/>
  <c r="Q286"/>
  <c r="Q250"/>
  <c r="Q373"/>
  <c r="Q470"/>
  <c r="Q400"/>
  <c r="Q289"/>
  <c r="Q393"/>
  <c r="Q531"/>
  <c r="Q217" i="4"/>
  <c r="Q285"/>
  <c r="Q457"/>
  <c r="Q306" i="5"/>
  <c r="Q449" i="4"/>
  <c r="Q415"/>
  <c r="Q315" i="5"/>
  <c r="Q491" i="4"/>
  <c r="Q348"/>
  <c r="Q324" i="5"/>
  <c r="Q412" i="4"/>
  <c r="Q435"/>
  <c r="Q364" i="5"/>
  <c r="Q409"/>
  <c r="Q411"/>
  <c r="Q297"/>
  <c r="Q280"/>
  <c r="Q430" i="4"/>
  <c r="Q374" i="5"/>
  <c r="Q395" i="4"/>
  <c r="Q506"/>
  <c r="Q412" i="5"/>
  <c r="Q350" i="4"/>
  <c r="Q206"/>
  <c r="Q530" i="5"/>
  <c r="Q223" i="4"/>
  <c r="Q322"/>
  <c r="Q293"/>
  <c r="Q394" i="5"/>
  <c r="Q376" i="4"/>
  <c r="Q414"/>
  <c r="Q212"/>
  <c r="Q446" i="5"/>
  <c r="Q439" i="4"/>
  <c r="Q518"/>
  <c r="Q489"/>
  <c r="Q349"/>
  <c r="Q302"/>
  <c r="Q461" i="5"/>
  <c r="Q448"/>
  <c r="Q360" i="4"/>
  <c r="Q292"/>
  <c r="Q385"/>
  <c r="Q311"/>
  <c r="Q305" i="5"/>
  <c r="Q208"/>
  <c r="Q243" i="4"/>
  <c r="Q494" i="5"/>
  <c r="Q219"/>
  <c r="Q267"/>
  <c r="Q341" i="4"/>
  <c r="Q357" i="5"/>
  <c r="Q527"/>
  <c r="Q204"/>
  <c r="Q321"/>
  <c r="Q515"/>
  <c r="Q492"/>
</calcChain>
</file>

<file path=xl/comments1.xml><?xml version="1.0" encoding="utf-8"?>
<comments xmlns="http://schemas.openxmlformats.org/spreadsheetml/2006/main">
  <authors>
    <author>XTreme.ws</author>
  </authors>
  <commentList>
    <comment ref="I25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I30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0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0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10.xml><?xml version="1.0" encoding="utf-8"?>
<comments xmlns="http://schemas.openxmlformats.org/spreadsheetml/2006/main">
  <authors>
    <author>XTreme.ws</author>
  </authors>
  <commentList>
    <comment ref="D16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18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18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188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11.xml><?xml version="1.0" encoding="utf-8"?>
<comments xmlns="http://schemas.openxmlformats.org/spreadsheetml/2006/main">
  <authors>
    <author>XTreme.ws</author>
  </authors>
  <commentList>
    <comment ref="D20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23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239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24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12.xml><?xml version="1.0" encoding="utf-8"?>
<comments xmlns="http://schemas.openxmlformats.org/spreadsheetml/2006/main">
  <authors>
    <author>XTreme.ws</author>
  </authors>
  <commentList>
    <comment ref="D123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139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140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14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13.xml><?xml version="1.0" encoding="utf-8"?>
<comments xmlns="http://schemas.openxmlformats.org/spreadsheetml/2006/main">
  <authors>
    <author>XTreme.ws</author>
  </authors>
  <commentList>
    <comment ref="D24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27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279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28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14.xml><?xml version="1.0" encoding="utf-8"?>
<comments xmlns="http://schemas.openxmlformats.org/spreadsheetml/2006/main">
  <authors>
    <author>XTreme.ws</author>
  </authors>
  <commentList>
    <comment ref="D16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178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179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180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2.xml><?xml version="1.0" encoding="utf-8"?>
<comments xmlns="http://schemas.openxmlformats.org/spreadsheetml/2006/main">
  <authors>
    <author>XTreme.ws</author>
  </authors>
  <commentList>
    <comment ref="I25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I30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0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0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3.xml><?xml version="1.0" encoding="utf-8"?>
<comments xmlns="http://schemas.openxmlformats.org/spreadsheetml/2006/main">
  <authors>
    <author>XTreme.ws</author>
  </authors>
  <commentList>
    <comment ref="I25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I30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0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0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4.xml><?xml version="1.0" encoding="utf-8"?>
<comments xmlns="http://schemas.openxmlformats.org/spreadsheetml/2006/main">
  <authors>
    <author>XTreme.ws</author>
  </authors>
  <commentList>
    <comment ref="D26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I26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31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1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1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5.xml><?xml version="1.0" encoding="utf-8"?>
<comments xmlns="http://schemas.openxmlformats.org/spreadsheetml/2006/main">
  <authors>
    <author>XTreme.ws</author>
  </authors>
  <commentList>
    <comment ref="D26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I26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31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1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1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6.xml><?xml version="1.0" encoding="utf-8"?>
<comments xmlns="http://schemas.openxmlformats.org/spreadsheetml/2006/main">
  <authors>
    <author>XTreme.ws</author>
  </authors>
  <commentList>
    <comment ref="D26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I26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31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1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4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1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6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7.xml><?xml version="1.0" encoding="utf-8"?>
<comments xmlns="http://schemas.openxmlformats.org/spreadsheetml/2006/main">
  <authors>
    <author>XTreme.ws</author>
  </authors>
  <commentList>
    <comment ref="D26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I26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313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3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15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5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1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1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8.xml><?xml version="1.0" encoding="utf-8"?>
<comments xmlns="http://schemas.openxmlformats.org/spreadsheetml/2006/main">
  <authors>
    <author>XTreme.ws</author>
  </authors>
  <commentList>
    <comment ref="D29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I29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N292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33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3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N33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39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39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N339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34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I34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N341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comments9.xml><?xml version="1.0" encoding="utf-8"?>
<comments xmlns="http://schemas.openxmlformats.org/spreadsheetml/2006/main">
  <authors>
    <author>XTreme.ws</author>
  </authors>
  <commentList>
    <comment ref="D248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с 6</t>
        </r>
      </text>
    </comment>
    <comment ref="D295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297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  <comment ref="D299" authorId="0">
      <text>
        <r>
          <rPr>
            <b/>
            <sz val="9"/>
            <color indexed="81"/>
            <rFont val="Tahoma"/>
            <family val="2"/>
            <charset val="204"/>
          </rPr>
          <t>XTreme.ws:</t>
        </r>
        <r>
          <rPr>
            <sz val="9"/>
            <color indexed="81"/>
            <rFont val="Tahoma"/>
            <family val="2"/>
            <charset val="204"/>
          </rPr>
          <t xml:space="preserve">
код должен начинаться на 6</t>
        </r>
      </text>
    </comment>
  </commentList>
</comments>
</file>

<file path=xl/sharedStrings.xml><?xml version="1.0" encoding="utf-8"?>
<sst xmlns="http://schemas.openxmlformats.org/spreadsheetml/2006/main" count="56844" uniqueCount="2781">
  <si>
    <t>Государственная программа</t>
  </si>
  <si>
    <t>Подпрограмма</t>
  </si>
  <si>
    <t>Код направления расходов</t>
  </si>
  <si>
    <t>ЦСР 2015</t>
  </si>
  <si>
    <t>Наименование</t>
  </si>
  <si>
    <t>Основное мероприятие</t>
  </si>
  <si>
    <t>Направление расходов</t>
  </si>
  <si>
    <t>01</t>
  </si>
  <si>
    <t>0</t>
  </si>
  <si>
    <t>0000</t>
  </si>
  <si>
    <t>01 0 0000</t>
  </si>
  <si>
    <t>Муниципальная программа «Развитие образования в городе Ставрополе на 2014 - 2018 годы»</t>
  </si>
  <si>
    <t>00</t>
  </si>
  <si>
    <t>00000</t>
  </si>
  <si>
    <t>01 0 00 00000</t>
  </si>
  <si>
    <t>1</t>
  </si>
  <si>
    <t>01 1 0000</t>
  </si>
  <si>
    <t xml:space="preserve">Подпрограмма «Организация дошкольного, школьного и дополнительного образования на 2014 - 2018 годы» </t>
  </si>
  <si>
    <t>01 1 00 00000</t>
  </si>
  <si>
    <t>01 1 01 00000</t>
  </si>
  <si>
    <t>01 1 1113</t>
  </si>
  <si>
    <t>Обеспечение деятельности (оказание услуг) детских дошкольных учреждений</t>
  </si>
  <si>
    <t>11010</t>
  </si>
  <si>
    <t>01 1 01 11010</t>
  </si>
  <si>
    <t>01 1 7614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</si>
  <si>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выплате компенсации части родительской платы за содержание ребенка в образовательных организациях, реализующих основную общеобразовательную программу дошкольного образования»</t>
  </si>
  <si>
    <t>76140</t>
  </si>
  <si>
    <t>01 1 01 76140</t>
  </si>
  <si>
    <t>01 1 7657</t>
  </si>
  <si>
    <t>Субвенции, выделяемые местным бюджетам на 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 города Ставрополя, общеобразовательных организациях города Ставрополя</t>
  </si>
  <si>
    <t>77170</t>
  </si>
  <si>
    <t>01 1 01 77170</t>
  </si>
  <si>
    <t>01 1 2031</t>
  </si>
  <si>
    <t>Расходы на техническое обслуживание технологического оборудования в детских дошкольных учреждениях</t>
  </si>
  <si>
    <t>Расходы на обеспечение деятельности (оказание услуг) муниципальных учреждений</t>
  </si>
  <si>
    <t>01 1 2032</t>
  </si>
  <si>
    <t>Расходы на приобретение моющих средств для технологического оборудования в детских дошкольных учреждениях</t>
  </si>
  <si>
    <t>02</t>
  </si>
  <si>
    <t>01 1 02 00000</t>
  </si>
  <si>
    <t>01 1 1114</t>
  </si>
  <si>
    <t>Обеспечение деятельности (оказание услуг) школы - детского сада, начальной, неполной средней и средней школы</t>
  </si>
  <si>
    <t>01 1 02 11010</t>
  </si>
  <si>
    <t>01 1 1115</t>
  </si>
  <si>
    <t>Обеспечение деятельности (оказание услуг) учреждений по внешкольной работе с детьми</t>
  </si>
  <si>
    <t>01 1 7613</t>
  </si>
  <si>
    <t>Субвенции, выделяемые местным бюджетам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общеобразовательных организациях города Ставрополя, обеспечение дополнительного образования детей в общеобразовательных организациях города Ставрополя</t>
  </si>
  <si>
    <t>77160</t>
  </si>
  <si>
    <t>01 1 02 77160</t>
  </si>
  <si>
    <t>03</t>
  </si>
  <si>
    <t>01 1 03 00000</t>
  </si>
  <si>
    <t>01 1 1130</t>
  </si>
  <si>
    <t>Обеспечение деятельности (оказание услуг) учебно-методических кабинетов, централизованных бухгалтерий, групп хозяйственного обслуживания, учебных фильмотек, межшкольных учебно-производственных комбинатов, логопедических пунктов</t>
  </si>
  <si>
    <t>01 1 03 11010</t>
  </si>
  <si>
    <t>04</t>
  </si>
  <si>
    <t>01 1 04 00000</t>
  </si>
  <si>
    <t>01 1 1154</t>
  </si>
  <si>
    <t>Обеспечение деятельности (оказание услуг) учреждений, обеспечивающих предоставление услуг по оздоровлению детей</t>
  </si>
  <si>
    <t>01 1 04 11010</t>
  </si>
  <si>
    <t>01 1 2033</t>
  </si>
  <si>
    <t>Мероприятия по оздоровлению детей</t>
  </si>
  <si>
    <t>20330</t>
  </si>
  <si>
    <t>01 1 04 20330</t>
  </si>
  <si>
    <t>05</t>
  </si>
  <si>
    <t>01 1 05 00000</t>
  </si>
  <si>
    <t>01 1 2024</t>
  </si>
  <si>
    <t>Расходы на проведение мероприятий для детей и молодежи</t>
  </si>
  <si>
    <t>20240</t>
  </si>
  <si>
    <t>01 1 05 20240</t>
  </si>
  <si>
    <t>06</t>
  </si>
  <si>
    <t>01 1 06 00000</t>
  </si>
  <si>
    <t>01 1 2041</t>
  </si>
  <si>
    <t>Расходы на реализацию мероприятий направленных на модернизацию муниципальных образовательных учреждений</t>
  </si>
  <si>
    <t>01 1 06 11010</t>
  </si>
  <si>
    <t>07</t>
  </si>
  <si>
    <t>01 1 07 00000</t>
  </si>
  <si>
    <t>01 1 7617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</si>
  <si>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социальной поддержке детей-сирот и детей, оставшихся без попечения родителей» на выплату денежных средств на содержание ребенка опекуну (попечителю)</t>
  </si>
  <si>
    <t>76170</t>
  </si>
  <si>
    <t>Расходы на выплату денежных средств на содержание ребенка опекуну (попечителю)</t>
  </si>
  <si>
    <t>01 1 07 76170</t>
  </si>
  <si>
    <t>01 1 7618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</si>
  <si>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 крае отдельными государственными полномочиями Ставропольского края по социальной поддержке детей-сирот и детей, оставшихся без попечения родителей»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 города Ставрополя</t>
  </si>
  <si>
    <t>76180</t>
  </si>
  <si>
    <t>01 1 07 76180</t>
  </si>
  <si>
    <t>01 1 7619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</si>
  <si>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социальной поддержке детей-сирот и детей, оставшихся без попечения родителей» на содержание детей-сирот и детей, оставшихся без попечения родителей, в приемных семьях, а также на вознаграждение, причитающееся приемным родителям</t>
  </si>
  <si>
    <t>76190</t>
  </si>
  <si>
    <t>01 1 07 76190</t>
  </si>
  <si>
    <t>01 1 7660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</si>
  <si>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назначению и выплате единовременного пособия усыновителям»</t>
  </si>
  <si>
    <t>76600</t>
  </si>
  <si>
    <t>Расходы на выплату единовременного пособия усыновителям</t>
  </si>
  <si>
    <t>01 1 07 76600</t>
  </si>
  <si>
    <t>08</t>
  </si>
  <si>
    <t>2</t>
  </si>
  <si>
    <t>01 2 0000</t>
  </si>
  <si>
    <t xml:space="preserve">Подпрограмма «Расширение и усовершенствование сети муниципальных дошкольных и общеобразовательных учреждений на 2014 - 2018 годы» </t>
  </si>
  <si>
    <t>01 2 00 00000</t>
  </si>
  <si>
    <t>01 2 01 00000</t>
  </si>
  <si>
    <t>01 2 4001</t>
  </si>
  <si>
    <t>Строительство (реконструкция, техническое перевооружение) объектов капитального строительства муниципальной собственности города Ставрополя</t>
  </si>
  <si>
    <t>40010</t>
  </si>
  <si>
    <t>01 2 01 40010</t>
  </si>
  <si>
    <t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Ставрополя, на 2014 - 2018 годы»</t>
  </si>
  <si>
    <t>02 0 00 00000</t>
  </si>
  <si>
    <t>Б</t>
  </si>
  <si>
    <t>02 Б 0000</t>
  </si>
  <si>
    <t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Ставрополя, на 2014 - 2018 годы»</t>
  </si>
  <si>
    <t>02 Б 00 00000</t>
  </si>
  <si>
    <t>02 Б 01 00000</t>
  </si>
  <si>
    <t>02 Б 2056</t>
  </si>
  <si>
    <t>Расходы на ремонт подъездных автомобильных дорог местного значения общего пользования к садоводческим, огородническим и дачным некоммерческим объединениям граждан, расположенным на территории города Ставрополя</t>
  </si>
  <si>
    <t>20560</t>
  </si>
  <si>
    <t>02 Б 01 20560</t>
  </si>
  <si>
    <t>02 Б 02 00000</t>
  </si>
  <si>
    <t>02 Б 2016</t>
  </si>
  <si>
    <t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t>
  </si>
  <si>
    <t>20160</t>
  </si>
  <si>
    <t>02 Б 02 20160</t>
  </si>
  <si>
    <t>02 Б 6005</t>
  </si>
  <si>
    <t>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</t>
  </si>
  <si>
    <t>60050</t>
  </si>
  <si>
    <t>02 Б 02 60050</t>
  </si>
  <si>
    <t>02 Б 03 00000</t>
  </si>
  <si>
    <t>02 Б 6001</t>
  </si>
  <si>
    <t>Предоставление субсидий на частичное возмещение затрат организаций, осуществляющих пассажирские перевозки на городских специальных автобусных маршрутах к садовым, дачным и огородным участкам</t>
  </si>
  <si>
    <t>60010</t>
  </si>
  <si>
    <t>02 Б 03 60010</t>
  </si>
  <si>
    <t>03 0 0000</t>
  </si>
  <si>
    <t>Муниципальная программа «Социальная поддержка населения города Ставрополя на 2014 - 2018 годы»</t>
  </si>
  <si>
    <t>03 0 00 00000</t>
  </si>
  <si>
    <t>03 1 0000</t>
  </si>
  <si>
    <t xml:space="preserve">Подпрограмма «Осуществление отдельных государственных полномочий в области социальной поддержки отдельных категорий граждан» </t>
  </si>
  <si>
    <t>5220</t>
  </si>
  <si>
    <t>03 1 5220</t>
  </si>
  <si>
    <t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осуществление ежегодной денежной выплаты лицам, награжденным нагрудным знаком "Почетный донор России", "Почетный донор СССР"</t>
  </si>
  <si>
    <t>52200</t>
  </si>
  <si>
    <t>03 1 01 52200</t>
  </si>
  <si>
    <t>5250</t>
  </si>
  <si>
    <t>03 1 5250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</si>
  <si>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субъекта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граждан» на оплату жилищно-коммунальных услуг отдельным категориям граждан за счет средств федерального бюджета</t>
  </si>
  <si>
    <t>52500</t>
  </si>
  <si>
    <t xml:space="preserve">Выплата компенсации расходов по оплате жилого помещения и коммунальных услуг отдельным категориям граждан </t>
  </si>
  <si>
    <t>03 1 01 52500</t>
  </si>
  <si>
    <t>5280</t>
  </si>
  <si>
    <t>03 1 5280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</si>
  <si>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субъекта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граждан» 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за счет средств федерального бюджета</t>
  </si>
  <si>
    <t>52800</t>
  </si>
  <si>
    <t>Выплата компенсации страховых премий по договору обязательного страхования гражданской ответственности владельцев транспортных средств инвалидам (в том числе детям-инвалидам), имеющим транспортные средства в соответствии с медицинскими показаниями, или их законным представителям</t>
  </si>
  <si>
    <t>03 1 01 52800</t>
  </si>
  <si>
    <t>7622</t>
  </si>
  <si>
    <t>03 1 7622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</si>
  <si>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субъекта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граждан» на обеспечение мер социальной поддержки ветеранов труда Ставропольского края</t>
  </si>
  <si>
    <t>76220</t>
  </si>
  <si>
    <t>Предоставление мер социальной поддержки ветеранам труда Ставропольского края и лицам, награжденным медалью «Герой труда Ставрополья»</t>
  </si>
  <si>
    <t>03 1 01 76220</t>
  </si>
  <si>
    <t>7623</t>
  </si>
  <si>
    <t>03 1 7623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</si>
  <si>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субъекта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граждан» на обеспечение мер социальной поддержки реабилитированных лиц и лиц, признанных пострадавшими от политических репрессий</t>
  </si>
  <si>
    <t>76230</t>
  </si>
  <si>
    <t>Предоставление мер социальной поддержки  реабилитированным лицам и лицам, признанным пострадавшими от политических репрессий</t>
  </si>
  <si>
    <t>03 1 01 76230</t>
  </si>
  <si>
    <t>7624</t>
  </si>
  <si>
    <t>03 1 7624</t>
  </si>
  <si>
    <t xml:space="preserve"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предоставление государственной социальной помощи малоимущим семьям, малоимущим одиноко проживающим гражданам
</t>
  </si>
  <si>
    <t>76240</t>
  </si>
  <si>
    <t>Оказание государственной социальной помощи малоимущим семьям и малоимущим одиноко проживающим гражданам</t>
  </si>
  <si>
    <t>03 1 01 76240</t>
  </si>
  <si>
    <t>7630</t>
  </si>
  <si>
    <t>03 1 7630</t>
  </si>
  <si>
    <t xml:space="preserve"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предоставление гражданам субсидий на оплату жилого помещения и коммунальных услуг
</t>
  </si>
  <si>
    <t>76300</t>
  </si>
  <si>
    <t>Предоставление гражданам субсидии на оплату жилого помещения и коммунальных услуг</t>
  </si>
  <si>
    <t>03 1 01 76300</t>
  </si>
  <si>
    <t>7631</t>
  </si>
  <si>
    <t>03 1 7631</t>
  </si>
  <si>
    <t xml:space="preserve"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обеспечение мер социальной поддержки ветеранов труда и тружеников тыла
</t>
  </si>
  <si>
    <t>76310</t>
  </si>
  <si>
    <t>03 1 01 76310</t>
  </si>
  <si>
    <t>7632</t>
  </si>
  <si>
    <t>03 1 7632</t>
  </si>
  <si>
    <t xml:space="preserve"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выплату ежемесячной доплаты к пенсии гражданам, ставшим инвалидами при исполнении служебных обязанностей в районах боевых действий
</t>
  </si>
  <si>
    <t>76320</t>
  </si>
  <si>
    <t xml:space="preserve">Ежемесячная доплата к пенсии гражданам, ставшим инвалидами при исполнении служебных обязанностей в районах боевых действий </t>
  </si>
  <si>
    <t>03 1 01 76320</t>
  </si>
  <si>
    <t>7633</t>
  </si>
  <si>
    <t>03 1 7633</t>
  </si>
  <si>
    <t xml:space="preserve"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выплату ежемесячной доплаты к пенсии гражданам, ставшим инвалидами при исполнении служебных обязанностей в районах боевых действий
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ежемесячную денежную выплату семьям погибших ветеранов боевых действий
</t>
  </si>
  <si>
    <t>76330</t>
  </si>
  <si>
    <t>Ежемесячные денежные выплаты семьям погибших ветеранов боевых действий</t>
  </si>
  <si>
    <t>03 1 01 76330</t>
  </si>
  <si>
    <t>03 1 02 00000</t>
  </si>
  <si>
    <t>5084</t>
  </si>
  <si>
    <t>03 1 5084</t>
  </si>
  <si>
    <t>Расходы за счет субвенций из краевого Фонда компенсаций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органами государственной власти субъекта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выплату ежемесячной выплаты, назначаемой в случае рождения третьего ребенка или последующих детей до достижения ребенком возраста трех лет, за счет средств федерального бюджета</t>
  </si>
  <si>
    <t>50840</t>
  </si>
  <si>
    <t>03 1 02 50840</t>
  </si>
  <si>
    <t>7084</t>
  </si>
  <si>
    <t>03 1 7084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</si>
  <si>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субъекта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граждан» на выплату ежемесячной денежной выплаты, назначаемой в случае рождения третьего ребенка или последующих детей до достижения ребенком возраста трех лет, за счет средств краевого бюджета</t>
  </si>
  <si>
    <t>R0840</t>
  </si>
  <si>
    <t>03 1 02 R0840</t>
  </si>
  <si>
    <t>5270</t>
  </si>
  <si>
    <t>03 1 5270</t>
  </si>
  <si>
    <t xml:space="preserve"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выплату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призыву, за счет средств федерального бюджета
</t>
  </si>
  <si>
    <t>52700</t>
  </si>
  <si>
    <t>03 1 02 52700</t>
  </si>
  <si>
    <t xml:space="preserve">03 </t>
  </si>
  <si>
    <t>5380</t>
  </si>
  <si>
    <t>03 1 5380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</si>
  <si>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субъекта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граждан» на выплату государственных пособий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лицами), в соответствии с Федеральным законом от 19 мая 1995 года № 81-ФЗ «О государственных пособиях гражданам, имеющим детей» за счет средств федерального бюджета</t>
  </si>
  <si>
    <t>53800</t>
  </si>
  <si>
    <t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t>
  </si>
  <si>
    <t>03 1 02 53800</t>
  </si>
  <si>
    <t>7626</t>
  </si>
  <si>
    <t>03 1 7626</t>
  </si>
  <si>
    <t xml:space="preserve"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выплату ежегодного социального пособия на проезд учащимся (студентам)
</t>
  </si>
  <si>
    <t>76260</t>
  </si>
  <si>
    <t>Выплата ежегодного социального пособия на проезд студентам</t>
  </si>
  <si>
    <t>03 1 02 76260</t>
  </si>
  <si>
    <t>7627</t>
  </si>
  <si>
    <t>03 1 7627</t>
  </si>
  <si>
    <t xml:space="preserve"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выплату ежемесячного пособия на ребенка
</t>
  </si>
  <si>
    <t>76270</t>
  </si>
  <si>
    <t>Выплата ежемесячного пособия на ребенка</t>
  </si>
  <si>
    <t>03 1 02 76270</t>
  </si>
  <si>
    <t>7628</t>
  </si>
  <si>
    <t>03 1 7628</t>
  </si>
  <si>
    <t>Субвенции, выделяемые местным бюджетам на реализацию Закона Ставропольского края "О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граждан" на предоставление мер социальной поддержки многодетным семьям</t>
  </si>
  <si>
    <t>76280</t>
  </si>
  <si>
    <t>03 1 02 76280</t>
  </si>
  <si>
    <t>03 2 0000</t>
  </si>
  <si>
    <t xml:space="preserve">Подпрограмма «Развитие системы предоставления дополнительных мер социальной поддержки отдельным категориям граждан» 
</t>
  </si>
  <si>
    <t>Подпрограмма «Развитие системы предоставления дополнительных мер социальной поддержки отдельным категориям граждан»</t>
  </si>
  <si>
    <t>03 2 00 00000</t>
  </si>
  <si>
    <t>03 2 01 00000</t>
  </si>
  <si>
    <t>03 2 8001</t>
  </si>
  <si>
    <t>Расходы на реализацию решения Ставропольской городской Думы «О дополнительных мерах социальной поддержки больных, направленных в федеральные учреждения здравоохранения»</t>
  </si>
  <si>
    <t>03 2 8003</t>
  </si>
  <si>
    <t>Расходы на реализацию решения Ставропольской городской Думы "О предоставлении дополнительных мер социальной поддержки малообеспеченной многодетной семье, имеющей детей в возрасте до 3 лет, и малообеспеченной одинокой матери, имеющей детей в возрасте от 1,5 до 3 лет"</t>
  </si>
  <si>
    <t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t>
  </si>
  <si>
    <t>03 2 01 80030</t>
  </si>
  <si>
    <t>03 2 8004</t>
  </si>
  <si>
    <t>Расходы на реализацию решения Ставропольской городской Думы «О дополнительных мерах социальной поддержки студенческих семей, имеющих детей»</t>
  </si>
  <si>
    <t>03 2 8005</t>
  </si>
  <si>
    <t>Расходы на реализацию решения Ставропольской городской Думы "О дополнительных мерах социальной поддержки семей при рождении третьего по счету и последующих детей"</t>
  </si>
  <si>
    <t>03 2 8006</t>
  </si>
  <si>
    <t>Расходы на реализацию решения Ставропольской городской Думы "О замене льгот на проезд в муниципальном общественном пассажирском транспорте иными мерами социальной поддержки"</t>
  </si>
  <si>
    <t>03 2 8007</t>
  </si>
  <si>
    <t>Расходы на реализацию решения Ставропольской городской Думы "О дополнительных мерах социальной поддержки ветеранов боевых действий из числа лиц, принимавших участие в боевых действиях на территориях других государств"</t>
  </si>
  <si>
    <t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t>
  </si>
  <si>
    <t>03 2 01 80070</t>
  </si>
  <si>
    <t>03 2 8008</t>
  </si>
  <si>
    <t xml:space="preserve">Расходы на реализацию решения Ставропольской городской Думы "О Положении о Почетном гражданине города Ставрополя"
</t>
  </si>
  <si>
    <t>Предоставление мер социальной поддержки Почетным гражданам города Ставрополя</t>
  </si>
  <si>
    <t>03 2 01 80080</t>
  </si>
  <si>
    <t>03 2 8009</t>
  </si>
  <si>
    <t>Расходы на реализацию решения Ставропольской городской Думы "О дополнительных мерах социальной поддержки лиц, осуществляющих уход за инвалидами I группы"</t>
  </si>
  <si>
    <t>03 2 8010</t>
  </si>
  <si>
    <t>Расходы на реализацию решения Ставропольской городской Думы "О предоставлении дополнительных мер социальной поддержки семьям, воспитывающим детей-инвалидов"</t>
  </si>
  <si>
    <t>Осуществление ежемесячной дополнительной выплаты семьям, воспитывающим детей-инвалидов</t>
  </si>
  <si>
    <t>03 2 01 80100</t>
  </si>
  <si>
    <t>03 2 8011</t>
  </si>
  <si>
    <t>Расходы на реализацию решения Ставропольской городской Думы "О предоставлении дополнительных мер социальной поддержки детям-инвалидам"</t>
  </si>
  <si>
    <t>Выплата ежемесячного социального пособия на проезд в пассажирском транспорте общего пользования детям-инвалидам</t>
  </si>
  <si>
    <t>03 2 01 80110</t>
  </si>
  <si>
    <t>03 2 8012</t>
  </si>
  <si>
    <t>Расходы на реализацию решения Ставропольской городской Думы "О мерах социальной поддержки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разъездами"</t>
  </si>
  <si>
    <t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t>
  </si>
  <si>
    <t>03 2 01 80120</t>
  </si>
  <si>
    <t>03 2 8013</t>
  </si>
  <si>
    <t>Расходы на реализацию решения Ставропольской городской Думы "О предоставлении дополнительных мер социальной поддержки малообеспеченным многодетным семьям"</t>
  </si>
  <si>
    <t>03 2 8014</t>
  </si>
  <si>
    <t>Расходы на реализацию решения Ставропольской городской Думы "О дополнительных мерах социальной поддержки семей, воспитывающих детей в возрасте до 18 лет, больных целиакией или сахарным диабетом"</t>
  </si>
  <si>
    <t>Выплата ежемесячного пособия семьям, воспитывающим детей в возрасте до 18 лет, больных целиакией или сахарным диабетом</t>
  </si>
  <si>
    <t>03 2 01 80140</t>
  </si>
  <si>
    <t>03 2 8015</t>
  </si>
  <si>
    <t>Расходы на реализацию решения Ставропольской городской Думы "О мерах социальной поддержки одиноких и одиноко проживающих участников и инвалидов Великой Отечественной войны, тружеников тыла, вдов погибших (умерших) участников Великой Отечественной войны"</t>
  </si>
  <si>
    <t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t>
  </si>
  <si>
    <t>03 2 01 80150</t>
  </si>
  <si>
    <t>03 2 8016</t>
  </si>
  <si>
    <t>Расходы на реализацию решения Ставропольской городской Думы "О дополнительных мерах социальной поддержки граждан, оказавшихся в трудной жизненной ситуации"</t>
  </si>
  <si>
    <t>Выплата единовременного пособия гражданам, оказавшимся в трудной жизненной ситуации</t>
  </si>
  <si>
    <t>03 2 01 80160</t>
  </si>
  <si>
    <t>03 2 8017</t>
  </si>
  <si>
    <t>Расходы на реализацию решения Ставропольской городской Думы "О дополнительных мерах социальной поддержки лиц, сопровождающих инвалидов или больных детей, направленных в федеральные учреждения здравоохранения"</t>
  </si>
  <si>
    <t>Выплата единовременного пособия лицам, сопровождающим инвалидов или больных детей, направленных в федеральные учреждения здравоохранения, на питание и проживание</t>
  </si>
  <si>
    <t>03 2 01 80170</t>
  </si>
  <si>
    <t>03 2 8018</t>
  </si>
  <si>
    <t>Расходы на реализацию решения Ставропольской городской Думы "О дополнительных мерах социальной поддержки семей, воспитывающих детей-инвалидов в возрасте до 18 лет"</t>
  </si>
  <si>
    <t>Выплата семьям, воспитывающим детей-инвалидов в возрасте до 18 лет</t>
  </si>
  <si>
    <t>03 2 01 80180</t>
  </si>
  <si>
    <t>03 2 8019</t>
  </si>
  <si>
    <t>Расходы на реализацию решения Ставропольской городской Думы "О дополнительных мерах социальной поддержки инвалидов по зрению, имеющих I группу инвалидности"</t>
  </si>
  <si>
    <t>Выплата единовременного пособия инвалидам по зрению, имеющим I группу инвалидности</t>
  </si>
  <si>
    <t>03 2 01 80190</t>
  </si>
  <si>
    <t>03 2 8020</t>
  </si>
  <si>
    <t>Расходы на реализацию решения Ставропольской городской Думы «О дополнительных мерах социальной поддержки малоимущих семей и малоимущих одиноко проживающих граждан»</t>
  </si>
  <si>
    <t>03 2 8021</t>
  </si>
  <si>
    <t>Расходы на реализацию решения Ставропольской городской Думы "О дополнительных мерах социальной поддержки отдельных категорий ветеранов боевых действий, направленных на реабилитацию в Центр восстановительной терапии для воинов-интернационалистов им. М.А. Лиходея"</t>
  </si>
  <si>
    <t xml:space="preserve"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
</t>
  </si>
  <si>
    <t>03 2 01 80210</t>
  </si>
  <si>
    <t>03 2 02 00000</t>
  </si>
  <si>
    <t>03 2 8024</t>
  </si>
  <si>
    <t>Расходы на компенсацию недополученных доходов в связи с предоставлением льгот на бытовые услуги по помывке в общем отделении бань отдельным категориям граждан</t>
  </si>
  <si>
    <t>03 2 02 80240</t>
  </si>
  <si>
    <t>03 2 03 00000</t>
  </si>
  <si>
    <t>03 2 8002</t>
  </si>
  <si>
    <t>Расходы за счет средств местного бюджета на 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t>
  </si>
  <si>
    <t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t>
  </si>
  <si>
    <t>03 2 03 80020</t>
  </si>
  <si>
    <t>03 2 04 00000</t>
  </si>
  <si>
    <t>03 2 8022</t>
  </si>
  <si>
    <t>Расходы на компенсацию недополученных доходов организаций, осуществляющих пассажирские перевозки автомобильным транспортом и (или) городским электрическим транспортом (троллейбусами), в связи с установлением дополнительных мер социальной поддержки отдельным категориям граждан в виде предоставления права на приобретение билета длительного пользования для проезда в городских автобусах, осуществляющих регулярные перевозки пассажиров по расписанию с остановкой на каждом остановочном пункте, и (или) в городском электрическом транспорте (троллейбусах) на территории муниципального образования города Ставрополя</t>
  </si>
  <si>
    <t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t>
  </si>
  <si>
    <t>03 2 04 80220</t>
  </si>
  <si>
    <t>3</t>
  </si>
  <si>
    <t>03 3 0000</t>
  </si>
  <si>
    <t>Подпрограмма «Совершенствование социальной поддержки семьи и детей»</t>
  </si>
  <si>
    <t>03 3 00 00000</t>
  </si>
  <si>
    <t>03 3 01 00000</t>
  </si>
  <si>
    <t>03 3 2050</t>
  </si>
  <si>
    <t>Расходы на реализацию мероприятий, направленных на социальную поддержку семьи и детей</t>
  </si>
  <si>
    <t>03 3 01 20500</t>
  </si>
  <si>
    <t>03 3 02 00000</t>
  </si>
  <si>
    <t>03 3 02 20500</t>
  </si>
  <si>
    <t>4</t>
  </si>
  <si>
    <t>03 4 0000</t>
  </si>
  <si>
    <t>Подпрограмма «Реабилитация людей с ограниченными возможностями и пожилых людей»</t>
  </si>
  <si>
    <t>03 4 00 00000</t>
  </si>
  <si>
    <t>03 4 01 00000</t>
  </si>
  <si>
    <t>03 4 2052</t>
  </si>
  <si>
    <t>Расходы на реализацию мероприятий, направленных на содействие в обеспечении устойчивого роста уровня и качества жизни людей с ограниченными возможностями и пожилых людей</t>
  </si>
  <si>
    <t>03 4 01 20520</t>
  </si>
  <si>
    <t>03 4 02 00000</t>
  </si>
  <si>
    <t>03 4 02 21240</t>
  </si>
  <si>
    <t>5</t>
  </si>
  <si>
    <t>03 5 0000</t>
  </si>
  <si>
    <t>Подпрограмма «Доступная среда»</t>
  </si>
  <si>
    <t>03 5 00 00000</t>
  </si>
  <si>
    <t>03 5 01 00000</t>
  </si>
  <si>
    <t>03 5 2053</t>
  </si>
  <si>
    <t>Расходы на создание условий для беспрепятственного доступа маломобильных групп населения к объектам городской инфраструктуры</t>
  </si>
  <si>
    <t>03 5 01 20530</t>
  </si>
  <si>
    <t>L0270</t>
  </si>
  <si>
    <t>03 5 01 L0270</t>
  </si>
  <si>
    <t>6</t>
  </si>
  <si>
    <t>03 6 0000</t>
  </si>
  <si>
    <t>Подпрограмма «Поддержка социально ориентированных некоммерческих организаций»</t>
  </si>
  <si>
    <t>03 6 00 00000</t>
  </si>
  <si>
    <t>03 6 01 00000</t>
  </si>
  <si>
    <t>06 6 6004</t>
  </si>
  <si>
    <t xml:space="preserve">Субсидия на поддержку социально ориентированных некоммерческих организаций
</t>
  </si>
  <si>
    <t>03 6 01 60040</t>
  </si>
  <si>
    <t>7</t>
  </si>
  <si>
    <t>03 7 0000</t>
  </si>
  <si>
    <t>Подпрограмма «Проведение мероприятий, посвященных знаменательным и памятным датам»</t>
  </si>
  <si>
    <t>03 7 00 00000</t>
  </si>
  <si>
    <t>03 7 01 00000</t>
  </si>
  <si>
    <t>03 7 2051</t>
  </si>
  <si>
    <t xml:space="preserve">Расходы на организацию и проведение мероприятий, посвященных знаменательным и памятным датам
</t>
  </si>
  <si>
    <t>03 7 01 20510</t>
  </si>
  <si>
    <t>04 0 0000</t>
  </si>
  <si>
    <t>Муниципальная программа «Развитие жилищно-коммунального хозяйства, транспортной системы на территории города Ставрополя, благоустройство и санитарная очистка территории города Ставрополя на 2014 – 2018 годы»</t>
  </si>
  <si>
    <t>Муниципальная программа «Развитие жилищно-коммунального хозяйства, транспортной системы на территории города Ставрополя, благоустройство и санитарная очистка территории города Ставрополя на 2014 - 2018 годы»</t>
  </si>
  <si>
    <t>04 0 00 00000</t>
  </si>
  <si>
    <t>04 1 0000</t>
  </si>
  <si>
    <t>Подпрограмма «Развитие жилищно-коммунального хозяйства на территории города Ставрополя»</t>
  </si>
  <si>
    <t>04 1 00 00000</t>
  </si>
  <si>
    <t>Основное мероприятие «Повышение уровня технического состояния многоквартирных домов и продление сроков их эксплуатации»</t>
  </si>
  <si>
    <t>04 1 01 00000</t>
  </si>
  <si>
    <t>2019</t>
  </si>
  <si>
    <t>04 1 2019</t>
  </si>
  <si>
    <t>Расходы на проведение капитального ремонта муниципального жилищного фонда</t>
  </si>
  <si>
    <t>20190</t>
  </si>
  <si>
    <t>04 1 01 20190</t>
  </si>
  <si>
    <t>2020</t>
  </si>
  <si>
    <t>04 1 2020</t>
  </si>
  <si>
    <t>Расходы на мероприятия в области жилищного хозяйства</t>
  </si>
  <si>
    <t>20200</t>
  </si>
  <si>
    <t>04 1 01 20200</t>
  </si>
  <si>
    <t>2067</t>
  </si>
  <si>
    <t>04 1 2067</t>
  </si>
  <si>
    <t xml:space="preserve">Расходы на проведение капитального ремонта многоквартирных домов на территории города Ставрополя, исключенных из муниципального специализированного жилищного фонда города Ставрополя  общежитий, получивших статус жилого дома не ранее 01 января 2011 года </t>
  </si>
  <si>
    <t>60140</t>
  </si>
  <si>
    <t>04 1 01 60140</t>
  </si>
  <si>
    <t>9601</t>
  </si>
  <si>
    <t>04 1 9601</t>
  </si>
  <si>
    <t xml:space="preserve">Обеспечение мероприятий по капитальному ремонту многоквартирных домов </t>
  </si>
  <si>
    <t>09601</t>
  </si>
  <si>
    <t>04 1 01 09601</t>
  </si>
  <si>
    <t>04 1 02 00000</t>
  </si>
  <si>
    <t>2022</t>
  </si>
  <si>
    <t>04 1 2022</t>
  </si>
  <si>
    <t>Расходы на мероприятия в области коммунального хозяйства</t>
  </si>
  <si>
    <t>20220</t>
  </si>
  <si>
    <t>04 1 02 20220</t>
  </si>
  <si>
    <t>04 2 0000</t>
  </si>
  <si>
    <t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</t>
  </si>
  <si>
    <t>04 2 00 00000</t>
  </si>
  <si>
    <t>04 2 01 00000</t>
  </si>
  <si>
    <t>1153</t>
  </si>
  <si>
    <t>04 2 1153</t>
  </si>
  <si>
    <t>Обеспечение деятельности (оказание услуг) учреждений, осуществляющих функции в области транспорта</t>
  </si>
  <si>
    <t>04 2 01 11010</t>
  </si>
  <si>
    <t>6002</t>
  </si>
  <si>
    <t>04 2 6002</t>
  </si>
  <si>
    <t>Расходы на проведение  отдельных мероприятий по электрическому транспорту</t>
  </si>
  <si>
    <t>60020</t>
  </si>
  <si>
    <t>04 2 01 60020</t>
  </si>
  <si>
    <t>04 2 02 00000</t>
  </si>
  <si>
    <t>2013</t>
  </si>
  <si>
    <t>04 2 2013</t>
  </si>
  <si>
    <t>Расходы на проектирование, строительство, реконструкцию, ремонт и содержание автомобильных дорог общего пользования местного значения</t>
  </si>
  <si>
    <t>20130</t>
  </si>
  <si>
    <t>04 2 02 20130</t>
  </si>
  <si>
    <t>2081</t>
  </si>
  <si>
    <t>04 2 2081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</si>
  <si>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Старопольского края, на ремонт автомобильных дорог общего пользования местного значения</t>
  </si>
  <si>
    <t>20810</t>
  </si>
  <si>
    <t>04 2 02 20810</t>
  </si>
  <si>
    <t>2082</t>
  </si>
  <si>
    <t>04 2 2082</t>
  </si>
  <si>
    <t>Расходы на ремонт и содержание внутриквартальных автомобильных дорог общего пользования местного значения</t>
  </si>
  <si>
    <t>20820</t>
  </si>
  <si>
    <t>04 2 02 20820</t>
  </si>
  <si>
    <t>2083</t>
  </si>
  <si>
    <t>04 2 2083</t>
  </si>
  <si>
    <t>Расходы на прочие мероприятия  в области дорожного хозяйства</t>
  </si>
  <si>
    <t>20830</t>
  </si>
  <si>
    <t>04 2 02 20830</t>
  </si>
  <si>
    <t>2101</t>
  </si>
  <si>
    <t>04 2 2101</t>
  </si>
  <si>
    <t xml:space="preserve">Расходы на приобретение техники для уборки дорог и тротуаров (на условиях финансовой аренды (лизинга) </t>
  </si>
  <si>
    <t>21010</t>
  </si>
  <si>
    <t>04 2 02 21010</t>
  </si>
  <si>
    <t>6009</t>
  </si>
  <si>
    <t xml:space="preserve"> 04 2 6009</t>
  </si>
  <si>
    <t>Субсидии на возмещение затрат по созданию, эксплуатации и обеспечению функционирования на платной основе  парковок (парковочных мест), расположенных на автомобильных дорогах общего пользования местного значения города Ставрополя</t>
  </si>
  <si>
    <t>60090</t>
  </si>
  <si>
    <t>04 2 02 60090</t>
  </si>
  <si>
    <t>04 2 03 00000</t>
  </si>
  <si>
    <t>2057</t>
  </si>
  <si>
    <t>04 2 2057</t>
  </si>
  <si>
    <t>Расходы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t>
  </si>
  <si>
    <t>20570</t>
  </si>
  <si>
    <t>04 2 03 20570</t>
  </si>
  <si>
    <t>2092</t>
  </si>
  <si>
    <t>04 2 2092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</si>
  <si>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t>
  </si>
  <si>
    <t>20920</t>
  </si>
  <si>
    <t>04 2 03 20920</t>
  </si>
  <si>
    <t>04 3 0000</t>
  </si>
  <si>
    <t>Подпрограмма «Благоустройство территории города Ставрополя»</t>
  </si>
  <si>
    <t>04 3 00 00000</t>
  </si>
  <si>
    <t>04 3 01 00000</t>
  </si>
  <si>
    <t>04 3 1107</t>
  </si>
  <si>
    <t>Расходы на обеспечение деятельности (оказания услуг)  учреждений, обеспечивающих предоставление услуг в области лесных отношений и благоустройства</t>
  </si>
  <si>
    <t>04 3 01 11010</t>
  </si>
  <si>
    <t>04 3 02 00000</t>
  </si>
  <si>
    <t>2029</t>
  </si>
  <si>
    <t>04 3 2029</t>
  </si>
  <si>
    <t>Расходы на проектирование, строительство и содержание мест захоронения на территории города Ставрополя</t>
  </si>
  <si>
    <t>20290</t>
  </si>
  <si>
    <t>04 3 02 20290</t>
  </si>
  <si>
    <t>04 3 03 00000</t>
  </si>
  <si>
    <t>04 3 03 77150</t>
  </si>
  <si>
    <t>04 3 04 00000</t>
  </si>
  <si>
    <t>04 3 04 11010</t>
  </si>
  <si>
    <t>2028</t>
  </si>
  <si>
    <t>04 3 2028</t>
  </si>
  <si>
    <t>Расходы на уличное освещение города Ставрополя</t>
  </si>
  <si>
    <t>20280</t>
  </si>
  <si>
    <t>04 3 04 20280</t>
  </si>
  <si>
    <t>2030</t>
  </si>
  <si>
    <t>04 3 2030</t>
  </si>
  <si>
    <t>Расходы на прочие мероприятия по благоустройству территории города Ставрополя</t>
  </si>
  <si>
    <t>20300</t>
  </si>
  <si>
    <t>04 3 04 20300</t>
  </si>
  <si>
    <t>2078</t>
  </si>
  <si>
    <t>04 3 2078</t>
  </si>
  <si>
    <t>Расходы на проведение мероприятий по озеленению территории города Ставрополя</t>
  </si>
  <si>
    <t>20780</t>
  </si>
  <si>
    <t>04 3 04 20780</t>
  </si>
  <si>
    <t>2079</t>
  </si>
  <si>
    <t>04 3 2079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</si>
  <si>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Старопольского края, на проведение мероприятий по озеленению территории города Ставрополя</t>
  </si>
  <si>
    <t>20790</t>
  </si>
  <si>
    <t>04 3 04 20790</t>
  </si>
  <si>
    <t>2080</t>
  </si>
  <si>
    <t>04 3 2080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</si>
  <si>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Старопольского края, на прочие мероприятия по благоустройству территории города Ставрополя</t>
  </si>
  <si>
    <t>20800</t>
  </si>
  <si>
    <t>04 3 04 20800</t>
  </si>
  <si>
    <t>05 0 0000</t>
  </si>
  <si>
    <t>Муниципальная программа «Развитие градостроительства на территории города Ставрополя на 2014 - 2018 годы»</t>
  </si>
  <si>
    <t>05 0 00 00000</t>
  </si>
  <si>
    <t>05 1 0000</t>
  </si>
  <si>
    <t xml:space="preserve">Подпрограмма «Градостроительство в городе Ставрополе» </t>
  </si>
  <si>
    <t>05 1 00 00000</t>
  </si>
  <si>
    <t>05 1 01 00000</t>
  </si>
  <si>
    <t>05 1 2039</t>
  </si>
  <si>
    <t>Расходы на подготовку документов территориального планирования</t>
  </si>
  <si>
    <t>20390</t>
  </si>
  <si>
    <t>05 1 01 20390</t>
  </si>
  <si>
    <t>05 1 02 00000</t>
  </si>
  <si>
    <t>05 1 02 20390</t>
  </si>
  <si>
    <t>06 0 0000</t>
  </si>
  <si>
    <t xml:space="preserve">Муниципальная программа «Обеспечение жильем населения города Ставрополя на 2014 - 2018 годы» </t>
  </si>
  <si>
    <t>06 0 00 00000</t>
  </si>
  <si>
    <t>06 1 0000</t>
  </si>
  <si>
    <t xml:space="preserve">Подпрограмма «Обеспечение жильем молодых семей
в городе Ставрополе на 2014 - 2018 годы» </t>
  </si>
  <si>
    <t xml:space="preserve">Подпрограмма «Обеспечение жильем молодых семей в городе Ставрополе на 2014 - 2018 годы» </t>
  </si>
  <si>
    <t>06 1 00 00000</t>
  </si>
  <si>
    <t>06 1 01 00000</t>
  </si>
  <si>
    <t>9003</t>
  </si>
  <si>
    <t>06 1 9003</t>
  </si>
  <si>
    <t>Расходы на предоставление социальных выплат молодым семьям на приобретение (строительство) жилья</t>
  </si>
  <si>
    <t>90030</t>
  </si>
  <si>
    <t>06 1 01 90030</t>
  </si>
  <si>
    <t>06 2 0000</t>
  </si>
  <si>
    <t>Подпрограмма «Переселение граждан из аварийного жилищного фонда 
в городе Ставрополе на 2014 - 2017 годы»</t>
  </si>
  <si>
    <t>Основное мероприятие «Переселение граждан из многоквартирных домов, расположенных на территории города Ставрополя, признанных аварийными и подлежащими сносу»</t>
  </si>
  <si>
    <t>9602</t>
  </si>
  <si>
    <t>06 2 9602</t>
  </si>
  <si>
    <t>Обеспечение мероприятий по переселению граждан из аварийного жилищного фонда в городе Ставрополе</t>
  </si>
  <si>
    <t>07 0 0000</t>
  </si>
  <si>
    <t>Муниципальная программа «Культура города Ставрополя на 2014 - 2018 годы»</t>
  </si>
  <si>
    <t>07 0 00 00000</t>
  </si>
  <si>
    <t>07 1 0000</t>
  </si>
  <si>
    <t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 </t>
  </si>
  <si>
    <t>07 1 00 00000</t>
  </si>
  <si>
    <t>07 1 01 00000</t>
  </si>
  <si>
    <t>07 1 2006</t>
  </si>
  <si>
    <t>Расходы на проведение культурно-массовых мероприятий в городе Ставрополе</t>
  </si>
  <si>
    <t>20060</t>
  </si>
  <si>
    <t>07 1 01 20060</t>
  </si>
  <si>
    <t>21130</t>
  </si>
  <si>
    <t>07 1 01 21130</t>
  </si>
  <si>
    <t>07 2 0000</t>
  </si>
  <si>
    <t>Подпрограмма «Развитие культуры города Ставрополя»</t>
  </si>
  <si>
    <t>07 2 00 00000</t>
  </si>
  <si>
    <t>07 2 01 00000</t>
  </si>
  <si>
    <t>1115</t>
  </si>
  <si>
    <t>07 2 1115</t>
  </si>
  <si>
    <t>07 2 01 11010</t>
  </si>
  <si>
    <t>07 2 02 00000</t>
  </si>
  <si>
    <t>1125</t>
  </si>
  <si>
    <t>07 2 1125</t>
  </si>
  <si>
    <t>Обеспечение деятельности учреждений (оказание услуг) в сфере культуры и кинематографии</t>
  </si>
  <si>
    <t>07 2 02 11010</t>
  </si>
  <si>
    <t>07 2 03 00000</t>
  </si>
  <si>
    <t>1126</t>
  </si>
  <si>
    <t>07 2 1126</t>
  </si>
  <si>
    <t>Обеспечение деятельности (оказание услуг) музеев и постоянных выставок</t>
  </si>
  <si>
    <t>07 2 03 11010</t>
  </si>
  <si>
    <t>07 2 04 00000</t>
  </si>
  <si>
    <t>1127</t>
  </si>
  <si>
    <t>07 2 1127</t>
  </si>
  <si>
    <t>Обеспечение деятельности (оказание услуг) библиотек</t>
  </si>
  <si>
    <t>07 2 04 11010</t>
  </si>
  <si>
    <t>07 2 05 00000</t>
  </si>
  <si>
    <t>1128</t>
  </si>
  <si>
    <t>07 2 1128</t>
  </si>
  <si>
    <t>Обеспечение деятельности (оказание услуг) театров, концертных и других организаций исполнительских искусств</t>
  </si>
  <si>
    <t>07 2 05 11010</t>
  </si>
  <si>
    <t>07 2 06 00000</t>
  </si>
  <si>
    <t>2040</t>
  </si>
  <si>
    <t>07 2 2040</t>
  </si>
  <si>
    <t>Расходы на реализацию мероприятий, направленных на сохранение историко-культурного наследия города Ставрополя</t>
  </si>
  <si>
    <t>20400</t>
  </si>
  <si>
    <t>07 2 06 20400</t>
  </si>
  <si>
    <t>07 2 07 00000</t>
  </si>
  <si>
    <t>4001</t>
  </si>
  <si>
    <t>07 2 4001</t>
  </si>
  <si>
    <t>Расходы на строительство (реконструкция, техническое перевооружение) объектов капитального строительства муниципальной собственности города Ставрополя</t>
  </si>
  <si>
    <t>07 2 07 40010</t>
  </si>
  <si>
    <t>07 2 08 00000</t>
  </si>
  <si>
    <t>21230</t>
  </si>
  <si>
    <t>07 2 08 21230</t>
  </si>
  <si>
    <t>09</t>
  </si>
  <si>
    <t>07 2 09 00000</t>
  </si>
  <si>
    <t>08 0 0000</t>
  </si>
  <si>
    <t>Муниципальная программа «Развитие физической культуры и спорта в городе Ставрополе на 2014 –  2018 годы»</t>
  </si>
  <si>
    <t>Муниципальная программа «Развитие физической культуры и спорта в городе Ставрополе на 2014 - 2018 годы»</t>
  </si>
  <si>
    <t>08 0 00 00000</t>
  </si>
  <si>
    <t>08 1 0000</t>
  </si>
  <si>
    <t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t>
  </si>
  <si>
    <t>08 1 00 00000</t>
  </si>
  <si>
    <t>08 1 01 00000</t>
  </si>
  <si>
    <t>08 1 1115</t>
  </si>
  <si>
    <t>08 1 01 11010</t>
  </si>
  <si>
    <t>08 1 02 00000</t>
  </si>
  <si>
    <t>08 1 1138</t>
  </si>
  <si>
    <t>Обеспечение деятельности (оказание услуг) центров спортивной подготовки</t>
  </si>
  <si>
    <t>08 1 02 11010</t>
  </si>
  <si>
    <t>08 2 0000</t>
  </si>
  <si>
    <t>Подпрограмма «Организация и проведение физкультурно-оздоровительных и спортивных мероприятий»</t>
  </si>
  <si>
    <t>08 2 00 00000</t>
  </si>
  <si>
    <t>08 2 01 00000</t>
  </si>
  <si>
    <t>08 2 2042</t>
  </si>
  <si>
    <t>Расходы на реализацию мероприятий, направленных на развитие физической культуры и массового спорта</t>
  </si>
  <si>
    <t>20420</t>
  </si>
  <si>
    <t>08 2 01 20420</t>
  </si>
  <si>
    <t>08 2 2044</t>
  </si>
  <si>
    <t>Расходы на освещение проводимых физкультурных и спортивных мероприятий в средствах массовой информации с целью пропаганды здорового образа жизни и необходимости занятий физической культурой и спортом</t>
  </si>
  <si>
    <t>20440</t>
  </si>
  <si>
    <t>08 2 04 00000</t>
  </si>
  <si>
    <t>08 2 2043</t>
  </si>
  <si>
    <t>Субсидии социально ориентированным некоммерческим организациям, осуществляющим в соответствии с учредительными документами деятельность в области физической культуры и спорта, на частичную компенсацию расходов, связанных с организацией, проведением и участием в спортивных соревнованиях и учебно-тренировочных мероприятиях спортивных команд и спортсменов по баскетболу, классическому и пляжному гандболу, стрелковым видам спорта, боксу</t>
  </si>
  <si>
    <t>60120</t>
  </si>
  <si>
    <t>08 2 04 60120</t>
  </si>
  <si>
    <t>08 3 0000</t>
  </si>
  <si>
    <t xml:space="preserve">Подпрограмма «Строительство, реконструкция и обустройство спортивных сооружений» </t>
  </si>
  <si>
    <t>08 3 00 00000</t>
  </si>
  <si>
    <t>08 3 01 00000</t>
  </si>
  <si>
    <t>4002</t>
  </si>
  <si>
    <t>08 3 4002</t>
  </si>
  <si>
    <t>Строительство объектов капитального строительства муниципальной собственности города Ставрополя</t>
  </si>
  <si>
    <t>09 0 0000</t>
  </si>
  <si>
    <t>Муниципальная программа «Молодежь города Ставрополя на 2014 - 2018 годы»</t>
  </si>
  <si>
    <t>09 0 00 00000</t>
  </si>
  <si>
    <t>09 Б 0000</t>
  </si>
  <si>
    <t>Расходы в рамках реализации муниципальной программы «Молодежь города Ставрополя на 2014 - 2018 годы»</t>
  </si>
  <si>
    <t>09 Б 00 00000</t>
  </si>
  <si>
    <t>Основное мероприятие «Проведение мероприятий по гражданскому и патриотическому воспитанию молодежи»</t>
  </si>
  <si>
    <t>09 Б 01 00000</t>
  </si>
  <si>
    <t>09 Б 2023</t>
  </si>
  <si>
    <t>Расходы на проведение мероприятий в области молодежной политики</t>
  </si>
  <si>
    <t>20230</t>
  </si>
  <si>
    <t>09 Б 2046</t>
  </si>
  <si>
    <t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t>
  </si>
  <si>
    <t>20460</t>
  </si>
  <si>
    <t>09 Б 01 20460</t>
  </si>
  <si>
    <t>Основное мероприятие «Создание системы поддержки  и поощрения талантливой и успешной молодежи города Ставрополя»</t>
  </si>
  <si>
    <t>09 Б 02 00000</t>
  </si>
  <si>
    <t>09 Б 02 20230</t>
  </si>
  <si>
    <t>09 Б 02 20460</t>
  </si>
  <si>
    <t>Основное мероприятие «Поддержка интеллектуальной и инновационной деятельности молодежи»</t>
  </si>
  <si>
    <t>09 Б 03 00000</t>
  </si>
  <si>
    <t>09 Б 03 20460</t>
  </si>
  <si>
    <t>Основное мероприятие «Формирование условий для реализации молодежных инициатив и развития деятельности молодежных объединений»</t>
  </si>
  <si>
    <t>09 Б 04 00000</t>
  </si>
  <si>
    <t>09 Б 04 20460</t>
  </si>
  <si>
    <t>Основное мероприятие «Методическое и информационное сопровождение реализации молодежной политики в городе Ставрополе»</t>
  </si>
  <si>
    <t>09 Б 05 00000</t>
  </si>
  <si>
    <t>09 Б 05 20460</t>
  </si>
  <si>
    <t>Основное мероприятие «Обеспечение деятельности муниципальных бюджетных учреждений города Ставрополя»</t>
  </si>
  <si>
    <t>09 Б 06 00000</t>
  </si>
  <si>
    <t>09 Б 1122</t>
  </si>
  <si>
    <t>Обеспечение деятельности (оказание услуг) учреждений в области организационно-воспитательной работы с молодежью</t>
  </si>
  <si>
    <t>09 Б 06 11010</t>
  </si>
  <si>
    <t>10</t>
  </si>
  <si>
    <t>10 0 0000</t>
  </si>
  <si>
    <t>Муниципальная программа «Управление муниципальными финансами и муниципальным долгом города Ставрополя на 2014 - 2018 годы»</t>
  </si>
  <si>
    <t>10 0 00 00000</t>
  </si>
  <si>
    <t>10 Б 0000</t>
  </si>
  <si>
    <t>Расходы в рамках реализации муниципальной программы «Управление и распоряжение имуществом, находящимся в муниципальной собственности города Ставрополя, в том числе земельными ресурсами, на 2014 - 2018 годы»</t>
  </si>
  <si>
    <t>10 Б 00 00000</t>
  </si>
  <si>
    <t>10 Б 01 00000</t>
  </si>
  <si>
    <t>10 Б 2002</t>
  </si>
  <si>
    <t>Резервный фонд администрации города Ставрополя</t>
  </si>
  <si>
    <t>20020</t>
  </si>
  <si>
    <t>10 Б 01 20020</t>
  </si>
  <si>
    <t>10 Б 02 00000</t>
  </si>
  <si>
    <t>10 Б 2005</t>
  </si>
  <si>
    <t>Расходы на выплаты на основании исполнительных листов судебных органов</t>
  </si>
  <si>
    <t>20050</t>
  </si>
  <si>
    <t>10 Б 02 20050</t>
  </si>
  <si>
    <t>10 Б 03 00000</t>
  </si>
  <si>
    <t>10 Б 2001</t>
  </si>
  <si>
    <t>Обслуживание муниципального долга города Ставрополя</t>
  </si>
  <si>
    <t>20010</t>
  </si>
  <si>
    <t>10 Б 03 20010</t>
  </si>
  <si>
    <t>11</t>
  </si>
  <si>
    <t>11 0 0000</t>
  </si>
  <si>
    <t>Муниципальная программа «Управление и распоряжение имуществом, находящимся в муниципальной собственности города Ставрополя, в том числе земельными ресурсами, на 2014 - 2018 годы»</t>
  </si>
  <si>
    <t>11 0 00 00000</t>
  </si>
  <si>
    <t>11 Б 0000</t>
  </si>
  <si>
    <t>11 Б 00 00000</t>
  </si>
  <si>
    <t>11 Б 01 00000</t>
  </si>
  <si>
    <t>11 Б 2003</t>
  </si>
  <si>
    <t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t>
  </si>
  <si>
    <t>20030</t>
  </si>
  <si>
    <t>11 Б 01 20030</t>
  </si>
  <si>
    <t>11 Б 2007</t>
  </si>
  <si>
    <t xml:space="preserve">Расходы на содержание объектов муниципальной казны города Ставрополя в части нежилых помещений </t>
  </si>
  <si>
    <t>20070</t>
  </si>
  <si>
    <t>11 Б 01 20070</t>
  </si>
  <si>
    <t>11 Б 2084</t>
  </si>
  <si>
    <t>Расходы на содержание объектов муниципальной казны города Ставрополя в части жилых помещений</t>
  </si>
  <si>
    <t>20840</t>
  </si>
  <si>
    <t>11 Б 01 20840</t>
  </si>
  <si>
    <t>11 Б 02 00000</t>
  </si>
  <si>
    <t>11 Б 2018</t>
  </si>
  <si>
    <t>Расходы на проведение кадастровых работ для постановки на кадастровый учет земельных участков на территории города Ставрополя</t>
  </si>
  <si>
    <t>20180</t>
  </si>
  <si>
    <t>11 Б 02 20180</t>
  </si>
  <si>
    <t>11 Б 03 00000</t>
  </si>
  <si>
    <t>11 Б 2034</t>
  </si>
  <si>
    <t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t>
  </si>
  <si>
    <t>20340</t>
  </si>
  <si>
    <t>11 Б 03 20340</t>
  </si>
  <si>
    <t>12</t>
  </si>
  <si>
    <t>12 0 0000</t>
  </si>
  <si>
    <t>Муниципальная программа «Экономическое развитие города Ставрополя на 2014 - 2018 годы»</t>
  </si>
  <si>
    <t>12 0 00 00000</t>
  </si>
  <si>
    <t>12 1 0000</t>
  </si>
  <si>
    <t>Подпрограмма «Развитие малого и среднего предпринимательства в городе Ставрополе»</t>
  </si>
  <si>
    <t>12 1 00 00000</t>
  </si>
  <si>
    <t>12 1 01 00000</t>
  </si>
  <si>
    <t>12 1 2048</t>
  </si>
  <si>
    <t>Расходы на поддержку субъектов малого и среднего предпринимательства, осуществляющих деятельность на территории города Ставрополя</t>
  </si>
  <si>
    <t>60130</t>
  </si>
  <si>
    <t>12 1 01 60130</t>
  </si>
  <si>
    <t>12 1 02 00000</t>
  </si>
  <si>
    <t>20480</t>
  </si>
  <si>
    <t>Расходы на реализацию мероприятий по поддержке субъектов малого и среднего предпринимательства, осуществляющих деятельность на территории города Ставрополя</t>
  </si>
  <si>
    <t>12 1 02 20480</t>
  </si>
  <si>
    <t>12 1 03 00000</t>
  </si>
  <si>
    <t>12 1 03 20480</t>
  </si>
  <si>
    <t>12 2 0000</t>
  </si>
  <si>
    <t>Подпрограмма "Развитие туризма и международных, межрегиональных связей города Ставрополя"</t>
  </si>
  <si>
    <t>12 2 00 00000</t>
  </si>
  <si>
    <t>12 2 2064</t>
  </si>
  <si>
    <t>Расходы на формирование имиджа города Ставрополя, как города, привлекательного для въездного и внутреннего туризма</t>
  </si>
  <si>
    <t>20640</t>
  </si>
  <si>
    <t>12 2 02 00000</t>
  </si>
  <si>
    <t>12 2 02 20640</t>
  </si>
  <si>
    <t>12 2 03 00000</t>
  </si>
  <si>
    <t>2004</t>
  </si>
  <si>
    <t>12 2 2004</t>
  </si>
  <si>
    <t>Членские взносы в международные, общероссийские, межрегиональные и региональные объединения муниципальных образований</t>
  </si>
  <si>
    <t>20040</t>
  </si>
  <si>
    <t>12 2 03 20040</t>
  </si>
  <si>
    <t>12 2 2009</t>
  </si>
  <si>
    <t>Представительские расходы на организацию приема официальных лиц и делегаций городов стран дальнего и ближнего зарубежья, регионов России, представителей иностранных посольств и консульств</t>
  </si>
  <si>
    <t>20090</t>
  </si>
  <si>
    <t>12 2 03 20090</t>
  </si>
  <si>
    <t>12 3 0000</t>
  </si>
  <si>
    <t>Подпрограмма «Создание благоприятных условий для привлечения инвестиций в экономику города Ставрополя»</t>
  </si>
  <si>
    <t>12 3 00 00000</t>
  </si>
  <si>
    <t>12 3 01 00000</t>
  </si>
  <si>
    <t>12 3 2065</t>
  </si>
  <si>
    <t>Расходы на создание условий для привлечения инвестиций в экономику города Ставрополя</t>
  </si>
  <si>
    <t>20650</t>
  </si>
  <si>
    <t>Расходы на повышение инвестиционной привлекательности города Ставрополя</t>
  </si>
  <si>
    <t>12 3 01 20650</t>
  </si>
  <si>
    <t>Основное мероприятие «Участие города Ставрополя в выставочно-ярмарочных мероприятиях, форумах, семинарах, круглых столах инвестиционной и инновационной направленности»</t>
  </si>
  <si>
    <t>12 3 02 00000</t>
  </si>
  <si>
    <t>12 3 02 20650</t>
  </si>
  <si>
    <t>13</t>
  </si>
  <si>
    <t>13 0 0000</t>
  </si>
  <si>
    <t>Муниципальная программа «Развитие муниципальной службы и противодействие коррупции в администрации города Ставрополя и ее органах на 2014 - 2018 годы»</t>
  </si>
  <si>
    <t>Муниципальная программа «Развитие муниципальной службы и противодействие коррупции в городе Ставрополе на 2014 - 2018 годы»</t>
  </si>
  <si>
    <t>13 0 00 00000</t>
  </si>
  <si>
    <t>13 1 0000</t>
  </si>
  <si>
    <t xml:space="preserve">Подпрограмма «Развитие муниципальной службы в городе Ставрополе на 2014 – 2018 годы» </t>
  </si>
  <si>
    <t>13 1 00 00000</t>
  </si>
  <si>
    <t>13 1 01 00000</t>
  </si>
  <si>
    <t>13 1 2045</t>
  </si>
  <si>
    <t>Расходы на реализацию мероприятий, направленных на формирование квалифицированных кадров муниципальной службы в администрации города Ставрополя и ее органах</t>
  </si>
  <si>
    <t>20450</t>
  </si>
  <si>
    <t>13 1 01 20450</t>
  </si>
  <si>
    <t>13 2 0000</t>
  </si>
  <si>
    <t>Подпрограмма «Противодействие коррупции в сфере деятельности администрации города Ставрополя и ее органах на 2014 - 2018 годы»</t>
  </si>
  <si>
    <t>13 2 00 00000</t>
  </si>
  <si>
    <t>13 2 01 00000</t>
  </si>
  <si>
    <t>13 2 2062</t>
  </si>
  <si>
    <t>Расходы на реализацию мероприятий, направленных на противодействие коррупции в сфере деятельности администрации города Ставрополя и ее органов</t>
  </si>
  <si>
    <t>20620</t>
  </si>
  <si>
    <t>13 2 01 20620</t>
  </si>
  <si>
    <t>13 2 02 00000</t>
  </si>
  <si>
    <t>13 2 02 20620</t>
  </si>
  <si>
    <t>00 0 0000</t>
  </si>
  <si>
    <t>Муниципальная программа "Развитие информационного общества и снижение административных барьеров в городе Ставрополе на 2014 - 2018 годы"</t>
  </si>
  <si>
    <t>14</t>
  </si>
  <si>
    <t>14 0 00 00000</t>
  </si>
  <si>
    <t>14 1 0000</t>
  </si>
  <si>
    <t>Подпрограмма «Развитие информационного общества в городе Ставрополе»</t>
  </si>
  <si>
    <t>14 1 00 00000</t>
  </si>
  <si>
    <t>14 1 01 00000</t>
  </si>
  <si>
    <t>14 1 2063</t>
  </si>
  <si>
    <t>Расходы на развитие и обеспечение функционирования информационного общества в городе Ставрополе</t>
  </si>
  <si>
    <t>20630</t>
  </si>
  <si>
    <t>14 1 01 20630</t>
  </si>
  <si>
    <t>14 1 02 00000</t>
  </si>
  <si>
    <t>14 1 02 20630</t>
  </si>
  <si>
    <t>14 1 03 00000</t>
  </si>
  <si>
    <t>14 1 2008</t>
  </si>
  <si>
    <t>Расходы на оказание информационных услуг средствами массовой информации</t>
  </si>
  <si>
    <t>20080</t>
  </si>
  <si>
    <t>14 1 03 20080</t>
  </si>
  <si>
    <t>14 1 04 00000</t>
  </si>
  <si>
    <t>14 1 6003</t>
  </si>
  <si>
    <t>Расходы на официальное опубликование муниципальных правовых актов города Ставрополя в газете "Вечерний Ставрополь"</t>
  </si>
  <si>
    <t>60030</t>
  </si>
  <si>
    <t>14 1 04 60030</t>
  </si>
  <si>
    <t>14 2 0000</t>
  </si>
  <si>
    <t>Подпрограмма "Снижение административных барьеров, оптимизация и повышение качества предоставления государственных и муниципальных услуг в городе Ставрополе"</t>
  </si>
  <si>
    <t>14 2 00 00000</t>
  </si>
  <si>
    <t>14 2 01 00000</t>
  </si>
  <si>
    <t>14 2 2071</t>
  </si>
  <si>
    <t>Расходы на реализацию мероприятий, направленных на снижение административных барьеров, оптимизацию и повышение качества предоставления государственных и муниципальных услуг в городе Ставрополе</t>
  </si>
  <si>
    <t>20710</t>
  </si>
  <si>
    <t>14 2 01 20710</t>
  </si>
  <si>
    <t>14 2 02 00000</t>
  </si>
  <si>
    <t xml:space="preserve">Расходы на реализацию мероприятий, направленных на снижение административных барьеров, оптимизацию и повышение качества предоставления государственных и муниципальных услуг в городе Ставрополе
</t>
  </si>
  <si>
    <t>14 2 02 20710</t>
  </si>
  <si>
    <t>14 2 04 00000</t>
  </si>
  <si>
    <t>14 2 1151</t>
  </si>
  <si>
    <t xml:space="preserve">Обеспечение деятельности (оказание услуг) многофункционального центра предоставления государственных и муниципальных услуг в городе Ставрополе
</t>
  </si>
  <si>
    <t>14 2 04 11010</t>
  </si>
  <si>
    <t>15</t>
  </si>
  <si>
    <t>15 0 0000</t>
  </si>
  <si>
    <t>Муниципальная программа «Обеспечение безопасности, общественного порядка и профилактика правонарушений в городе Ставрополе на 2014 - 2018 годы»</t>
  </si>
  <si>
    <t>15 0 00 00000</t>
  </si>
  <si>
    <t>15 1 0000</t>
  </si>
  <si>
    <t>Подпрограмма «Безопасный Ставрополь 2014 - 2018»</t>
  </si>
  <si>
    <t>15 1 00 00000</t>
  </si>
  <si>
    <t>15 1 01 00000</t>
  </si>
  <si>
    <t>15 1 2035</t>
  </si>
  <si>
    <t>Расходы на реализацию мероприятий, направленных на повышение уровня безопасности жизнедеятельности города Ставрополя</t>
  </si>
  <si>
    <t>20350</t>
  </si>
  <si>
    <t>15 1 01 20350</t>
  </si>
  <si>
    <t>15 1 02 00000</t>
  </si>
  <si>
    <t>15 1 02 20350</t>
  </si>
  <si>
    <t>15 1 03 00000</t>
  </si>
  <si>
    <t>15 1 03 20350</t>
  </si>
  <si>
    <t>15 1 04 00000</t>
  </si>
  <si>
    <t>15 1 04 20350</t>
  </si>
  <si>
    <t>15 2 0000</t>
  </si>
  <si>
    <t>Подпрограмма «НЕзависимость 2014 - 2018»</t>
  </si>
  <si>
    <t>15 2 00 00000</t>
  </si>
  <si>
    <t>2037</t>
  </si>
  <si>
    <t>15 2 2037</t>
  </si>
  <si>
    <t>Расходы на реализацию мероприятий, направленных на совершенствование системы комплексной профилактики незаконного употребления наркотических и других психоактивных веществ и снижение их употребления среди подростков и молодежи города Ставрополя</t>
  </si>
  <si>
    <t>20370</t>
  </si>
  <si>
    <t>15 2 02 00000</t>
  </si>
  <si>
    <t>15 2 02 20370</t>
  </si>
  <si>
    <t>15 2 03 00000</t>
  </si>
  <si>
    <t>15 2 03 20370</t>
  </si>
  <si>
    <t>15 3 0000</t>
  </si>
  <si>
    <t>Подпрограмма «Профилактика правонарушений в городе Ставрополе на 2014 - 2018 годы»</t>
  </si>
  <si>
    <t>15 3 00 00000</t>
  </si>
  <si>
    <t>15 3 01 00000</t>
  </si>
  <si>
    <t>2066</t>
  </si>
  <si>
    <t>15 3 2066</t>
  </si>
  <si>
    <t>Расходы на реализацию мероприятий, направленных на профилактику правонарушений в городе Ставрополе</t>
  </si>
  <si>
    <t>20660</t>
  </si>
  <si>
    <t>15 3 01 20660</t>
  </si>
  <si>
    <t>15 3 02 00000</t>
  </si>
  <si>
    <t>15 3 02 20660</t>
  </si>
  <si>
    <t>15 3 03 00000</t>
  </si>
  <si>
    <t>2010</t>
  </si>
  <si>
    <t>15 3 2010</t>
  </si>
  <si>
    <t>Расходы на реализацию решения Ставропольской городской Думы «Об утверждении Положения о добровольной народной дружине города Ставрополя»</t>
  </si>
  <si>
    <t>20100</t>
  </si>
  <si>
    <t>15 3 03 20100</t>
  </si>
  <si>
    <t>16</t>
  </si>
  <si>
    <t>16 0 0000</t>
  </si>
  <si>
    <t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 чрезвычайных ситуаций на 2014 - 2018 годы»</t>
  </si>
  <si>
    <t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 на 2014 - 2018 годы»</t>
  </si>
  <si>
    <t>16 0 00 00000</t>
  </si>
  <si>
    <t>16 1 0000</t>
  </si>
  <si>
    <t>Подпрограмма «Осуществление мероприятий по гражданской обороне, защите населения и территорий от чрезвычайных ситуаций»</t>
  </si>
  <si>
    <t>16 1 00 00000</t>
  </si>
  <si>
    <t>16 1 01 00000</t>
  </si>
  <si>
    <t>2012</t>
  </si>
  <si>
    <t>16 1 2012</t>
  </si>
  <si>
    <t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t>
  </si>
  <si>
    <t>20120</t>
  </si>
  <si>
    <t>16 1 01 20120</t>
  </si>
  <si>
    <t>16 1 02 00000</t>
  </si>
  <si>
    <t>2069</t>
  </si>
  <si>
    <t>16 1 2069</t>
  </si>
  <si>
    <t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t>
  </si>
  <si>
    <t>20690</t>
  </si>
  <si>
    <t>16 1 02 20690</t>
  </si>
  <si>
    <t>16 1 03 00000</t>
  </si>
  <si>
    <t>1108</t>
  </si>
  <si>
    <t>16 1 1108</t>
  </si>
  <si>
    <t>Обеспечение деятельности (оказание услуг) поисковых и аварийно-спасательных учреждений</t>
  </si>
  <si>
    <t>16 1 03 11010</t>
  </si>
  <si>
    <t>16 1 04 00000</t>
  </si>
  <si>
    <t>16 1 04 11010</t>
  </si>
  <si>
    <t>16 1 05 00000</t>
  </si>
  <si>
    <t>16 1 05 20120</t>
  </si>
  <si>
    <t>16 2 0000</t>
  </si>
  <si>
    <t>Подпрограмма «Обеспечение пожарной безопасности в границах города Ставрополя»</t>
  </si>
  <si>
    <t>16 2 00 00000</t>
  </si>
  <si>
    <t>16 2 01 00000</t>
  </si>
  <si>
    <t>2054</t>
  </si>
  <si>
    <t>16 2 2054</t>
  </si>
  <si>
    <t>Обеспечение первичных мер пожарной безопасности в границах города Ставрополя</t>
  </si>
  <si>
    <t>20540</t>
  </si>
  <si>
    <t>16 2 01 20540</t>
  </si>
  <si>
    <t>16 2 02 00000</t>
  </si>
  <si>
    <t>2055</t>
  </si>
  <si>
    <t>16 2 2055</t>
  </si>
  <si>
    <t>Обеспечение пожарной безопасности в муниципальных учреждениях образования, культуры, физической культуры и спорта города Ставрополя</t>
  </si>
  <si>
    <t>20550</t>
  </si>
  <si>
    <t>16 2 02 20550</t>
  </si>
  <si>
    <t>17</t>
  </si>
  <si>
    <t>17 0 0000</t>
  </si>
  <si>
    <t>Муниципальная программа «Энергосбережение и повышение энергетической эффективности в городе Ставрополе на 2014 - 2018 годы»</t>
  </si>
  <si>
    <t>17 0 00 00000</t>
  </si>
  <si>
    <t>17 Б 0000</t>
  </si>
  <si>
    <t>Расходы в рамках реализации муниципальной программы «Энергосбережение и повышение энергетической эффективности в городе Ставрополе на 2014 - 2018 годы»</t>
  </si>
  <si>
    <t>17 Б 00 00000</t>
  </si>
  <si>
    <t>17 Б 01 00000</t>
  </si>
  <si>
    <t>2049</t>
  </si>
  <si>
    <t>17 Б 2049</t>
  </si>
  <si>
    <t>Расходы на проведение мероприятий по энергосбережению и повышению энергоэффективности</t>
  </si>
  <si>
    <t>20490</t>
  </si>
  <si>
    <t>17 Б 01 20490</t>
  </si>
  <si>
    <t>17 Б 02 00000</t>
  </si>
  <si>
    <t>17 Б 02 20490</t>
  </si>
  <si>
    <t>18</t>
  </si>
  <si>
    <t>18 0 0000</t>
  </si>
  <si>
    <t>Муниципальная программа «Развитие казачества в городе Ставрополе на 2014 - 2018 годы»</t>
  </si>
  <si>
    <t>18 0 00 00000</t>
  </si>
  <si>
    <t>18 Б 0000</t>
  </si>
  <si>
    <t>Расходы в рамках реализации муниципальной программы «Развитие казачества в городе Ставрополе на 2014 - 2017 годы»</t>
  </si>
  <si>
    <t>Расходы в рамках реализации муниципальной программы «Развитие казачества в городе Ставрополе на 2014 - 2018 годы»</t>
  </si>
  <si>
    <t>18 Б 00 00000</t>
  </si>
  <si>
    <t>18 Б 01 00000</t>
  </si>
  <si>
    <t>18 Б 6008</t>
  </si>
  <si>
    <t>Расходы на реализацию решения Ставропольской городской Думы «Об утверждении Положения о муниципальной казачьей дружине города Ставрополя»</t>
  </si>
  <si>
    <t>60080</t>
  </si>
  <si>
    <t>18 Б 01 60080</t>
  </si>
  <si>
    <t>18 Б 2036</t>
  </si>
  <si>
    <t xml:space="preserve">Расходы на реализацию мероприятий, направленных на создание условий для развития казачества на территории города Ставрополя </t>
  </si>
  <si>
    <t>20360</t>
  </si>
  <si>
    <t>70 0 0000</t>
  </si>
  <si>
    <t>Обеспечение деятельности Ставропольской городской Думы</t>
  </si>
  <si>
    <t>70 0 00 00000</t>
  </si>
  <si>
    <t>70</t>
  </si>
  <si>
    <t>70 1 0000</t>
  </si>
  <si>
    <t>Непрограммные расходы в рамках обеспечения деятельности Ставропольской городской Думы</t>
  </si>
  <si>
    <t>70 1 00 00000</t>
  </si>
  <si>
    <t>70 1 1001</t>
  </si>
  <si>
    <t>Расходы на обеспечение функций органов местного самоуправления города Ставрополя</t>
  </si>
  <si>
    <t>70 1 00 10010</t>
  </si>
  <si>
    <t>70 1 1002</t>
  </si>
  <si>
    <t>Расходы на выплаты по оплате труда работников органов местного самоуправления города Ставрополя</t>
  </si>
  <si>
    <t>70 1 00 10020</t>
  </si>
  <si>
    <t>70 1 2008</t>
  </si>
  <si>
    <t>70 1 00 20080</t>
  </si>
  <si>
    <t>70 2 0000</t>
  </si>
  <si>
    <t>Глава муниципального образования</t>
  </si>
  <si>
    <t>70 2 00 00000</t>
  </si>
  <si>
    <t>70 2 00 10010</t>
  </si>
  <si>
    <t>70 2 1002</t>
  </si>
  <si>
    <t>70 2 00 10020</t>
  </si>
  <si>
    <t>70 3 0000</t>
  </si>
  <si>
    <t>Депутаты представительного органа муниципального образования</t>
  </si>
  <si>
    <t>70 3 00 00000</t>
  </si>
  <si>
    <t>70 3 00 10010</t>
  </si>
  <si>
    <t>70 3 1002</t>
  </si>
  <si>
    <t>70 3 00 10020</t>
  </si>
  <si>
    <t>70 4 0000</t>
  </si>
  <si>
    <t>Контрольно-счетная палата города Ставрополя</t>
  </si>
  <si>
    <t>70 4 00 00000</t>
  </si>
  <si>
    <t>1001</t>
  </si>
  <si>
    <t>70 4 1001</t>
  </si>
  <si>
    <t>70 4 00 10010</t>
  </si>
  <si>
    <t>1002</t>
  </si>
  <si>
    <t>70 4 1002</t>
  </si>
  <si>
    <t>70 4 00 10020</t>
  </si>
  <si>
    <t>70 5 00 00000</t>
  </si>
  <si>
    <t>70 5 00 20090</t>
  </si>
  <si>
    <t>71 0 0000</t>
  </si>
  <si>
    <t>Обеспечение деятельности администрации города Ставрополя</t>
  </si>
  <si>
    <t>71 0 00 00000</t>
  </si>
  <si>
    <t>71 1 0000</t>
  </si>
  <si>
    <t>Непрограммные расходы в рамках обеспечения деятельности администрации города Ставрополя</t>
  </si>
  <si>
    <t>71 1 00 00000</t>
  </si>
  <si>
    <t>71 1 1001</t>
  </si>
  <si>
    <t>71 1 00 10010</t>
  </si>
  <si>
    <t>71 1 1002</t>
  </si>
  <si>
    <t>71 1 00 10020</t>
  </si>
  <si>
    <t>1102</t>
  </si>
  <si>
    <t>71 1 1102</t>
  </si>
  <si>
    <t>Обеспечение деятельности (оказание услуг) учреждений по обеспечению хозяйственного обслуживания</t>
  </si>
  <si>
    <t>71 1 00 11010</t>
  </si>
  <si>
    <t>5120</t>
  </si>
  <si>
    <t>71 1 5120</t>
  </si>
  <si>
    <t>Субвенции, выделяемые местным бюджетам на осуществление государственных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</si>
  <si>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7636</t>
  </si>
  <si>
    <t>71 1 7636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</si>
  <si>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созданию и организации деятельности комиссий по делам несовершеннолетних и защите их прав»</t>
  </si>
  <si>
    <t>71 1 00 76360</t>
  </si>
  <si>
    <t>7661</t>
  </si>
  <si>
    <t>71 1 7661</t>
  </si>
  <si>
    <t>Средства, выделяемые местным бюджетам на возмещение расходов, связанных с материальным обеспечением деятельности депутатов Думы Ставропольского края и их помощников в Ставропольском крае</t>
  </si>
  <si>
    <t>Возмещение расходов, связанных с материальным обеспечением деятельности депутатов Думы Ставропольского края и их помощников в Ставропольском крае</t>
  </si>
  <si>
    <t>71 1 00 76610</t>
  </si>
  <si>
    <t>7663</t>
  </si>
  <si>
    <t>71 1 7663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</si>
  <si>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образований в Ставропольском крае отдельными государственными полномочиями Ставропольского края по формированию, содержанию и использованию Архивного фонда Ставропольского края»</t>
  </si>
  <si>
    <t>71 1 00 76630</t>
  </si>
  <si>
    <t>7693</t>
  </si>
  <si>
    <t>71 1 7693</t>
  </si>
  <si>
    <t>Субвенции бюджетам городских округов на выполнение передаваемых полномочий субъектов Российской Федерации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созданию административных комиссий»</t>
  </si>
  <si>
    <t>71 1 00 76930</t>
  </si>
  <si>
    <t>71 2 0000</t>
  </si>
  <si>
    <t>Глава местной администрации (исполнительно-распорядительного органа муниципального образования)</t>
  </si>
  <si>
    <t>71 2 00 00000</t>
  </si>
  <si>
    <t>71 2 00 10010</t>
  </si>
  <si>
    <t>71 2 1002</t>
  </si>
  <si>
    <t>71 2 00 10020</t>
  </si>
  <si>
    <t>72 0 0000</t>
  </si>
  <si>
    <t>Обеспечение деятельности комитета по управлению муниципальным имуществом города Ставрополя</t>
  </si>
  <si>
    <t>72 0 00 00000</t>
  </si>
  <si>
    <t>72 1 0000</t>
  </si>
  <si>
    <t>Непрограммные расходы в рамках обеспечения деятельности комитета по управлению муниципальным имуществом города Ставрополя</t>
  </si>
  <si>
    <t>72 1 00 00000</t>
  </si>
  <si>
    <t>72 1 1001</t>
  </si>
  <si>
    <t>72 1 00 10010</t>
  </si>
  <si>
    <t>72 1 1002</t>
  </si>
  <si>
    <t>72 1 00 10020</t>
  </si>
  <si>
    <t>72 2 0000</t>
  </si>
  <si>
    <t>Расходы, предусмотренные на иные цели</t>
  </si>
  <si>
    <t>72 2 00 00000</t>
  </si>
  <si>
    <t>2112</t>
  </si>
  <si>
    <t>72 2 2112</t>
  </si>
  <si>
    <t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края, на 2014 – 2043 годы»</t>
  </si>
  <si>
    <t>72 2 00 21120</t>
  </si>
  <si>
    <t>73 0 0000</t>
  </si>
  <si>
    <t>Обеспечение деятельности комитета финансов и бюджета администрации города Ставрополя</t>
  </si>
  <si>
    <t>73 0 00 00000</t>
  </si>
  <si>
    <t>73 1 0000</t>
  </si>
  <si>
    <t>Непрограммные расходы в рамках обеспечения деятельности комитета финансов и бюджета администрации города Ставрополя</t>
  </si>
  <si>
    <t>73 1 00 00000</t>
  </si>
  <si>
    <t>73 1 1001</t>
  </si>
  <si>
    <t>73 1 00 10010</t>
  </si>
  <si>
    <t>73 1 1002</t>
  </si>
  <si>
    <t>73 1 00 10020</t>
  </si>
  <si>
    <t>73 2 0000</t>
  </si>
  <si>
    <t>1005</t>
  </si>
  <si>
    <t>73 2 1005</t>
  </si>
  <si>
    <t>Поощрение муниципального служащего в связи с выходом на трудовую пенсию</t>
  </si>
  <si>
    <t>2075</t>
  </si>
  <si>
    <t>73 2 2075</t>
  </si>
  <si>
    <t>Расходы на повышение заработной платы работников муниципальных учреждений культуры города Ставрополя, педагогических работников муниципальных учреждений дополнительного образования детей города Ставрополя (в сферах образования, культуры, физической культуры и спорта) в соответствии с Указом Президента Российской Федерации от 07 мая 2012 г. № 597 «О мероприятиях по реализации государственной социальной политики»</t>
  </si>
  <si>
    <t>74 0 0000</t>
  </si>
  <si>
    <t>Обеспечение деятельности комитета муниципального заказа и торговли администрации города Ставрополя</t>
  </si>
  <si>
    <t>74 0 00 00000</t>
  </si>
  <si>
    <t>74 1 0000</t>
  </si>
  <si>
    <t>Непрограммные расходы в рамках обеспечения деятельности комитета муниципального заказа и торговли администрации города Ставрополя</t>
  </si>
  <si>
    <t>74 1 1001</t>
  </si>
  <si>
    <t>74 1 00 10010</t>
  </si>
  <si>
    <t>74 1 1002</t>
  </si>
  <si>
    <t>74 1 00 10020</t>
  </si>
  <si>
    <t>75 0 0000</t>
  </si>
  <si>
    <t>Обеспечение деятельности комитета образования администрации города Ставрополя</t>
  </si>
  <si>
    <t>75 0 00 00000</t>
  </si>
  <si>
    <t>75 1 0000</t>
  </si>
  <si>
    <t>Непрограммные расходы в рамках обеспечения деятельности комитета образования администрации города Ставрополя</t>
  </si>
  <si>
    <t>75 1 00 00000</t>
  </si>
  <si>
    <t>75 1 1001</t>
  </si>
  <si>
    <t>75 1 00 10010</t>
  </si>
  <si>
    <t>75 1 1002</t>
  </si>
  <si>
    <t>75 1 00 10020</t>
  </si>
  <si>
    <t>7620</t>
  </si>
  <si>
    <t>75 1 7620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</si>
  <si>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попечительству» в области образования</t>
  </si>
  <si>
    <t>75 1 00 76200</t>
  </si>
  <si>
    <t>76 0 0000</t>
  </si>
  <si>
    <t>Обеспечение деятельности комитета культуры администрации города Ставрополя</t>
  </si>
  <si>
    <t>76 0 00 00000</t>
  </si>
  <si>
    <t>76 1 0000</t>
  </si>
  <si>
    <t>Непрограммные расходы в рамках обеспечения деятельности комитета культуры администрации города Ставрополя</t>
  </si>
  <si>
    <t>76 1 00 00000</t>
  </si>
  <si>
    <t>76 1 1001</t>
  </si>
  <si>
    <t>76 1 00 10010</t>
  </si>
  <si>
    <t>76 1 1002</t>
  </si>
  <si>
    <t>76 1 00 10020</t>
  </si>
  <si>
    <t>2025</t>
  </si>
  <si>
    <t>76 1 2025</t>
  </si>
  <si>
    <t>Расходы на выполнение мероприятий в сфере культуры и кинематографии комитета культуры администрации города Ставрополя</t>
  </si>
  <si>
    <t>76 2 0000</t>
  </si>
  <si>
    <t>76 2 00 00000</t>
  </si>
  <si>
    <t>2011</t>
  </si>
  <si>
    <t>76 2 2011</t>
  </si>
  <si>
    <t>Расходы на реализацию проекта «Здоровые города» в городе Ставрополе</t>
  </si>
  <si>
    <t>77 0 0000</t>
  </si>
  <si>
    <t>Обеспечение деятельности комитета труда и социальной защиты населения администрации города Ставрополя</t>
  </si>
  <si>
    <t>77 0 00 00000</t>
  </si>
  <si>
    <t>77 1 0000</t>
  </si>
  <si>
    <t>Непрограммные расходы в рамках обеспечения деятельности комитета труда и социальной защиты населения администрации города Ставрополя</t>
  </si>
  <si>
    <t>77 1 00 00000</t>
  </si>
  <si>
    <t>77 1 1001</t>
  </si>
  <si>
    <t>77 1 00 10010</t>
  </si>
  <si>
    <t>77 1 1002</t>
  </si>
  <si>
    <t>77 1 00 10020</t>
  </si>
  <si>
    <t>7610</t>
  </si>
  <si>
    <t>77 1 7610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</si>
  <si>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попечительству» в области здравоохранения</t>
  </si>
  <si>
    <t>77 1 00 76100</t>
  </si>
  <si>
    <t>7621</t>
  </si>
  <si>
    <t>77 1 7621</t>
  </si>
  <si>
    <t>Субвенции, выделяемые местным бюджетам на реализацию Закона Ставропольского края «О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Федерации,  переданными для осуществления органам государственной власти субъектов Российской Федерации, и отдельными государственными полномочиями Ставропольского края в области труда и социальной защиты отдельных категорий граждан» на осуществление отдельных государственных полномочий в области труда, на осуществление отдельных государственных полномочий в области социальной защиты отдельных категорий граждан</t>
  </si>
  <si>
    <t>77 1 00 76210</t>
  </si>
  <si>
    <t>77 2 0000</t>
  </si>
  <si>
    <t>77 2 00 00000</t>
  </si>
  <si>
    <t>77 2 2112</t>
  </si>
  <si>
    <t>77 2 00 21120</t>
  </si>
  <si>
    <t>78 0 0000</t>
  </si>
  <si>
    <t>Обеспечение деятельности комитета физической культуры, спорта и молодежной политики администрации города Ставрополя</t>
  </si>
  <si>
    <t>78 0 00 00000</t>
  </si>
  <si>
    <t>78 1 0000</t>
  </si>
  <si>
    <t>Непрограммные расходы в рамках обеспечения деятельности комитета физической культуры, спорта и молодежной политики администрации города Ставрополя</t>
  </si>
  <si>
    <t>78 1 00 00000</t>
  </si>
  <si>
    <t>78 1 1001</t>
  </si>
  <si>
    <t>78 1 00 10010</t>
  </si>
  <si>
    <t>78 1 1002</t>
  </si>
  <si>
    <t>78 1 00 10020</t>
  </si>
  <si>
    <t>2073</t>
  </si>
  <si>
    <t>78 1 2073</t>
  </si>
  <si>
    <t>Уплата налога на имущество организаций и земельного налога по спортивным площадкам, закрепленным на праве оперативного управления за комитетом физической культуры, спорта и молодежной политики администрации города Ставрополя</t>
  </si>
  <si>
    <t>80 0 0000</t>
  </si>
  <si>
    <t>Обеспечение деятельности администрации Ленинского района города Ставрополя</t>
  </si>
  <si>
    <t>80 0 00 00000</t>
  </si>
  <si>
    <t>80 1 0000</t>
  </si>
  <si>
    <t>Непрограммные расходы в рамках обеспечения деятельности администрации Ленинского района города Ставрополя</t>
  </si>
  <si>
    <t>80 1 00 00000</t>
  </si>
  <si>
    <t>80 1 1001</t>
  </si>
  <si>
    <t>80 1 00 10010</t>
  </si>
  <si>
    <t>80 1 1002</t>
  </si>
  <si>
    <t>80 1 00 10020</t>
  </si>
  <si>
    <t>80 1 7620</t>
  </si>
  <si>
    <t>80 1 00 76200</t>
  </si>
  <si>
    <t>80 1 7636</t>
  </si>
  <si>
    <t>80 1 00 76360</t>
  </si>
  <si>
    <t>80 2 0000</t>
  </si>
  <si>
    <t>80 2 00 00000</t>
  </si>
  <si>
    <t>80 2 2112</t>
  </si>
  <si>
    <t>80 2 00 21120</t>
  </si>
  <si>
    <t>80</t>
  </si>
  <si>
    <t>81 0 0000</t>
  </si>
  <si>
    <t>Обеспечение деятельности администрации Октябрьского района города Ставрополя</t>
  </si>
  <si>
    <t>81 0 00 00000</t>
  </si>
  <si>
    <t>81 1 0000</t>
  </si>
  <si>
    <t>Непрограммные расходы в рамках обеспечения деятельности администрации Октябрьского района города Ставрополя</t>
  </si>
  <si>
    <t>81 1 00 00000</t>
  </si>
  <si>
    <t>81 1 1001</t>
  </si>
  <si>
    <t>81 1 00 10010</t>
  </si>
  <si>
    <t>81 1 1002</t>
  </si>
  <si>
    <t>81 1 00 10020</t>
  </si>
  <si>
    <t>81 1 7620</t>
  </si>
  <si>
    <t>81 1 00 76200</t>
  </si>
  <si>
    <t>81 1 7636</t>
  </si>
  <si>
    <t>81 1 00 76360</t>
  </si>
  <si>
    <t>82 0 0000</t>
  </si>
  <si>
    <t>Обеспечение деятельности администрации Промышленного района города Ставрополя</t>
  </si>
  <si>
    <t>82 0 00 00000</t>
  </si>
  <si>
    <t>82 1 0000</t>
  </si>
  <si>
    <t>Непрограммные расходы в рамках обеспечения деятельности администрации Промышленного района города Ставрополя</t>
  </si>
  <si>
    <t>82 1 00 00000</t>
  </si>
  <si>
    <t>82 1 1001</t>
  </si>
  <si>
    <t>82 1 00 10010</t>
  </si>
  <si>
    <t>82 1 1002</t>
  </si>
  <si>
    <t>82 1 00 10020</t>
  </si>
  <si>
    <t>82 1 7620</t>
  </si>
  <si>
    <t>82 1 00 76200</t>
  </si>
  <si>
    <t>82 1 7636</t>
  </si>
  <si>
    <t>82 1 00 76360</t>
  </si>
  <si>
    <t>82 2 0000</t>
  </si>
  <si>
    <t>82 2 00 00000</t>
  </si>
  <si>
    <t>82 2 2112</t>
  </si>
  <si>
    <t>82 2 00 21120</t>
  </si>
  <si>
    <t>82</t>
  </si>
  <si>
    <t>83 0 0000</t>
  </si>
  <si>
    <t>Обеспечение деятельности комитета городского хозяйства администрации города Ставрополя</t>
  </si>
  <si>
    <t>83 0 00 00000</t>
  </si>
  <si>
    <t>83 1 0000</t>
  </si>
  <si>
    <t>Непрограммные расходы в рамках обеспечения деятельности комитета городского хозяйства администрации города Ставрополя</t>
  </si>
  <si>
    <t>83 1 00 00000</t>
  </si>
  <si>
    <t>83 1 1001</t>
  </si>
  <si>
    <t>83 1 00 10010</t>
  </si>
  <si>
    <t>83 1 1002</t>
  </si>
  <si>
    <t>83 1 00 10020</t>
  </si>
  <si>
    <t>83</t>
  </si>
  <si>
    <t>2005</t>
  </si>
  <si>
    <t>83 1 2005</t>
  </si>
  <si>
    <t>83 1 00 20050</t>
  </si>
  <si>
    <t>83 2 0000</t>
  </si>
  <si>
    <t>83 2 00 00000</t>
  </si>
  <si>
    <t xml:space="preserve">Расходы на снос аварийных многоквартирных домов </t>
  </si>
  <si>
    <t>Снос аварийных многоквартирных домов, включенных в программы по переселению граждан из аварийных многоквартирных домов, реализовывавшихся в городе Ставрополе до 2014 года</t>
  </si>
  <si>
    <t>83 2 00 20950</t>
  </si>
  <si>
    <t>83 2 00 21120</t>
  </si>
  <si>
    <t>84 0 0000</t>
  </si>
  <si>
    <t xml:space="preserve">Обеспечение деятельности комитета градостроительства администрации города Ставрополя </t>
  </si>
  <si>
    <t>84 0 00 00000</t>
  </si>
  <si>
    <t>84 1 0000</t>
  </si>
  <si>
    <t xml:space="preserve">Непрограммные расходы в рамках обеспечения деятельности комитета градостроительства администрации города Ставрополя </t>
  </si>
  <si>
    <t>84 1 00 00000</t>
  </si>
  <si>
    <t>84 1 1001</t>
  </si>
  <si>
    <t>84 1 00 10010</t>
  </si>
  <si>
    <t>84 1 1002</t>
  </si>
  <si>
    <t>84 1 00 10020</t>
  </si>
  <si>
    <t>2074</t>
  </si>
  <si>
    <t>84 1 2074</t>
  </si>
  <si>
    <t>Расходы на судебные издержки комитета градостроительства администрации города Ставрополя по искам о сносе самовольных построек</t>
  </si>
  <si>
    <t>84 1 00 20740</t>
  </si>
  <si>
    <t>84 2 0000</t>
  </si>
  <si>
    <t>84 2 00 00000</t>
  </si>
  <si>
    <t>2110</t>
  </si>
  <si>
    <t>84 2 2110</t>
  </si>
  <si>
    <t>Расходы за счет средств местного бюджета на демонтаж рекламных конструкций, хранение или в необходимых случаях уничтожение</t>
  </si>
  <si>
    <t>84 2 00 21100</t>
  </si>
  <si>
    <t>2121</t>
  </si>
  <si>
    <t>84 2 2121</t>
  </si>
  <si>
    <t>Снос самовольных построек</t>
  </si>
  <si>
    <t>84 2 00 21210</t>
  </si>
  <si>
    <t>85 0 0000</t>
  </si>
  <si>
    <t>Обеспечение деятельности комитета по делам гражданской обороны и чрезвычайным ситуациям администрации города Ставрополя</t>
  </si>
  <si>
    <t>85 0 00 00000</t>
  </si>
  <si>
    <t>85 1 0000</t>
  </si>
  <si>
    <t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t>
  </si>
  <si>
    <t>85 1 00 00000</t>
  </si>
  <si>
    <t>85 1 1001</t>
  </si>
  <si>
    <t>85 1 00 10010</t>
  </si>
  <si>
    <t>85 1 1002</t>
  </si>
  <si>
    <t>85 1 00 10020</t>
  </si>
  <si>
    <t>ЦСР</t>
  </si>
  <si>
    <t>Основное мероприятие «Организация предоставления общедоступного и бесплатного дошкольного образования»</t>
  </si>
  <si>
    <t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</si>
  <si>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t>
  </si>
  <si>
    <t>Расходы на обеспечение выплаты работникам организаций минимального размера оплаты труда</t>
  </si>
  <si>
    <t>01 1 01 77250</t>
  </si>
  <si>
    <t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t>
  </si>
  <si>
    <t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t>
  </si>
  <si>
    <t>01 1 02 77250</t>
  </si>
  <si>
    <t>Основное мероприятие «Организация предоставления дополнительного образования детей в муниципальных образовательных учреждениях»</t>
  </si>
  <si>
    <t>Расходы на 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</t>
  </si>
  <si>
    <t>01 1 03 77080</t>
  </si>
  <si>
    <t>01 1 03 77250</t>
  </si>
  <si>
    <t xml:space="preserve">Расходы на 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 </t>
  </si>
  <si>
    <t>01 1 03 S7080</t>
  </si>
  <si>
    <t>Основное мероприятие «Организация отдыха детей в каникулярное время»</t>
  </si>
  <si>
    <t>Расходы на проведение мероприятий по оздоровлению детей</t>
  </si>
  <si>
    <t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t>
  </si>
  <si>
    <t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t>
  </si>
  <si>
    <t>Проведение работ по замене оконных блоков в муниципальных образовательных организациях Ставропольского края за счет краевого бюджета</t>
  </si>
  <si>
    <t>01 1 06 76690</t>
  </si>
  <si>
    <t>Проведение работ по замене оконных блоков в муниципальных образовательных организациях Ставропольского края за счет местного бюджета</t>
  </si>
  <si>
    <t>01 1 06 S6690</t>
  </si>
  <si>
    <t>Основное мероприятие «Защита прав и законных интересов детей-сирот и детей, оставшихся без попечения родителей»</t>
  </si>
  <si>
    <t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t>
  </si>
  <si>
    <t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t>
  </si>
  <si>
    <t>Основное мероприятие «Обеспечение образовательной деятельности, оценки качества образования»</t>
  </si>
  <si>
    <t>01 1 08 00000</t>
  </si>
  <si>
    <t>01 1 08 11010</t>
  </si>
  <si>
    <t>01 1 08 77250</t>
  </si>
  <si>
    <t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t>
  </si>
  <si>
    <t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РФ «Развитие Северо-Кавказского федерального округа» на период до 2025 года за счет средств федерального бюджета</t>
  </si>
  <si>
    <t>01 2 01 51122</t>
  </si>
  <si>
    <t>Бюджетные инвестиции в объекты капитального строительства собственности муниципальных образований Ставропольского края в  рамках реализации федеральной целевой программы «Юг России (2014 - 2020 годы)»</t>
  </si>
  <si>
    <t>01 2 01 71010</t>
  </si>
  <si>
    <t>01 2 01 S6970</t>
  </si>
  <si>
    <t>Бюджетные инвестиции в объекты капитального строительства муниципальной собственности в рамках реализации федеральной целевой программы «Юг России (2014-2020 годы)» за счет средств местного бюджета (остатки на 01.01.2016)</t>
  </si>
  <si>
    <t>01 2 01 L1010</t>
  </si>
  <si>
    <t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t>
  </si>
  <si>
    <t>01 2 01 L1122</t>
  </si>
  <si>
    <t xml:space="preserve"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краевого бюджета </t>
  </si>
  <si>
    <t>01 2 01 R1122</t>
  </si>
  <si>
    <t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t>
  </si>
  <si>
    <t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t>
  </si>
  <si>
    <t>Основное мероприятие «Обеспечение проезда садоводов, огородников, дачников и членов их семей до садовых, огородных и дачных земельных участков и обратно, расположенных на территории города Ставрополя, посредством установления соответствующих графиков работы общественного  пассажирского транспорта и организации новых городских автобусных  маршрутов, организации и оборудования остановок»</t>
  </si>
  <si>
    <t>Основное мероприятие «Предоставление мер социальной поддержки отдельным категориям граждан»</t>
  </si>
  <si>
    <t xml:space="preserve">03 1 01 00000 </t>
  </si>
  <si>
    <t>Ежегодная денежная выплата лицам, награжденным нагрудным знаком «Почетный донор России»</t>
  </si>
  <si>
    <t>Предоставление компенсации расходов на уплату взноса на капитальный ремонт общего имущества в многоквартирном доме отдельным категориям граждан за счет средств федерального бюджета</t>
  </si>
  <si>
    <t>03 1 01 54620</t>
  </si>
  <si>
    <t>Выплата социального пособия на погребение</t>
  </si>
  <si>
    <t>03 1 01 76250</t>
  </si>
  <si>
    <t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t>
  </si>
  <si>
    <t>Предоставление компенсации расходов на уплату взноса на капитальный ремонт общего имущества в многоквартирном доме отдельным категориям граждан</t>
  </si>
  <si>
    <t>03 1 01 77220</t>
  </si>
  <si>
    <t>Основное мероприятие «Предоставление мер социальной поддержки семьям и детям»</t>
  </si>
  <si>
    <t xml:space="preserve"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лет, за счет средств федерального бюджета
</t>
  </si>
  <si>
    <t xml:space="preserve"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лет, за счет средств бюджета Ставропольского края
</t>
  </si>
  <si>
    <t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t>
  </si>
  <si>
    <t>Выплата ежемесячной денежной компенсации на каждого ребенка в возрасте до 18 лет многодетным семьям</t>
  </si>
  <si>
    <t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t>
  </si>
  <si>
    <t>03 1 02 77190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</si>
  <si>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</si>
  <si>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дополнительных мер социальной поддержки гражданам, пострадавшим в результате пожара, произошедшего 01 июня 2016 года в многоквартирном доме по адресу: город Ставрополь, улица Ясеновская, дом 56</t>
  </si>
  <si>
    <t>03 2 01 80250</t>
  </si>
  <si>
    <t>Основное мероприятие «Предоставление льгот на бытовые услуги по помывке в общем отделении бань отдельным категориям граждан»</t>
  </si>
  <si>
    <t>Предоставление льгот на бытовые услуги по помывке в общем отделении бань отдельным категориям граждан</t>
  </si>
  <si>
    <t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t>
  </si>
  <si>
    <t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t>
  </si>
  <si>
    <t>Основное мероприятие «Предоставление субсидии на частичное возмещение затрат, связанных с временным размещением граждан, пострадавших в результате пожара в жилых домах в городе Ставрополе»</t>
  </si>
  <si>
    <t>03 2 05 00000</t>
  </si>
  <si>
    <t xml:space="preserve">Предоставление субсидии на частичное возмещение затрат, связанных с временным размещением граждан, пострадавших в результате пожара в жилом доме по ул. Ясеновская, 56 в городе Ставрополе, в гостинице «Эльбрус» </t>
  </si>
  <si>
    <t>03 2 05 21150</t>
  </si>
  <si>
    <t xml:space="preserve">Основное мероприятие «Организация летнего отдыха и оздоровления детей из семей, находящихся в социально опасном положении и трудной жизненной ситуации» </t>
  </si>
  <si>
    <t>Основное мероприятие «Поддержка семьи»</t>
  </si>
  <si>
    <t>Основное мероприятие «Создание условий для реализации потенциала людей с ограниченными возможностями и пожилых людей»</t>
  </si>
  <si>
    <t>Основное мероприятие «Расходы по договору пожизненного содержания с иждивением»</t>
  </si>
  <si>
    <t>Расходы по договору пожизненного содержания с иждивением</t>
  </si>
  <si>
    <t>Основное мероприятие «Создание условий для беспрепятственного доступа маломобильных групп населения к объектам городской инфраструктуры»</t>
  </si>
  <si>
    <t>Реализация мероприятий государственной программы Российской Федерации «Доступная среда» на 2011 - 2020 годы за счет средств федерального бюджета</t>
  </si>
  <si>
    <t>03 5 01 50270</t>
  </si>
  <si>
    <t>Реализация мероприятий государственной программы Российской Федерации «Доступная среда» на 2011 - 2020 годы за счет средств местного бюджета</t>
  </si>
  <si>
    <t>Основное мероприятие «Предоставление финансовой поддержки социально ориентированным некоммерческим организациям»</t>
  </si>
  <si>
    <t>Субсидии на поддержку социально ориентированных некоммерческих организаций</t>
  </si>
  <si>
    <t>Основное мероприятие «Сохранение и укрепление традиций и духовно-нравственных ценностей»</t>
  </si>
  <si>
    <t>Основное мероприятие «Проектирование, строительство и содержание инженерных сетей, находящихся в муниципальной собственности города Ставрополя»</t>
  </si>
  <si>
    <t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t>
  </si>
  <si>
    <t>Проведение отдельных мероприятий в области транспорта</t>
  </si>
  <si>
    <t>04 2 01 21170</t>
  </si>
  <si>
    <t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t>
  </si>
  <si>
    <t>Проектирование, строительство, реконструкция, ремонт и содержание автомобильных дорог общего пользования местного значения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</si>
  <si>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</t>
  </si>
  <si>
    <t>Расходы на приобретение техники для уборки дорог и тротуаров (на условиях финансовой аренды (лизинга)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</si>
  <si>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</t>
  </si>
  <si>
    <t>04 2 02 21030</t>
  </si>
  <si>
    <t>Субсидии на возмещение затрат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t>
  </si>
  <si>
    <t>Капитальный ремонт и ремонт автомобильных дорог общего пользования населенных пунктов за счет средств краевого бюджета</t>
  </si>
  <si>
    <t>04 2 02 76460</t>
  </si>
  <si>
    <t>Капитальный ремонт и ремонт дворовых территорий многоквартирных домов, проездов к дворовым территориям многоквартирных домов населенных пунктов за счет средств краевого бюджета</t>
  </si>
  <si>
    <t>04 2 02 76470</t>
  </si>
  <si>
    <t>Капитальный ремонт и ремонт автомобильных дорог общего пользования населенных пунктов за счет средств местного бюджета</t>
  </si>
  <si>
    <t>04 2 02 S6460</t>
  </si>
  <si>
    <t>Капитальный ремонт и ремонт дворовых территорий многоквартирных домов, проездов к дворовым территориям многоквартирных домов населенных пунктов за счет средств местного бюджета</t>
  </si>
  <si>
    <t>04 2 02 S6470</t>
  </si>
  <si>
    <t>Основное мероприятие «Повышение безопасности дорожного движения на территории города Ставрополя»</t>
  </si>
  <si>
    <t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</si>
  <si>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t>
  </si>
  <si>
    <t>Основное мероприятие «Осуществление деятельности по использованию, охране, защите и воспроизводству городских лесов»</t>
  </si>
  <si>
    <t>04 3 01 77250</t>
  </si>
  <si>
    <t>Основное мероприятие «Создание и обеспечение надлежащего состояния мест захоронения на территории города Ставрополя»</t>
  </si>
  <si>
    <t>Реализация мероприятий по созданию мест погребения на территории муниципальных образований Ставропольского края за счет средств краевого бюджета</t>
  </si>
  <si>
    <t>04 3 02 77260</t>
  </si>
  <si>
    <t>Реализация мероприятий по созданию мест погребения на территории муниципального образования города Ставрополя за счет средств местного бюджета</t>
  </si>
  <si>
    <t>04 3 02 S7260</t>
  </si>
  <si>
    <t>Основное мероприятие «Организация отлова и содержания безнадзорных животных, сбор трупов и их захоронение в установленном порядке»</t>
  </si>
  <si>
    <t>Организация проведения на территории города Ставрополя мероприятий по отлову и содержанию безнадзорных животных</t>
  </si>
  <si>
    <t>Основное мероприятие «Благоустройство территории города Ставрополя»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</si>
  <si>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</si>
  <si>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t>
  </si>
  <si>
    <t xml:space="preserve">Реализация мероприятий по модернизации (реконструкции или строительству) объектов жилищно-коммунального комплекса за счет средств субсидии из бюджета Ставропольского края
</t>
  </si>
  <si>
    <t>04 3 04 77060</t>
  </si>
  <si>
    <t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t>
  </si>
  <si>
    <t>Основное мероприятие «Выполнение функций заказчиков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t>
  </si>
  <si>
    <t>Основное мероприятие «Предоставление молодым семьям социальных выплат»</t>
  </si>
  <si>
    <t>Расходы на предоставление социальных выплат молодым семьям на приобретение (строительство) жилья счет средств федерального бюджета</t>
  </si>
  <si>
    <t>06 1 01 50200</t>
  </si>
  <si>
    <t>06 1 01 70200</t>
  </si>
  <si>
    <t>06 1 01 L0200</t>
  </si>
  <si>
    <t>Подпрограмма «Переселение граждан из аварийного жилищного фонда в городе Ставрополе на 2014 - 2017 годы»</t>
  </si>
  <si>
    <t>06 2 01 00000</t>
  </si>
  <si>
    <t>Обеспечение мероприятий по переселению граждан из аварийного жилищного фонда за счет средств государственной корпорации - Фонда содействия реформированию жилищно-коммунального хозяйства</t>
  </si>
  <si>
    <t>06 2 01 09502</t>
  </si>
  <si>
    <t>за счет средств местного бюджета</t>
  </si>
  <si>
    <t>06 2 01 09602</t>
  </si>
  <si>
    <t>Обеспечение мероприятий по предоставлению дополнительной площади жилья при переселении граждан из аварийного жилищного фонда</t>
  </si>
  <si>
    <t>06 2 01 76580</t>
  </si>
  <si>
    <t>Обеспечение мероприятий, реализуемых без участия средств государственной корпорации - Фонда содействия реформированию жилищно-коммунального хозяйства, по переселению граждан из аварийного жилищного фонда</t>
  </si>
  <si>
    <t>06 2 01 76910</t>
  </si>
  <si>
    <t>06 2 01 S6910</t>
  </si>
  <si>
    <t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t>
  </si>
  <si>
    <t>Расходы на праздничное оформление города Ставрополя посредством лайтбоксов, установленных на остановочных пунктах</t>
  </si>
  <si>
    <t>Основное мероприятие «Обеспечение деятельности муниципальных учреждений дополнительного образования детей в сфере культуры»</t>
  </si>
  <si>
    <t>07 2 01 77080</t>
  </si>
  <si>
    <t>07 2 01 77250</t>
  </si>
  <si>
    <t>07 2 01 S7080</t>
  </si>
  <si>
    <t>Основное мероприятие «Обеспечение деятельности муниципальных учреждений  культурно-досугового типа»</t>
  </si>
  <si>
    <t>Основное мероприятие «Обеспечение деятельности муниципальных учреждений, осуществляющих музейное дело»</t>
  </si>
  <si>
    <t>Основное мероприятие «Обеспечение деятельности муниципальных учреждений, осуществляющих библиотечное обслуживание»</t>
  </si>
  <si>
    <t>Комплектование книжных фондов библиотек муниципальных образований Ставропольского края за счет средств федерального бюджета</t>
  </si>
  <si>
    <t>07 2 04 51440</t>
  </si>
  <si>
    <t>Комплектование книжных фондов библиотек муниципальных образований за счет средств краевого бюджета</t>
  </si>
  <si>
    <t>07 2 04 71440</t>
  </si>
  <si>
    <t>Основное мероприятие «Обеспечение деятельности муниципальных учреждений, осуществляющих театрально-концертную деятельность»</t>
  </si>
  <si>
    <t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t>
  </si>
  <si>
    <t>Основное мероприятие «Строительство и реконструкция памятников по увековечиванию памяти выдающихся личностей и событий на территории муниципального образования города Ставрополя»</t>
  </si>
  <si>
    <t>Основное мероприятие «Участие учащихся муниципальных учреждений дополнительного образования детей в сфере культуры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t>
  </si>
  <si>
    <t>Расходы на участие учащихся муниципальных учреждений дополнительного образования детей в сфере культуры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t>
  </si>
  <si>
    <t>Основное мероприятие «Модернизация материально-технической базы муниципальных учреждений отрасли «Культура»</t>
  </si>
  <si>
    <t>Расходы на модернизацию материально-технической базы муниципальных учреждений отрасли «Культура»</t>
  </si>
  <si>
    <t>07 2 09 21280</t>
  </si>
  <si>
    <t xml:space="preserve">Основное мероприятие «Проведение работ по капитальному ремонту здания, расположенного по адресу: город Ставрополь, ул. Ленина, 251, в котором располагается муниципальное автономное учреждение культуры «Ставропольский Дворец культуры и спорта» города Ставрополя» </t>
  </si>
  <si>
    <t>07 2 10 00000</t>
  </si>
  <si>
    <t>Расходы на проведение работ по капитальному ремонту здания, расположенного по адресу: город Ставрополь, ул. Ленина, 251, в котором располагается муниципальное автономное учреждение культуры «Ставропольский Дворец культуры и спорта» города Ставрополя»</t>
  </si>
  <si>
    <t>07 2 10 S6660</t>
  </si>
  <si>
    <t>Проведение капитального ремонта зданий и сооружений муниципальных учреждений культуры за счет средств краевого бюджета</t>
  </si>
  <si>
    <t>07 2 10 76660</t>
  </si>
  <si>
    <t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t>
  </si>
  <si>
    <t>07 2 11 60160</t>
  </si>
  <si>
    <t>Основное мероприятие «Строительство сценическо-концертной площадки с подземной автостоянкой»</t>
  </si>
  <si>
    <t>07 2 13 00000</t>
  </si>
  <si>
    <t>07 2 13 40010</t>
  </si>
  <si>
    <t>Основное мероприятие «Обеспечение деятельности муниципальных 
учреждений дополнительного образования детей физкультурно-спортивной направленности города Ставрополя»</t>
  </si>
  <si>
    <t>08 1 01 77250</t>
  </si>
  <si>
    <t>Основное мероприятие «Обеспечение деятельности центров спортивной подготовки»</t>
  </si>
  <si>
    <t>08 1 02 77250</t>
  </si>
  <si>
    <t>Основное мероприятие «Реализация мероприятий, направленных на развитие физической культуры и массового спорта»</t>
  </si>
  <si>
    <t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t>
  </si>
  <si>
    <t>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</t>
  </si>
  <si>
    <t>Основное мероприятие «Строительство, реконструкция и обустройство спортивных сооружений»</t>
  </si>
  <si>
    <t>Расходы на устройство спортивных сооружений</t>
  </si>
  <si>
    <t>08 3 01 40050</t>
  </si>
  <si>
    <t>08 3 01 S7000</t>
  </si>
  <si>
    <t>Расходы в рамках реализации муниципальной программы «Управление муниципальными финансами и муниципальным долгом города Ставрополя на 2014 - 2018 годы»</t>
  </si>
  <si>
    <t>Основное мероприятие «Формирование резервного фонда администрации города Ставрополя»</t>
  </si>
  <si>
    <t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t>
  </si>
  <si>
    <t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t>
  </si>
  <si>
    <t>Основное мероприятие «Управление и распоряжение объектами недвижимого имущества, находящимися в муниципальной собственности города Ставрополя»</t>
  </si>
  <si>
    <t>Основное мероприятие «Управление и распоряжение земельными участками, расположенными на территории города Ставрополя»</t>
  </si>
  <si>
    <t>Расходы на проведение кадастровых работ для постановки на кадастровый учет земельных участков, расположенных на территории города Ставрополя</t>
  </si>
  <si>
    <t>Основное мероприятие «Создание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отношений»</t>
  </si>
  <si>
    <t>Основное мероприятие «Финансовая поддержка субъектов малого и среднего предпринимательства в городе Ставрополе»</t>
  </si>
  <si>
    <t>Предоставление субсидий субъектам малого и среднего предпринимательства, осуществляющим деятельность на территории города Ставрополя</t>
  </si>
  <si>
    <t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t>
  </si>
  <si>
    <t>Основное мероприятие «Обеспечение благоприятных условий для развития малого и среднего предпринимательства на территории города Ставрополя»</t>
  </si>
  <si>
    <t>Подпрограмма «Развитие туризма и международных, межрегиональных связей города Ставрополя»</t>
  </si>
  <si>
    <t>Основное мероприятие «Повышение туристской привлекательности города Ставрополя»</t>
  </si>
  <si>
    <t>Основное мероприятие «Развитие международного и межрегионального сотрудничества города Ставрополя»</t>
  </si>
  <si>
    <t>Основное мероприятие «Повышение инвестиционной привлекательности города Ставрополя»</t>
  </si>
  <si>
    <t>Подпрограмма «Развитие муниципальной службы в городе Ставрополе на 2014 - 2018 годы»</t>
  </si>
  <si>
    <t>Основное мероприятие «Создание условий для профессионального развития и подготовки кадров в органах местного самоуправления города Ставрополя»</t>
  </si>
  <si>
    <t>Расходы на реализацию мероприятий, направленных на формирование квалифицированных кадров муниципальной службы в органах местного самоуправления города Ставрополя</t>
  </si>
  <si>
    <t>Основное мероприятие «Совершенствование предоставления муниципальных и государственных услуг, предоставляемых органами местного самоуправления города Ставрополя, при осуществлении отдельных государственных полномочий, переданных законами Ставропольского края органам местного самоуправления города Ставрополя, и подведомственными им муниципальными учреждениями города Ставрополя»</t>
  </si>
  <si>
    <t>Основное мероприятие «Профилактика коррупции, антикоррупционное просвещение и пропаганда»</t>
  </si>
  <si>
    <t>Муниципальная программа «Развитие информационного общества и снижение административных барьеров в городе Ставрополе на 2014 - 2018 годы»</t>
  </si>
  <si>
    <t>Основное мероприятие «Развитие и обеспечение функционирования инфраструктуры информационного общества в городе Ставрополе»</t>
  </si>
  <si>
    <t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t>
  </si>
  <si>
    <t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t>
  </si>
  <si>
    <t>Основное мероприятие «Официальное опубликование муниципальных правовых актов города Ставрополя в газете «Вечерний Ставрополь»</t>
  </si>
  <si>
    <t>Расходы на официальное опубликование муниципальных правовых актов города Ставрополя в газете «Вечерний Ставрополь»</t>
  </si>
  <si>
    <t xml:space="preserve">Подпрограмма «Снижение административных барьеров, оптимизация и повышение качества предоставления государственных и муниципальных услуг в городе Ставрополе» </t>
  </si>
  <si>
    <t>Основное мероприятие «Организация и предоставление муниципальных услуг в городе Ставрополе в электронной форме»</t>
  </si>
  <si>
    <t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t>
  </si>
  <si>
    <t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t>
  </si>
  <si>
    <t>Основное мероприятие «Приобретение и установка систем видеонаблюдения в местах массового пребывания граждан»</t>
  </si>
  <si>
    <t>Основное мероприятие «Совершенствование Центра технического обеспечения по ведению мониторинга состояния объектов с массовым пребыванием людей»</t>
  </si>
  <si>
    <t>Основное мероприятие «Осуществление мер, направленных на укрепление межнационального и межконфессионального согласия, профилактику межнациональных (межэтнических) конфликтов»</t>
  </si>
  <si>
    <t>Основное мероприятие «Профилактика терроризма и экстремизма»</t>
  </si>
  <si>
    <t>Cоздание условий для обеспечения безопасности граждан в местах массового пребывания людей на территории муниципальных образований за счет средств краевого бюджета</t>
  </si>
  <si>
    <t>15 1 04 77310</t>
  </si>
  <si>
    <t>Cоздание условий для обеспечения безопасности граждан в местах массового пребывания людей на территории муниципальных образований за счет средств местного бюджета</t>
  </si>
  <si>
    <t>15 1 04 S7310</t>
  </si>
  <si>
    <t>Основное мероприятие «Профилактика зависимости от наркотических и других психоактивных веществ среди детей и молодежи»</t>
  </si>
  <si>
    <t>Основное мероприятие «Профилактика зависимого (аддиктивного) поведения и пропаганда здорового образа жизни»</t>
  </si>
  <si>
    <t>Основное мероприятие «Профилактика правонарушений несовершеннолетних»</t>
  </si>
  <si>
    <t>Основное мероприятие «Обеспечение безопасности людей на водных объектах города Ставрополя»</t>
  </si>
  <si>
    <t>Основное мероприятие «Организация материально-технического обеспечения деятельности народной дружины города Ставрополя»</t>
  </si>
  <si>
    <t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t>
  </si>
  <si>
    <t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t>
  </si>
  <si>
    <t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t>
  </si>
  <si>
    <t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t>
  </si>
  <si>
    <t>Основное мероприятие «Проведение аварийно-спасательных работ и организация деятельности аварийно-спасательных служб города Ставрополя»</t>
  </si>
  <si>
    <t>Основное мероприятие «Создание, эксплуатация и развитие системы обеспечения вызова экстренных оперативных служб по единому номеру «112» на территории города Ставрополя»</t>
  </si>
  <si>
    <t>Основное мероприятие «Обеспечение первичных мер пожарной безопасности в границах города Ставрополя»</t>
  </si>
  <si>
    <t>Основное мероприятие «Выполнение противопожарных мероприятий в муниципальных учреждениях города Ставрополя»</t>
  </si>
  <si>
    <t>Основное мероприятие «Энергосбережение и энергоэффективность в бюджетном секторе»</t>
  </si>
  <si>
    <t>Основное мероприятие «Энергосбережение и энергоэффективность систем коммунальной инфраструктуры»</t>
  </si>
  <si>
    <t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t>
  </si>
  <si>
    <t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t>
  </si>
  <si>
    <t>Председатель представительного органа муниципального образования</t>
  </si>
  <si>
    <t>70 6 00 00000</t>
  </si>
  <si>
    <t>70 6 00 10020</t>
  </si>
  <si>
    <t>71 1 00 20050</t>
  </si>
  <si>
    <t>Расходы на осуществление переданных государственных полномочий Ставропольского края на обеспечение деятельности комиссий по делам несовершеннолетних и защите их прав</t>
  </si>
  <si>
    <t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t>
  </si>
  <si>
    <t>Расходы на осуществление переданных государственных полномочий Ставропольского края по созданию административных комиссий</t>
  </si>
  <si>
    <t>71 5 00 00000</t>
  </si>
  <si>
    <t>71 5 00 10020</t>
  </si>
  <si>
    <t>72 1 00 20050</t>
  </si>
  <si>
    <t>Расходы на формирование земельных участков для проведения торгов по продаже права собственности на земельные участки и права на заключение договоров аренды земельных участков</t>
  </si>
  <si>
    <t>72 2 00 20140</t>
  </si>
  <si>
    <t>Расходы на уплату налога на добавленную стоимость в связи с реализацией муниципального имущества физическим лицам</t>
  </si>
  <si>
    <t>72 2 00 20970</t>
  </si>
  <si>
    <t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края, на 2014 - 2043 годы»</t>
  </si>
  <si>
    <t>74 1 00 77250</t>
  </si>
  <si>
    <t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t>
  </si>
  <si>
    <t>Обеспечение деятельности комитета культуры и молодежной политики администрации города Ставрополя</t>
  </si>
  <si>
    <t>Непрограммные расходы в рамках обеспечения деятельности комитета культуры и молодежной политики администрации города Ставрополя</t>
  </si>
  <si>
    <t>Расходы на выполнение мероприятий в сфере культуры и кинематографии комитета культуры и молодежной политики администрации города Ставрополя</t>
  </si>
  <si>
    <t>76 2 00 20250</t>
  </si>
  <si>
    <t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t>
  </si>
  <si>
    <t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t>
  </si>
  <si>
    <t>Обеспечение деятельности комитета физической культуры и спорта администрации города Ставрополя</t>
  </si>
  <si>
    <t>Непрограммные расходы в рамках обеспечения деятельности комитета физической культуры и спорта администрации города Ставрополя</t>
  </si>
  <si>
    <t>78 1 00 20050</t>
  </si>
  <si>
    <t>80 1 00 20050</t>
  </si>
  <si>
    <t>Расходы на осуществление переданных государственных полномочий Ставропольского края по организации деятельности комиссий по делам несовершеннолетних и защите их прав</t>
  </si>
  <si>
    <t>80 2 00 21270</t>
  </si>
  <si>
    <t>81 1 00 20050</t>
  </si>
  <si>
    <t>81 1 00 77250</t>
  </si>
  <si>
    <t>82 1 00 20050</t>
  </si>
  <si>
    <t>82 2 00 20200</t>
  </si>
  <si>
    <t>82 2 00 21270</t>
  </si>
  <si>
    <t>Расходы на уплату административного штрафа</t>
  </si>
  <si>
    <t>83 1 00 21040</t>
  </si>
  <si>
    <t>Расходы на выполнение мероприятий ведомственной (отраслевой) муниципальной целевой программы «Переселение граждан из аварийного жилищного фонда в городе Ставрополе на 2011 - 2013 годы» (остатки на 01.01.2016)</t>
  </si>
  <si>
    <t>83 2 00 20930</t>
  </si>
  <si>
    <t>Расходы на выполнение мероприятий ведомственной (отраслевой) муниципальной целевой программы «Переселение граждан из аварийного жилищного фонда в городе Ставрополе на 2010 - 2011 годы» (остатки на 01.01.2016)</t>
  </si>
  <si>
    <t>83 2 00 20940</t>
  </si>
  <si>
    <t>83 2 00 20200</t>
  </si>
  <si>
    <t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t>
  </si>
  <si>
    <t>Возврат средств за квартиры, приобретенные с использованием средств государственной корпорации - Фонда содействия реформированию жилищно-коммунального хозяйства по программе переселения граждан из аварийного жилищного фонда в городе Ставрополе</t>
  </si>
  <si>
    <t>83 2 00 21310</t>
  </si>
  <si>
    <t>Возврат средств за квартиры, приобретенные с использованием средств бюджета Ставропольского края по программе переселения граждан из аварийного жилищного фонда в городе Ставрополе</t>
  </si>
  <si>
    <t>83 2 00 21320</t>
  </si>
  <si>
    <t>84 1 00 20050</t>
  </si>
  <si>
    <t>Расходы за счет средств местного бюджета на демонтаж рекламных конструкций, их хранение или в необходимых случаях уничтожение</t>
  </si>
  <si>
    <t>Снос самовольных построек, хранение имущества, находившегося в самовольных постройках</t>
  </si>
  <si>
    <t>Обеспечение деятельности контрольно-счетной
палаты города Ставрополя</t>
  </si>
  <si>
    <t>86 0 00 00000</t>
  </si>
  <si>
    <t>Непрограммные расходы в рамках обеспечения деятельности контрольно-счетной палаты города Ставрополя</t>
  </si>
  <si>
    <t>86 1 00 00000</t>
  </si>
  <si>
    <t>86 1 00 10010</t>
  </si>
  <si>
    <t>86 1 00 10020</t>
  </si>
  <si>
    <t>Реализация иных функций Ставропольской городской Думы, администрации города Ставрополя, ее отраслевых (функциональных) и территориальных органов</t>
  </si>
  <si>
    <t>98 0 00 00000</t>
  </si>
  <si>
    <t>Иные непрограммные мероприятия</t>
  </si>
  <si>
    <t>98 1 00 00000</t>
  </si>
  <si>
    <t>Поощрение муниципального служащего в связи с выходом на страховую пенсию по старости (инвалидности)</t>
  </si>
  <si>
    <t>98 1 00 10050</t>
  </si>
  <si>
    <t>98 1 00 20110</t>
  </si>
  <si>
    <t>Расходы на повышение заработной платы работников муниципальных учреждений культуры, педагогических работников муниципальных учреждений дополнительного образования детей (в сферах образования, культуры, физической культуры и спорта) в соответствии с Указом Президента Российской Федерации от 07 мая 2012 г. № 597 «О мероприятиях по реализации государственной социальной политики»</t>
  </si>
  <si>
    <t>98 1 00 20750</t>
  </si>
  <si>
    <t>Расходы на проведение выборов в представительные органы муниципального образования</t>
  </si>
  <si>
    <t>98 1 00 20860</t>
  </si>
  <si>
    <t>Расходы на осуществление государственных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</si>
  <si>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98 1 00 51200</t>
  </si>
  <si>
    <t>Расходы на осуществление переданных государственных полномочий Ставропольского края по подготовке проведения Всероссийской сельскохозяйственной переписи</t>
  </si>
  <si>
    <t>98 1 00 53910</t>
  </si>
  <si>
    <t>77250</t>
  </si>
  <si>
    <t>Бюджетные ассигнования в 2015 году не предусмотрены</t>
  </si>
  <si>
    <t>Сопоставительная таблица целевых статей классификации расходов бюджета города Ставрополя на 2016 год к целевым статьям, применяемым в 2015 году (на 31.12.2016)</t>
  </si>
  <si>
    <t>77080</t>
  </si>
  <si>
    <t>S7080</t>
  </si>
  <si>
    <t>76690</t>
  </si>
  <si>
    <t>S6690</t>
  </si>
  <si>
    <t>51122</t>
  </si>
  <si>
    <t>71010</t>
  </si>
  <si>
    <t>S6970</t>
  </si>
  <si>
    <t>L1010</t>
  </si>
  <si>
    <t>L1122</t>
  </si>
  <si>
    <t>R1122</t>
  </si>
  <si>
    <t>03 1 00 00000</t>
  </si>
  <si>
    <t>54620</t>
  </si>
  <si>
    <t>76250</t>
  </si>
  <si>
    <t>77220</t>
  </si>
  <si>
    <t>77190</t>
  </si>
  <si>
    <t>Бюджетные ассигнования в 2016 году не предусмотрены</t>
  </si>
  <si>
    <t>80250</t>
  </si>
  <si>
    <t>21150</t>
  </si>
  <si>
    <t>50270</t>
  </si>
  <si>
    <t>21170</t>
  </si>
  <si>
    <t>21030</t>
  </si>
  <si>
    <t>76460</t>
  </si>
  <si>
    <t>76470</t>
  </si>
  <si>
    <t>S6460</t>
  </si>
  <si>
    <t>S6470</t>
  </si>
  <si>
    <t>77260</t>
  </si>
  <si>
    <t>S7260</t>
  </si>
  <si>
    <t>77060</t>
  </si>
  <si>
    <t>50200</t>
  </si>
  <si>
    <t>70200</t>
  </si>
  <si>
    <t>L0200</t>
  </si>
  <si>
    <t>09502</t>
  </si>
  <si>
    <t>09602</t>
  </si>
  <si>
    <t>76580</t>
  </si>
  <si>
    <t>76910</t>
  </si>
  <si>
    <t>S6910</t>
  </si>
  <si>
    <t>51440</t>
  </si>
  <si>
    <t>71440</t>
  </si>
  <si>
    <t>21280</t>
  </si>
  <si>
    <t>S6660</t>
  </si>
  <si>
    <t>76660</t>
  </si>
  <si>
    <t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t>
  </si>
  <si>
    <t>60160</t>
  </si>
  <si>
    <t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t>
  </si>
  <si>
    <t>Основное мероприятие «Изготовление и размещение пропагандирующей социальной рекламы о здоровом и активном образе жизни»</t>
  </si>
  <si>
    <t>40050</t>
  </si>
  <si>
    <t>S7000</t>
  </si>
  <si>
    <t>Основное мероприятие «Формирование положительного имиджа города Ставрополя»</t>
  </si>
  <si>
    <t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t>
  </si>
  <si>
    <t>77310</t>
  </si>
  <si>
    <t>S7310</t>
  </si>
  <si>
    <t>Основное мероприятие «Мониторинг наркоситуации в городе Ставрополе на основе социологических исследований и статистических данных»</t>
  </si>
  <si>
    <t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t>
  </si>
  <si>
    <t>20140</t>
  </si>
  <si>
    <t>20970</t>
  </si>
  <si>
    <t>72</t>
  </si>
  <si>
    <t>С 2016 года код ЦСР 98 1 00 20110</t>
  </si>
  <si>
    <t>Уплата налога на имущество организаций и земельного налога по спортивным площадкам, закрепленным на праве оперативного управления за комитетом физической культуры и спорта администрации города Ставрополя</t>
  </si>
  <si>
    <t>20930</t>
  </si>
  <si>
    <t>20940</t>
  </si>
  <si>
    <t>86</t>
  </si>
  <si>
    <t>98</t>
  </si>
  <si>
    <t>С 2016 года код ЦСР 98 1 00 10050</t>
  </si>
  <si>
    <t>С 2016 года код ЦСР 98 1 00 20750</t>
  </si>
  <si>
    <t>С 2016 года код ЦСР 98 1 00 51200</t>
  </si>
  <si>
    <t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– 2043 годы»</t>
  </si>
  <si>
    <t>84</t>
  </si>
  <si>
    <t>Муниципальная программа</t>
  </si>
  <si>
    <t>Сопоставительная таблица целевых статей классификации расходов бюджета города Ставрополя на 2017 год к целевым статьям, применяемым в 2016 году (по состоянию на 19.03.2017)</t>
  </si>
  <si>
    <t>Муниципальная программа «Развитие образования в городе Ставрополе»</t>
  </si>
  <si>
    <t>Подпрограмма «Организация дошкольного, общего и дополнительного образования»</t>
  </si>
  <si>
    <t>Расходы на обеспечение выплаты работникам муниципальных учреждений минимального размера оплаты труда</t>
  </si>
  <si>
    <t>01 1 04 77250</t>
  </si>
  <si>
    <t>01 1 07 78110</t>
  </si>
  <si>
    <t>01 1 07 78120</t>
  </si>
  <si>
    <t>01 1 07 78130</t>
  </si>
  <si>
    <t>01 1 07 78140</t>
  </si>
  <si>
    <t>Подпрограмма «Расширение и усовершенствование сети муниципальных дошкольных и общеобразовательных учреждений»</t>
  </si>
  <si>
    <t>Реализация мероприятий по содействию создания в субъектах Российской Федерации новых мест в общеобразовательных организациях за счет средств местного бюджета</t>
  </si>
  <si>
    <t>01 2 01 L5201</t>
  </si>
  <si>
    <t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t>
  </si>
  <si>
    <t>01 2 01 R5200</t>
  </si>
  <si>
    <t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t>
  </si>
  <si>
    <t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t>
  </si>
  <si>
    <t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t>
  </si>
  <si>
    <t>Муниципальная программа «Социальная поддержка населения города Ставрополя»</t>
  </si>
  <si>
    <t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t>
  </si>
  <si>
    <t>03 1 01 78210</t>
  </si>
  <si>
    <t>03 1 01 78220</t>
  </si>
  <si>
    <t>03 1 01 78230</t>
  </si>
  <si>
    <t>03 1 01 78240</t>
  </si>
  <si>
    <t>03 1 01 78250</t>
  </si>
  <si>
    <t>03 1 01 78260</t>
  </si>
  <si>
    <t>03 1 01 78270</t>
  </si>
  <si>
    <t>03 1 01 R4620</t>
  </si>
  <si>
    <t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t>
  </si>
  <si>
    <t>03 1 02 78280</t>
  </si>
  <si>
    <t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t>
  </si>
  <si>
    <t>Основное мероприятие «Совершенствование социальной поддержки семьи и детей»</t>
  </si>
  <si>
    <t>03 2 05 20500</t>
  </si>
  <si>
    <t>Основное мероприятие «Поддержка людей с ограниченными возможностями и пожилых людей»</t>
  </si>
  <si>
    <t>03 2 06 00000</t>
  </si>
  <si>
    <t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t>
  </si>
  <si>
    <t>03 2 06 20520</t>
  </si>
  <si>
    <t>Основное мероприятие «Поддержка социально ориентированных некоммерческих организаций»</t>
  </si>
  <si>
    <t>03 2 07 00000</t>
  </si>
  <si>
    <t>03 2 07 60040</t>
  </si>
  <si>
    <t>Основное мероприятие «Проведение мероприятий для отдельных категорий граждан»</t>
  </si>
  <si>
    <t>03 2 08 00000</t>
  </si>
  <si>
    <t>Расходы на повышение социальной активности жителей города Ставрополя</t>
  </si>
  <si>
    <t>03 2 08 20510</t>
  </si>
  <si>
    <t>03 3 01 20530</t>
  </si>
  <si>
    <t>03 3 01 L0270</t>
  </si>
  <si>
    <t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t>
  </si>
  <si>
    <t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t>
  </si>
  <si>
    <t>04 2 01 60070</t>
  </si>
  <si>
    <t>по мировому соглашению, заключенному между Межрайонной ИФНС России № 12 по Ставропольскому краю (кредитор) и Ставропольским муниципальным унитарным троллейбусным предприятием (должник), комитетом по управлению муниципальным имуществом города Ставрополя (третье лицо), комитетом городского хозяйства администрации города Ставрополя (третье лицо) на общую сумму 114 166,01 тыс. рублей</t>
  </si>
  <si>
    <t>Расходы на ремонт автомобильных дорог общего пользования местного значения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</si>
  <si>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</si>
  <si>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t>
  </si>
  <si>
    <t>Расходы на содержание автомобильных дорог общего пользования местного значения</t>
  </si>
  <si>
    <t>04 2 02 21090</t>
  </si>
  <si>
    <t>Проектирование, строительство и реконструкция автомобильных дорог общего пользования местного значения</t>
  </si>
  <si>
    <t>04 2 02 21180</t>
  </si>
  <si>
    <t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t>
  </si>
  <si>
    <t>Капитальный ремонт и ремонт автомобильных дорог общего пользования местного значения в границах города Ставрополя за счет средств местного бюджета</t>
  </si>
  <si>
    <t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t>
  </si>
  <si>
    <t>04 2 03 11010</t>
  </si>
  <si>
    <t>Расходы на проектирование, строительство и содержание муниципальных общественных кладбищ на территории города Ставрополя</t>
  </si>
  <si>
    <t>Расходы на обеспечение уличного освещения территории города Ставрополя</t>
  </si>
  <si>
    <t>Расходы на проведение работ по уходу за зелеными насаждениями</t>
  </si>
  <si>
    <t>04 3 04 21070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</si>
  <si>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центральной части города Ставрополя</t>
  </si>
  <si>
    <t>04 3 04 21080</t>
  </si>
  <si>
    <t>Расходы на формирование современной городской среды за счет средств местного бюджета</t>
  </si>
  <si>
    <t>04 3 04 L5550</t>
  </si>
  <si>
    <t>Муниципальная программа «Развитие градостроительства на территории города Ставрополя»</t>
  </si>
  <si>
    <t>Расходы в рамках реализации муниципальной программы «Развитие градостроительства на территории города Ставрополя»</t>
  </si>
  <si>
    <t>05 Б 00 00000</t>
  </si>
  <si>
    <t>05 Б 01 00000</t>
  </si>
  <si>
    <t>Расходы на подготовку документов территориального планирования города Ставрополя</t>
  </si>
  <si>
    <t>05 Б 01 20390</t>
  </si>
  <si>
    <t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t>
  </si>
  <si>
    <t>05 Б 02 00000</t>
  </si>
  <si>
    <t>05 Б 02 20390</t>
  </si>
  <si>
    <t>Муниципальная программа «Обеспечение жильем молодых семей в городе Ставрополе»</t>
  </si>
  <si>
    <t xml:space="preserve">Расходы в рамках реализации муниципальной программы «Обеспечение жильем молодых семей в городе Ставрополе»  </t>
  </si>
  <si>
    <t>06 Б 00 00000</t>
  </si>
  <si>
    <t>06 Б 01 00000</t>
  </si>
  <si>
    <t>Расходы на предоставление молодым семьям социальных выплат на приобретение жилого помещения или создание объекта индивидуального жилищного строительства</t>
  </si>
  <si>
    <t>06 Б 01 L0200</t>
  </si>
  <si>
    <t>Муниципальная программа «Культура города Ставрополя»</t>
  </si>
  <si>
    <t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t>
  </si>
  <si>
    <t>Расходы на размещение информационных баннеров на лайтбоксах на остановочных пунктах в городе Ставрополе</t>
  </si>
  <si>
    <t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t>
  </si>
  <si>
    <t>Расходы на комплектование книжных фондов библиотек муниципальных образований за счет средств местного бюджета</t>
  </si>
  <si>
    <t>07 2 04 L5194</t>
  </si>
  <si>
    <t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t>
  </si>
  <si>
    <t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t>
  </si>
  <si>
    <t>Основное мероприятие «Модернизация материально-технической базы муниципальных учреждений отрасли «Культура» города Ставрополя»</t>
  </si>
  <si>
    <t>Расходы на модернизацию материально-технической базы муниципальных учреждений отрасли «Культура» города Ставрополя</t>
  </si>
  <si>
    <t>07 2 11 00000</t>
  </si>
  <si>
    <t>Основное мероприятие «Проведение работ по капитальному ремонту зданий и сооружений в муниципальных бюджетных (автономных) учреждениях отрасли «Культура» города Ставрополя»</t>
  </si>
  <si>
    <t>07 2 12 00000</t>
  </si>
  <si>
    <t>Расходы на проведение ремонтных работ внутренних помещений здания муниципального автономного учреждения дополнительного образования «Детская школа искусств № 5» города Ставрополя по адресу: город Ставрополь, улица Доваторцев, 44/1 (в том числе изготовление проектно-сметной документации, технический надзор)</t>
  </si>
  <si>
    <t>07 2 12 21260</t>
  </si>
  <si>
    <t>Проведение капитального ремонта зданий и сооружений муниципальных учреждений культуры за счет средств местного бюджета</t>
  </si>
  <si>
    <t>07 2 12 S6660</t>
  </si>
  <si>
    <t>Основное мероприятие «Создание сценическо-концертной площадки с подземной автостоянкой в 52 квартале города Ставрополя»</t>
  </si>
  <si>
    <t>Расходы на строительство сценическо-концертной площадки с подземной автостоянкой в 52 квартале города Ставрополя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t>
  </si>
  <si>
    <t>07 2 13 40020</t>
  </si>
  <si>
    <t xml:space="preserve">Основное мероприятие «Строительство памятников на территории города Ставрополя» </t>
  </si>
  <si>
    <t>07 2 14 00000</t>
  </si>
  <si>
    <t>07 2 14 40010</t>
  </si>
  <si>
    <t>Муниципальная программа «Развитие физической культуры и спорта в городе Ставрополе»</t>
  </si>
  <si>
    <t>Основное мероприятие «Обеспечение организации, проведения и участия в официальных физкультурных (физкультурно-оздоровительных) мероприятиях муниципальных учреждений дополнительного образования детей физкультурно-спортивной направленности города Ставрополя»</t>
  </si>
  <si>
    <t>08 1 03 00000</t>
  </si>
  <si>
    <t>08 1 03 11010</t>
  </si>
  <si>
    <t>Подпрограмма «Организация и проведение физкультурных мероприятий и спортивных мероприятий»</t>
  </si>
  <si>
    <t>08 2 02 00000</t>
  </si>
  <si>
    <t xml:space="preserve">Расходы на пропаганду здорового образа жизни </t>
  </si>
  <si>
    <t>08 2 02 20440</t>
  </si>
  <si>
    <t>08 2 03 00000</t>
  </si>
  <si>
    <t>Расходы на повышение квалификации работников отрасли  «Физическая культура и спорт»</t>
  </si>
  <si>
    <t>08 2 03 21060</t>
  </si>
  <si>
    <t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t>
  </si>
  <si>
    <t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t>
  </si>
  <si>
    <t>08 2 04 60150</t>
  </si>
  <si>
    <t>Муниципальная программа «Молодежь города Ставрополя»</t>
  </si>
  <si>
    <t>Расходы в рамках реализации муниципальной программы «Молодежь города Ставрополя»</t>
  </si>
  <si>
    <t>Муниципальная программа «Управление муниципальными финансами и муниципальным долгом города Ставрополя»</t>
  </si>
  <si>
    <t>Расходы в рамках реализации муниципальной программы «Управление муниципальными финансами и муниципальным долгом города Ставрополя»</t>
  </si>
  <si>
    <t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t>
  </si>
  <si>
    <t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t>
  </si>
  <si>
    <t>Расходы на уплату взносов на капитальный ремонт общего имущества в многоквартирных домах</t>
  </si>
  <si>
    <t>11 Б 01 21120</t>
  </si>
  <si>
    <t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t>
  </si>
  <si>
    <t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t>
  </si>
  <si>
    <t>Муниципальная программа «Экономическое развитие города Ставрополя»</t>
  </si>
  <si>
    <t>Расходы на реализацию мероприятий, направленных на развитие малого и среднего предпринимательства на территории города Ставрополя</t>
  </si>
  <si>
    <t>Подпрограмма «Создание благоприятных условий для экономического развития города Ставрополя»</t>
  </si>
  <si>
    <t>Основное мероприятие «Создание благоприятных условий для развития инвестиционной деятельности»</t>
  </si>
  <si>
    <t>12 2 01 00000</t>
  </si>
  <si>
    <t>Расходы на информирование об инвестиционных возможностях города Ставрополя</t>
  </si>
  <si>
    <t>12 2 01 20650</t>
  </si>
  <si>
    <t>Основное мероприятие «Создание условий для развития туризма на территории города Ставрополя»</t>
  </si>
  <si>
    <t>Расходы на повышение туристической привлекательности города Ставрополя, развитие внутреннего и въездного туризма в городе Ставрополе</t>
  </si>
  <si>
    <t>Основное мероприятие «Развитие международного, межрегионального и межмуниципального сотрудничества города Ставрополя»</t>
  </si>
  <si>
    <t>Обеспечение членства в международных, общероссийских и региональных объединениях муниципальных образований (оплата членских взносов)</t>
  </si>
  <si>
    <t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t>
  </si>
  <si>
    <t>Муниципальная программа «Развитие муниципальной службы и противодействие коррупции в городе Ставрополе»</t>
  </si>
  <si>
    <t xml:space="preserve">Подпрограмма «Развитие муниципальной службы в городе Ставрополе» </t>
  </si>
  <si>
    <t>Расходы на реализацию мероприятий, направленных на повышение профессионального уровня муниципальных служащих</t>
  </si>
  <si>
    <t>«Противодействие коррупции в сфере деятельности администрации города Ставрополя и ее органах»</t>
  </si>
  <si>
    <t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t>
  </si>
  <si>
    <t>14 1 03 98710</t>
  </si>
  <si>
    <t>14 1 04 98720</t>
  </si>
  <si>
    <t xml:space="preserve">Подпрограмма «Оптимизация и повышение качества предоставления государственных и муниципальных услуг в городе Ставрополе» </t>
  </si>
  <si>
    <t>Основное мероприятие «Организация и предоставление муниципальных услуг в городе Ставрополе в электронном виде»</t>
  </si>
  <si>
    <t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t>
  </si>
  <si>
    <t>14 2 03 00000</t>
  </si>
  <si>
    <t>14 2 03 20710</t>
  </si>
  <si>
    <t>Муниципальная программа «Обеспечение безопасности, общественного порядка и профилактика правонарушений в городе Ставрополе»</t>
  </si>
  <si>
    <t>Подпрограмма «Безопасный Ставрополь»</t>
  </si>
  <si>
    <t>Основное мероприятие «Осуществление мер, направленных на укрепление межнационального согласия, профилактику межнациональных (межэтнических) конфликтов»</t>
  </si>
  <si>
    <t xml:space="preserve">Подпрограмма «НЕзависимость» </t>
  </si>
  <si>
    <t>15 2 01 00000</t>
  </si>
  <si>
    <t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t>
  </si>
  <si>
    <t>15 2 01 20370</t>
  </si>
  <si>
    <t xml:space="preserve">Подпрограмма «Профилактика правонарушений в городе Ставрополе» </t>
  </si>
  <si>
    <t>Расходы на реализацию мероприятий, направленных на обеспечение безопасности на водных объектах города Ставрополя</t>
  </si>
  <si>
    <t>15 3 02 21290</t>
  </si>
  <si>
    <t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t>
  </si>
  <si>
    <t>Основное мероприятие «Проведение аварийно-спасательных работ и организация обучения населения города Ставрополя»</t>
  </si>
  <si>
    <t>16 1 02 11010</t>
  </si>
  <si>
    <t>16 1 03 20120</t>
  </si>
  <si>
    <t>Основное мероприятие «Обеспечение первичных мер пожарной безопасности»</t>
  </si>
  <si>
    <t>Подпрограмма «Построение и развитие аппаратно-программного комплекса «Безопасный город» на территории города Ставрополя»</t>
  </si>
  <si>
    <t>16 3 00 00000</t>
  </si>
  <si>
    <t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t>
  </si>
  <si>
    <t>16 3 01 00000</t>
  </si>
  <si>
    <t>16 3 01 11010</t>
  </si>
  <si>
    <t>16 3 02 00000</t>
  </si>
  <si>
    <t>16 3 02 20690</t>
  </si>
  <si>
    <t>16 3 03 00000</t>
  </si>
  <si>
    <t>16 3 03 20350</t>
  </si>
  <si>
    <t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t>
  </si>
  <si>
    <t>16 3 04 00000</t>
  </si>
  <si>
    <t>16 3 04 20350</t>
  </si>
  <si>
    <t>Муниципальная программа «Энергосбережение и повышение энергетической эффективности в городе Ставрополе»</t>
  </si>
  <si>
    <t>Расходы в рамках реализации муниципальной программы «Энергосбережение и повышение энергетической эффективности в городе Ставрополе»</t>
  </si>
  <si>
    <t>Муниципальная программа «Развитие казачества в городе Ставрополе»</t>
  </si>
  <si>
    <t>Расходы в рамках реализации муниципальной программы «Развитие казачества в городе Ставрополе»</t>
  </si>
  <si>
    <t>18 Б 02 00000</t>
  </si>
  <si>
    <t>18 Б 02 20360</t>
  </si>
  <si>
    <t>Муниципальная программа «Переселение граждан из аварийного жилищного фонда в городе Ставрополе»</t>
  </si>
  <si>
    <t>19 0 00 00000</t>
  </si>
  <si>
    <t>Расходы в рамках реализации муниципальной программы «Переселение граждан из аварийного жилищного фонда в городе Ставрополе»</t>
  </si>
  <si>
    <t>19 Б 00 00000</t>
  </si>
  <si>
    <t>Основное мероприятие «Снос многоквартирных домов, признанных до 01 января 2012 года аварийными и подлежащими сносу в связи с физическим износом в процессе их эксплуатации в городе Ставрополе»</t>
  </si>
  <si>
    <t>19 Б 01 00000</t>
  </si>
  <si>
    <t>19 Б 01 09602</t>
  </si>
  <si>
    <t>70 4 00 20090</t>
  </si>
  <si>
    <t>70 4 00 98710</t>
  </si>
  <si>
    <t>остатки на 01.01.2017</t>
  </si>
  <si>
    <t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t>
  </si>
  <si>
    <t>74 1 00 00000</t>
  </si>
  <si>
    <t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</t>
  </si>
  <si>
    <t>84 2 00 20200</t>
  </si>
  <si>
    <t>84 2 00 20740</t>
  </si>
  <si>
    <t xml:space="preserve">Расходы на демонтаж, хранение или уничтожение рекламных конструкций за счет средств местного бюджета </t>
  </si>
  <si>
    <t>Cудебные расходы по вопросам, связанным с реализацией полномочий администрации города Ставрополя при принятии решения о признании помещения жилым помещением, жилого помещения пригодным (непригодным) для проживания, а также многоквартирного дома аварийным и подлежащим сносу или реконструкции</t>
  </si>
  <si>
    <t>84 2 00 21330</t>
  </si>
  <si>
    <t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</si>
  <si>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98 1 00 76610</t>
  </si>
  <si>
    <t>Расходы на исполнение обязательств в рамках реализации муниципальных программ города Ставрополя, действовавших до 01.01.2017, за счет остатков на 01.01.2017</t>
  </si>
  <si>
    <t>98 2 00 00000</t>
  </si>
  <si>
    <t>98 2 00 20130</t>
  </si>
  <si>
    <t>98 2 00 20190</t>
  </si>
  <si>
    <t>98 2 00 20280</t>
  </si>
  <si>
    <t>98 2 00 20290</t>
  </si>
  <si>
    <t>98 2 00 20300</t>
  </si>
  <si>
    <t>98 2 00 20390</t>
  </si>
  <si>
    <t>98 2 00 20530</t>
  </si>
  <si>
    <t>98 2 00 20560</t>
  </si>
  <si>
    <t>98 2 00 20570</t>
  </si>
  <si>
    <t>98 2 00 20780</t>
  </si>
  <si>
    <t>98 2 00 21310</t>
  </si>
  <si>
    <t>98 2 00 21320</t>
  </si>
  <si>
    <t>Организация ведения централизованного бюджетного (бухгалтерского) учета и формирования бюджетной (бухгалтерской) отчетности</t>
  </si>
  <si>
    <t>98 2 00 21340</t>
  </si>
  <si>
    <t>98 2 00 40010</t>
  </si>
  <si>
    <t>98 2 00 60090</t>
  </si>
  <si>
    <t>98 2 00 80020</t>
  </si>
  <si>
    <t>98 2 00 80080</t>
  </si>
  <si>
    <t>98 2 00 L1122</t>
  </si>
  <si>
    <t>98 2 00 S6470</t>
  </si>
  <si>
    <t>98 2 00 S6910</t>
  </si>
  <si>
    <t>Бюджетные ассигнования в 2017 году не предусмотрены</t>
  </si>
  <si>
    <t>78110</t>
  </si>
  <si>
    <t>78120</t>
  </si>
  <si>
    <t>78130</t>
  </si>
  <si>
    <t>78140</t>
  </si>
  <si>
    <t>L5201</t>
  </si>
  <si>
    <t>R5200</t>
  </si>
  <si>
    <t>03 1 01 00000</t>
  </si>
  <si>
    <t>78210</t>
  </si>
  <si>
    <t>78220</t>
  </si>
  <si>
    <t>78230</t>
  </si>
  <si>
    <t>78240</t>
  </si>
  <si>
    <t>78250</t>
  </si>
  <si>
    <t>78260</t>
  </si>
  <si>
    <t>R4620</t>
  </si>
  <si>
    <t>78280</t>
  </si>
  <si>
    <t>20500</t>
  </si>
  <si>
    <t>20520</t>
  </si>
  <si>
    <t>60040</t>
  </si>
  <si>
    <t>20510</t>
  </si>
  <si>
    <t>60070</t>
  </si>
  <si>
    <t>21090</t>
  </si>
  <si>
    <t>21070</t>
  </si>
  <si>
    <t>21080</t>
  </si>
  <si>
    <t>L5550</t>
  </si>
  <si>
    <t>L5194</t>
  </si>
  <si>
    <t>21260</t>
  </si>
  <si>
    <t>40020</t>
  </si>
  <si>
    <t>21060</t>
  </si>
  <si>
    <t>60150</t>
  </si>
  <si>
    <t>21120</t>
  </si>
  <si>
    <t>98710</t>
  </si>
  <si>
    <t>98720</t>
  </si>
  <si>
    <t>21290</t>
  </si>
  <si>
    <t>С 2017 года перераспределены в МП 16 0 00 00000</t>
  </si>
  <si>
    <t>19</t>
  </si>
  <si>
    <t>С 2017 года перераспределены в МП 19 0 00 00000</t>
  </si>
  <si>
    <t>С 2016 года перераспределены в 86 0 00 00000</t>
  </si>
  <si>
    <t>С 2016 года код ЦСР 98 1 00 76610</t>
  </si>
  <si>
    <t>Исключены</t>
  </si>
  <si>
    <t>20530</t>
  </si>
  <si>
    <t>21310</t>
  </si>
  <si>
    <t>21320</t>
  </si>
  <si>
    <t>21340</t>
  </si>
  <si>
    <t>80020</t>
  </si>
  <si>
    <t>80080</t>
  </si>
  <si>
    <t xml:space="preserve">   </t>
  </si>
  <si>
    <t>Сопоставительная таблица целевых статей классификации расходов бюджета города Ставрополя на 2017 год к целевым статьям, применяемым в 2016 году (по состоянию на 24.03.2017)</t>
  </si>
  <si>
    <t>R0200</t>
  </si>
  <si>
    <t>Субсидии на предоставление молодым семьям социальных выплат на приобретение (строительство) жилья за счет средств краевого бюджета</t>
  </si>
  <si>
    <t>Сопоставительная таблица целевых статей классификации расходов бюджета города Ставрополя на 2017 год к целевым статьям, применяемым в 2016 году (по состоянию на 19.05.2017)</t>
  </si>
  <si>
    <t>77300</t>
  </si>
  <si>
    <t>Проведение работ по капитальному ремонту кровель в муниципальных общеобразовательных организациях за счет средств краевого бюджета</t>
  </si>
  <si>
    <t>S7300</t>
  </si>
  <si>
    <t>Проведение работ по капитальному ремонту кровель в муниципальных общеобразовательных организациях за счет средств местного бюджета</t>
  </si>
  <si>
    <t>R0270</t>
  </si>
  <si>
    <t>Реализация мероприятий государственной программы Российской Федерации «Доступная среда» на 2011 - 2020 годы</t>
  </si>
  <si>
    <t>R5550</t>
  </si>
  <si>
    <t>Поддержка муниципальных программ формирования современной городской среды</t>
  </si>
  <si>
    <t>21190</t>
  </si>
  <si>
    <t>Расходы на разработку градостроительной документации</t>
  </si>
  <si>
    <t>77090</t>
  </si>
  <si>
    <t>Повышение заработной платы работников муниципальных учреждений культуры за счет средств краевого бюджета</t>
  </si>
  <si>
    <t>S7090</t>
  </si>
  <si>
    <t>R5194</t>
  </si>
  <si>
    <t>Поддержка отрасли культуры (комплектование книжных фондов библиотек муниципальных образований)</t>
  </si>
  <si>
    <t>71</t>
  </si>
  <si>
    <t>Расходы на проведение работ по ремонту помещений избирательных участков, являющихся муниципальной собственностью города Ставрополя</t>
  </si>
  <si>
    <t>Иные вопросы, связанные с общегосударственным управлением</t>
  </si>
  <si>
    <t>Выплата денежного вознаграждения за присвоение звания Почетного гражданина города Ставрополя</t>
  </si>
  <si>
    <t>78</t>
  </si>
  <si>
    <t>0110111010</t>
  </si>
  <si>
    <t>0110176140</t>
  </si>
  <si>
    <t>0110177170</t>
  </si>
  <si>
    <t>0110177250</t>
  </si>
  <si>
    <t>0110211010</t>
  </si>
  <si>
    <t>0110277160</t>
  </si>
  <si>
    <t>0110277250</t>
  </si>
  <si>
    <t>0110311010</t>
  </si>
  <si>
    <t>0110377250</t>
  </si>
  <si>
    <t>0110411010</t>
  </si>
  <si>
    <t>0110420330</t>
  </si>
  <si>
    <t>0110477250</t>
  </si>
  <si>
    <t>0110520240</t>
  </si>
  <si>
    <t>0110611010</t>
  </si>
  <si>
    <t>0110676690</t>
  </si>
  <si>
    <t>0110677300</t>
  </si>
  <si>
    <t>01106S6690</t>
  </si>
  <si>
    <t>01106S7300</t>
  </si>
  <si>
    <t>0110778110</t>
  </si>
  <si>
    <t>0110778120</t>
  </si>
  <si>
    <t>0110778130</t>
  </si>
  <si>
    <t>0110778140</t>
  </si>
  <si>
    <t>0110811010</t>
  </si>
  <si>
    <t>0110877250</t>
  </si>
  <si>
    <t>0120140010</t>
  </si>
  <si>
    <t>01201L5201</t>
  </si>
  <si>
    <t>01201R5200</t>
  </si>
  <si>
    <t>02Б0120560</t>
  </si>
  <si>
    <t>02Б0220160</t>
  </si>
  <si>
    <t>0310152200</t>
  </si>
  <si>
    <t>0310152500</t>
  </si>
  <si>
    <t>0310152800</t>
  </si>
  <si>
    <t>0310176240</t>
  </si>
  <si>
    <t>0310176250</t>
  </si>
  <si>
    <t>0310178210</t>
  </si>
  <si>
    <t>0310178220</t>
  </si>
  <si>
    <t>0310178230</t>
  </si>
  <si>
    <t>0310178240</t>
  </si>
  <si>
    <t>0310178250</t>
  </si>
  <si>
    <t>0310178260</t>
  </si>
  <si>
    <t>0310178270</t>
  </si>
  <si>
    <t>03101R4620</t>
  </si>
  <si>
    <t>0310252700</t>
  </si>
  <si>
    <t>0310253800</t>
  </si>
  <si>
    <t>0310276260</t>
  </si>
  <si>
    <t>0310276270</t>
  </si>
  <si>
    <t>0310277190</t>
  </si>
  <si>
    <t>0310278280</t>
  </si>
  <si>
    <t>03102R0840</t>
  </si>
  <si>
    <t>0320180030</t>
  </si>
  <si>
    <t>0320180070</t>
  </si>
  <si>
    <t>0320180100</t>
  </si>
  <si>
    <t>0320180110</t>
  </si>
  <si>
    <t>0320180120</t>
  </si>
  <si>
    <t>0320180140</t>
  </si>
  <si>
    <t>0320180150</t>
  </si>
  <si>
    <t>0320180160</t>
  </si>
  <si>
    <t>0320180180</t>
  </si>
  <si>
    <t>0320180190</t>
  </si>
  <si>
    <t>0320180210</t>
  </si>
  <si>
    <t>0320280240</t>
  </si>
  <si>
    <t>0320380020</t>
  </si>
  <si>
    <t>0320480220</t>
  </si>
  <si>
    <t>0320520500</t>
  </si>
  <si>
    <t>0320620520</t>
  </si>
  <si>
    <t>0320760040</t>
  </si>
  <si>
    <t>0320820510</t>
  </si>
  <si>
    <t>0330120530</t>
  </si>
  <si>
    <t>03301L0270</t>
  </si>
  <si>
    <t>03301R0270</t>
  </si>
  <si>
    <t>0410120190</t>
  </si>
  <si>
    <t>0410120200</t>
  </si>
  <si>
    <t>0410220220</t>
  </si>
  <si>
    <t>0420111010</t>
  </si>
  <si>
    <t>0420160020</t>
  </si>
  <si>
    <t>0420160070</t>
  </si>
  <si>
    <t>0420220130</t>
  </si>
  <si>
    <t>0420220810</t>
  </si>
  <si>
    <t>0420220820</t>
  </si>
  <si>
    <t>0420220830</t>
  </si>
  <si>
    <t>0420221010</t>
  </si>
  <si>
    <t>0420221030</t>
  </si>
  <si>
    <t>0420221090</t>
  </si>
  <si>
    <t>0420221180</t>
  </si>
  <si>
    <t>0420260090</t>
  </si>
  <si>
    <t>0420276460</t>
  </si>
  <si>
    <t>04202S6460</t>
  </si>
  <si>
    <t>04202S6470</t>
  </si>
  <si>
    <t>0420311010</t>
  </si>
  <si>
    <t>0420320570</t>
  </si>
  <si>
    <t>0420320920</t>
  </si>
  <si>
    <t>0430111010</t>
  </si>
  <si>
    <t>0430220290</t>
  </si>
  <si>
    <t>0430377150</t>
  </si>
  <si>
    <t>0430411010</t>
  </si>
  <si>
    <t>0430420280</t>
  </si>
  <si>
    <t>0430420300</t>
  </si>
  <si>
    <t>0430420780</t>
  </si>
  <si>
    <t>0430420790</t>
  </si>
  <si>
    <t>0430420800</t>
  </si>
  <si>
    <t>0430421070</t>
  </si>
  <si>
    <t>0430421080</t>
  </si>
  <si>
    <t>04304L5550</t>
  </si>
  <si>
    <t>04304R5550</t>
  </si>
  <si>
    <t>05Б0120390</t>
  </si>
  <si>
    <t>05Б0221190</t>
  </si>
  <si>
    <t>06Б01L0200</t>
  </si>
  <si>
    <t>0710120060</t>
  </si>
  <si>
    <t>0710121130</t>
  </si>
  <si>
    <t>0720111010</t>
  </si>
  <si>
    <t>0720177080</t>
  </si>
  <si>
    <t>0720177250</t>
  </si>
  <si>
    <t>07201S7080</t>
  </si>
  <si>
    <t>0720211010</t>
  </si>
  <si>
    <t>0720277090</t>
  </si>
  <si>
    <t>07202S7090</t>
  </si>
  <si>
    <t>0720311010</t>
  </si>
  <si>
    <t>0720377090</t>
  </si>
  <si>
    <t>07203S7090</t>
  </si>
  <si>
    <t>0720411010</t>
  </si>
  <si>
    <t>0720477090</t>
  </si>
  <si>
    <t>07204L5194</t>
  </si>
  <si>
    <t>07204R5194</t>
  </si>
  <si>
    <t>07204S7090</t>
  </si>
  <si>
    <t>0720511010</t>
  </si>
  <si>
    <t>0720577090</t>
  </si>
  <si>
    <t>07205S7090</t>
  </si>
  <si>
    <t>0720620400</t>
  </si>
  <si>
    <t>0720821230</t>
  </si>
  <si>
    <t>0720921280</t>
  </si>
  <si>
    <t>0721160160</t>
  </si>
  <si>
    <t>0721221260</t>
  </si>
  <si>
    <t>0721221370</t>
  </si>
  <si>
    <t>0721276660</t>
  </si>
  <si>
    <t>07212S6660</t>
  </si>
  <si>
    <t>0721340020</t>
  </si>
  <si>
    <t>0721440010</t>
  </si>
  <si>
    <t>0810111010</t>
  </si>
  <si>
    <t>0810177250</t>
  </si>
  <si>
    <t>0810211010</t>
  </si>
  <si>
    <t>0810277250</t>
  </si>
  <si>
    <t>0810311010</t>
  </si>
  <si>
    <t>0810421380</t>
  </si>
  <si>
    <t>0820120420</t>
  </si>
  <si>
    <t>0820220440</t>
  </si>
  <si>
    <t>0820321060</t>
  </si>
  <si>
    <t>0820460120</t>
  </si>
  <si>
    <t>0820460150</t>
  </si>
  <si>
    <t>09Б0120460</t>
  </si>
  <si>
    <t>09Б0220460</t>
  </si>
  <si>
    <t>09Б0320460</t>
  </si>
  <si>
    <t>09Б0420460</t>
  </si>
  <si>
    <t>09Б0520460</t>
  </si>
  <si>
    <t>09Б0611010</t>
  </si>
  <si>
    <t>10Б0120020</t>
  </si>
  <si>
    <t>10Б0220050</t>
  </si>
  <si>
    <t>10Б0320010</t>
  </si>
  <si>
    <t>11Б0120030</t>
  </si>
  <si>
    <t>11Б0120070</t>
  </si>
  <si>
    <t>11Б0120840</t>
  </si>
  <si>
    <t>11Б0121120</t>
  </si>
  <si>
    <t>11Б0220180</t>
  </si>
  <si>
    <t>11Б0320340</t>
  </si>
  <si>
    <t>1210160130</t>
  </si>
  <si>
    <t>1210220480</t>
  </si>
  <si>
    <t>1210320480</t>
  </si>
  <si>
    <t>1220120650</t>
  </si>
  <si>
    <t>1220220640</t>
  </si>
  <si>
    <t>1220320040</t>
  </si>
  <si>
    <t>1220320090</t>
  </si>
  <si>
    <t>1310120450</t>
  </si>
  <si>
    <t>1320120620</t>
  </si>
  <si>
    <t>1410120630</t>
  </si>
  <si>
    <t>1410220630</t>
  </si>
  <si>
    <t>1410398710</t>
  </si>
  <si>
    <t>1410498720</t>
  </si>
  <si>
    <t>1420120710</t>
  </si>
  <si>
    <t>1420220710</t>
  </si>
  <si>
    <t>1420320710</t>
  </si>
  <si>
    <t>1420411010</t>
  </si>
  <si>
    <t>1510120350</t>
  </si>
  <si>
    <t>1510220350</t>
  </si>
  <si>
    <t>15102S7310</t>
  </si>
  <si>
    <t>1520120370</t>
  </si>
  <si>
    <t>1520220370</t>
  </si>
  <si>
    <t>1520320370</t>
  </si>
  <si>
    <t>1530120660</t>
  </si>
  <si>
    <t>1530221290</t>
  </si>
  <si>
    <t>1530320100</t>
  </si>
  <si>
    <t>1610120120</t>
  </si>
  <si>
    <t>1610211010</t>
  </si>
  <si>
    <t>1610320120</t>
  </si>
  <si>
    <t>1620120540</t>
  </si>
  <si>
    <t>1620220550</t>
  </si>
  <si>
    <t>1630111010</t>
  </si>
  <si>
    <t>1630220690</t>
  </si>
  <si>
    <t>1630320350</t>
  </si>
  <si>
    <t>1630420350</t>
  </si>
  <si>
    <t>17Б0120490</t>
  </si>
  <si>
    <t>17Б0220490</t>
  </si>
  <si>
    <t>18Б0160080</t>
  </si>
  <si>
    <t>18Б0220360</t>
  </si>
  <si>
    <t>19Б0109602</t>
  </si>
  <si>
    <t>7010010010</t>
  </si>
  <si>
    <t>7010010020</t>
  </si>
  <si>
    <t>7020010010</t>
  </si>
  <si>
    <t>7020010020</t>
  </si>
  <si>
    <t>7030010010</t>
  </si>
  <si>
    <t>7030010020</t>
  </si>
  <si>
    <t>7040020090</t>
  </si>
  <si>
    <t>7040098710</t>
  </si>
  <si>
    <t>7110010010</t>
  </si>
  <si>
    <t>7110010020</t>
  </si>
  <si>
    <t>7110011010</t>
  </si>
  <si>
    <t>7110020050</t>
  </si>
  <si>
    <t>7110076360</t>
  </si>
  <si>
    <t>7110076630</t>
  </si>
  <si>
    <t>7110076930</t>
  </si>
  <si>
    <t>7120010010</t>
  </si>
  <si>
    <t>7120010020</t>
  </si>
  <si>
    <t>7210010010</t>
  </si>
  <si>
    <t>7210010020</t>
  </si>
  <si>
    <t>7210010050</t>
  </si>
  <si>
    <t>7210020050</t>
  </si>
  <si>
    <t>7220020950</t>
  </si>
  <si>
    <t>7310010010</t>
  </si>
  <si>
    <t>7310010020</t>
  </si>
  <si>
    <t>7410010010</t>
  </si>
  <si>
    <t>7410010020</t>
  </si>
  <si>
    <t>7510010010</t>
  </si>
  <si>
    <t>7510010020</t>
  </si>
  <si>
    <t>7510076200</t>
  </si>
  <si>
    <t>7610010010</t>
  </si>
  <si>
    <t>7610010020</t>
  </si>
  <si>
    <t>7620020250</t>
  </si>
  <si>
    <t>7710010010</t>
  </si>
  <si>
    <t>7710010020</t>
  </si>
  <si>
    <t>7710010050</t>
  </si>
  <si>
    <t>7710076100</t>
  </si>
  <si>
    <t>7710076210</t>
  </si>
  <si>
    <t>7810010010</t>
  </si>
  <si>
    <t>7810010020</t>
  </si>
  <si>
    <t>8010010010</t>
  </si>
  <si>
    <t>8010010020</t>
  </si>
  <si>
    <t>8010020050</t>
  </si>
  <si>
    <t>8010076200</t>
  </si>
  <si>
    <t>8010076360</t>
  </si>
  <si>
    <t>8110010010</t>
  </si>
  <si>
    <t>8110010020</t>
  </si>
  <si>
    <t>8110076200</t>
  </si>
  <si>
    <t>8110076360</t>
  </si>
  <si>
    <t>8210010010</t>
  </si>
  <si>
    <t>8210010020</t>
  </si>
  <si>
    <t>8210020050</t>
  </si>
  <si>
    <t>8210076200</t>
  </si>
  <si>
    <t>8210076360</t>
  </si>
  <si>
    <t>8220020200</t>
  </si>
  <si>
    <t>8310010010</t>
  </si>
  <si>
    <t>8310010020</t>
  </si>
  <si>
    <t>8310020050</t>
  </si>
  <si>
    <t>8310021040</t>
  </si>
  <si>
    <t>8320020200</t>
  </si>
  <si>
    <t>8320020780</t>
  </si>
  <si>
    <t>8320020950</t>
  </si>
  <si>
    <t>8320021120</t>
  </si>
  <si>
    <t>8320021310</t>
  </si>
  <si>
    <t>8320021320</t>
  </si>
  <si>
    <t>8410010010</t>
  </si>
  <si>
    <t>8410010020</t>
  </si>
  <si>
    <t>8410020050</t>
  </si>
  <si>
    <t>8420020200</t>
  </si>
  <si>
    <t>8420020740</t>
  </si>
  <si>
    <t>8420021100</t>
  </si>
  <si>
    <t>8420021210</t>
  </si>
  <si>
    <t>8420021330</t>
  </si>
  <si>
    <t>8510010010</t>
  </si>
  <si>
    <t>8510010020</t>
  </si>
  <si>
    <t>8610010010</t>
  </si>
  <si>
    <t>8610010020</t>
  </si>
  <si>
    <t>9810010050</t>
  </si>
  <si>
    <t>9810020020</t>
  </si>
  <si>
    <t>9810020110</t>
  </si>
  <si>
    <t>9810020750</t>
  </si>
  <si>
    <t>9810020910</t>
  </si>
  <si>
    <t>9810021150</t>
  </si>
  <si>
    <t>9810021350</t>
  </si>
  <si>
    <t>9810021360</t>
  </si>
  <si>
    <t>9810051200</t>
  </si>
  <si>
    <t>9810076610</t>
  </si>
  <si>
    <t>9820020130</t>
  </si>
  <si>
    <t>9820020190</t>
  </si>
  <si>
    <t>9820020280</t>
  </si>
  <si>
    <t>9820020290</t>
  </si>
  <si>
    <t>9820020300</t>
  </si>
  <si>
    <t>9820020390</t>
  </si>
  <si>
    <t>9820020530</t>
  </si>
  <si>
    <t>9820020560</t>
  </si>
  <si>
    <t>9820020570</t>
  </si>
  <si>
    <t>9820020780</t>
  </si>
  <si>
    <t>9820020800</t>
  </si>
  <si>
    <t>9820021310</t>
  </si>
  <si>
    <t>9820021320</t>
  </si>
  <si>
    <t>9820021340</t>
  </si>
  <si>
    <t>9820040010</t>
  </si>
  <si>
    <t>9820060090</t>
  </si>
  <si>
    <t>9820076470</t>
  </si>
  <si>
    <t>9820076910</t>
  </si>
  <si>
    <t>9820080020</t>
  </si>
  <si>
    <t>9820080080</t>
  </si>
  <si>
    <t>98200L1122</t>
  </si>
  <si>
    <t>98200S6470</t>
  </si>
  <si>
    <t>98200S6910</t>
  </si>
  <si>
    <t>Подпрограмма «Формирование современной городской среды на территории города Ставрополя»</t>
  </si>
  <si>
    <t>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</t>
  </si>
  <si>
    <t>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</t>
  </si>
  <si>
    <t>21370</t>
  </si>
  <si>
    <t>Благоустройство территорий муниципальных бюджетных (автономных) учреждений в сфере культуры</t>
  </si>
  <si>
    <t>21380</t>
  </si>
  <si>
    <t>Подготовка основания, приобретение, доставка, укладка, обустройство и сертификация футбольного поля с искусственным покрытием на территории города Ставрополя по адресу: проспект Юности, 5</t>
  </si>
  <si>
    <t>20950</t>
  </si>
  <si>
    <t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 (в том числе проектно-сметная документация)</t>
  </si>
  <si>
    <t>Перечисление средств, связанных с реализацией мероприятий по переселению граждан из аварийного жилищного фонда за счет средств государственной корпорации - Фонда содействия реформированию жилищно-коммунального хозяйства, в соответствии с изменениями, внесенными постановлением Правительства Ставропольского края от 24 марта 2017 г. № 96-п  «О внесении изменений в краевую адресную программу «Переселение граждан из аварийного жилищного фонда в Ставропольском крае в 2013 - 2017 годах», утвержденную постановлением Правительства Ставропольского края от 17 июня 2013 г. № 237-п»</t>
  </si>
  <si>
    <t>Перечисление средств, связанных с реализацией мероприятий по переселению граждан из аварийного жилищного фонда за счет средств бюджета Ставропольского края, в соответствии с изменениями, внесенными постановлением Правительства Ставропольского края от 24 марта 2017 г. № 96-п  «О внесении изменений в краевую адресную программу «Переселение граждан из аварийного жилищного фонда в Ставропольском крае в 2013 - 2017 годах», утвержденную постановлением Правительства Ставропольского края от 17 июня 2013 г. № 237-п»</t>
  </si>
  <si>
    <t>Субсидия МАУК «Ставропольский Дворец культуры и спорта» на осуществление расходов на применение мер принудительного исполнения требования исполнительного документа о демонтаже самовольно возведенных помещений в порядке, установленном п. 9 ст. 107 Федерального закона от 02.10.2007 г. № 229-ФЗ «Об исполнительном производстве»</t>
  </si>
  <si>
    <t xml:space="preserve">Предоставление субсидии на частичное возмещение затрат, связанных с временным размещением граждан, пострадавших в результате пожара в жилом доме по адресу: ул. Ясеновская, 56 в городе Ставрополе, в гостинице «Эльбрус»  </t>
  </si>
  <si>
    <t>Компенсация отдельным категориям граждан оплаты взноса на капитальный ремонт общего имущества в многоквартирном доме, за счет средств краевого бюджета</t>
  </si>
  <si>
    <t>21410</t>
  </si>
  <si>
    <t>21390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</si>
  <si>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 благоустройство центральной части города Ставрополя</t>
  </si>
  <si>
    <t>77360</t>
  </si>
  <si>
    <t>Предоставление молодым семьям, являющимися по состоянию на 01 января 2017 года  участниками подпрограммы «Обеспечение жильем молодых семей» федеральной целевой программы «Жилище» на 2015-2020 годы, нуждающимся в улучшении жилищных условий, имеющим трех и более детей, в которых один из супругов или родитель в неполной семье достигает в 2017 году возраста 36 лет, социальных выплат на приобретение (строительство) жилья в 2017 году, за счет средств краевого бюджета</t>
  </si>
  <si>
    <t>S7360</t>
  </si>
  <si>
    <t>Предоставление молодым семьям, являющимися по состоянию на 01 января 2017 года  участниками подпрограммы «Обеспечение жильем молодых семей» федеральной целевой программы «Жилище» на 2015 - 2020 годы, нуждающимся в улучшении жилищных условий, имеющим трех и более детей, в которых один из супругов или родитель в неполной семье достигает в 2017 году возраста 36 лет, социальных выплат на приобретение (строительство) жилья в 2017 году, за счет средств местного бюджета</t>
  </si>
  <si>
    <t>Основное мероприятие «Организация электроснабжения населения на территории 32 микрорайона Ленинского района города Ставрополя (поселок Демино)»</t>
  </si>
  <si>
    <t>21420</t>
  </si>
  <si>
    <t>21430</t>
  </si>
  <si>
    <t>Расходы на проведение капитального ремонта кровель муниципальных бюджетных (автономных) учреждений в сфере культуры</t>
  </si>
  <si>
    <t>Расходы на проведение капитального ремонта зданий и сооружений муниципальных бюджетных (автономных) учреждений в сфере культуры</t>
  </si>
  <si>
    <t>Основное мероприятие «Осуществление мер, направленных на профилактику терроризма и его идеологии, профилактику экстремизма, укрепление межнационального согласия, профилактику межнациональных (межэтнических) конфликтов»</t>
  </si>
  <si>
    <t>Основное мероприятие «Создание условий для обеспечения безопасности граждан в местах массового пребывания людей на территории города Ставрополя»</t>
  </si>
  <si>
    <t>2016 год</t>
  </si>
  <si>
    <t>2017 год</t>
  </si>
  <si>
    <t>2018 год</t>
  </si>
  <si>
    <t>Бюджетные ассигнования в 2018 году не предусмотрены</t>
  </si>
  <si>
    <t>S0270</t>
  </si>
  <si>
    <t>21180</t>
  </si>
  <si>
    <t>СК</t>
  </si>
  <si>
    <t>02 Б 01 20160</t>
  </si>
  <si>
    <t>02 Б 02 20560</t>
  </si>
  <si>
    <t>СК+ФБ</t>
  </si>
  <si>
    <t xml:space="preserve">Выплата компенсации расходов на оплату жилых помещений и коммунальных услуг отдельным категориям граждан </t>
  </si>
  <si>
    <t>Компенсация отдельным категориям граждан оплаты взноса на капитальный ремонт общего имущества в многоквартирном доме за счет средств краевого бюджета</t>
  </si>
  <si>
    <t>Предоставление субсидий на оплату жилого помещения и коммунальных услуг гражданам</t>
  </si>
  <si>
    <t>Компенсация затрат по оплате проезда больным, направленным в федеральные учреждения здравоохранения</t>
  </si>
  <si>
    <t>03 2 01 80010</t>
  </si>
  <si>
    <t>Выплата ежемесячного пособия студенческим семьям, имеющим детей</t>
  </si>
  <si>
    <t>03 2 01 80040</t>
  </si>
  <si>
    <t>Выплата единовременного пособия семьям при рождении третьего по счету и последующих детей</t>
  </si>
  <si>
    <t>03 2 01 80050</t>
  </si>
  <si>
    <t>Выплата ежемесячного пособия лицам, осуществляющим уход за инвалидами I группы</t>
  </si>
  <si>
    <t>03 2 01 80090</t>
  </si>
  <si>
    <t>Ежегодная денежная выплата малообеспеченным многодетным семьям на каждого ребенка, учащегося в 1 - 4 классе образовательного учреждения</t>
  </si>
  <si>
    <t>03 2 01 80130</t>
  </si>
  <si>
    <t>Выплата единовременного пособия малоимущим семьям и малоимущим одиноко проживающим гражданам</t>
  </si>
  <si>
    <t>03 2 01 80200</t>
  </si>
  <si>
    <t>03 3 01 S0270</t>
  </si>
  <si>
    <t>04 1 03 00000</t>
  </si>
  <si>
    <t>04 1 03 20220</t>
  </si>
  <si>
    <t>из них:</t>
  </si>
  <si>
    <r>
      <t xml:space="preserve">Расходы за счет средств субсидии, выделяемой из бюджета Ставропольского края бюджету города Ставрополя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</t>
    </r>
    <r>
      <rPr>
        <sz val="10"/>
        <color rgb="FF0070C0"/>
        <rFont val="Times New Roman"/>
        <family val="1"/>
        <charset val="204"/>
      </rPr>
      <t>пассажиров</t>
    </r>
    <r>
      <rPr>
        <sz val="10"/>
        <color rgb="FF7030A0"/>
        <rFont val="Times New Roman"/>
        <family val="1"/>
        <charset val="204"/>
      </rPr>
      <t xml:space="preserve"> по муниципальным маршрутам  регулярных  перевозок</t>
    </r>
  </si>
  <si>
    <t>CК</t>
  </si>
  <si>
    <t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благоустройство территории, прилегающей к физкультурно-оздоровительному комплексу с крытым катком, расположенному по адресу: город Ставрополь, квартал 525, улица Тухачевского, 6/1 (ремонт автомобильной дороги общего пользования местного значения по улице Тухачевского на участке от многоквартирного дома № 7/2 до улицы 50 лет ВЛКСМ, с установкой остановочного пункта, созданием парковочных мест, велодорожки, ремонтом сети дождевой канализации, переносом опор троллейбусно-контактной сети)</t>
  </si>
  <si>
    <t>04 2 02 21460</t>
  </si>
  <si>
    <t>Расходы на приобретение коммунальной техники</t>
  </si>
  <si>
    <t>04 2 02 21470</t>
  </si>
  <si>
    <t>Расходы за счет средств субсидии, выделяемой из бюджета Ставропольского края бюджету города Ставрополя на осуществление функций административного центра Ставропольского края, на ремонт тротуаров на территории города Ставрополя</t>
  </si>
  <si>
    <t>04 2 02 21490</t>
  </si>
  <si>
    <t>Расходы на проектирование, устройство, благоустройство и содержание муниципальных общественных кладбищ города Ставрополя</t>
  </si>
  <si>
    <t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проведение мероприятий по озеленению территории города Ставрополя</t>
  </si>
  <si>
    <t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содержание центральной части города Ставрополя</t>
  </si>
  <si>
    <t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благоустройство территории, прилегающей к физкультурно-оздоровительному комплексу с крытым катком, расположенному по адресу: город Ставрополь, квартал 525, улица Тухачевского, 6/1 (озеленение, уличное освещение, ремонт инженерных  сетей)</t>
  </si>
  <si>
    <t>04 3 04 21480</t>
  </si>
  <si>
    <t>Расходы на приобретение коммунальной техники, райдеров и прицепов тракторных</t>
  </si>
  <si>
    <t>04 3 04 21510</t>
  </si>
  <si>
    <t>05 Б 02 21190</t>
  </si>
  <si>
    <t>Предоставление молодым семьям социальных выплат на приобретение (строительство) жилья</t>
  </si>
  <si>
    <t>Основное мероприятие «Проведение работ по капитальному ремонту зданий и сооружений, благоустройству территорий в муниципальных бюджетных (автономных) учреждениях отрасли «Культура» города Ставрополя»</t>
  </si>
  <si>
    <t>07 2 12 21430</t>
  </si>
  <si>
    <t>Основное мероприятие «Обеспечение организации, проведения и участия в официальных физкультурных мероприятиях и спортивных мероприятиях муниципальных учреждений дополнительного образования детей физкультурно-спортивной направленности города Ставрополя»</t>
  </si>
  <si>
    <t>10 Б 01 20050</t>
  </si>
  <si>
    <t>10 Б 02 20010</t>
  </si>
  <si>
    <t>Проведение мероприятий по внесению сведений о границах муниципального образования города Ставрополя Ставропольского края в Единый государственный реестр недвижимости (в том числе проведение кадастровых работ, подготовка карты-плана территории)</t>
  </si>
  <si>
    <t>11 Б 02 21550</t>
  </si>
  <si>
    <t>Расходы на реализацию мероприятий по профилактике незаконного потребления наркотических средств и психотропных веществ, наркомании и снижение их потребления среди подростков и молодежи города Ставрополя</t>
  </si>
  <si>
    <r>
      <t xml:space="preserve"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</t>
    </r>
    <r>
      <rPr>
        <sz val="10"/>
        <color rgb="FF7030A0"/>
        <rFont val="Times New Roman"/>
        <family val="1"/>
        <charset val="204"/>
      </rPr>
      <t>обеспечение</t>
    </r>
    <r>
      <rPr>
        <sz val="10"/>
        <rFont val="Times New Roman"/>
        <family val="1"/>
        <charset val="204"/>
      </rPr>
      <t xml:space="preserve"> безопасности людей на водных объектах</t>
    </r>
  </si>
  <si>
    <t>Основное мероприятие «Проектирование аппаратно-программного комплекса «Безопасный город» на территории города Ставрополя и построение сегмента обеспечения правопорядка и профилактики правонарушений, включая системы видеонаблюдения на территории города Ставрополя»</t>
  </si>
  <si>
    <t>Расходы на проведение мероприятий по энергосбережению и повышению энергетической эффективности</t>
  </si>
  <si>
    <t>Муниципальная программа «Формирование современной городской среды на территории города Ставрополя»</t>
  </si>
  <si>
    <t>20 0 00 00000</t>
  </si>
  <si>
    <t>Расходы в рамках реализации муниципальной программы «Формирование современной городской среды на территории города Ставрополя»</t>
  </si>
  <si>
    <t>20 Б 00 00000</t>
  </si>
  <si>
    <t>Основное мероприятие «Благоустройство дворовых территорий в городе Ставрополе»</t>
  </si>
  <si>
    <t>20 Б 01 00000</t>
  </si>
  <si>
    <t>20 Б 01 L5550</t>
  </si>
  <si>
    <t>Основное мероприятие «Благоустройство общественных территорий в городе Ставрополе»</t>
  </si>
  <si>
    <t>20 Б 02 00000</t>
  </si>
  <si>
    <t>20 Б 02 L5550</t>
  </si>
  <si>
    <t xml:space="preserve">Основное мероприятие «Разработка дизайн-проектов благоустройства дворовых территорий в городе Ставрополе» </t>
  </si>
  <si>
    <t>20 Б 03 00000</t>
  </si>
  <si>
    <t>20 Б 03 20300</t>
  </si>
  <si>
    <t>75 1 00 11010</t>
  </si>
  <si>
    <t>78 1 00 11010</t>
  </si>
  <si>
    <t>98 1 00 20020</t>
  </si>
  <si>
    <t>Снос многоквартирных домов в городе Ставрополе, признанных аварийными и подлежащими сносу (в том числе проектно-сметная документация)</t>
  </si>
  <si>
    <t>98 1 00 20950</t>
  </si>
  <si>
    <t>Расходы на проведение ремонтных работ в помещениях для размещения участковых избирательных комиссий и для голосования, находящихся в муниципальной собственности города Ставрополя</t>
  </si>
  <si>
    <t>98 1 00 21020</t>
  </si>
  <si>
    <t>Проведение отдельных мероприятий в области автомобильного транспорта</t>
  </si>
  <si>
    <t>98 1 00 21170</t>
  </si>
  <si>
    <t>98 1 00 21350</t>
  </si>
  <si>
    <t>Расходы на обеспечение выплаты работникам организаций минимального размера оплаты труда, установленного законодательством Российской Федерации</t>
  </si>
  <si>
    <t>98 1 00 21440</t>
  </si>
  <si>
    <t>Благоустройство территорий в районах города Ставрополя</t>
  </si>
  <si>
    <t>98 1 00 21450</t>
  </si>
  <si>
    <t>Расходы на повышение заработной платы работников муниципальных учреждений культуры города Ставрополя, педагогических работников муниципальных учреждений дополнительного образования детей города Ставрополя</t>
  </si>
  <si>
    <t>98 1 00 21520</t>
  </si>
  <si>
    <t>Расходы на перерасчет заработной платы педагогическим работникам учреждений дополнительного образования  детей в сфере культуры в соответствии с приказом Министерства образования и науки Российской Федерации от 22 декабря 2014 г. № 1601 «О продолжительности рабочего времени (нормах часов педагогической работы за ставку заработной платы) педагогических работников и о Порядке определения учебной нагрузки педагогических работников, оговариваемой в трудовом договоре»</t>
  </si>
  <si>
    <t>98 1 00 21530</t>
  </si>
  <si>
    <t>Разработка Программы комплексного развития транспортной инфраструктуры города Ставрополя</t>
  </si>
  <si>
    <t>98 1 00 21540</t>
  </si>
  <si>
    <t>ФБ</t>
  </si>
  <si>
    <t>Реализация проектов развития территорий муниципальных образований, основанных на местных инициативах, за счет средств местного бюджета</t>
  </si>
  <si>
    <t>98 1 00 S6420</t>
  </si>
  <si>
    <t>Итого</t>
  </si>
  <si>
    <t>программные расходы</t>
  </si>
  <si>
    <t>непрограммные расходы</t>
  </si>
  <si>
    <t>21460</t>
  </si>
  <si>
    <t>Расходы за счет средств субсидии, выделяемой из бюджета Ставропольского края бюджету города Ставрополя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пассажиров по муниципальным маршрутам  регулярных  перевозок</t>
  </si>
  <si>
    <t>21470</t>
  </si>
  <si>
    <t>21490</t>
  </si>
  <si>
    <t>21480</t>
  </si>
  <si>
    <t>21510</t>
  </si>
  <si>
    <t>20</t>
  </si>
  <si>
    <t>S6420</t>
  </si>
  <si>
    <t>80010</t>
  </si>
  <si>
    <t>80040</t>
  </si>
  <si>
    <t>80050</t>
  </si>
  <si>
    <t>80090</t>
  </si>
  <si>
    <t>80130</t>
  </si>
  <si>
    <t>80170</t>
  </si>
  <si>
    <t>80200</t>
  </si>
  <si>
    <t>21550</t>
  </si>
  <si>
    <t>из таблицы</t>
  </si>
  <si>
    <t>02Б0120160</t>
  </si>
  <si>
    <t>02Б0220560</t>
  </si>
  <si>
    <t>03301S0270</t>
  </si>
  <si>
    <t>10Б0120050</t>
  </si>
  <si>
    <t>10Б0220010</t>
  </si>
  <si>
    <t>11Б0221550</t>
  </si>
  <si>
    <t>20Б01L5550</t>
  </si>
  <si>
    <t>20Б02L5550</t>
  </si>
  <si>
    <t>20Б0320300</t>
  </si>
  <si>
    <t>98100S6420</t>
  </si>
  <si>
    <t>0310177220</t>
  </si>
  <si>
    <t>0320180010</t>
  </si>
  <si>
    <t>0320180040</t>
  </si>
  <si>
    <t>0320180050</t>
  </si>
  <si>
    <t>0320180080</t>
  </si>
  <si>
    <t>0320180090</t>
  </si>
  <si>
    <t>0320180130</t>
  </si>
  <si>
    <t>0320180170</t>
  </si>
  <si>
    <t>0320180200</t>
  </si>
  <si>
    <t>0410320220</t>
  </si>
  <si>
    <t>0420221410</t>
  </si>
  <si>
    <t>0420221460</t>
  </si>
  <si>
    <t>0420221470</t>
  </si>
  <si>
    <t>0420221490</t>
  </si>
  <si>
    <t>0430421480</t>
  </si>
  <si>
    <t>0430421510</t>
  </si>
  <si>
    <t>0721221430</t>
  </si>
  <si>
    <t>7510011010</t>
  </si>
  <si>
    <t>7810011010</t>
  </si>
  <si>
    <t>9810020950</t>
  </si>
  <si>
    <t>9810021020</t>
  </si>
  <si>
    <t>9810021170</t>
  </si>
  <si>
    <t>9810021440</t>
  </si>
  <si>
    <t>9810021450</t>
  </si>
  <si>
    <t>9810021520</t>
  </si>
  <si>
    <t>9810021530</t>
  </si>
  <si>
    <t>9810021540</t>
  </si>
  <si>
    <t>из АС БЮДЖЕТ</t>
  </si>
  <si>
    <t>РАСХОДЫ</t>
  </si>
  <si>
    <t>бюджета города Ставрополя по ведомственной структуре расходов за 2017 год</t>
  </si>
  <si>
    <t>Наименование показателя</t>
  </si>
  <si>
    <t xml:space="preserve">Ставропольская городская Дума </t>
  </si>
  <si>
    <t>00 0 00 00000</t>
  </si>
  <si>
    <t>Общегосударственные вопросы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</si>
  <si>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</si>
  <si>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</si>
  <si>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</si>
  <si>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Уплата налогов, сборов и иных платежей</t>
  </si>
  <si>
    <t>Средства массовой информации</t>
  </si>
  <si>
    <t>Телевидение и радиовещание</t>
  </si>
  <si>
    <t>Периодическая печать и издательства</t>
  </si>
  <si>
    <t>Администрация города Ставрополя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</si>
  <si>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</si>
  <si>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</si>
  <si>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Исполнение судебных актов</t>
  </si>
  <si>
    <t>Судебная система</t>
  </si>
  <si>
    <t>Другие общегосударственные вопросы</t>
  </si>
  <si>
    <t>Специальные расходы</t>
  </si>
  <si>
    <t>Подпрограмма «Противодействие коррупции в сфере деятельности администрации города Ставрополя и ее органах»</t>
  </si>
  <si>
    <t>14 1 01 21340</t>
  </si>
  <si>
    <t>Подпрограмма «Оптимизация и повышение качества предоставления государственных и муниципальных услуг в городе Ставрополе»</t>
  </si>
  <si>
    <t>Расходы на выплаты персоналу казенных учреждений</t>
  </si>
  <si>
    <t>Премии и гранты</t>
  </si>
  <si>
    <t>Субсидии некоммерческим организациям (за исключением государственных (муниципальных) учреждений)</t>
  </si>
  <si>
    <t>71 1 00 10050</t>
  </si>
  <si>
    <t>71 4 00 00000</t>
  </si>
  <si>
    <t>71 4 00 21040</t>
  </si>
  <si>
    <t>Национальная экономика</t>
  </si>
  <si>
    <t xml:space="preserve">Другие вопросы в области национальной экономики 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</si>
  <si>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</si>
  <si>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Образование</t>
  </si>
  <si>
    <t>Профессиональная подготовка, переподготовка и повышение квалификации</t>
  </si>
  <si>
    <t xml:space="preserve">Культура, кинематография </t>
  </si>
  <si>
    <t>Культура</t>
  </si>
  <si>
    <t>Комитет по управлению муниципальным имуществом города Ставрополя</t>
  </si>
  <si>
    <t>15 1 02 S7310</t>
  </si>
  <si>
    <t>15 1 02 77310</t>
  </si>
  <si>
    <t>Обеспечения деятельности комитета по управлению муниципальным имуществом города Ставрополя</t>
  </si>
  <si>
    <t>72 1 00 10050</t>
  </si>
  <si>
    <t>Другие вопросы в области национальной экономики</t>
  </si>
  <si>
    <t xml:space="preserve"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 </t>
  </si>
  <si>
    <t>Жилищно-коммунальное хозяйство</t>
  </si>
  <si>
    <t>Жилищное хозяйство</t>
  </si>
  <si>
    <t>98 2 00 76910</t>
  </si>
  <si>
    <t>выплата собственникам жилых помещений, находящихся в аварийных многоквартирных домах, включенных в программу переселения граждан из аварийного жилищного фонда в городе Ставрополе, возмещения за изымаемые для муниципальных нужд города Ставрополя жилые помещения</t>
  </si>
  <si>
    <t>Бюджетные инвестиции</t>
  </si>
  <si>
    <t>Другие вопросы в области жилищно-коммунального хозяйства</t>
  </si>
  <si>
    <t>72 2 00 20950</t>
  </si>
  <si>
    <t>Социальная политика</t>
  </si>
  <si>
    <t>Социальное обеспечение населения</t>
  </si>
  <si>
    <t>06 Б 01 77360</t>
  </si>
  <si>
    <t>06Б0177360</t>
  </si>
  <si>
    <t>Социальные выплаты гражданам, кроме публичных нормативных социальных выплат</t>
  </si>
  <si>
    <t>06 Б 01 S7360</t>
  </si>
  <si>
    <t>06Б01S7360</t>
  </si>
  <si>
    <t>Комитет финансов и бюджета администрации города Ставрополя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</si>
  <si>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</si>
  <si>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Резервный фонд</t>
  </si>
  <si>
    <t>Резервные средства</t>
  </si>
  <si>
    <t>Обслуживание государственного и муниципального долга</t>
  </si>
  <si>
    <t>Обслуживание государственного внутреннего и муниципального долга</t>
  </si>
  <si>
    <t>Обслуживание муниципального долга</t>
  </si>
  <si>
    <t>Комитет муниципального заказа и торговли администрации города Ставрополя</t>
  </si>
  <si>
    <t>Подпрограмма «Профилактика правонарушений в городе Ставрополе»</t>
  </si>
  <si>
    <t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</t>
  </si>
  <si>
    <t>Комитет образования администрации города Ставрополя</t>
  </si>
  <si>
    <t>Дошкольное образование</t>
  </si>
  <si>
    <t>Субсидии бюджетным учреждениям</t>
  </si>
  <si>
    <t>Субсидии автономным учреждениям</t>
  </si>
  <si>
    <t>Общее образование</t>
  </si>
  <si>
    <t>01 1 06 77300</t>
  </si>
  <si>
    <t>01 1 06 S7300</t>
  </si>
  <si>
    <t>Дополнительное образование детей</t>
  </si>
  <si>
    <t>01103S7080</t>
  </si>
  <si>
    <t>Молодежная политика</t>
  </si>
  <si>
    <t>Другие вопросы в области образования</t>
  </si>
  <si>
    <t>Расходы на выплаты персоналу  государственных (муниципальных) органов</t>
  </si>
  <si>
    <t>Охрана семьи и детства</t>
  </si>
  <si>
    <t>Публичные нормативные социальные выплаты гражданам</t>
  </si>
  <si>
    <t>Комитет культуры и молодежной политики администрации города Ставрополя</t>
  </si>
  <si>
    <t>Иные выплаты населению</t>
  </si>
  <si>
    <t>Предоставление платежей, взносов, безвозмездных перечислений субъектам международного права</t>
  </si>
  <si>
    <t>Стипендии</t>
  </si>
  <si>
    <t>Культура, кинематография</t>
  </si>
  <si>
    <t xml:space="preserve">Основное мероприятие «Создание условий для беспрепятственного доступа маломобильных групп населения к объектам городской инфраструктуры» </t>
  </si>
  <si>
    <t>03 3 01 R0270</t>
  </si>
  <si>
    <t>07 2 02 77090</t>
  </si>
  <si>
    <t>Повышение заработной платы работников муниципальных учреждений культуры за счет средств местного бюджета</t>
  </si>
  <si>
    <t>07 2 02 S7090</t>
  </si>
  <si>
    <t>07 2 03 77090</t>
  </si>
  <si>
    <t>07 2 03 S7090</t>
  </si>
  <si>
    <t>07 2 04 77090</t>
  </si>
  <si>
    <t>07 2 04 R5194</t>
  </si>
  <si>
    <t>07 2 04 S7090</t>
  </si>
  <si>
    <t>07 2 05 77090</t>
  </si>
  <si>
    <t>07 2 05 S7090</t>
  </si>
  <si>
    <t>07 2 12 21370</t>
  </si>
  <si>
    <t>07 2 12 21420</t>
  </si>
  <si>
    <t>07 2 12 76660</t>
  </si>
  <si>
    <t>98 1 00 20910</t>
  </si>
  <si>
    <t>Другие вопросы в области культуры, кинематографии</t>
  </si>
  <si>
    <t>Комитет труда и социальной защиты населения администрации города Ставрополя</t>
  </si>
  <si>
    <t>77 1 00 10050</t>
  </si>
  <si>
    <t>98 1 00 21360</t>
  </si>
  <si>
    <t>Подпрограмма «Осуществление отдельных государственных полномочий в области социальной поддержки отдельных категорий граждан»</t>
  </si>
  <si>
    <t xml:space="preserve">Выплата ежемесячной денежной компенсации на каждого ребенка в возрасте до 18 лет многодетным семьям </t>
  </si>
  <si>
    <t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</t>
  </si>
  <si>
    <t>Другие вопросы в области социальной политики</t>
  </si>
  <si>
    <t>Комитет физической культуры и спорта администрации города Ставрополя</t>
  </si>
  <si>
    <t>Основное мероприятие «Обеспечение деятельности муниципальных учреждений дополнительного образования детей физкультурно-спортивной направленности города Ставрополя»</t>
  </si>
  <si>
    <t>08 1 01 77080</t>
  </si>
  <si>
    <t>08 1 01 S7080</t>
  </si>
  <si>
    <t>08101S7080</t>
  </si>
  <si>
    <t>Физическая культура и спорт</t>
  </si>
  <si>
    <t xml:space="preserve">Физическая культура </t>
  </si>
  <si>
    <t>Массовый спорт</t>
  </si>
  <si>
    <t>Спорт высших достижений</t>
  </si>
  <si>
    <t>Другие вопросы в области физической культуры и спорта</t>
  </si>
  <si>
    <t>78 2 00 00000</t>
  </si>
  <si>
    <t>78 2 00 21340</t>
  </si>
  <si>
    <t>Администрация Ленинского района города Ставрополя</t>
  </si>
  <si>
    <t>Дорожное хозяйство (дорожные фонды)</t>
  </si>
  <si>
    <t>04 2 02 21410</t>
  </si>
  <si>
    <t>Основное мероприятие  «Повышение уровня технического состояния многоквартирных домов и продление сроков их эксплуатации»</t>
  </si>
  <si>
    <t>Благоустройство</t>
  </si>
  <si>
    <t>Администрация Октябрьского района города Ставрополя</t>
  </si>
  <si>
    <t>Расходы на выплаты по оплате труда работников  органов местного самоуправления города Ставрополя</t>
  </si>
  <si>
    <t>98 1 00 21150</t>
  </si>
  <si>
    <t>Предоставление субсидии на частичное возмещение затрат, связанных с временным размещением граждан, пострадавших в результате оползня на территории дачного некоммерческого товарищества «Ягодка» города Ставрополя, произошедшего по причине продолжительных дождей, в гостинице «Эльбрус»</t>
  </si>
  <si>
    <t>98 1 00 21560</t>
  </si>
  <si>
    <t>Администрация Промышленного района города Ставрополя</t>
  </si>
  <si>
    <t>Комитет городского хозяйства администрации города Ставрополя</t>
  </si>
  <si>
    <t>83 1 00 10050</t>
  </si>
  <si>
    <t>Лесное хозяйство</t>
  </si>
  <si>
    <t>Транспорт</t>
  </si>
  <si>
    <t>Расходы на проведение отдельных мероприятий по электрическому транспорту</t>
  </si>
  <si>
    <t>98 2 00 76470</t>
  </si>
  <si>
    <t>выплата собственникам жилых помещений, находящихся в аварийных многоквартирных домах, включенных в программы переселения граждан из аварийного жилищного фонда в городе Ставрополе, реализовывавшиеся до 2014 года, возмещения за изымаемые для муниципальных нужд города Ставрополя жилые помещения</t>
  </si>
  <si>
    <t>Коммунальное хозяйство</t>
  </si>
  <si>
    <t>разработка проектной документации на строительство участка сети дождевой канализации на территории «Русский лес» в городе Ставрополе (в том числе проектно-изыскательские работы)</t>
  </si>
  <si>
    <t>04 3 04 21390</t>
  </si>
  <si>
    <t>04 3 04 R5550</t>
  </si>
  <si>
    <t>83 2 00 20780</t>
  </si>
  <si>
    <t>строительство линий наружного освещения по улице Сельской города Ставрополя (в том числе проектно-изыскательские работы)</t>
  </si>
  <si>
    <t xml:space="preserve">Бюджетные инвестиции </t>
  </si>
  <si>
    <t>строительство подпорной стены по улице Герцена в районе дома № 62а города Ставрополя (в том числе проектно-изыскательские работы)</t>
  </si>
  <si>
    <t>Комитет градостроительства администрации города Ставрополя</t>
  </si>
  <si>
    <t>Основное мероприятие  «Развитие и обеспечение функционирования межведомственного электронного взаимодействия и муниципальных информационных систем»</t>
  </si>
  <si>
    <t>Обеспечение деятельности комитета градостроительства администрации города Ставрополя</t>
  </si>
  <si>
    <t>Непрограммные расходы в рамках обеспечения деятельности комитета градостроительства администрации города Ставрополя</t>
  </si>
  <si>
    <t>98 2 00 20800</t>
  </si>
  <si>
    <t>строительство объекта «Многоуровневая парковка рядом с  объектом здравоохранения «Ставропольский клинический перинатальный центр» (в том числе проектно-изыскательские работы)</t>
  </si>
  <si>
    <t>Основное мероприятие «Строительство и реконструкция зданий муниципальных  дошкольных и общеобразовательных учреждений на территории города Ставрополя»</t>
  </si>
  <si>
    <t>строительство муниципального образовательного учреждения средней общеобразовательной школы на 1000 мест в 529 квартале г. Ставрополя, ул. Тухачевского, 30 а (в том числе проектно-изыскательские работы; строительно-монтажные работы)</t>
  </si>
  <si>
    <t>строительство муниципального образовательного учреждения средней общеобразовательной школы на 1000 мест в 529 квартале г. Ставрополя, ул. Тухачевского, 30а (в том числе проектно-изыскательские работы; строительно-монтажные работы) за счет средств федерального бюджета</t>
  </si>
  <si>
    <t>строительство муниципального образовательного учреждения средней общеобразовательной школы на 1000 мест в 529 квартале г. Ставрополя, ул. Тухачевского, 30а (в том числе проектно-изыскательские работы; строительно-монтажные работы) за счет средств краевого бюджета</t>
  </si>
  <si>
    <t>строительство муниципального образовательного учреждения средней общеобразовательной школы на 807 мест в 530 квартале г. Ставрополя (в том числе проектно-изыскательские работы; строительно-монтажные работы)</t>
  </si>
  <si>
    <t>строительство сценическо-концертной площадки с подземной автостоянкой в 52 квартале города Ставрополя</t>
  </si>
  <si>
    <t>строительство памятника заслуженному художнику РСФСР П.М. Гречишкину на территории города Ставрополя (в том числе проектно-изыскательские работы)</t>
  </si>
  <si>
    <t>строительство памятника Хопёрскому казачьему полку на территории города Ставрополя (в том числе проектно-изыскательские работы)</t>
  </si>
  <si>
    <t>08 1 04 00000</t>
  </si>
  <si>
    <t>08 1 04 21380</t>
  </si>
  <si>
    <t>Комитет по делам гражданской обороны и чрезвычайным ситуациям администрации города Ставрополя</t>
  </si>
  <si>
    <t>85 1 00 10050</t>
  </si>
  <si>
    <t>Национальная безопасность и правоохранительная деятельность</t>
  </si>
  <si>
    <t>Предупреждение  и ликвидация  последствий чрезвычайных ситуаций природного и техногенного характера, гражданская оборона</t>
  </si>
  <si>
    <t>ИТОГО:</t>
  </si>
  <si>
    <t>АИП</t>
  </si>
  <si>
    <t>местные</t>
  </si>
  <si>
    <t>краевые</t>
  </si>
  <si>
    <t>федеральные</t>
  </si>
  <si>
    <t>остатки местные на 01.01.2017</t>
  </si>
  <si>
    <t>д.б.</t>
  </si>
  <si>
    <t>откл</t>
  </si>
  <si>
    <t>остатки краевые на 01.01.2017</t>
  </si>
  <si>
    <t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</t>
  </si>
  <si>
    <t>0110377080</t>
  </si>
  <si>
    <t>0430421390</t>
  </si>
  <si>
    <t>0721221420</t>
  </si>
  <si>
    <t>0810177080</t>
  </si>
  <si>
    <t>1410121340</t>
  </si>
  <si>
    <t>1510277310</t>
  </si>
  <si>
    <t>7110010050</t>
  </si>
  <si>
    <t>7220020970</t>
  </si>
  <si>
    <t>7820021340</t>
  </si>
  <si>
    <t>8110020050</t>
  </si>
  <si>
    <t>8310010050</t>
  </si>
  <si>
    <t>8510010050</t>
  </si>
  <si>
    <t>7140021040</t>
  </si>
  <si>
    <t>9810021560</t>
  </si>
  <si>
    <t>70 1 00 10050</t>
  </si>
  <si>
    <t>Подпрограмма «Снижение административных барьеров, оптимизация и повышение качества предоставления государственных и муниципальных услуг в городе Ставрополе»</t>
  </si>
  <si>
    <t xml:space="preserve">15 2 03 20370 </t>
  </si>
  <si>
    <t>остатки на 01.01.2016</t>
  </si>
  <si>
    <t xml:space="preserve">Подпрограмма «Развитие муниципальной службы в городе Ставрополе на 2014 - 2018 годы» </t>
  </si>
  <si>
    <t>приобретение в собственность муниципального образования города Ставрополя земельного участка для размещения кладбища</t>
  </si>
  <si>
    <t>73 1 00 10050</t>
  </si>
  <si>
    <t xml:space="preserve">07 1 01 00000 </t>
  </si>
  <si>
    <t>Подпрограмма «Организация дошкольного, школьного и дополнительного образования на 2014 - 2018 годы»</t>
  </si>
  <si>
    <t xml:space="preserve">77 0 00 00000 </t>
  </si>
  <si>
    <t xml:space="preserve">03 2 00 00000 </t>
  </si>
  <si>
    <t>Расходы на организацию и проведение мероприятий, посвященных знаменательным и памятным датам</t>
  </si>
  <si>
    <t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лет, за счет средств федерального бюджета</t>
  </si>
  <si>
    <t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лет, за счет средств бюджета Ставропольского края</t>
  </si>
  <si>
    <t>78 1 00 10050</t>
  </si>
  <si>
    <t>80 1 00 10050</t>
  </si>
  <si>
    <t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ресурсами, на 2014 - 2018 годы»</t>
  </si>
  <si>
    <t>81 2 00 00000</t>
  </si>
  <si>
    <t>81 2 00 20200</t>
  </si>
  <si>
    <t>82 1 00 10050</t>
  </si>
  <si>
    <t>проектирование, строительство и реконструкция автомобильных дорог общего пользования местного значения</t>
  </si>
  <si>
    <t>реконструкция участка улицы Пирогова от разворотного круга по улице Пирогова до улицы Доваторцев (в том числе проектно-изыскательские работы)</t>
  </si>
  <si>
    <t>разработка предпроектной документации на строительство многоуровневых развязок на пересечении улиц Доваторцев - Шпаковская, Доваторцев - Лермонтова и Доваторцев - Тухачевского - Космонавтов в городе Ставрополе</t>
  </si>
  <si>
    <t>Предоставление субсидии на возмещение затрат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t>
  </si>
  <si>
    <t>06 2 00 00000</t>
  </si>
  <si>
    <t xml:space="preserve">за счет средств бюджета Ставропольского края </t>
  </si>
  <si>
    <t>выкуп недвижимого имущества у собственников аварийного жилья, включенного в адресную программу переселения граждан из аварийного жилищного фонда в городе Ставрополе</t>
  </si>
  <si>
    <t>выкуп недвижимого имущества у собственников аварийного жилья, включенного в программы переселения граждан из аварийного жилищного фонда, реализуемые в городе Ставрополе до 2014 года</t>
  </si>
  <si>
    <t>строительство бытовой канализации по проезду Охотничьему на участке от дома № 31/1 до дома № 61/1 и до точки врезки, расположенной на улице Лесной города Ставрополя (в том числе проектно-изыскательские работы)</t>
  </si>
  <si>
    <t>Основное мероприятие  «Благоустройство территории города Ставрополя»</t>
  </si>
  <si>
    <t>строительство линий наружного освещения по улице Ленина на участке от дома № 480 «В» К-1 до улицы Индустриальной, от улицы Индустриальной до улицы 1 Промышленной города Ставрополя (в том числе проектно-изыскательские работы)</t>
  </si>
  <si>
    <t>строительство ливневой канализации в 530 квартале города Ставрополя</t>
  </si>
  <si>
    <t>корректировка проектно-сметной документации на строительство ливневой канализации южного склона 530 квартала города Ставрополя</t>
  </si>
  <si>
    <t>устройство системы полива по проспекту Кулакова</t>
  </si>
  <si>
    <t>строительство ливневой канализации южного склона 530 квартала города Ставрополя</t>
  </si>
  <si>
    <t>Субсидии на предоставление молодым  семьям социальных выплат на приобретение (строительство) жилья за счет средств краевого бюджета</t>
  </si>
  <si>
    <t>06 1 01 R0200</t>
  </si>
  <si>
    <t>строительство объекта «Многоуровневая парковка рядом с объектом здравоохранения «Ставропольский клинический перинатальный центр» (в том числе проектно-изыскательские работы)»</t>
  </si>
  <si>
    <t>Бюджетные инвестиции в объекты капитального строительства (реконструкции) дошкольных образовательных организаций за счет средств местного бюджета</t>
  </si>
  <si>
    <t>строительство дошкольного образовательного учреждения на 280 мест в 526 квартале г. Ставрополя, пересечение ул. Пирогова и ул. Шпаковской (в том числе проектно-изыскательские работы)</t>
  </si>
  <si>
    <t>строительство дошкольного образовательного учреждения на 160 мест в 204 квартале г. Ставрополя, ул. Серова, 470/7 (в том числе проектно-изыскательские работы)</t>
  </si>
  <si>
    <t>строительство дошкольного образовательного учреждения на 160 мест в 528 квартале г. Ставрополя, ул. 45 Параллель,18 (в том числе проектно-изыскательские работы) (остатки на 01.01.2016)</t>
  </si>
  <si>
    <t>строительство муниципального образовательного учреждения средней общеобразовательной школы на 807 мест в 530 квартале г. Ставрополя (в том числе проектно-изыскательские работы; строительно-монтажные работы) (остатки на 01.01.2016)</t>
  </si>
  <si>
    <t>строительство муниципального образовательного учреждения средней общеобразовательной школы на 990 мест в 204 квартале по улице Чехова, 65 г. Ставрополя  (в том числе проектно-изыскательские работы; строительно-монтажные работы) (остатки на 01.01.2016)</t>
  </si>
  <si>
    <t>строительство памятника Хопёрскому казачьему полку на территории города Ставрополя (в том числе проектно-изыскательские работы) (остатки на 01.01.2016)</t>
  </si>
  <si>
    <t>строительство сценическо-концертной площадки с подземной автостоянкой (в том числе изготовление проектно-сметной документации)</t>
  </si>
  <si>
    <t>Подпрограмма «Строительство, реконструкция и обустройство спортивных сооружений»</t>
  </si>
  <si>
    <t>устройство стадиона (сдвоенной площадки) для пляжных видов спорта на территории Комсомольского пруда в городе Ставрополе</t>
  </si>
  <si>
    <t>подготовка основания, доставка, укладка и сертификация футбольного поля с искусственным покрытием на территории города Ставрополя по адресу: проспект Юности, 5</t>
  </si>
  <si>
    <t xml:space="preserve">Основное мероприятие «Приобретение и установка систем видеонаблюдения в местах массового пребывания граждан» </t>
  </si>
  <si>
    <t>7150010020</t>
  </si>
  <si>
    <t>7060010020</t>
  </si>
  <si>
    <t>8110077250</t>
  </si>
  <si>
    <t>7110051200</t>
  </si>
  <si>
    <t>7040010010</t>
  </si>
  <si>
    <t>7040010020</t>
  </si>
  <si>
    <t>7130020860</t>
  </si>
  <si>
    <t>9810020860</t>
  </si>
  <si>
    <t>10Б0220020</t>
  </si>
  <si>
    <t>0430277260</t>
  </si>
  <si>
    <t>04302S7260</t>
  </si>
  <si>
    <t>1320220620</t>
  </si>
  <si>
    <t>1410320080</t>
  </si>
  <si>
    <t>1510320350</t>
  </si>
  <si>
    <t>1510420350</t>
  </si>
  <si>
    <t>7010010050</t>
  </si>
  <si>
    <t>7010020080</t>
  </si>
  <si>
    <t>7050020090</t>
  </si>
  <si>
    <t>7110076610</t>
  </si>
  <si>
    <t>7220021120</t>
  </si>
  <si>
    <t>7310010050</t>
  </si>
  <si>
    <t>7320010050</t>
  </si>
  <si>
    <t>7320020750</t>
  </si>
  <si>
    <t>7410077250</t>
  </si>
  <si>
    <t>7620020110</t>
  </si>
  <si>
    <t>7810010050</t>
  </si>
  <si>
    <t>7810020050</t>
  </si>
  <si>
    <t>8010010050</t>
  </si>
  <si>
    <t>8020021120</t>
  </si>
  <si>
    <t>8020021270</t>
  </si>
  <si>
    <t>8020053910</t>
  </si>
  <si>
    <t>8120053910</t>
  </si>
  <si>
    <t>8210010050</t>
  </si>
  <si>
    <t>8220021120</t>
  </si>
  <si>
    <t>8220021240</t>
  </si>
  <si>
    <t>8220021270</t>
  </si>
  <si>
    <t>8220053910</t>
  </si>
  <si>
    <t>8320010050</t>
  </si>
  <si>
    <t>8320021040</t>
  </si>
  <si>
    <t>8410020740</t>
  </si>
  <si>
    <t>9810053910</t>
  </si>
  <si>
    <t>1530220660</t>
  </si>
  <si>
    <t>1610220690</t>
  </si>
  <si>
    <t>1610311010</t>
  </si>
  <si>
    <t>1610411010</t>
  </si>
  <si>
    <t>1610520120</t>
  </si>
  <si>
    <t>0430177250</t>
  </si>
  <si>
    <t>02Б0360010</t>
  </si>
  <si>
    <t>0350150270</t>
  </si>
  <si>
    <t>03501L0270</t>
  </si>
  <si>
    <t>0420121170</t>
  </si>
  <si>
    <t>0420121220</t>
  </si>
  <si>
    <t>0420121250</t>
  </si>
  <si>
    <t>0420220880</t>
  </si>
  <si>
    <t>0420240040</t>
  </si>
  <si>
    <t>0420276470</t>
  </si>
  <si>
    <t>0510120390</t>
  </si>
  <si>
    <t>0510220390</t>
  </si>
  <si>
    <t>1220120640</t>
  </si>
  <si>
    <t>1230120650</t>
  </si>
  <si>
    <t>1230220650</t>
  </si>
  <si>
    <t>7220020140</t>
  </si>
  <si>
    <t>0410109601</t>
  </si>
  <si>
    <t>0410121220</t>
  </si>
  <si>
    <t>0410160140</t>
  </si>
  <si>
    <t>0410321290</t>
  </si>
  <si>
    <t>0620109502</t>
  </si>
  <si>
    <t>0620109602</t>
  </si>
  <si>
    <t>0620176580</t>
  </si>
  <si>
    <t>0620176910</t>
  </si>
  <si>
    <t>06201S6910</t>
  </si>
  <si>
    <t>06201S6920</t>
  </si>
  <si>
    <t>8120020200</t>
  </si>
  <si>
    <t>02Б0260050</t>
  </si>
  <si>
    <t>0430477060</t>
  </si>
  <si>
    <t>8320020930</t>
  </si>
  <si>
    <t>8320020940</t>
  </si>
  <si>
    <t>01201S6970</t>
  </si>
  <si>
    <t>0120151122</t>
  </si>
  <si>
    <t>0120171010</t>
  </si>
  <si>
    <t>01201L1010</t>
  </si>
  <si>
    <t>01201L1122</t>
  </si>
  <si>
    <t>01201R1122</t>
  </si>
  <si>
    <t>0720921240</t>
  </si>
  <si>
    <t>09Б0120230</t>
  </si>
  <si>
    <t>09Б0220230</t>
  </si>
  <si>
    <t>09Б0320230</t>
  </si>
  <si>
    <t>09Б0420230</t>
  </si>
  <si>
    <t>09Б0520230</t>
  </si>
  <si>
    <t>0710120600</t>
  </si>
  <si>
    <t>0720451440</t>
  </si>
  <si>
    <t>0720471440</t>
  </si>
  <si>
    <t>0720740010</t>
  </si>
  <si>
    <t>0721021260</t>
  </si>
  <si>
    <t>0721076660</t>
  </si>
  <si>
    <t>07210S6660</t>
  </si>
  <si>
    <t>0721340010</t>
  </si>
  <si>
    <t>1510477310</t>
  </si>
  <si>
    <t>15104S7310</t>
  </si>
  <si>
    <t>7610020250</t>
  </si>
  <si>
    <t>0310154620</t>
  </si>
  <si>
    <t>0310176220</t>
  </si>
  <si>
    <t>0310176230</t>
  </si>
  <si>
    <t>0310176300</t>
  </si>
  <si>
    <t>0310176310</t>
  </si>
  <si>
    <t>0310176320</t>
  </si>
  <si>
    <t>0310176330</t>
  </si>
  <si>
    <t>0310276280</t>
  </si>
  <si>
    <t>0320180250</t>
  </si>
  <si>
    <t>0320521150</t>
  </si>
  <si>
    <t>0330120500</t>
  </si>
  <si>
    <t>0330220500</t>
  </si>
  <si>
    <t>0340120520</t>
  </si>
  <si>
    <t>0340221240</t>
  </si>
  <si>
    <t>0350120530</t>
  </si>
  <si>
    <t>0370120510</t>
  </si>
  <si>
    <t>0610150200</t>
  </si>
  <si>
    <t>0610170200</t>
  </si>
  <si>
    <t>0610190030</t>
  </si>
  <si>
    <t>06101L0200</t>
  </si>
  <si>
    <t>06101R0200</t>
  </si>
  <si>
    <t>0110776170</t>
  </si>
  <si>
    <t>0110776180</t>
  </si>
  <si>
    <t>0110776190</t>
  </si>
  <si>
    <t>0110776600</t>
  </si>
  <si>
    <t>0310250840</t>
  </si>
  <si>
    <t>0360160040</t>
  </si>
  <si>
    <t>7720021050</t>
  </si>
  <si>
    <t>7720021120</t>
  </si>
  <si>
    <t>0820320440</t>
  </si>
  <si>
    <t>0830140010</t>
  </si>
  <si>
    <t>0830140050</t>
  </si>
  <si>
    <t>08301S7000</t>
  </si>
  <si>
    <t>7810020730</t>
  </si>
  <si>
    <t>7820020730</t>
  </si>
  <si>
    <t>1410460030</t>
  </si>
  <si>
    <t>7410010050</t>
  </si>
  <si>
    <t>0720440010</t>
  </si>
  <si>
    <t>81</t>
  </si>
  <si>
    <t>Сопоставительная таблица целевых статей классификации расходов бюджета города Ставрополя на 2018 год к целевым статьям, применяемым в 2017 и 2016 годах (по состоянию на 01.01.2018)</t>
  </si>
</sst>
</file>

<file path=xl/styles.xml><?xml version="1.0" encoding="utf-8"?>
<styleSheet xmlns="http://schemas.openxmlformats.org/spreadsheetml/2006/main">
  <numFmts count="8">
    <numFmt numFmtId="164" formatCode="_-* #,##0.00_р_._-;\-* #,##0.00_р_._-;_-* &quot;-&quot;??_р_._-;_-@_-"/>
    <numFmt numFmtId="165" formatCode="00"/>
    <numFmt numFmtId="166" formatCode="000000"/>
    <numFmt numFmtId="167" formatCode="0000"/>
    <numFmt numFmtId="168" formatCode="0000000"/>
    <numFmt numFmtId="170" formatCode="0000000000"/>
    <numFmt numFmtId="180" formatCode="#,##0.0"/>
    <numFmt numFmtId="182" formatCode="#,##0.00_ ;[Red]\-#,##0.00\ "/>
  </numFmts>
  <fonts count="43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4"/>
      <color rgb="FF00B050"/>
      <name val="Times New Roman"/>
      <family val="1"/>
      <charset val="204"/>
    </font>
    <font>
      <i/>
      <sz val="14"/>
      <name val="Times New Roman"/>
      <family val="1"/>
      <charset val="204"/>
    </font>
    <font>
      <sz val="14"/>
      <color rgb="FF7030A0"/>
      <name val="Times New Roman"/>
      <family val="1"/>
      <charset val="204"/>
    </font>
    <font>
      <sz val="14"/>
      <color rgb="FF00B0F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8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4"/>
      <color rgb="FFFFC000"/>
      <name val="Times New Roman"/>
      <family val="1"/>
      <charset val="204"/>
    </font>
    <font>
      <sz val="10"/>
      <name val="Arial"/>
      <charset val="204"/>
    </font>
    <font>
      <sz val="10"/>
      <name val="Times New Roman"/>
      <family val="1"/>
      <charset val="204"/>
    </font>
    <font>
      <sz val="14"/>
      <name val="Arial Cyr"/>
      <charset val="204"/>
    </font>
    <font>
      <sz val="10"/>
      <color rgb="FF0070C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8"/>
      <name val="Arial Cyr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sz val="8"/>
      <color rgb="FFFF0000"/>
      <name val="Arial"/>
      <family val="2"/>
      <charset val="204"/>
    </font>
    <font>
      <sz val="8"/>
      <color rgb="FFFF0000"/>
      <name val="Arial Cyr"/>
      <charset val="204"/>
    </font>
    <font>
      <sz val="10"/>
      <color rgb="FFFF0000"/>
      <name val="Arial Cyr"/>
      <charset val="204"/>
    </font>
    <font>
      <i/>
      <sz val="12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FEFE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18">
    <xf numFmtId="0" fontId="0" fillId="0" borderId="0"/>
    <xf numFmtId="164" fontId="5" fillId="0" borderId="0" applyFont="0" applyFill="0" applyBorder="0" applyAlignment="0" applyProtection="0"/>
    <xf numFmtId="0" fontId="9" fillId="0" borderId="0"/>
    <xf numFmtId="0" fontId="4" fillId="0" borderId="0"/>
    <xf numFmtId="0" fontId="5" fillId="0" borderId="0"/>
    <xf numFmtId="0" fontId="9" fillId="0" borderId="0"/>
    <xf numFmtId="164" fontId="4" fillId="0" borderId="0" applyFont="0" applyFill="0" applyBorder="0" applyAlignment="0" applyProtection="0"/>
    <xf numFmtId="0" fontId="3" fillId="0" borderId="0"/>
    <xf numFmtId="0" fontId="29" fillId="0" borderId="0"/>
    <xf numFmtId="0" fontId="31" fillId="0" borderId="0"/>
    <xf numFmtId="0" fontId="2" fillId="0" borderId="0"/>
    <xf numFmtId="164" fontId="2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35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61">
    <xf numFmtId="0" fontId="0" fillId="0" borderId="0" xfId="0"/>
    <xf numFmtId="0" fontId="7" fillId="0" borderId="0" xfId="0" applyNumberFormat="1" applyFont="1" applyFill="1" applyAlignment="1">
      <alignment vertical="top" wrapText="1"/>
    </xf>
    <xf numFmtId="49" fontId="7" fillId="0" borderId="0" xfId="0" applyNumberFormat="1" applyFont="1" applyFill="1" applyAlignment="1">
      <alignment wrapText="1"/>
    </xf>
    <xf numFmtId="2" fontId="7" fillId="0" borderId="0" xfId="0" applyNumberFormat="1" applyFont="1" applyFill="1" applyAlignment="1">
      <alignment vertical="top" wrapText="1"/>
    </xf>
    <xf numFmtId="49" fontId="7" fillId="0" borderId="0" xfId="0" applyNumberFormat="1" applyFont="1" applyFill="1" applyAlignment="1">
      <alignment vertical="top"/>
    </xf>
    <xf numFmtId="0" fontId="7" fillId="0" borderId="0" xfId="0" applyNumberFormat="1" applyFont="1" applyFill="1" applyAlignment="1">
      <alignment vertical="top"/>
    </xf>
    <xf numFmtId="49" fontId="7" fillId="0" borderId="0" xfId="0" applyNumberFormat="1" applyFont="1" applyFill="1"/>
    <xf numFmtId="2" fontId="7" fillId="0" borderId="0" xfId="0" applyNumberFormat="1" applyFont="1" applyFill="1" applyAlignment="1">
      <alignment vertical="top"/>
    </xf>
    <xf numFmtId="1" fontId="6" fillId="0" borderId="3" xfId="0" applyNumberFormat="1" applyFont="1" applyFill="1" applyBorder="1" applyAlignment="1">
      <alignment horizontal="center" vertical="top" wrapText="1"/>
    </xf>
    <xf numFmtId="49" fontId="8" fillId="2" borderId="3" xfId="0" applyNumberFormat="1" applyFont="1" applyFill="1" applyBorder="1" applyAlignment="1">
      <alignment horizontal="center" vertical="top"/>
    </xf>
    <xf numFmtId="49" fontId="8" fillId="2" borderId="3" xfId="0" applyNumberFormat="1" applyFont="1" applyFill="1" applyBorder="1" applyAlignment="1">
      <alignment horizontal="left" vertical="top" wrapText="1"/>
    </xf>
    <xf numFmtId="0" fontId="10" fillId="0" borderId="3" xfId="2" applyNumberFormat="1" applyFont="1" applyFill="1" applyBorder="1" applyAlignment="1" applyProtection="1">
      <alignment horizontal="center" vertical="top" wrapText="1"/>
      <protection hidden="1"/>
    </xf>
    <xf numFmtId="0" fontId="11" fillId="4" borderId="3" xfId="2" applyNumberFormat="1" applyFont="1" applyFill="1" applyBorder="1" applyAlignment="1" applyProtection="1">
      <alignment horizontal="center" vertical="top" wrapText="1"/>
      <protection hidden="1"/>
    </xf>
    <xf numFmtId="0" fontId="11" fillId="0" borderId="3" xfId="3" applyFont="1" applyFill="1" applyBorder="1" applyAlignment="1">
      <alignment horizontal="center" vertical="top"/>
    </xf>
    <xf numFmtId="49" fontId="7" fillId="0" borderId="3" xfId="0" applyNumberFormat="1" applyFont="1" applyFill="1" applyBorder="1" applyAlignment="1">
      <alignment horizontal="center" vertical="top" wrapText="1"/>
    </xf>
    <xf numFmtId="49" fontId="7" fillId="0" borderId="3" xfId="0" applyNumberFormat="1" applyFont="1" applyFill="1" applyBorder="1" applyAlignment="1">
      <alignment horizontal="center" vertical="top"/>
    </xf>
    <xf numFmtId="49" fontId="7" fillId="0" borderId="3" xfId="0" applyNumberFormat="1" applyFont="1" applyFill="1" applyBorder="1" applyAlignment="1">
      <alignment horizontal="left" vertical="top" wrapText="1"/>
    </xf>
    <xf numFmtId="0" fontId="7" fillId="0" borderId="3" xfId="0" applyNumberFormat="1" applyFont="1" applyFill="1" applyBorder="1" applyAlignment="1">
      <alignment horizontal="center" vertical="top"/>
    </xf>
    <xf numFmtId="0" fontId="7" fillId="0" borderId="3" xfId="0" applyNumberFormat="1" applyFont="1" applyFill="1" applyBorder="1" applyAlignment="1">
      <alignment horizontal="left" vertical="top" wrapText="1"/>
    </xf>
    <xf numFmtId="49" fontId="14" fillId="0" borderId="0" xfId="0" applyNumberFormat="1" applyFont="1" applyFill="1" applyAlignment="1">
      <alignment vertical="top"/>
    </xf>
    <xf numFmtId="49" fontId="7" fillId="0" borderId="0" xfId="0" applyNumberFormat="1" applyFont="1" applyFill="1" applyAlignment="1">
      <alignment vertical="center"/>
    </xf>
    <xf numFmtId="49" fontId="7" fillId="0" borderId="3" xfId="0" applyNumberFormat="1" applyFont="1" applyFill="1" applyBorder="1" applyAlignment="1">
      <alignment vertical="top"/>
    </xf>
    <xf numFmtId="49" fontId="11" fillId="0" borderId="3" xfId="3" applyNumberFormat="1" applyFont="1" applyFill="1" applyBorder="1" applyAlignment="1">
      <alignment horizontal="center" vertical="top"/>
    </xf>
    <xf numFmtId="49" fontId="8" fillId="2" borderId="3" xfId="0" applyNumberFormat="1" applyFont="1" applyFill="1" applyBorder="1" applyAlignment="1">
      <alignment horizontal="center" vertical="top" wrapText="1"/>
    </xf>
    <xf numFmtId="49" fontId="6" fillId="3" borderId="3" xfId="0" applyNumberFormat="1" applyFont="1" applyFill="1" applyBorder="1" applyAlignment="1">
      <alignment horizontal="center" vertical="top" wrapText="1"/>
    </xf>
    <xf numFmtId="49" fontId="6" fillId="3" borderId="3" xfId="0" applyNumberFormat="1" applyFont="1" applyFill="1" applyBorder="1" applyAlignment="1">
      <alignment horizontal="center" vertical="top"/>
    </xf>
    <xf numFmtId="49" fontId="6" fillId="3" borderId="3" xfId="0" applyNumberFormat="1" applyFont="1" applyFill="1" applyBorder="1" applyAlignment="1">
      <alignment horizontal="left" vertical="top" wrapText="1"/>
    </xf>
    <xf numFmtId="49" fontId="7" fillId="0" borderId="5" xfId="0" applyNumberFormat="1" applyFont="1" applyFill="1" applyBorder="1"/>
    <xf numFmtId="49" fontId="7" fillId="7" borderId="3" xfId="0" applyNumberFormat="1" applyFont="1" applyFill="1" applyBorder="1" applyAlignment="1">
      <alignment horizontal="center" vertical="top" wrapText="1"/>
    </xf>
    <xf numFmtId="0" fontId="7" fillId="7" borderId="3" xfId="0" applyNumberFormat="1" applyFont="1" applyFill="1" applyBorder="1" applyAlignment="1">
      <alignment horizontal="left" vertical="top" wrapText="1"/>
    </xf>
    <xf numFmtId="49" fontId="7" fillId="7" borderId="3" xfId="0" applyNumberFormat="1" applyFont="1" applyFill="1" applyBorder="1" applyAlignment="1">
      <alignment horizontal="center" vertical="top"/>
    </xf>
    <xf numFmtId="49" fontId="7" fillId="7" borderId="3" xfId="0" applyNumberFormat="1" applyFont="1" applyFill="1" applyBorder="1" applyAlignment="1">
      <alignment horizontal="left" vertical="top" wrapText="1"/>
    </xf>
    <xf numFmtId="49" fontId="7" fillId="7" borderId="0" xfId="0" applyNumberFormat="1" applyFont="1" applyFill="1"/>
    <xf numFmtId="49" fontId="15" fillId="0" borderId="0" xfId="0" applyNumberFormat="1" applyFont="1" applyFill="1"/>
    <xf numFmtId="49" fontId="13" fillId="5" borderId="0" xfId="0" applyNumberFormat="1" applyFont="1" applyFill="1"/>
    <xf numFmtId="49" fontId="10" fillId="0" borderId="3" xfId="3" applyNumberFormat="1" applyFont="1" applyFill="1" applyBorder="1" applyAlignment="1">
      <alignment horizontal="center" vertical="top" wrapText="1"/>
    </xf>
    <xf numFmtId="0" fontId="11" fillId="4" borderId="3" xfId="3" applyFont="1" applyFill="1" applyBorder="1" applyAlignment="1">
      <alignment horizontal="center" vertical="top"/>
    </xf>
    <xf numFmtId="49" fontId="7" fillId="7" borderId="6" xfId="0" applyNumberFormat="1" applyFont="1" applyFill="1" applyBorder="1"/>
    <xf numFmtId="49" fontId="7" fillId="0" borderId="7" xfId="0" applyNumberFormat="1" applyFont="1" applyFill="1" applyBorder="1"/>
    <xf numFmtId="49" fontId="15" fillId="5" borderId="0" xfId="0" applyNumberFormat="1" applyFont="1" applyFill="1" applyBorder="1"/>
    <xf numFmtId="49" fontId="7" fillId="7" borderId="1" xfId="0" applyNumberFormat="1" applyFont="1" applyFill="1" applyBorder="1"/>
    <xf numFmtId="49" fontId="15" fillId="5" borderId="7" xfId="0" applyNumberFormat="1" applyFont="1" applyFill="1" applyBorder="1"/>
    <xf numFmtId="49" fontId="11" fillId="4" borderId="3" xfId="3" applyNumberFormat="1" applyFont="1" applyFill="1" applyBorder="1" applyAlignment="1">
      <alignment horizontal="center" vertical="top"/>
    </xf>
    <xf numFmtId="49" fontId="7" fillId="3" borderId="0" xfId="0" applyNumberFormat="1" applyFont="1" applyFill="1"/>
    <xf numFmtId="49" fontId="11" fillId="4" borderId="3" xfId="3" applyNumberFormat="1" applyFont="1" applyFill="1" applyBorder="1" applyAlignment="1">
      <alignment horizontal="center" vertical="top" wrapText="1"/>
    </xf>
    <xf numFmtId="0" fontId="11" fillId="0" borderId="3" xfId="2" applyNumberFormat="1" applyFont="1" applyFill="1" applyBorder="1" applyAlignment="1" applyProtection="1">
      <alignment horizontal="center" vertical="top" wrapText="1"/>
      <protection hidden="1"/>
    </xf>
    <xf numFmtId="49" fontId="16" fillId="0" borderId="0" xfId="0" applyNumberFormat="1" applyFont="1" applyFill="1"/>
    <xf numFmtId="49" fontId="17" fillId="0" borderId="0" xfId="0" applyNumberFormat="1" applyFont="1" applyFill="1"/>
    <xf numFmtId="49" fontId="6" fillId="0" borderId="5" xfId="0" applyNumberFormat="1" applyFont="1" applyFill="1" applyBorder="1"/>
    <xf numFmtId="0" fontId="7" fillId="0" borderId="0" xfId="0" applyNumberFormat="1" applyFont="1" applyFill="1"/>
    <xf numFmtId="49" fontId="11" fillId="0" borderId="3" xfId="3" applyNumberFormat="1" applyFont="1" applyFill="1" applyBorder="1" applyAlignment="1">
      <alignment horizontal="center" vertical="top" wrapText="1"/>
    </xf>
    <xf numFmtId="49" fontId="18" fillId="0" borderId="3" xfId="0" applyNumberFormat="1" applyFont="1" applyFill="1" applyBorder="1" applyAlignment="1">
      <alignment horizontal="center" vertical="top"/>
    </xf>
    <xf numFmtId="1" fontId="18" fillId="0" borderId="3" xfId="0" applyNumberFormat="1" applyFont="1" applyFill="1" applyBorder="1" applyAlignment="1">
      <alignment horizontal="center" vertical="top"/>
    </xf>
    <xf numFmtId="49" fontId="18" fillId="0" borderId="0" xfId="0" applyNumberFormat="1" applyFont="1" applyFill="1"/>
    <xf numFmtId="49" fontId="7" fillId="0" borderId="3" xfId="0" applyNumberFormat="1" applyFont="1" applyFill="1" applyBorder="1"/>
    <xf numFmtId="49" fontId="20" fillId="7" borderId="0" xfId="0" applyNumberFormat="1" applyFont="1" applyFill="1"/>
    <xf numFmtId="0" fontId="10" fillId="0" borderId="3" xfId="3" applyFont="1" applyFill="1" applyBorder="1" applyAlignment="1">
      <alignment horizontal="center" vertical="top" wrapText="1"/>
    </xf>
    <xf numFmtId="49" fontId="7" fillId="8" borderId="0" xfId="0" applyNumberFormat="1" applyFont="1" applyFill="1"/>
    <xf numFmtId="0" fontId="11" fillId="0" borderId="3" xfId="3" applyFont="1" applyFill="1" applyBorder="1" applyAlignment="1">
      <alignment horizontal="center" vertical="top" wrapText="1"/>
    </xf>
    <xf numFmtId="0" fontId="7" fillId="7" borderId="3" xfId="0" applyNumberFormat="1" applyFont="1" applyFill="1" applyBorder="1" applyAlignment="1">
      <alignment horizontal="center" vertical="top"/>
    </xf>
    <xf numFmtId="49" fontId="7" fillId="9" borderId="0" xfId="0" applyNumberFormat="1" applyFont="1" applyFill="1" applyAlignment="1">
      <alignment vertical="top"/>
    </xf>
    <xf numFmtId="49" fontId="11" fillId="7" borderId="3" xfId="3" applyNumberFormat="1" applyFont="1" applyFill="1" applyBorder="1" applyAlignment="1">
      <alignment horizontal="center" vertical="top"/>
    </xf>
    <xf numFmtId="166" fontId="7" fillId="0" borderId="0" xfId="0" applyNumberFormat="1" applyFont="1" applyFill="1" applyAlignment="1">
      <alignment vertical="top" wrapText="1" shrinkToFit="1"/>
    </xf>
    <xf numFmtId="49" fontId="20" fillId="0" borderId="0" xfId="0" applyNumberFormat="1" applyFont="1" applyFill="1" applyBorder="1" applyAlignment="1">
      <alignment horizontal="center" vertical="top" wrapText="1"/>
    </xf>
    <xf numFmtId="167" fontId="20" fillId="0" borderId="0" xfId="0" applyNumberFormat="1" applyFont="1" applyFill="1" applyBorder="1" applyAlignment="1">
      <alignment horizontal="center" vertical="top" wrapText="1"/>
    </xf>
    <xf numFmtId="0" fontId="20" fillId="0" borderId="0" xfId="0" applyNumberFormat="1" applyFont="1" applyFill="1" applyBorder="1" applyAlignment="1">
      <alignment horizontal="center" vertical="top" wrapText="1"/>
    </xf>
    <xf numFmtId="0" fontId="20" fillId="0" borderId="0" xfId="0" applyNumberFormat="1" applyFont="1" applyFill="1" applyBorder="1" applyAlignment="1">
      <alignment horizontal="left" vertical="top" wrapText="1"/>
    </xf>
    <xf numFmtId="49" fontId="12" fillId="0" borderId="3" xfId="0" applyNumberFormat="1" applyFont="1" applyFill="1" applyBorder="1" applyAlignment="1">
      <alignment horizontal="center" vertical="top" wrapText="1"/>
    </xf>
    <xf numFmtId="1" fontId="12" fillId="0" borderId="3" xfId="0" applyNumberFormat="1" applyFont="1" applyFill="1" applyBorder="1" applyAlignment="1">
      <alignment horizontal="center" vertical="top" wrapText="1"/>
    </xf>
    <xf numFmtId="49" fontId="20" fillId="0" borderId="3" xfId="0" applyNumberFormat="1" applyFont="1" applyFill="1" applyBorder="1" applyAlignment="1">
      <alignment horizontal="center" vertical="top" wrapText="1"/>
    </xf>
    <xf numFmtId="167" fontId="20" fillId="0" borderId="3" xfId="0" applyNumberFormat="1" applyFont="1" applyFill="1" applyBorder="1" applyAlignment="1">
      <alignment horizontal="center" vertical="top" wrapText="1"/>
    </xf>
    <xf numFmtId="168" fontId="20" fillId="0" borderId="3" xfId="0" applyNumberFormat="1" applyFont="1" applyFill="1" applyBorder="1" applyAlignment="1">
      <alignment horizontal="center" vertical="top" wrapText="1"/>
    </xf>
    <xf numFmtId="168" fontId="20" fillId="0" borderId="3" xfId="0" applyNumberFormat="1" applyFont="1" applyFill="1" applyBorder="1" applyAlignment="1">
      <alignment vertical="top" wrapText="1"/>
    </xf>
    <xf numFmtId="49" fontId="20" fillId="0" borderId="3" xfId="0" applyNumberFormat="1" applyFont="1" applyFill="1" applyBorder="1" applyAlignment="1">
      <alignment horizontal="center" vertical="top"/>
    </xf>
    <xf numFmtId="0" fontId="20" fillId="0" borderId="3" xfId="0" applyNumberFormat="1" applyFont="1" applyFill="1" applyBorder="1" applyAlignment="1">
      <alignment horizontal="center" vertical="top"/>
    </xf>
    <xf numFmtId="164" fontId="20" fillId="0" borderId="3" xfId="1" applyFont="1" applyFill="1" applyBorder="1" applyAlignment="1">
      <alignment horizontal="center" vertical="top"/>
    </xf>
    <xf numFmtId="0" fontId="20" fillId="0" borderId="3" xfId="2" applyNumberFormat="1" applyFont="1" applyFill="1" applyBorder="1" applyAlignment="1" applyProtection="1">
      <alignment horizontal="left" vertical="top" wrapText="1"/>
      <protection hidden="1"/>
    </xf>
    <xf numFmtId="168" fontId="20" fillId="0" borderId="3" xfId="0" applyNumberFormat="1" applyFont="1" applyFill="1" applyBorder="1" applyAlignment="1">
      <alignment horizontal="left" vertical="top" wrapText="1"/>
    </xf>
    <xf numFmtId="49" fontId="23" fillId="2" borderId="3" xfId="0" applyNumberFormat="1" applyFont="1" applyFill="1" applyBorder="1" applyAlignment="1">
      <alignment horizontal="center" vertical="top" wrapText="1"/>
    </xf>
    <xf numFmtId="167" fontId="23" fillId="2" borderId="3" xfId="0" applyNumberFormat="1" applyFont="1" applyFill="1" applyBorder="1" applyAlignment="1">
      <alignment horizontal="center" vertical="top" wrapText="1"/>
    </xf>
    <xf numFmtId="168" fontId="23" fillId="2" borderId="3" xfId="0" applyNumberFormat="1" applyFont="1" applyFill="1" applyBorder="1" applyAlignment="1">
      <alignment horizontal="center" vertical="top" wrapText="1"/>
    </xf>
    <xf numFmtId="49" fontId="12" fillId="3" borderId="3" xfId="0" applyNumberFormat="1" applyFont="1" applyFill="1" applyBorder="1" applyAlignment="1">
      <alignment horizontal="center" vertical="top" wrapText="1"/>
    </xf>
    <xf numFmtId="167" fontId="12" fillId="3" borderId="3" xfId="0" applyNumberFormat="1" applyFont="1" applyFill="1" applyBorder="1" applyAlignment="1">
      <alignment horizontal="center" vertical="top" wrapText="1"/>
    </xf>
    <xf numFmtId="168" fontId="12" fillId="3" borderId="3" xfId="0" applyNumberFormat="1" applyFont="1" applyFill="1" applyBorder="1" applyAlignment="1">
      <alignment horizontal="center" vertical="top" wrapText="1"/>
    </xf>
    <xf numFmtId="49" fontId="20" fillId="7" borderId="3" xfId="0" applyNumberFormat="1" applyFont="1" applyFill="1" applyBorder="1" applyAlignment="1">
      <alignment horizontal="center" vertical="top" wrapText="1"/>
    </xf>
    <xf numFmtId="0" fontId="20" fillId="7" borderId="3" xfId="0" applyNumberFormat="1" applyFont="1" applyFill="1" applyBorder="1" applyAlignment="1">
      <alignment horizontal="left" vertical="top" wrapText="1"/>
    </xf>
    <xf numFmtId="167" fontId="20" fillId="7" borderId="3" xfId="0" applyNumberFormat="1" applyFont="1" applyFill="1" applyBorder="1" applyAlignment="1">
      <alignment horizontal="center" vertical="top" wrapText="1"/>
    </xf>
    <xf numFmtId="168" fontId="20" fillId="7" borderId="3" xfId="0" applyNumberFormat="1" applyFont="1" applyFill="1" applyBorder="1" applyAlignment="1">
      <alignment horizontal="center" vertical="top" wrapText="1"/>
    </xf>
    <xf numFmtId="49" fontId="20" fillId="7" borderId="3" xfId="0" applyNumberFormat="1" applyFont="1" applyFill="1" applyBorder="1" applyAlignment="1">
      <alignment vertical="top" wrapText="1"/>
    </xf>
    <xf numFmtId="168" fontId="20" fillId="7" borderId="3" xfId="0" applyNumberFormat="1" applyFont="1" applyFill="1" applyBorder="1" applyAlignment="1">
      <alignment horizontal="left" vertical="top" wrapText="1"/>
    </xf>
    <xf numFmtId="49" fontId="20" fillId="7" borderId="3" xfId="0" applyNumberFormat="1" applyFont="1" applyFill="1" applyBorder="1"/>
    <xf numFmtId="0" fontId="20" fillId="7" borderId="3" xfId="0" applyFont="1" applyFill="1" applyBorder="1" applyAlignment="1">
      <alignment horizontal="left" vertical="top" wrapText="1"/>
    </xf>
    <xf numFmtId="166" fontId="20" fillId="7" borderId="3" xfId="0" applyNumberFormat="1" applyFont="1" applyFill="1" applyBorder="1" applyAlignment="1">
      <alignment horizontal="left" vertical="top" wrapText="1" shrinkToFit="1"/>
    </xf>
    <xf numFmtId="49" fontId="20" fillId="7" borderId="3" xfId="0" applyNumberFormat="1" applyFont="1" applyFill="1" applyBorder="1" applyAlignment="1">
      <alignment horizontal="left" vertical="top" wrapText="1"/>
    </xf>
    <xf numFmtId="0" fontId="20" fillId="7" borderId="3" xfId="2" applyNumberFormat="1" applyFont="1" applyFill="1" applyBorder="1" applyAlignment="1" applyProtection="1">
      <alignment horizontal="left" vertical="top" wrapText="1"/>
      <protection hidden="1"/>
    </xf>
    <xf numFmtId="168" fontId="23" fillId="2" borderId="3" xfId="0" applyNumberFormat="1" applyFont="1" applyFill="1" applyBorder="1" applyAlignment="1">
      <alignment horizontal="left" vertical="top" wrapText="1"/>
    </xf>
    <xf numFmtId="168" fontId="12" fillId="3" borderId="3" xfId="0" applyNumberFormat="1" applyFont="1" applyFill="1" applyBorder="1" applyAlignment="1">
      <alignment horizontal="left" vertical="top" wrapText="1"/>
    </xf>
    <xf numFmtId="49" fontId="20" fillId="0" borderId="0" xfId="0" applyNumberFormat="1" applyFont="1" applyFill="1" applyAlignment="1">
      <alignment horizontal="center" vertical="top" wrapText="1"/>
    </xf>
    <xf numFmtId="167" fontId="20" fillId="0" borderId="0" xfId="0" applyNumberFormat="1" applyFont="1" applyFill="1" applyAlignment="1">
      <alignment horizontal="center" vertical="top" wrapText="1"/>
    </xf>
    <xf numFmtId="0" fontId="20" fillId="0" borderId="0" xfId="0" applyNumberFormat="1" applyFont="1" applyFill="1" applyAlignment="1">
      <alignment horizontal="center" vertical="top" wrapText="1"/>
    </xf>
    <xf numFmtId="0" fontId="20" fillId="0" borderId="0" xfId="0" applyNumberFormat="1" applyFont="1" applyFill="1" applyAlignment="1">
      <alignment horizontal="left" vertical="top" wrapText="1"/>
    </xf>
    <xf numFmtId="0" fontId="11" fillId="0" borderId="0" xfId="0" applyFont="1" applyFill="1" applyAlignment="1">
      <alignment horizontal="left" vertical="top"/>
    </xf>
    <xf numFmtId="49" fontId="11" fillId="0" borderId="0" xfId="0" applyNumberFormat="1" applyFont="1" applyFill="1" applyAlignment="1">
      <alignment horizontal="right" vertical="top"/>
    </xf>
    <xf numFmtId="0" fontId="11" fillId="0" borderId="0" xfId="0" applyFont="1" applyFill="1" applyAlignment="1">
      <alignment vertical="top"/>
    </xf>
    <xf numFmtId="0" fontId="11" fillId="0" borderId="0" xfId="2" applyFont="1" applyAlignment="1">
      <alignment vertical="top"/>
    </xf>
    <xf numFmtId="0" fontId="10" fillId="0" borderId="3" xfId="2" applyNumberFormat="1" applyFont="1" applyFill="1" applyBorder="1" applyAlignment="1" applyProtection="1">
      <alignment vertical="top" wrapText="1"/>
      <protection hidden="1"/>
    </xf>
    <xf numFmtId="0" fontId="10" fillId="0" borderId="0" xfId="2" applyFont="1" applyAlignment="1">
      <alignment vertical="top"/>
    </xf>
    <xf numFmtId="0" fontId="11" fillId="4" borderId="3" xfId="2" applyNumberFormat="1" applyFont="1" applyFill="1" applyBorder="1" applyAlignment="1" applyProtection="1">
      <alignment vertical="top" wrapText="1"/>
      <protection hidden="1"/>
    </xf>
    <xf numFmtId="0" fontId="11" fillId="4" borderId="0" xfId="2" applyFont="1" applyFill="1" applyAlignment="1">
      <alignment vertical="top"/>
    </xf>
    <xf numFmtId="0" fontId="11" fillId="0" borderId="3" xfId="3" applyFont="1" applyBorder="1" applyAlignment="1">
      <alignment vertical="top" wrapText="1"/>
    </xf>
    <xf numFmtId="0" fontId="11" fillId="10" borderId="3" xfId="3" applyFont="1" applyFill="1" applyBorder="1" applyAlignment="1">
      <alignment vertical="top" wrapText="1"/>
    </xf>
    <xf numFmtId="49" fontId="11" fillId="10" borderId="3" xfId="3" applyNumberFormat="1" applyFont="1" applyFill="1" applyBorder="1" applyAlignment="1">
      <alignment horizontal="center" vertical="top"/>
    </xf>
    <xf numFmtId="0" fontId="11" fillId="0" borderId="0" xfId="3" applyFont="1" applyFill="1" applyBorder="1" applyAlignment="1">
      <alignment vertical="top"/>
    </xf>
    <xf numFmtId="0" fontId="11" fillId="0" borderId="3" xfId="3" applyFont="1" applyFill="1" applyBorder="1" applyAlignment="1">
      <alignment vertical="top" wrapText="1"/>
    </xf>
    <xf numFmtId="49" fontId="11" fillId="0" borderId="3" xfId="3" applyNumberFormat="1" applyFont="1" applyFill="1" applyBorder="1" applyAlignment="1">
      <alignment vertical="top" wrapText="1"/>
    </xf>
    <xf numFmtId="0" fontId="11" fillId="0" borderId="0" xfId="3" applyFont="1" applyFill="1" applyAlignment="1">
      <alignment vertical="top"/>
    </xf>
    <xf numFmtId="0" fontId="11" fillId="0" borderId="0" xfId="0" applyFont="1" applyFill="1" applyBorder="1" applyAlignment="1">
      <alignment vertical="top"/>
    </xf>
    <xf numFmtId="0" fontId="10" fillId="4" borderId="0" xfId="2" applyFont="1" applyFill="1" applyAlignment="1">
      <alignment vertical="top"/>
    </xf>
    <xf numFmtId="49" fontId="11" fillId="4" borderId="3" xfId="3" applyNumberFormat="1" applyFont="1" applyFill="1" applyBorder="1" applyAlignment="1">
      <alignment vertical="top" wrapText="1"/>
    </xf>
    <xf numFmtId="0" fontId="11" fillId="0" borderId="3" xfId="0" applyNumberFormat="1" applyFont="1" applyFill="1" applyBorder="1" applyAlignment="1">
      <alignment horizontal="left" vertical="top" wrapText="1"/>
    </xf>
    <xf numFmtId="0" fontId="11" fillId="4" borderId="3" xfId="3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top" wrapText="1"/>
    </xf>
    <xf numFmtId="0" fontId="11" fillId="0" borderId="3" xfId="0" applyFont="1" applyFill="1" applyBorder="1" applyAlignment="1">
      <alignment horizontal="center" vertical="top"/>
    </xf>
    <xf numFmtId="49" fontId="11" fillId="0" borderId="3" xfId="0" applyNumberFormat="1" applyFont="1" applyFill="1" applyBorder="1" applyAlignment="1">
      <alignment horizontal="center" vertical="top"/>
    </xf>
    <xf numFmtId="0" fontId="11" fillId="10" borderId="3" xfId="2" applyNumberFormat="1" applyFont="1" applyFill="1" applyBorder="1" applyAlignment="1" applyProtection="1">
      <alignment horizontal="center" vertical="top" wrapText="1"/>
      <protection hidden="1"/>
    </xf>
    <xf numFmtId="0" fontId="11" fillId="0" borderId="3" xfId="0" applyFont="1" applyFill="1" applyBorder="1" applyAlignment="1">
      <alignment vertical="top" wrapText="1"/>
    </xf>
    <xf numFmtId="0" fontId="11" fillId="7" borderId="3" xfId="3" applyFont="1" applyFill="1" applyBorder="1" applyAlignment="1">
      <alignment vertical="top" wrapText="1"/>
    </xf>
    <xf numFmtId="0" fontId="11" fillId="0" borderId="3" xfId="2" applyNumberFormat="1" applyFont="1" applyFill="1" applyBorder="1" applyAlignment="1" applyProtection="1">
      <alignment vertical="top" wrapText="1"/>
      <protection hidden="1"/>
    </xf>
    <xf numFmtId="0" fontId="11" fillId="0" borderId="0" xfId="2" applyFont="1" applyFill="1" applyAlignment="1">
      <alignment vertical="top"/>
    </xf>
    <xf numFmtId="0" fontId="11" fillId="0" borderId="3" xfId="3" applyFont="1" applyFill="1" applyBorder="1" applyAlignment="1">
      <alignment horizontal="left" vertical="top" wrapText="1"/>
    </xf>
    <xf numFmtId="0" fontId="11" fillId="11" borderId="3" xfId="3" applyFont="1" applyFill="1" applyBorder="1" applyAlignment="1">
      <alignment vertical="top" wrapText="1"/>
    </xf>
    <xf numFmtId="0" fontId="11" fillId="11" borderId="3" xfId="2" applyNumberFormat="1" applyFont="1" applyFill="1" applyBorder="1" applyAlignment="1" applyProtection="1">
      <alignment horizontal="center" vertical="top" wrapText="1"/>
      <protection hidden="1"/>
    </xf>
    <xf numFmtId="49" fontId="11" fillId="11" borderId="3" xfId="3" applyNumberFormat="1" applyFont="1" applyFill="1" applyBorder="1" applyAlignment="1">
      <alignment horizontal="center" vertical="top"/>
    </xf>
    <xf numFmtId="0" fontId="11" fillId="0" borderId="8" xfId="3" applyFont="1" applyBorder="1" applyAlignment="1">
      <alignment vertical="top" wrapText="1"/>
    </xf>
    <xf numFmtId="166" fontId="7" fillId="0" borderId="3" xfId="0" applyNumberFormat="1" applyFont="1" applyFill="1" applyBorder="1" applyAlignment="1">
      <alignment horizontal="left" vertical="top" wrapText="1"/>
    </xf>
    <xf numFmtId="49" fontId="7" fillId="0" borderId="0" xfId="0" applyNumberFormat="1" applyFont="1" applyFill="1" applyBorder="1"/>
    <xf numFmtId="166" fontId="8" fillId="2" borderId="3" xfId="0" applyNumberFormat="1" applyFont="1" applyFill="1" applyBorder="1" applyAlignment="1">
      <alignment horizontal="left" vertical="top" wrapText="1"/>
    </xf>
    <xf numFmtId="49" fontId="20" fillId="0" borderId="0" xfId="0" applyNumberFormat="1" applyFont="1" applyFill="1"/>
    <xf numFmtId="0" fontId="26" fillId="0" borderId="3" xfId="3" applyFont="1" applyFill="1" applyBorder="1" applyAlignment="1">
      <alignment horizontal="center" vertical="top"/>
    </xf>
    <xf numFmtId="49" fontId="7" fillId="7" borderId="3" xfId="0" applyNumberFormat="1" applyFont="1" applyFill="1" applyBorder="1" applyAlignment="1">
      <alignment vertical="top" wrapText="1"/>
    </xf>
    <xf numFmtId="166" fontId="7" fillId="7" borderId="3" xfId="0" applyNumberFormat="1" applyFont="1" applyFill="1" applyBorder="1" applyAlignment="1">
      <alignment horizontal="left" vertical="top" wrapText="1" shrinkToFit="1"/>
    </xf>
    <xf numFmtId="0" fontId="7" fillId="7" borderId="3" xfId="0" applyFont="1" applyFill="1" applyBorder="1" applyAlignment="1">
      <alignment horizontal="left" vertical="top" wrapText="1"/>
    </xf>
    <xf numFmtId="0" fontId="7" fillId="0" borderId="3" xfId="2" applyNumberFormat="1" applyFont="1" applyFill="1" applyBorder="1" applyAlignment="1" applyProtection="1">
      <alignment horizontal="left" vertical="top" wrapText="1"/>
      <protection hidden="1"/>
    </xf>
    <xf numFmtId="167" fontId="12" fillId="0" borderId="3" xfId="0" applyNumberFormat="1" applyFont="1" applyFill="1" applyBorder="1" applyAlignment="1">
      <alignment horizontal="center" vertical="top" wrapText="1"/>
    </xf>
    <xf numFmtId="0" fontId="12" fillId="0" borderId="3" xfId="0" applyNumberFormat="1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Fill="1" applyBorder="1" applyAlignment="1">
      <alignment horizontal="center" vertical="top" wrapText="1"/>
    </xf>
    <xf numFmtId="49" fontId="23" fillId="2" borderId="3" xfId="1" applyNumberFormat="1" applyFont="1" applyFill="1" applyBorder="1" applyAlignment="1">
      <alignment horizontal="center" vertical="top" wrapText="1"/>
    </xf>
    <xf numFmtId="167" fontId="23" fillId="2" borderId="3" xfId="1" applyNumberFormat="1" applyFont="1" applyFill="1" applyBorder="1" applyAlignment="1">
      <alignment horizontal="center" vertical="top" wrapText="1"/>
    </xf>
    <xf numFmtId="0" fontId="23" fillId="2" borderId="3" xfId="1" applyNumberFormat="1" applyFont="1" applyFill="1" applyBorder="1" applyAlignment="1">
      <alignment horizontal="center" vertical="top" wrapText="1"/>
    </xf>
    <xf numFmtId="0" fontId="23" fillId="2" borderId="3" xfId="1" applyNumberFormat="1" applyFont="1" applyFill="1" applyBorder="1" applyAlignment="1">
      <alignment horizontal="left" vertical="top" wrapText="1"/>
    </xf>
    <xf numFmtId="49" fontId="12" fillId="3" borderId="3" xfId="1" applyNumberFormat="1" applyFont="1" applyFill="1" applyBorder="1" applyAlignment="1">
      <alignment horizontal="center" vertical="top" wrapText="1"/>
    </xf>
    <xf numFmtId="167" fontId="12" fillId="3" borderId="3" xfId="1" applyNumberFormat="1" applyFont="1" applyFill="1" applyBorder="1" applyAlignment="1">
      <alignment horizontal="center" vertical="top" wrapText="1"/>
    </xf>
    <xf numFmtId="0" fontId="12" fillId="3" borderId="3" xfId="1" applyNumberFormat="1" applyFont="1" applyFill="1" applyBorder="1" applyAlignment="1">
      <alignment horizontal="center" vertical="top" wrapText="1"/>
    </xf>
    <xf numFmtId="0" fontId="12" fillId="3" borderId="3" xfId="1" applyNumberFormat="1" applyFont="1" applyFill="1" applyBorder="1" applyAlignment="1">
      <alignment horizontal="left" vertical="top" wrapText="1"/>
    </xf>
    <xf numFmtId="49" fontId="12" fillId="5" borderId="3" xfId="1" applyNumberFormat="1" applyFont="1" applyFill="1" applyBorder="1" applyAlignment="1">
      <alignment horizontal="center" vertical="top" wrapText="1"/>
    </xf>
    <xf numFmtId="167" fontId="12" fillId="5" borderId="3" xfId="1" applyNumberFormat="1" applyFont="1" applyFill="1" applyBorder="1" applyAlignment="1">
      <alignment horizontal="center" vertical="top" wrapText="1"/>
    </xf>
    <xf numFmtId="0" fontId="12" fillId="5" borderId="3" xfId="1" applyNumberFormat="1" applyFont="1" applyFill="1" applyBorder="1" applyAlignment="1">
      <alignment horizontal="center" vertical="top" wrapText="1"/>
    </xf>
    <xf numFmtId="0" fontId="12" fillId="5" borderId="3" xfId="1" applyNumberFormat="1" applyFont="1" applyFill="1" applyBorder="1" applyAlignment="1">
      <alignment horizontal="left" vertical="top" wrapText="1"/>
    </xf>
    <xf numFmtId="49" fontId="13" fillId="6" borderId="3" xfId="0" applyNumberFormat="1" applyFont="1" applyFill="1" applyBorder="1" applyAlignment="1">
      <alignment horizontal="center" vertical="top"/>
    </xf>
    <xf numFmtId="49" fontId="13" fillId="6" borderId="3" xfId="0" applyNumberFormat="1" applyFont="1" applyFill="1" applyBorder="1" applyAlignment="1">
      <alignment horizontal="left" vertical="top" wrapText="1"/>
    </xf>
    <xf numFmtId="166" fontId="13" fillId="6" borderId="3" xfId="0" applyNumberFormat="1" applyFont="1" applyFill="1" applyBorder="1" applyAlignment="1">
      <alignment horizontal="left" vertical="top" wrapText="1"/>
    </xf>
    <xf numFmtId="0" fontId="12" fillId="3" borderId="3" xfId="2" applyNumberFormat="1" applyFont="1" applyFill="1" applyBorder="1" applyAlignment="1" applyProtection="1">
      <alignment horizontal="left" vertical="top" wrapText="1"/>
      <protection hidden="1"/>
    </xf>
    <xf numFmtId="168" fontId="8" fillId="2" borderId="3" xfId="0" applyNumberFormat="1" applyFont="1" applyFill="1" applyBorder="1" applyAlignment="1">
      <alignment horizontal="left" vertical="top" wrapText="1"/>
    </xf>
    <xf numFmtId="0" fontId="6" fillId="3" borderId="3" xfId="2" applyNumberFormat="1" applyFont="1" applyFill="1" applyBorder="1" applyAlignment="1" applyProtection="1">
      <alignment horizontal="left" vertical="top" wrapText="1"/>
      <protection hidden="1"/>
    </xf>
    <xf numFmtId="0" fontId="6" fillId="5" borderId="3" xfId="1" applyNumberFormat="1" applyFont="1" applyFill="1" applyBorder="1" applyAlignment="1">
      <alignment horizontal="left" vertical="top" wrapText="1"/>
    </xf>
    <xf numFmtId="168" fontId="7" fillId="0" borderId="3" xfId="0" applyNumberFormat="1" applyFont="1" applyFill="1" applyBorder="1" applyAlignment="1">
      <alignment horizontal="left" vertical="top" wrapText="1"/>
    </xf>
    <xf numFmtId="164" fontId="23" fillId="2" borderId="3" xfId="1" applyFont="1" applyFill="1" applyBorder="1" applyAlignment="1">
      <alignment horizontal="center" vertical="top" wrapText="1"/>
    </xf>
    <xf numFmtId="164" fontId="23" fillId="2" borderId="3" xfId="1" applyFont="1" applyFill="1" applyBorder="1" applyAlignment="1">
      <alignment horizontal="left" vertical="top" wrapText="1"/>
    </xf>
    <xf numFmtId="164" fontId="8" fillId="2" borderId="3" xfId="1" applyFont="1" applyFill="1" applyBorder="1" applyAlignment="1">
      <alignment horizontal="left" vertical="top" wrapText="1"/>
    </xf>
    <xf numFmtId="168" fontId="6" fillId="3" borderId="3" xfId="0" applyNumberFormat="1" applyFont="1" applyFill="1" applyBorder="1" applyAlignment="1">
      <alignment horizontal="left" vertical="top" wrapText="1"/>
    </xf>
    <xf numFmtId="49" fontId="20" fillId="9" borderId="3" xfId="0" applyNumberFormat="1" applyFont="1" applyFill="1" applyBorder="1" applyAlignment="1">
      <alignment horizontal="center" vertical="top" wrapText="1"/>
    </xf>
    <xf numFmtId="0" fontId="20" fillId="9" borderId="3" xfId="0" applyNumberFormat="1" applyFont="1" applyFill="1" applyBorder="1" applyAlignment="1">
      <alignment horizontal="left" vertical="top" wrapText="1"/>
    </xf>
    <xf numFmtId="0" fontId="20" fillId="0" borderId="3" xfId="0" applyNumberFormat="1" applyFont="1" applyFill="1" applyBorder="1" applyAlignment="1">
      <alignment horizontal="left" vertical="top" wrapText="1"/>
    </xf>
    <xf numFmtId="49" fontId="12" fillId="3" borderId="3" xfId="0" applyNumberFormat="1" applyFont="1" applyFill="1" applyBorder="1" applyAlignment="1">
      <alignment horizontal="left" vertical="top" wrapText="1"/>
    </xf>
    <xf numFmtId="49" fontId="12" fillId="5" borderId="3" xfId="0" applyNumberFormat="1" applyFont="1" applyFill="1" applyBorder="1" applyAlignment="1">
      <alignment horizontal="center" vertical="top" wrapText="1"/>
    </xf>
    <xf numFmtId="167" fontId="12" fillId="5" borderId="3" xfId="0" applyNumberFormat="1" applyFont="1" applyFill="1" applyBorder="1" applyAlignment="1">
      <alignment horizontal="center" vertical="top" wrapText="1"/>
    </xf>
    <xf numFmtId="168" fontId="12" fillId="5" borderId="3" xfId="0" applyNumberFormat="1" applyFont="1" applyFill="1" applyBorder="1" applyAlignment="1">
      <alignment horizontal="center" vertical="top" wrapText="1"/>
    </xf>
    <xf numFmtId="168" fontId="12" fillId="5" borderId="3" xfId="0" applyNumberFormat="1" applyFont="1" applyFill="1" applyBorder="1" applyAlignment="1">
      <alignment horizontal="left" vertical="top" wrapText="1"/>
    </xf>
    <xf numFmtId="49" fontId="6" fillId="5" borderId="3" xfId="0" applyNumberFormat="1" applyFont="1" applyFill="1" applyBorder="1" applyAlignment="1">
      <alignment horizontal="center" vertical="top"/>
    </xf>
    <xf numFmtId="168" fontId="6" fillId="5" borderId="3" xfId="0" applyNumberFormat="1" applyFont="1" applyFill="1" applyBorder="1" applyAlignment="1">
      <alignment horizontal="left" vertical="top" wrapText="1"/>
    </xf>
    <xf numFmtId="49" fontId="24" fillId="5" borderId="3" xfId="0" applyNumberFormat="1" applyFont="1" applyFill="1" applyBorder="1" applyAlignment="1">
      <alignment horizontal="center" vertical="top" wrapText="1"/>
    </xf>
    <xf numFmtId="167" fontId="24" fillId="5" borderId="3" xfId="0" applyNumberFormat="1" applyFont="1" applyFill="1" applyBorder="1" applyAlignment="1">
      <alignment horizontal="center" vertical="top" wrapText="1"/>
    </xf>
    <xf numFmtId="168" fontId="24" fillId="5" borderId="3" xfId="0" applyNumberFormat="1" applyFont="1" applyFill="1" applyBorder="1" applyAlignment="1">
      <alignment horizontal="center" vertical="top" wrapText="1"/>
    </xf>
    <xf numFmtId="168" fontId="24" fillId="5" borderId="3" xfId="0" applyNumberFormat="1" applyFont="1" applyFill="1" applyBorder="1" applyAlignment="1">
      <alignment horizontal="left" vertical="top" wrapText="1"/>
    </xf>
    <xf numFmtId="49" fontId="13" fillId="5" borderId="3" xfId="0" applyNumberFormat="1" applyFont="1" applyFill="1" applyBorder="1" applyAlignment="1">
      <alignment horizontal="center" vertical="top"/>
    </xf>
    <xf numFmtId="168" fontId="13" fillId="5" borderId="3" xfId="0" applyNumberFormat="1" applyFont="1" applyFill="1" applyBorder="1" applyAlignment="1">
      <alignment horizontal="left" vertical="top" wrapText="1"/>
    </xf>
    <xf numFmtId="49" fontId="24" fillId="5" borderId="3" xfId="0" applyNumberFormat="1" applyFont="1" applyFill="1" applyBorder="1" applyAlignment="1">
      <alignment horizontal="left" vertical="top" wrapText="1"/>
    </xf>
    <xf numFmtId="49" fontId="13" fillId="5" borderId="3" xfId="0" applyNumberFormat="1" applyFont="1" applyFill="1" applyBorder="1" applyAlignment="1">
      <alignment horizontal="center" vertical="top" wrapText="1"/>
    </xf>
    <xf numFmtId="49" fontId="13" fillId="5" borderId="3" xfId="0" applyNumberFormat="1" applyFont="1" applyFill="1" applyBorder="1" applyAlignment="1">
      <alignment horizontal="left" vertical="top" wrapText="1"/>
    </xf>
    <xf numFmtId="166" fontId="7" fillId="7" borderId="3" xfId="0" applyNumberFormat="1" applyFont="1" applyFill="1" applyBorder="1" applyAlignment="1">
      <alignment horizontal="left" vertical="top" wrapText="1"/>
    </xf>
    <xf numFmtId="49" fontId="25" fillId="5" borderId="3" xfId="0" applyNumberFormat="1" applyFont="1" applyFill="1" applyBorder="1" applyAlignment="1">
      <alignment horizontal="center" vertical="top" wrapText="1"/>
    </xf>
    <xf numFmtId="167" fontId="25" fillId="5" borderId="3" xfId="0" applyNumberFormat="1" applyFont="1" applyFill="1" applyBorder="1" applyAlignment="1">
      <alignment horizontal="center" vertical="top" wrapText="1"/>
    </xf>
    <xf numFmtId="168" fontId="25" fillId="5" borderId="3" xfId="0" applyNumberFormat="1" applyFont="1" applyFill="1" applyBorder="1" applyAlignment="1">
      <alignment horizontal="center" vertical="top" wrapText="1"/>
    </xf>
    <xf numFmtId="49" fontId="25" fillId="5" borderId="3" xfId="0" applyNumberFormat="1" applyFont="1" applyFill="1" applyBorder="1" applyAlignment="1">
      <alignment horizontal="left" vertical="top" wrapText="1"/>
    </xf>
    <xf numFmtId="49" fontId="15" fillId="5" borderId="3" xfId="0" applyNumberFormat="1" applyFont="1" applyFill="1" applyBorder="1" applyAlignment="1">
      <alignment horizontal="left" vertical="top" wrapText="1"/>
    </xf>
    <xf numFmtId="49" fontId="20" fillId="5" borderId="3" xfId="0" applyNumberFormat="1" applyFont="1" applyFill="1" applyBorder="1" applyAlignment="1">
      <alignment horizontal="center" vertical="top" wrapText="1"/>
    </xf>
    <xf numFmtId="167" fontId="20" fillId="5" borderId="3" xfId="0" applyNumberFormat="1" applyFont="1" applyFill="1" applyBorder="1" applyAlignment="1">
      <alignment horizontal="center" vertical="top" wrapText="1"/>
    </xf>
    <xf numFmtId="168" fontId="20" fillId="5" borderId="3" xfId="0" applyNumberFormat="1" applyFont="1" applyFill="1" applyBorder="1" applyAlignment="1">
      <alignment horizontal="center" vertical="top" wrapText="1"/>
    </xf>
    <xf numFmtId="49" fontId="20" fillId="5" borderId="3" xfId="0" applyNumberFormat="1" applyFont="1" applyFill="1" applyBorder="1" applyAlignment="1">
      <alignment horizontal="left" vertical="top" wrapText="1"/>
    </xf>
    <xf numFmtId="49" fontId="7" fillId="5" borderId="3" xfId="0" applyNumberFormat="1" applyFont="1" applyFill="1" applyBorder="1" applyAlignment="1">
      <alignment horizontal="left" vertical="top" wrapText="1"/>
    </xf>
    <xf numFmtId="166" fontId="7" fillId="5" borderId="3" xfId="0" applyNumberFormat="1" applyFont="1" applyFill="1" applyBorder="1" applyAlignment="1">
      <alignment horizontal="left" vertical="top" wrapText="1"/>
    </xf>
    <xf numFmtId="49" fontId="20" fillId="7" borderId="3" xfId="0" applyNumberFormat="1" applyFont="1" applyFill="1" applyBorder="1" applyAlignment="1">
      <alignment vertical="top"/>
    </xf>
    <xf numFmtId="49" fontId="23" fillId="2" borderId="3" xfId="0" applyNumberFormat="1" applyFont="1" applyFill="1" applyBorder="1" applyAlignment="1">
      <alignment horizontal="center" vertical="top" wrapText="1" shrinkToFit="1"/>
    </xf>
    <xf numFmtId="167" fontId="23" fillId="2" borderId="3" xfId="0" applyNumberFormat="1" applyFont="1" applyFill="1" applyBorder="1" applyAlignment="1">
      <alignment horizontal="center" vertical="top" wrapText="1" shrinkToFit="1"/>
    </xf>
    <xf numFmtId="168" fontId="23" fillId="2" borderId="3" xfId="0" applyNumberFormat="1" applyFont="1" applyFill="1" applyBorder="1" applyAlignment="1">
      <alignment horizontal="center" vertical="top" wrapText="1" shrinkToFit="1"/>
    </xf>
    <xf numFmtId="168" fontId="23" fillId="2" borderId="3" xfId="0" applyNumberFormat="1" applyFont="1" applyFill="1" applyBorder="1" applyAlignment="1">
      <alignment horizontal="left" vertical="top" wrapText="1" shrinkToFit="1"/>
    </xf>
    <xf numFmtId="49" fontId="8" fillId="2" borderId="3" xfId="0" applyNumberFormat="1" applyFont="1" applyFill="1" applyBorder="1" applyAlignment="1">
      <alignment horizontal="center" vertical="top" wrapText="1" shrinkToFit="1"/>
    </xf>
    <xf numFmtId="168" fontId="8" fillId="2" borderId="3" xfId="0" applyNumberFormat="1" applyFont="1" applyFill="1" applyBorder="1" applyAlignment="1">
      <alignment horizontal="left" vertical="top" wrapText="1" shrinkToFit="1"/>
    </xf>
    <xf numFmtId="168" fontId="8" fillId="2" borderId="3" xfId="0" applyNumberFormat="1" applyFont="1" applyFill="1" applyBorder="1" applyAlignment="1">
      <alignment horizontal="center" vertical="top" wrapText="1"/>
    </xf>
    <xf numFmtId="1" fontId="8" fillId="2" borderId="3" xfId="0" applyNumberFormat="1" applyFont="1" applyFill="1" applyBorder="1" applyAlignment="1">
      <alignment horizontal="center" vertical="top" wrapText="1"/>
    </xf>
    <xf numFmtId="168" fontId="6" fillId="3" borderId="3" xfId="0" applyNumberFormat="1" applyFont="1" applyFill="1" applyBorder="1" applyAlignment="1">
      <alignment horizontal="center" vertical="top" wrapText="1"/>
    </xf>
    <xf numFmtId="1" fontId="6" fillId="3" borderId="3" xfId="0" applyNumberFormat="1" applyFont="1" applyFill="1" applyBorder="1" applyAlignment="1">
      <alignment horizontal="center" vertical="top" wrapText="1"/>
    </xf>
    <xf numFmtId="49" fontId="19" fillId="6" borderId="3" xfId="0" applyNumberFormat="1" applyFont="1" applyFill="1" applyBorder="1" applyAlignment="1">
      <alignment horizontal="center" vertical="top"/>
    </xf>
    <xf numFmtId="1" fontId="19" fillId="6" borderId="3" xfId="0" applyNumberFormat="1" applyFont="1" applyFill="1" applyBorder="1" applyAlignment="1">
      <alignment horizontal="center" vertical="top"/>
    </xf>
    <xf numFmtId="49" fontId="8" fillId="2" borderId="3" xfId="4" applyNumberFormat="1" applyFont="1" applyFill="1" applyBorder="1" applyAlignment="1">
      <alignment horizontal="center" vertical="top"/>
    </xf>
    <xf numFmtId="49" fontId="6" fillId="3" borderId="3" xfId="4" applyNumberFormat="1" applyFont="1" applyFill="1" applyBorder="1" applyAlignment="1">
      <alignment horizontal="center" vertical="top"/>
    </xf>
    <xf numFmtId="49" fontId="13" fillId="6" borderId="3" xfId="4" applyNumberFormat="1" applyFont="1" applyFill="1" applyBorder="1" applyAlignment="1">
      <alignment horizontal="center" vertical="top"/>
    </xf>
    <xf numFmtId="49" fontId="7" fillId="0" borderId="3" xfId="4" applyNumberFormat="1" applyFont="1" applyFill="1" applyBorder="1" applyAlignment="1">
      <alignment horizontal="center" vertical="top"/>
    </xf>
    <xf numFmtId="49" fontId="20" fillId="0" borderId="3" xfId="1" applyNumberFormat="1" applyFont="1" applyFill="1" applyBorder="1" applyAlignment="1">
      <alignment horizontal="center" vertical="top"/>
    </xf>
    <xf numFmtId="0" fontId="12" fillId="3" borderId="3" xfId="0" applyNumberFormat="1" applyFont="1" applyFill="1" applyBorder="1" applyAlignment="1">
      <alignment horizontal="center" vertical="top" wrapText="1"/>
    </xf>
    <xf numFmtId="0" fontId="12" fillId="3" borderId="3" xfId="0" applyNumberFormat="1" applyFont="1" applyFill="1" applyBorder="1" applyAlignment="1">
      <alignment horizontal="left" vertical="top" wrapText="1"/>
    </xf>
    <xf numFmtId="49" fontId="20" fillId="0" borderId="3" xfId="0" applyNumberFormat="1" applyFont="1" applyFill="1" applyBorder="1" applyAlignment="1">
      <alignment horizontal="left" vertical="top" wrapText="1"/>
    </xf>
    <xf numFmtId="166" fontId="6" fillId="3" borderId="3" xfId="0" applyNumberFormat="1" applyFont="1" applyFill="1" applyBorder="1" applyAlignment="1">
      <alignment horizontal="left" vertical="top" wrapText="1"/>
    </xf>
    <xf numFmtId="166" fontId="13" fillId="5" borderId="3" xfId="0" applyNumberFormat="1" applyFont="1" applyFill="1" applyBorder="1" applyAlignment="1">
      <alignment horizontal="left" vertical="top" wrapText="1"/>
    </xf>
    <xf numFmtId="0" fontId="7" fillId="5" borderId="3" xfId="0" applyNumberFormat="1" applyFont="1" applyFill="1" applyBorder="1" applyAlignment="1">
      <alignment horizontal="left" vertical="top" wrapText="1"/>
    </xf>
    <xf numFmtId="168" fontId="20" fillId="5" borderId="3" xfId="0" applyNumberFormat="1" applyFont="1" applyFill="1" applyBorder="1" applyAlignment="1">
      <alignment horizontal="left" vertical="top" wrapText="1"/>
    </xf>
    <xf numFmtId="168" fontId="7" fillId="5" borderId="3" xfId="0" applyNumberFormat="1" applyFont="1" applyFill="1" applyBorder="1" applyAlignment="1">
      <alignment horizontal="left" vertical="top" wrapText="1"/>
    </xf>
    <xf numFmtId="0" fontId="7" fillId="7" borderId="3" xfId="3" applyFont="1" applyFill="1" applyBorder="1" applyAlignment="1">
      <alignment vertical="top" wrapText="1"/>
    </xf>
    <xf numFmtId="0" fontId="7" fillId="0" borderId="3" xfId="3" applyFont="1" applyFill="1" applyBorder="1" applyAlignment="1">
      <alignment vertical="top" wrapText="1"/>
    </xf>
    <xf numFmtId="168" fontId="6" fillId="4" borderId="3" xfId="0" applyNumberFormat="1" applyFont="1" applyFill="1" applyBorder="1" applyAlignment="1">
      <alignment horizontal="left" vertical="top" wrapText="1"/>
    </xf>
    <xf numFmtId="0" fontId="7" fillId="5" borderId="3" xfId="3" applyFont="1" applyFill="1" applyBorder="1" applyAlignment="1">
      <alignment vertical="top" wrapText="1"/>
    </xf>
    <xf numFmtId="166" fontId="6" fillId="3" borderId="3" xfId="2" applyNumberFormat="1" applyFont="1" applyFill="1" applyBorder="1" applyAlignment="1" applyProtection="1">
      <alignment horizontal="left" vertical="top" wrapText="1"/>
      <protection hidden="1"/>
    </xf>
    <xf numFmtId="166" fontId="7" fillId="7" borderId="3" xfId="0" applyNumberFormat="1" applyFont="1" applyFill="1" applyBorder="1" applyAlignment="1">
      <alignment vertical="top" wrapText="1"/>
    </xf>
    <xf numFmtId="0" fontId="8" fillId="2" borderId="3" xfId="1" applyNumberFormat="1" applyFont="1" applyFill="1" applyBorder="1" applyAlignment="1">
      <alignment horizontal="left" vertical="top" wrapText="1"/>
    </xf>
    <xf numFmtId="0" fontId="6" fillId="3" borderId="3" xfId="1" applyNumberFormat="1" applyFont="1" applyFill="1" applyBorder="1" applyAlignment="1">
      <alignment horizontal="left" vertical="top" wrapText="1"/>
    </xf>
    <xf numFmtId="0" fontId="7" fillId="7" borderId="3" xfId="2" applyNumberFormat="1" applyFont="1" applyFill="1" applyBorder="1" applyAlignment="1" applyProtection="1">
      <alignment horizontal="left" vertical="top" wrapText="1"/>
      <protection hidden="1"/>
    </xf>
    <xf numFmtId="0" fontId="6" fillId="3" borderId="3" xfId="0" applyNumberFormat="1" applyFont="1" applyFill="1" applyBorder="1" applyAlignment="1">
      <alignment horizontal="left" vertical="top" wrapText="1"/>
    </xf>
    <xf numFmtId="168" fontId="12" fillId="0" borderId="3" xfId="0" applyNumberFormat="1" applyFont="1" applyFill="1" applyBorder="1" applyAlignment="1">
      <alignment horizontal="center" vertical="top" wrapText="1"/>
    </xf>
    <xf numFmtId="168" fontId="12" fillId="0" borderId="3" xfId="0" applyNumberFormat="1" applyFont="1" applyFill="1" applyBorder="1" applyAlignment="1">
      <alignment horizontal="left" vertical="top" wrapText="1"/>
    </xf>
    <xf numFmtId="168" fontId="6" fillId="0" borderId="3" xfId="0" applyNumberFormat="1" applyFont="1" applyFill="1" applyBorder="1" applyAlignment="1">
      <alignment horizontal="left" vertical="top" wrapText="1"/>
    </xf>
    <xf numFmtId="0" fontId="7" fillId="4" borderId="3" xfId="2" applyNumberFormat="1" applyFont="1" applyFill="1" applyBorder="1" applyAlignment="1" applyProtection="1">
      <alignment horizontal="left" vertical="top" wrapText="1"/>
      <protection hidden="1"/>
    </xf>
    <xf numFmtId="167" fontId="6" fillId="3" borderId="3" xfId="0" applyNumberFormat="1" applyFont="1" applyFill="1" applyBorder="1" applyAlignment="1">
      <alignment horizontal="center" vertical="top" wrapText="1"/>
    </xf>
    <xf numFmtId="49" fontId="20" fillId="4" borderId="3" xfId="0" applyNumberFormat="1" applyFont="1" applyFill="1" applyBorder="1" applyAlignment="1">
      <alignment horizontal="center" vertical="top" wrapText="1"/>
    </xf>
    <xf numFmtId="0" fontId="20" fillId="4" borderId="3" xfId="2" applyNumberFormat="1" applyFont="1" applyFill="1" applyBorder="1" applyAlignment="1" applyProtection="1">
      <alignment horizontal="left" vertical="top" wrapText="1"/>
      <protection hidden="1"/>
    </xf>
    <xf numFmtId="49" fontId="6" fillId="4" borderId="3" xfId="0" applyNumberFormat="1" applyFont="1" applyFill="1" applyBorder="1" applyAlignment="1">
      <alignment horizontal="center" vertical="top" wrapText="1"/>
    </xf>
    <xf numFmtId="49" fontId="6" fillId="4" borderId="3" xfId="0" applyNumberFormat="1" applyFont="1" applyFill="1" applyBorder="1" applyAlignment="1">
      <alignment horizontal="center" vertical="top"/>
    </xf>
    <xf numFmtId="0" fontId="7" fillId="4" borderId="0" xfId="0" applyNumberFormat="1" applyFont="1" applyFill="1" applyAlignment="1">
      <alignment vertical="top"/>
    </xf>
    <xf numFmtId="49" fontId="7" fillId="4" borderId="0" xfId="0" applyNumberFormat="1" applyFont="1" applyFill="1"/>
    <xf numFmtId="0" fontId="7" fillId="0" borderId="3" xfId="3" applyFont="1" applyBorder="1" applyAlignment="1">
      <alignment vertical="top" wrapText="1"/>
    </xf>
    <xf numFmtId="0" fontId="6" fillId="4" borderId="3" xfId="2" applyNumberFormat="1" applyFont="1" applyFill="1" applyBorder="1" applyAlignment="1" applyProtection="1">
      <alignment horizontal="left" vertical="top" wrapText="1"/>
      <protection hidden="1"/>
    </xf>
    <xf numFmtId="166" fontId="7" fillId="0" borderId="0" xfId="0" applyNumberFormat="1" applyFont="1" applyFill="1" applyAlignment="1">
      <alignment vertical="top" wrapText="1"/>
    </xf>
    <xf numFmtId="166" fontId="7" fillId="0" borderId="0" xfId="0" applyNumberFormat="1" applyFont="1" applyFill="1" applyAlignment="1">
      <alignment vertical="top"/>
    </xf>
    <xf numFmtId="1" fontId="13" fillId="6" borderId="3" xfId="0" applyNumberFormat="1" applyFont="1" applyFill="1" applyBorder="1" applyAlignment="1">
      <alignment horizontal="center" vertical="top"/>
    </xf>
    <xf numFmtId="1" fontId="7" fillId="0" borderId="3" xfId="0" applyNumberFormat="1" applyFont="1" applyFill="1" applyBorder="1" applyAlignment="1">
      <alignment horizontal="center" vertical="top"/>
    </xf>
    <xf numFmtId="1" fontId="7" fillId="0" borderId="3" xfId="0" applyNumberFormat="1" applyFont="1" applyFill="1" applyBorder="1" applyAlignment="1">
      <alignment horizontal="center" vertical="top" wrapText="1"/>
    </xf>
    <xf numFmtId="49" fontId="7" fillId="0" borderId="3" xfId="0" applyNumberFormat="1" applyFont="1" applyFill="1" applyBorder="1" applyAlignment="1">
      <alignment horizontal="center" vertical="top"/>
    </xf>
    <xf numFmtId="49" fontId="7" fillId="0" borderId="2" xfId="0" applyNumberFormat="1" applyFont="1" applyFill="1" applyBorder="1" applyAlignment="1">
      <alignment horizontal="center" vertical="top"/>
    </xf>
    <xf numFmtId="49" fontId="7" fillId="7" borderId="2" xfId="0" applyNumberFormat="1" applyFont="1" applyFill="1" applyBorder="1" applyAlignment="1">
      <alignment horizontal="center" vertical="top"/>
    </xf>
    <xf numFmtId="166" fontId="6" fillId="0" borderId="3" xfId="0" applyNumberFormat="1" applyFont="1" applyFill="1" applyBorder="1" applyAlignment="1">
      <alignment horizontal="center" vertical="top" wrapText="1"/>
    </xf>
    <xf numFmtId="166" fontId="7" fillId="0" borderId="3" xfId="0" applyNumberFormat="1" applyFont="1" applyFill="1" applyBorder="1" applyAlignment="1">
      <alignment horizontal="left" vertical="top" wrapText="1"/>
    </xf>
    <xf numFmtId="166" fontId="7" fillId="0" borderId="2" xfId="0" applyNumberFormat="1" applyFont="1" applyFill="1" applyBorder="1" applyAlignment="1">
      <alignment horizontal="left" vertical="top" wrapText="1"/>
    </xf>
    <xf numFmtId="166" fontId="7" fillId="0" borderId="3" xfId="2" applyNumberFormat="1" applyFont="1" applyFill="1" applyBorder="1" applyAlignment="1" applyProtection="1">
      <alignment horizontal="left" vertical="top" wrapText="1"/>
      <protection hidden="1"/>
    </xf>
    <xf numFmtId="166" fontId="7" fillId="0" borderId="0" xfId="0" applyNumberFormat="1" applyFont="1" applyFill="1" applyAlignment="1">
      <alignment horizontal="left" vertical="top" wrapText="1"/>
    </xf>
    <xf numFmtId="166" fontId="7" fillId="0" borderId="3" xfId="0" applyNumberFormat="1" applyFont="1" applyFill="1" applyBorder="1" applyAlignment="1">
      <alignment vertical="top" wrapText="1"/>
    </xf>
    <xf numFmtId="166" fontId="7" fillId="7" borderId="3" xfId="0" applyNumberFormat="1" applyFont="1" applyFill="1" applyBorder="1" applyAlignment="1">
      <alignment vertical="top"/>
    </xf>
    <xf numFmtId="166" fontId="7" fillId="0" borderId="4" xfId="0" applyNumberFormat="1" applyFont="1" applyFill="1" applyBorder="1" applyAlignment="1">
      <alignment horizontal="left" vertical="top" wrapText="1"/>
    </xf>
    <xf numFmtId="166" fontId="8" fillId="2" borderId="3" xfId="0" applyNumberFormat="1" applyFont="1" applyFill="1" applyBorder="1" applyAlignment="1">
      <alignment horizontal="left" vertical="top" wrapText="1" shrinkToFit="1"/>
    </xf>
    <xf numFmtId="166" fontId="8" fillId="2" borderId="3" xfId="1" applyNumberFormat="1" applyFont="1" applyFill="1" applyBorder="1" applyAlignment="1">
      <alignment horizontal="left" vertical="top" wrapText="1"/>
    </xf>
    <xf numFmtId="166" fontId="6" fillId="3" borderId="3" xfId="1" applyNumberFormat="1" applyFont="1" applyFill="1" applyBorder="1" applyAlignment="1">
      <alignment horizontal="left" vertical="top" wrapText="1"/>
    </xf>
    <xf numFmtId="166" fontId="7" fillId="7" borderId="3" xfId="2" applyNumberFormat="1" applyFont="1" applyFill="1" applyBorder="1" applyAlignment="1" applyProtection="1">
      <alignment horizontal="left" vertical="top" wrapText="1"/>
      <protection hidden="1"/>
    </xf>
    <xf numFmtId="166" fontId="7" fillId="0" borderId="3" xfId="3" applyNumberFormat="1" applyFont="1" applyBorder="1" applyAlignment="1">
      <alignment vertical="top" wrapText="1"/>
    </xf>
    <xf numFmtId="166" fontId="7" fillId="0" borderId="3" xfId="3" applyNumberFormat="1" applyFont="1" applyFill="1" applyBorder="1" applyAlignment="1">
      <alignment vertical="top" wrapText="1"/>
    </xf>
    <xf numFmtId="166" fontId="20" fillId="0" borderId="0" xfId="0" applyNumberFormat="1" applyFont="1" applyFill="1" applyBorder="1" applyAlignment="1">
      <alignment horizontal="left" vertical="top" wrapText="1"/>
    </xf>
    <xf numFmtId="166" fontId="20" fillId="0" borderId="0" xfId="0" applyNumberFormat="1" applyFont="1" applyFill="1" applyAlignment="1">
      <alignment horizontal="left" vertical="top" wrapText="1"/>
    </xf>
    <xf numFmtId="49" fontId="7" fillId="0" borderId="3" xfId="0" applyNumberFormat="1" applyFont="1" applyFill="1" applyBorder="1" applyAlignment="1">
      <alignment horizontal="center" vertical="top"/>
    </xf>
    <xf numFmtId="166" fontId="7" fillId="0" borderId="2" xfId="0" applyNumberFormat="1" applyFont="1" applyFill="1" applyBorder="1" applyAlignment="1">
      <alignment horizontal="left" vertical="top" wrapText="1"/>
    </xf>
    <xf numFmtId="166" fontId="7" fillId="0" borderId="4" xfId="0" applyNumberFormat="1" applyFont="1" applyFill="1" applyBorder="1" applyAlignment="1">
      <alignment horizontal="left" vertical="top" wrapText="1"/>
    </xf>
    <xf numFmtId="49" fontId="7" fillId="0" borderId="2" xfId="0" applyNumberFormat="1" applyFont="1" applyFill="1" applyBorder="1" applyAlignment="1">
      <alignment horizontal="center" vertical="top"/>
    </xf>
    <xf numFmtId="49" fontId="7" fillId="7" borderId="2" xfId="0" applyNumberFormat="1" applyFont="1" applyFill="1" applyBorder="1" applyAlignment="1">
      <alignment horizontal="center" vertical="top"/>
    </xf>
    <xf numFmtId="166" fontId="7" fillId="0" borderId="3" xfId="0" applyNumberFormat="1" applyFont="1" applyFill="1" applyBorder="1" applyAlignment="1">
      <alignment horizontal="left" vertical="top" wrapText="1"/>
    </xf>
    <xf numFmtId="49" fontId="11" fillId="7" borderId="3" xfId="0" applyNumberFormat="1" applyFont="1" applyFill="1" applyBorder="1" applyAlignment="1">
      <alignment horizontal="center" vertical="top"/>
    </xf>
    <xf numFmtId="0" fontId="11" fillId="0" borderId="3" xfId="0" applyFont="1" applyBorder="1" applyAlignment="1">
      <alignment horizontal="left" vertical="top" wrapText="1"/>
    </xf>
    <xf numFmtId="0" fontId="10" fillId="0" borderId="3" xfId="0" applyFont="1" applyFill="1" applyBorder="1" applyAlignment="1">
      <alignment horizontal="left" vertical="top" wrapText="1"/>
    </xf>
    <xf numFmtId="0" fontId="11" fillId="4" borderId="3" xfId="0" applyFont="1" applyFill="1" applyBorder="1" applyAlignment="1">
      <alignment horizontal="left" vertical="top" wrapText="1"/>
    </xf>
    <xf numFmtId="0" fontId="11" fillId="11" borderId="3" xfId="3" applyFont="1" applyFill="1" applyBorder="1" applyAlignment="1">
      <alignment horizontal="center" vertical="top"/>
    </xf>
    <xf numFmtId="0" fontId="11" fillId="11" borderId="0" xfId="3" applyFont="1" applyFill="1" applyBorder="1" applyAlignment="1">
      <alignment vertical="top"/>
    </xf>
    <xf numFmtId="49" fontId="11" fillId="0" borderId="3" xfId="0" applyNumberFormat="1" applyFont="1" applyFill="1" applyBorder="1" applyAlignment="1">
      <alignment horizontal="left" vertical="top" wrapText="1"/>
    </xf>
    <xf numFmtId="0" fontId="11" fillId="7" borderId="3" xfId="0" applyFont="1" applyFill="1" applyBorder="1" applyAlignment="1">
      <alignment horizontal="left" vertical="top" wrapText="1"/>
    </xf>
    <xf numFmtId="0" fontId="11" fillId="9" borderId="3" xfId="0" applyFont="1" applyFill="1" applyBorder="1" applyAlignment="1">
      <alignment horizontal="left" vertical="top" wrapText="1"/>
    </xf>
    <xf numFmtId="49" fontId="11" fillId="0" borderId="3" xfId="0" applyNumberFormat="1" applyFont="1" applyFill="1" applyBorder="1" applyAlignment="1">
      <alignment horizontal="center" vertical="top" wrapText="1"/>
    </xf>
    <xf numFmtId="49" fontId="11" fillId="4" borderId="3" xfId="0" applyNumberFormat="1" applyFont="1" applyFill="1" applyBorder="1" applyAlignment="1">
      <alignment horizontal="center" vertical="top" wrapText="1"/>
    </xf>
    <xf numFmtId="0" fontId="27" fillId="0" borderId="0" xfId="3" applyFont="1" applyFill="1" applyBorder="1" applyAlignment="1">
      <alignment vertical="top"/>
    </xf>
    <xf numFmtId="166" fontId="11" fillId="0" borderId="3" xfId="0" applyNumberFormat="1" applyFont="1" applyFill="1" applyBorder="1" applyAlignment="1">
      <alignment vertical="top" wrapText="1" shrinkToFit="1"/>
    </xf>
    <xf numFmtId="0" fontId="10" fillId="0" borderId="0" xfId="2" applyFont="1" applyFill="1" applyAlignment="1">
      <alignment vertical="top"/>
    </xf>
    <xf numFmtId="0" fontId="11" fillId="10" borderId="3" xfId="0" applyFont="1" applyFill="1" applyBorder="1" applyAlignment="1">
      <alignment horizontal="left" vertical="top" wrapText="1"/>
    </xf>
    <xf numFmtId="49" fontId="11" fillId="10" borderId="3" xfId="0" applyNumberFormat="1" applyFont="1" applyFill="1" applyBorder="1" applyAlignment="1">
      <alignment horizontal="center" vertical="top"/>
    </xf>
    <xf numFmtId="0" fontId="11" fillId="10" borderId="3" xfId="0" applyFont="1" applyFill="1" applyBorder="1" applyAlignment="1">
      <alignment vertical="top" wrapText="1"/>
    </xf>
    <xf numFmtId="0" fontId="11" fillId="10" borderId="3" xfId="0" applyFont="1" applyFill="1" applyBorder="1" applyAlignment="1">
      <alignment horizontal="center" vertical="top"/>
    </xf>
    <xf numFmtId="0" fontId="11" fillId="0" borderId="0" xfId="0" applyFont="1" applyAlignment="1">
      <alignment vertical="top" wrapText="1"/>
    </xf>
    <xf numFmtId="0" fontId="11" fillId="0" borderId="0" xfId="0" applyFont="1" applyFill="1" applyBorder="1"/>
    <xf numFmtId="49" fontId="20" fillId="7" borderId="3" xfId="0" applyNumberFormat="1" applyFont="1" applyFill="1" applyBorder="1" applyAlignment="1">
      <alignment horizontal="center" vertical="top"/>
    </xf>
    <xf numFmtId="49" fontId="12" fillId="3" borderId="3" xfId="0" applyNumberFormat="1" applyFont="1" applyFill="1" applyBorder="1" applyAlignment="1">
      <alignment horizontal="center" vertical="top"/>
    </xf>
    <xf numFmtId="49" fontId="24" fillId="6" borderId="3" xfId="0" applyNumberFormat="1" applyFont="1" applyFill="1" applyBorder="1" applyAlignment="1">
      <alignment horizontal="center" vertical="top"/>
    </xf>
    <xf numFmtId="166" fontId="20" fillId="0" borderId="3" xfId="0" applyNumberFormat="1" applyFont="1" applyFill="1" applyBorder="1" applyAlignment="1">
      <alignment horizontal="left" vertical="top" wrapText="1"/>
    </xf>
    <xf numFmtId="0" fontId="20" fillId="7" borderId="3" xfId="0" applyNumberFormat="1" applyFont="1" applyFill="1" applyBorder="1" applyAlignment="1">
      <alignment horizontal="center" vertical="top"/>
    </xf>
    <xf numFmtId="49" fontId="6" fillId="0" borderId="0" xfId="0" applyNumberFormat="1" applyFont="1" applyFill="1" applyBorder="1"/>
    <xf numFmtId="0" fontId="20" fillId="0" borderId="3" xfId="0" applyNumberFormat="1" applyFont="1" applyFill="1" applyBorder="1" applyAlignment="1">
      <alignment horizontal="center" vertical="top" wrapText="1"/>
    </xf>
    <xf numFmtId="166" fontId="7" fillId="0" borderId="3" xfId="0" applyNumberFormat="1" applyFont="1" applyFill="1" applyBorder="1" applyAlignment="1">
      <alignment vertical="top"/>
    </xf>
    <xf numFmtId="0" fontId="7" fillId="0" borderId="3" xfId="0" applyNumberFormat="1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horizontal="left" vertical="top" wrapText="1"/>
    </xf>
    <xf numFmtId="0" fontId="28" fillId="0" borderId="0" xfId="0" applyNumberFormat="1" applyFont="1" applyFill="1" applyAlignment="1">
      <alignment vertical="top"/>
    </xf>
    <xf numFmtId="166" fontId="28" fillId="0" borderId="0" xfId="0" applyNumberFormat="1" applyFont="1" applyFill="1" applyAlignment="1">
      <alignment vertical="top"/>
    </xf>
    <xf numFmtId="49" fontId="7" fillId="0" borderId="3" xfId="0" applyNumberFormat="1" applyFont="1" applyFill="1" applyBorder="1" applyAlignment="1">
      <alignment horizontal="center" vertical="top"/>
    </xf>
    <xf numFmtId="49" fontId="7" fillId="0" borderId="2" xfId="0" applyNumberFormat="1" applyFont="1" applyFill="1" applyBorder="1" applyAlignment="1">
      <alignment horizontal="center" vertical="top"/>
    </xf>
    <xf numFmtId="49" fontId="7" fillId="7" borderId="2" xfId="0" applyNumberFormat="1" applyFont="1" applyFill="1" applyBorder="1" applyAlignment="1">
      <alignment horizontal="center" vertical="top"/>
    </xf>
    <xf numFmtId="166" fontId="7" fillId="0" borderId="2" xfId="0" applyNumberFormat="1" applyFont="1" applyFill="1" applyBorder="1" applyAlignment="1">
      <alignment horizontal="left" vertical="top" wrapText="1"/>
    </xf>
    <xf numFmtId="166" fontId="7" fillId="0" borderId="4" xfId="0" applyNumberFormat="1" applyFont="1" applyFill="1" applyBorder="1" applyAlignment="1">
      <alignment horizontal="left" vertical="top" wrapText="1"/>
    </xf>
    <xf numFmtId="166" fontId="7" fillId="0" borderId="3" xfId="0" applyNumberFormat="1" applyFont="1" applyFill="1" applyBorder="1" applyAlignment="1">
      <alignment horizontal="left" vertical="top" wrapText="1"/>
    </xf>
    <xf numFmtId="166" fontId="20" fillId="7" borderId="3" xfId="2" applyNumberFormat="1" applyFont="1" applyFill="1" applyBorder="1" applyAlignment="1" applyProtection="1">
      <alignment horizontal="left" vertical="top" wrapText="1"/>
      <protection hidden="1"/>
    </xf>
    <xf numFmtId="0" fontId="20" fillId="0" borderId="0" xfId="0" applyNumberFormat="1" applyFont="1" applyFill="1" applyAlignment="1">
      <alignment vertical="top"/>
    </xf>
    <xf numFmtId="166" fontId="20" fillId="0" borderId="0" xfId="0" applyNumberFormat="1" applyFont="1" applyFill="1" applyAlignment="1">
      <alignment vertical="top"/>
    </xf>
    <xf numFmtId="2" fontId="20" fillId="0" borderId="0" xfId="0" applyNumberFormat="1" applyFont="1" applyFill="1" applyAlignment="1">
      <alignment vertical="top"/>
    </xf>
    <xf numFmtId="49" fontId="20" fillId="0" borderId="0" xfId="0" applyNumberFormat="1" applyFont="1" applyFill="1" applyAlignment="1">
      <alignment vertical="top"/>
    </xf>
    <xf numFmtId="49" fontId="7" fillId="0" borderId="3" xfId="0" applyNumberFormat="1" applyFont="1" applyFill="1" applyBorder="1" applyAlignment="1">
      <alignment horizontal="center" vertical="top"/>
    </xf>
    <xf numFmtId="166" fontId="7" fillId="0" borderId="3" xfId="0" applyNumberFormat="1" applyFont="1" applyFill="1" applyBorder="1" applyAlignment="1">
      <alignment horizontal="left" vertical="top" wrapText="1"/>
    </xf>
    <xf numFmtId="49" fontId="6" fillId="0" borderId="3" xfId="0" applyNumberFormat="1" applyFont="1" applyFill="1" applyBorder="1" applyAlignment="1">
      <alignment horizontal="center" vertical="top"/>
    </xf>
    <xf numFmtId="49" fontId="13" fillId="0" borderId="3" xfId="0" applyNumberFormat="1" applyFont="1" applyFill="1" applyBorder="1" applyAlignment="1">
      <alignment horizontal="center" vertical="top"/>
    </xf>
    <xf numFmtId="0" fontId="7" fillId="0" borderId="3" xfId="0" applyFont="1" applyBorder="1" applyAlignment="1">
      <alignment horizontal="left" vertical="top" wrapText="1"/>
    </xf>
    <xf numFmtId="166" fontId="7" fillId="0" borderId="3" xfId="0" applyNumberFormat="1" applyFont="1" applyFill="1" applyBorder="1" applyAlignment="1">
      <alignment vertical="top" wrapText="1" shrinkToFit="1"/>
    </xf>
    <xf numFmtId="49" fontId="6" fillId="12" borderId="3" xfId="0" applyNumberFormat="1" applyFont="1" applyFill="1" applyBorder="1" applyAlignment="1">
      <alignment horizontal="center" vertical="top" wrapText="1"/>
    </xf>
    <xf numFmtId="166" fontId="6" fillId="12" borderId="3" xfId="0" applyNumberFormat="1" applyFont="1" applyFill="1" applyBorder="1" applyAlignment="1">
      <alignment horizontal="center" vertical="top" wrapText="1"/>
    </xf>
    <xf numFmtId="49" fontId="6" fillId="13" borderId="3" xfId="0" applyNumberFormat="1" applyFont="1" applyFill="1" applyBorder="1" applyAlignment="1">
      <alignment horizontal="center" vertical="top" wrapText="1"/>
    </xf>
    <xf numFmtId="166" fontId="6" fillId="13" borderId="3" xfId="0" applyNumberFormat="1" applyFont="1" applyFill="1" applyBorder="1" applyAlignment="1">
      <alignment horizontal="center" vertical="top" wrapText="1"/>
    </xf>
    <xf numFmtId="1" fontId="7" fillId="0" borderId="0" xfId="0" applyNumberFormat="1" applyFont="1" applyFill="1" applyBorder="1" applyAlignment="1">
      <alignment horizontal="center" vertical="top" wrapText="1"/>
    </xf>
    <xf numFmtId="166" fontId="8" fillId="2" borderId="0" xfId="0" applyNumberFormat="1" applyFont="1" applyFill="1" applyBorder="1" applyAlignment="1">
      <alignment horizontal="left" vertical="top" wrapText="1"/>
    </xf>
    <xf numFmtId="166" fontId="6" fillId="3" borderId="0" xfId="0" applyNumberFormat="1" applyFont="1" applyFill="1" applyBorder="1" applyAlignment="1">
      <alignment horizontal="left" vertical="top" wrapText="1"/>
    </xf>
    <xf numFmtId="166" fontId="13" fillId="6" borderId="0" xfId="0" applyNumberFormat="1" applyFont="1" applyFill="1" applyBorder="1" applyAlignment="1">
      <alignment horizontal="left" vertical="top" wrapText="1"/>
    </xf>
    <xf numFmtId="166" fontId="7" fillId="0" borderId="0" xfId="0" applyNumberFormat="1" applyFont="1" applyFill="1" applyBorder="1" applyAlignment="1">
      <alignment horizontal="left" vertical="top" wrapText="1"/>
    </xf>
    <xf numFmtId="166" fontId="6" fillId="3" borderId="0" xfId="2" applyNumberFormat="1" applyFont="1" applyFill="1" applyBorder="1" applyAlignment="1" applyProtection="1">
      <alignment horizontal="left" vertical="top" wrapText="1"/>
      <protection hidden="1"/>
    </xf>
    <xf numFmtId="0" fontId="7" fillId="0" borderId="0" xfId="0" applyFont="1" applyFill="1" applyBorder="1" applyAlignment="1">
      <alignment horizontal="left" vertical="top" wrapText="1"/>
    </xf>
    <xf numFmtId="166" fontId="20" fillId="0" borderId="3" xfId="3" applyNumberFormat="1" applyFont="1" applyFill="1" applyBorder="1" applyAlignment="1">
      <alignment vertical="top" wrapText="1"/>
    </xf>
    <xf numFmtId="49" fontId="6" fillId="14" borderId="3" xfId="0" applyNumberFormat="1" applyFont="1" applyFill="1" applyBorder="1" applyAlignment="1">
      <alignment horizontal="center" vertical="top" wrapText="1"/>
    </xf>
    <xf numFmtId="166" fontId="6" fillId="14" borderId="3" xfId="0" applyNumberFormat="1" applyFont="1" applyFill="1" applyBorder="1" applyAlignment="1">
      <alignment horizontal="center" vertical="top" wrapText="1"/>
    </xf>
    <xf numFmtId="49" fontId="6" fillId="14" borderId="0" xfId="0" applyNumberFormat="1" applyFont="1" applyFill="1" applyBorder="1" applyAlignment="1">
      <alignment horizontal="center" vertical="top"/>
    </xf>
    <xf numFmtId="166" fontId="6" fillId="14" borderId="0" xfId="0" applyNumberFormat="1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vertical="top" wrapText="1"/>
    </xf>
    <xf numFmtId="0" fontId="30" fillId="0" borderId="3" xfId="2" applyNumberFormat="1" applyFont="1" applyFill="1" applyBorder="1" applyAlignment="1" applyProtection="1">
      <alignment horizontal="center" vertical="top" wrapText="1"/>
      <protection hidden="1"/>
    </xf>
    <xf numFmtId="0" fontId="33" fillId="0" borderId="3" xfId="2" applyNumberFormat="1" applyFont="1" applyFill="1" applyBorder="1" applyAlignment="1" applyProtection="1">
      <alignment vertical="top" wrapText="1"/>
      <protection hidden="1"/>
    </xf>
    <xf numFmtId="0" fontId="33" fillId="0" borderId="3" xfId="2" applyNumberFormat="1" applyFont="1" applyFill="1" applyBorder="1" applyAlignment="1" applyProtection="1">
      <alignment horizontal="center" vertical="top" wrapText="1"/>
      <protection hidden="1"/>
    </xf>
    <xf numFmtId="0" fontId="30" fillId="4" borderId="3" xfId="10" applyFont="1" applyFill="1" applyBorder="1" applyAlignment="1">
      <alignment vertical="top" wrapText="1"/>
    </xf>
    <xf numFmtId="0" fontId="30" fillId="4" borderId="3" xfId="2" applyNumberFormat="1" applyFont="1" applyFill="1" applyBorder="1" applyAlignment="1" applyProtection="1">
      <alignment horizontal="center" vertical="top" wrapText="1"/>
      <protection hidden="1"/>
    </xf>
    <xf numFmtId="0" fontId="30" fillId="0" borderId="3" xfId="10" applyFont="1" applyBorder="1" applyAlignment="1">
      <alignment vertical="top" wrapText="1"/>
    </xf>
    <xf numFmtId="0" fontId="30" fillId="0" borderId="3" xfId="10" applyFont="1" applyFill="1" applyBorder="1" applyAlignment="1">
      <alignment horizontal="center" vertical="top"/>
    </xf>
    <xf numFmtId="49" fontId="30" fillId="0" borderId="3" xfId="10" applyNumberFormat="1" applyFont="1" applyFill="1" applyBorder="1" applyAlignment="1">
      <alignment horizontal="center" vertical="top"/>
    </xf>
    <xf numFmtId="0" fontId="11" fillId="0" borderId="0" xfId="10" applyFont="1" applyFill="1" applyBorder="1" applyAlignment="1">
      <alignment vertical="top"/>
    </xf>
    <xf numFmtId="0" fontId="30" fillId="0" borderId="3" xfId="10" applyFont="1" applyFill="1" applyBorder="1" applyAlignment="1">
      <alignment vertical="top" wrapText="1"/>
    </xf>
    <xf numFmtId="0" fontId="30" fillId="0" borderId="3" xfId="9" applyFont="1" applyFill="1" applyBorder="1" applyAlignment="1">
      <alignment vertical="top" wrapText="1"/>
    </xf>
    <xf numFmtId="49" fontId="30" fillId="0" borderId="3" xfId="9" applyNumberFormat="1" applyFont="1" applyFill="1" applyBorder="1" applyAlignment="1">
      <alignment horizontal="center" vertical="top"/>
    </xf>
    <xf numFmtId="0" fontId="30" fillId="4" borderId="3" xfId="2" applyNumberFormat="1" applyFont="1" applyFill="1" applyBorder="1" applyAlignment="1" applyProtection="1">
      <alignment vertical="top" wrapText="1"/>
      <protection hidden="1"/>
    </xf>
    <xf numFmtId="0" fontId="30" fillId="7" borderId="3" xfId="10" applyFont="1" applyFill="1" applyBorder="1" applyAlignment="1">
      <alignment horizontal="left" vertical="top" wrapText="1"/>
    </xf>
    <xf numFmtId="0" fontId="33" fillId="0" borderId="3" xfId="9" applyFont="1" applyFill="1" applyBorder="1" applyAlignment="1">
      <alignment horizontal="left" vertical="top" wrapText="1"/>
    </xf>
    <xf numFmtId="0" fontId="30" fillId="4" borderId="3" xfId="9" applyFont="1" applyFill="1" applyBorder="1" applyAlignment="1">
      <alignment horizontal="left" vertical="top" wrapText="1"/>
    </xf>
    <xf numFmtId="0" fontId="30" fillId="0" borderId="3" xfId="9" applyFont="1" applyBorder="1" applyAlignment="1">
      <alignment horizontal="left" vertical="top" wrapText="1"/>
    </xf>
    <xf numFmtId="49" fontId="34" fillId="0" borderId="3" xfId="9" applyNumberFormat="1" applyFont="1" applyFill="1" applyBorder="1" applyAlignment="1">
      <alignment horizontal="left" vertical="top" wrapText="1"/>
    </xf>
    <xf numFmtId="0" fontId="32" fillId="0" borderId="3" xfId="9" applyFont="1" applyFill="1" applyBorder="1" applyAlignment="1">
      <alignment vertical="top" wrapText="1"/>
    </xf>
    <xf numFmtId="0" fontId="34" fillId="0" borderId="3" xfId="9" applyNumberFormat="1" applyFont="1" applyFill="1" applyBorder="1" applyAlignment="1">
      <alignment horizontal="left" vertical="top" wrapText="1"/>
    </xf>
    <xf numFmtId="166" fontId="30" fillId="0" borderId="3" xfId="9" applyNumberFormat="1" applyFont="1" applyFill="1" applyBorder="1" applyAlignment="1">
      <alignment vertical="top" wrapText="1" shrinkToFit="1"/>
    </xf>
    <xf numFmtId="0" fontId="30" fillId="0" borderId="3" xfId="9" applyNumberFormat="1" applyFont="1" applyFill="1" applyBorder="1" applyAlignment="1">
      <alignment horizontal="left" vertical="top" wrapText="1"/>
    </xf>
    <xf numFmtId="0" fontId="32" fillId="0" borderId="3" xfId="9" applyNumberFormat="1" applyFont="1" applyFill="1" applyBorder="1" applyAlignment="1">
      <alignment horizontal="left" vertical="top" wrapText="1"/>
    </xf>
    <xf numFmtId="0" fontId="11" fillId="0" borderId="0" xfId="10" applyFont="1" applyFill="1" applyAlignment="1">
      <alignment vertical="top"/>
    </xf>
    <xf numFmtId="0" fontId="11" fillId="0" borderId="0" xfId="9" applyFont="1" applyFill="1" applyBorder="1" applyAlignment="1">
      <alignment vertical="top"/>
    </xf>
    <xf numFmtId="49" fontId="30" fillId="0" borderId="3" xfId="9" applyNumberFormat="1" applyFont="1" applyFill="1" applyBorder="1" applyAlignment="1">
      <alignment horizontal="left" vertical="top" wrapText="1"/>
    </xf>
    <xf numFmtId="49" fontId="33" fillId="0" borderId="3" xfId="10" applyNumberFormat="1" applyFont="1" applyFill="1" applyBorder="1" applyAlignment="1">
      <alignment horizontal="center" vertical="top" wrapText="1"/>
    </xf>
    <xf numFmtId="0" fontId="30" fillId="4" borderId="3" xfId="10" applyFont="1" applyFill="1" applyBorder="1" applyAlignment="1">
      <alignment horizontal="center" vertical="top"/>
    </xf>
    <xf numFmtId="49" fontId="30" fillId="4" borderId="3" xfId="10" applyNumberFormat="1" applyFont="1" applyFill="1" applyBorder="1" applyAlignment="1">
      <alignment horizontal="center" vertical="top"/>
    </xf>
    <xf numFmtId="0" fontId="30" fillId="0" borderId="3" xfId="9" applyFont="1" applyFill="1" applyBorder="1" applyAlignment="1">
      <alignment horizontal="left" vertical="top" wrapText="1"/>
    </xf>
    <xf numFmtId="0" fontId="30" fillId="0" borderId="3" xfId="9" applyFont="1" applyFill="1" applyBorder="1" applyAlignment="1">
      <alignment horizontal="center" vertical="top"/>
    </xf>
    <xf numFmtId="49" fontId="30" fillId="4" borderId="3" xfId="10" applyNumberFormat="1" applyFont="1" applyFill="1" applyBorder="1" applyAlignment="1">
      <alignment vertical="top" wrapText="1"/>
    </xf>
    <xf numFmtId="0" fontId="30" fillId="7" borderId="3" xfId="9" applyFont="1" applyFill="1" applyBorder="1" applyAlignment="1">
      <alignment horizontal="left" vertical="top" wrapText="1"/>
    </xf>
    <xf numFmtId="0" fontId="34" fillId="0" borderId="3" xfId="9" applyFont="1" applyFill="1" applyBorder="1" applyAlignment="1">
      <alignment horizontal="left" vertical="top" wrapText="1"/>
    </xf>
    <xf numFmtId="49" fontId="30" fillId="7" borderId="3" xfId="9" applyNumberFormat="1" applyFont="1" applyFill="1" applyBorder="1" applyAlignment="1">
      <alignment horizontal="center" vertical="top"/>
    </xf>
    <xf numFmtId="49" fontId="30" fillId="0" borderId="3" xfId="9" applyNumberFormat="1" applyFont="1" applyFill="1" applyBorder="1" applyAlignment="1">
      <alignment horizontal="center" vertical="top" wrapText="1"/>
    </xf>
    <xf numFmtId="0" fontId="32" fillId="0" borderId="3" xfId="9" applyFont="1" applyFill="1" applyBorder="1" applyAlignment="1">
      <alignment horizontal="left" vertical="top" wrapText="1"/>
    </xf>
    <xf numFmtId="49" fontId="34" fillId="0" borderId="3" xfId="9" applyNumberFormat="1" applyFont="1" applyFill="1" applyBorder="1" applyAlignment="1">
      <alignment horizontal="center" vertical="top"/>
    </xf>
    <xf numFmtId="49" fontId="30" fillId="4" borderId="3" xfId="10" applyNumberFormat="1" applyFont="1" applyFill="1" applyBorder="1" applyAlignment="1">
      <alignment horizontal="center" vertical="top" wrapText="1"/>
    </xf>
    <xf numFmtId="0" fontId="34" fillId="0" borderId="3" xfId="9" applyFont="1" applyBorder="1" applyAlignment="1">
      <alignment horizontal="left" vertical="top" wrapText="1"/>
    </xf>
    <xf numFmtId="49" fontId="30" fillId="0" borderId="3" xfId="10" applyNumberFormat="1" applyFont="1" applyFill="1" applyBorder="1" applyAlignment="1">
      <alignment horizontal="center" vertical="top" wrapText="1"/>
    </xf>
    <xf numFmtId="49" fontId="30" fillId="4" borderId="3" xfId="9" applyNumberFormat="1" applyFont="1" applyFill="1" applyBorder="1" applyAlignment="1">
      <alignment horizontal="center" vertical="top" wrapText="1"/>
    </xf>
    <xf numFmtId="0" fontId="30" fillId="7" borderId="3" xfId="10" applyFont="1" applyFill="1" applyBorder="1" applyAlignment="1">
      <alignment vertical="top" wrapText="1"/>
    </xf>
    <xf numFmtId="0" fontId="30" fillId="0" borderId="3" xfId="2" applyNumberFormat="1" applyFont="1" applyFill="1" applyBorder="1" applyAlignment="1" applyProtection="1">
      <alignment vertical="top" wrapText="1"/>
      <protection hidden="1"/>
    </xf>
    <xf numFmtId="0" fontId="32" fillId="7" borderId="3" xfId="2" applyNumberFormat="1" applyFont="1" applyFill="1" applyBorder="1" applyAlignment="1" applyProtection="1">
      <alignment horizontal="left" vertical="top" wrapText="1"/>
      <protection hidden="1"/>
    </xf>
    <xf numFmtId="0" fontId="30" fillId="0" borderId="3" xfId="10" applyFont="1" applyFill="1" applyBorder="1" applyAlignment="1">
      <alignment horizontal="left" vertical="top" wrapText="1"/>
    </xf>
    <xf numFmtId="0" fontId="33" fillId="0" borderId="3" xfId="10" applyFont="1" applyFill="1" applyBorder="1" applyAlignment="1">
      <alignment horizontal="center" vertical="top" wrapText="1"/>
    </xf>
    <xf numFmtId="0" fontId="32" fillId="7" borderId="3" xfId="9" applyFont="1" applyFill="1" applyBorder="1" applyAlignment="1">
      <alignment horizontal="left" vertical="top" wrapText="1"/>
    </xf>
    <xf numFmtId="49" fontId="32" fillId="0" borderId="3" xfId="9" applyNumberFormat="1" applyFont="1" applyFill="1" applyBorder="1" applyAlignment="1">
      <alignment horizontal="left" vertical="top" wrapText="1"/>
    </xf>
    <xf numFmtId="0" fontId="30" fillId="0" borderId="3" xfId="10" applyFont="1" applyFill="1" applyBorder="1" applyAlignment="1">
      <alignment horizontal="center" vertical="top" wrapText="1"/>
    </xf>
    <xf numFmtId="0" fontId="34" fillId="7" borderId="3" xfId="9" applyFont="1" applyFill="1" applyBorder="1" applyAlignment="1">
      <alignment horizontal="left" vertical="top" wrapText="1"/>
    </xf>
    <xf numFmtId="0" fontId="34" fillId="0" borderId="3" xfId="9" applyFont="1" applyFill="1" applyBorder="1" applyAlignment="1">
      <alignment vertical="top" wrapText="1"/>
    </xf>
    <xf numFmtId="49" fontId="30" fillId="7" borderId="3" xfId="10" applyNumberFormat="1" applyFont="1" applyFill="1" applyBorder="1" applyAlignment="1">
      <alignment horizontal="center" vertical="top"/>
    </xf>
    <xf numFmtId="49" fontId="30" fillId="0" borderId="3" xfId="10" applyNumberFormat="1" applyFont="1" applyFill="1" applyBorder="1" applyAlignment="1">
      <alignment vertical="top" wrapText="1"/>
    </xf>
    <xf numFmtId="0" fontId="30" fillId="0" borderId="8" xfId="10" applyFont="1" applyBorder="1" applyAlignment="1">
      <alignment vertical="top" wrapText="1"/>
    </xf>
    <xf numFmtId="0" fontId="34" fillId="7" borderId="3" xfId="2" applyNumberFormat="1" applyFont="1" applyFill="1" applyBorder="1" applyAlignment="1" applyProtection="1">
      <alignment horizontal="left" vertical="top" wrapText="1"/>
      <protection hidden="1"/>
    </xf>
    <xf numFmtId="0" fontId="33" fillId="0" borderId="3" xfId="2" applyNumberFormat="1" applyFont="1" applyFill="1" applyBorder="1" applyAlignment="1" applyProtection="1">
      <alignment vertical="top"/>
      <protection hidden="1"/>
    </xf>
    <xf numFmtId="0" fontId="30" fillId="0" borderId="3" xfId="2" applyFont="1" applyBorder="1" applyAlignment="1" applyProtection="1">
      <alignment vertical="top"/>
      <protection hidden="1"/>
    </xf>
    <xf numFmtId="0" fontId="30" fillId="0" borderId="0" xfId="2" applyFont="1" applyAlignment="1" applyProtection="1">
      <alignment vertical="top"/>
      <protection hidden="1"/>
    </xf>
    <xf numFmtId="0" fontId="30" fillId="0" borderId="0" xfId="2" applyFont="1" applyAlignment="1">
      <alignment horizontal="center" vertical="top"/>
    </xf>
    <xf numFmtId="0" fontId="30" fillId="0" borderId="0" xfId="2" applyFont="1" applyAlignment="1">
      <alignment vertical="top"/>
    </xf>
    <xf numFmtId="0" fontId="30" fillId="10" borderId="0" xfId="2" applyFont="1" applyFill="1" applyAlignment="1">
      <alignment vertical="top"/>
    </xf>
    <xf numFmtId="0" fontId="11" fillId="10" borderId="0" xfId="2" applyFont="1" applyFill="1" applyAlignment="1">
      <alignment vertical="top"/>
    </xf>
    <xf numFmtId="0" fontId="7" fillId="0" borderId="3" xfId="9" applyFont="1" applyFill="1" applyBorder="1" applyAlignment="1">
      <alignment horizontal="left" vertical="top" wrapText="1"/>
    </xf>
    <xf numFmtId="49" fontId="7" fillId="0" borderId="3" xfId="9" applyNumberFormat="1" applyFont="1" applyFill="1" applyBorder="1" applyAlignment="1">
      <alignment horizontal="left" vertical="top" wrapText="1"/>
    </xf>
    <xf numFmtId="0" fontId="7" fillId="0" borderId="3" xfId="9" applyFont="1" applyFill="1" applyBorder="1" applyAlignment="1">
      <alignment vertical="top" wrapText="1"/>
    </xf>
    <xf numFmtId="0" fontId="7" fillId="0" borderId="3" xfId="9" applyNumberFormat="1" applyFont="1" applyFill="1" applyBorder="1" applyAlignment="1">
      <alignment horizontal="left" vertical="top" wrapText="1"/>
    </xf>
    <xf numFmtId="0" fontId="7" fillId="0" borderId="3" xfId="9" applyFont="1" applyBorder="1" applyAlignment="1">
      <alignment horizontal="left" vertical="top" wrapText="1"/>
    </xf>
    <xf numFmtId="0" fontId="7" fillId="7" borderId="3" xfId="9" applyFont="1" applyFill="1" applyBorder="1" applyAlignment="1">
      <alignment horizontal="left" vertical="top" wrapText="1"/>
    </xf>
    <xf numFmtId="49" fontId="8" fillId="2" borderId="2" xfId="0" applyNumberFormat="1" applyFont="1" applyFill="1" applyBorder="1" applyAlignment="1">
      <alignment horizontal="center" vertical="top"/>
    </xf>
    <xf numFmtId="166" fontId="8" fillId="2" borderId="2" xfId="0" applyNumberFormat="1" applyFont="1" applyFill="1" applyBorder="1" applyAlignment="1">
      <alignment horizontal="left" vertical="top" wrapText="1"/>
    </xf>
    <xf numFmtId="0" fontId="7" fillId="0" borderId="3" xfId="10" applyFont="1" applyFill="1" applyBorder="1" applyAlignment="1">
      <alignment vertical="top" wrapText="1"/>
    </xf>
    <xf numFmtId="49" fontId="7" fillId="0" borderId="4" xfId="0" applyNumberFormat="1" applyFont="1" applyFill="1" applyBorder="1" applyAlignment="1">
      <alignment vertical="top"/>
    </xf>
    <xf numFmtId="166" fontId="6" fillId="3" borderId="2" xfId="0" applyNumberFormat="1" applyFont="1" applyFill="1" applyBorder="1" applyAlignment="1">
      <alignment vertical="top" wrapText="1"/>
    </xf>
    <xf numFmtId="0" fontId="7" fillId="9" borderId="0" xfId="0" applyNumberFormat="1" applyFont="1" applyFill="1" applyAlignment="1">
      <alignment vertical="top"/>
    </xf>
    <xf numFmtId="166" fontId="7" fillId="9" borderId="0" xfId="0" applyNumberFormat="1" applyFont="1" applyFill="1" applyAlignment="1">
      <alignment vertical="top"/>
    </xf>
    <xf numFmtId="2" fontId="7" fillId="9" borderId="0" xfId="0" applyNumberFormat="1" applyFont="1" applyFill="1" applyAlignment="1">
      <alignment vertical="top"/>
    </xf>
    <xf numFmtId="49" fontId="20" fillId="0" borderId="2" xfId="0" applyNumberFormat="1" applyFont="1" applyFill="1" applyBorder="1" applyAlignment="1">
      <alignment vertical="top"/>
    </xf>
    <xf numFmtId="166" fontId="20" fillId="0" borderId="2" xfId="3" applyNumberFormat="1" applyFont="1" applyFill="1" applyBorder="1" applyAlignment="1">
      <alignment vertical="top" wrapText="1"/>
    </xf>
    <xf numFmtId="49" fontId="7" fillId="0" borderId="0" xfId="0" applyNumberFormat="1" applyFont="1" applyFill="1" applyAlignment="1">
      <alignment vertical="top" wrapText="1"/>
    </xf>
    <xf numFmtId="49" fontId="7" fillId="0" borderId="5" xfId="0" applyNumberFormat="1" applyFont="1" applyFill="1" applyBorder="1" applyAlignment="1">
      <alignment vertical="top"/>
    </xf>
    <xf numFmtId="49" fontId="7" fillId="0" borderId="0" xfId="0" applyNumberFormat="1" applyFont="1" applyFill="1" applyBorder="1" applyAlignment="1">
      <alignment vertical="top"/>
    </xf>
    <xf numFmtId="49" fontId="7" fillId="7" borderId="0" xfId="0" applyNumberFormat="1" applyFont="1" applyFill="1" applyAlignment="1">
      <alignment vertical="top"/>
    </xf>
    <xf numFmtId="49" fontId="15" fillId="0" borderId="0" xfId="0" applyNumberFormat="1" applyFont="1" applyFill="1" applyAlignment="1">
      <alignment vertical="top"/>
    </xf>
    <xf numFmtId="49" fontId="13" fillId="5" borderId="0" xfId="0" applyNumberFormat="1" applyFont="1" applyFill="1" applyAlignment="1">
      <alignment vertical="top"/>
    </xf>
    <xf numFmtId="49" fontId="7" fillId="7" borderId="6" xfId="0" applyNumberFormat="1" applyFont="1" applyFill="1" applyBorder="1" applyAlignment="1">
      <alignment vertical="top"/>
    </xf>
    <xf numFmtId="49" fontId="7" fillId="0" borderId="7" xfId="0" applyNumberFormat="1" applyFont="1" applyFill="1" applyBorder="1" applyAlignment="1">
      <alignment vertical="top"/>
    </xf>
    <xf numFmtId="49" fontId="7" fillId="3" borderId="0" xfId="0" applyNumberFormat="1" applyFont="1" applyFill="1" applyAlignment="1">
      <alignment vertical="top"/>
    </xf>
    <xf numFmtId="49" fontId="6" fillId="0" borderId="5" xfId="0" applyNumberFormat="1" applyFont="1" applyFill="1" applyBorder="1" applyAlignment="1">
      <alignment vertical="top"/>
    </xf>
    <xf numFmtId="49" fontId="6" fillId="0" borderId="0" xfId="0" applyNumberFormat="1" applyFont="1" applyFill="1" applyBorder="1" applyAlignment="1">
      <alignment vertical="top"/>
    </xf>
    <xf numFmtId="49" fontId="7" fillId="8" borderId="0" xfId="0" applyNumberFormat="1" applyFont="1" applyFill="1" applyAlignment="1">
      <alignment vertical="top"/>
    </xf>
    <xf numFmtId="166" fontId="7" fillId="2" borderId="0" xfId="0" applyNumberFormat="1" applyFont="1" applyFill="1" applyBorder="1" applyAlignment="1">
      <alignment horizontal="left" vertical="top" wrapText="1"/>
    </xf>
    <xf numFmtId="0" fontId="0" fillId="0" borderId="0" xfId="0" applyFill="1" applyAlignment="1">
      <alignment horizontal="center" vertical="top" wrapText="1"/>
    </xf>
    <xf numFmtId="49" fontId="7" fillId="0" borderId="3" xfId="0" applyNumberFormat="1" applyFont="1" applyFill="1" applyBorder="1" applyAlignment="1">
      <alignment horizontal="center" vertical="top"/>
    </xf>
    <xf numFmtId="49" fontId="7" fillId="0" borderId="3" xfId="0" applyNumberFormat="1" applyFont="1" applyFill="1" applyBorder="1" applyAlignment="1">
      <alignment horizontal="left" vertical="top" wrapText="1"/>
    </xf>
    <xf numFmtId="49" fontId="7" fillId="0" borderId="2" xfId="0" applyNumberFormat="1" applyFont="1" applyFill="1" applyBorder="1" applyAlignment="1">
      <alignment horizontal="center" vertical="top"/>
    </xf>
    <xf numFmtId="49" fontId="7" fillId="0" borderId="10" xfId="0" applyNumberFormat="1" applyFont="1" applyFill="1" applyBorder="1" applyAlignment="1">
      <alignment horizontal="center" vertical="top"/>
    </xf>
    <xf numFmtId="1" fontId="7" fillId="0" borderId="2" xfId="0" applyNumberFormat="1" applyFont="1" applyFill="1" applyBorder="1" applyAlignment="1">
      <alignment horizontal="center" vertical="top"/>
    </xf>
    <xf numFmtId="166" fontId="7" fillId="0" borderId="2" xfId="0" applyNumberFormat="1" applyFont="1" applyFill="1" applyBorder="1" applyAlignment="1">
      <alignment horizontal="left" vertical="top" wrapText="1"/>
    </xf>
    <xf numFmtId="49" fontId="7" fillId="7" borderId="2" xfId="0" applyNumberFormat="1" applyFont="1" applyFill="1" applyBorder="1" applyAlignment="1">
      <alignment horizontal="center" vertical="top" wrapText="1"/>
    </xf>
    <xf numFmtId="49" fontId="7" fillId="7" borderId="2" xfId="0" applyNumberFormat="1" applyFont="1" applyFill="1" applyBorder="1" applyAlignment="1">
      <alignment horizontal="center" vertical="top"/>
    </xf>
    <xf numFmtId="0" fontId="7" fillId="7" borderId="2" xfId="0" applyNumberFormat="1" applyFont="1" applyFill="1" applyBorder="1" applyAlignment="1">
      <alignment horizontal="center" vertical="top"/>
    </xf>
    <xf numFmtId="0" fontId="7" fillId="7" borderId="4" xfId="0" applyNumberFormat="1" applyFont="1" applyFill="1" applyBorder="1" applyAlignment="1">
      <alignment horizontal="center" vertical="top"/>
    </xf>
    <xf numFmtId="166" fontId="7" fillId="0" borderId="3" xfId="0" applyNumberFormat="1" applyFont="1" applyFill="1" applyBorder="1" applyAlignment="1">
      <alignment horizontal="left" vertical="top" wrapText="1"/>
    </xf>
    <xf numFmtId="0" fontId="7" fillId="7" borderId="4" xfId="0" applyNumberFormat="1" applyFont="1" applyFill="1" applyBorder="1" applyAlignment="1">
      <alignment horizontal="left" vertical="top" wrapText="1"/>
    </xf>
    <xf numFmtId="49" fontId="13" fillId="6" borderId="3" xfId="0" applyNumberFormat="1" applyFont="1" applyFill="1" applyBorder="1" applyAlignment="1">
      <alignment horizontal="center" vertical="top"/>
    </xf>
    <xf numFmtId="166" fontId="13" fillId="5" borderId="3" xfId="0" applyNumberFormat="1" applyFont="1" applyFill="1" applyBorder="1" applyAlignment="1">
      <alignment horizontal="left" vertical="top" wrapText="1"/>
    </xf>
    <xf numFmtId="49" fontId="20" fillId="0" borderId="2" xfId="0" applyNumberFormat="1" applyFont="1" applyFill="1" applyBorder="1" applyAlignment="1">
      <alignment horizontal="center" vertical="top"/>
    </xf>
    <xf numFmtId="49" fontId="24" fillId="6" borderId="3" xfId="0" applyNumberFormat="1" applyFont="1" applyFill="1" applyBorder="1" applyAlignment="1">
      <alignment horizontal="center" vertical="top"/>
    </xf>
    <xf numFmtId="166" fontId="24" fillId="5" borderId="3" xfId="0" applyNumberFormat="1" applyFont="1" applyFill="1" applyBorder="1" applyAlignment="1">
      <alignment horizontal="left" vertical="top" wrapText="1"/>
    </xf>
    <xf numFmtId="49" fontId="7" fillId="7" borderId="3" xfId="0" applyNumberFormat="1" applyFont="1" applyFill="1" applyBorder="1" applyAlignment="1">
      <alignment horizontal="center" vertical="top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10" xfId="0" applyNumberFormat="1" applyFont="1" applyFill="1" applyBorder="1" applyAlignment="1">
      <alignment horizontal="center" vertical="top" wrapText="1"/>
    </xf>
    <xf numFmtId="0" fontId="7" fillId="0" borderId="2" xfId="0" applyNumberFormat="1" applyFont="1" applyFill="1" applyBorder="1" applyAlignment="1">
      <alignment horizontal="center" vertical="top"/>
    </xf>
    <xf numFmtId="0" fontId="7" fillId="0" borderId="10" xfId="0" applyNumberFormat="1" applyFont="1" applyFill="1" applyBorder="1" applyAlignment="1">
      <alignment horizontal="center" vertical="top"/>
    </xf>
    <xf numFmtId="49" fontId="6" fillId="14" borderId="0" xfId="0" applyNumberFormat="1" applyFont="1" applyFill="1" applyBorder="1" applyAlignment="1">
      <alignment horizontal="center" vertical="top" wrapText="1"/>
    </xf>
    <xf numFmtId="166" fontId="7" fillId="0" borderId="0" xfId="0" applyNumberFormat="1" applyFont="1" applyFill="1" applyAlignment="1">
      <alignment horizontal="center" vertical="top"/>
    </xf>
    <xf numFmtId="0" fontId="0" fillId="0" borderId="0" xfId="0" applyAlignment="1">
      <alignment horizontal="center"/>
    </xf>
    <xf numFmtId="165" fontId="6" fillId="0" borderId="0" xfId="0" applyNumberFormat="1" applyFont="1" applyFill="1" applyAlignment="1">
      <alignment horizontal="center" vertical="top" wrapText="1"/>
    </xf>
    <xf numFmtId="1" fontId="6" fillId="0" borderId="0" xfId="0" applyNumberFormat="1" applyFont="1" applyFill="1" applyAlignment="1">
      <alignment horizontal="center" vertical="top" wrapText="1"/>
    </xf>
    <xf numFmtId="0" fontId="6" fillId="0" borderId="0" xfId="0" applyNumberFormat="1" applyFont="1" applyFill="1" applyAlignment="1">
      <alignment horizontal="center" vertical="top" wrapText="1"/>
    </xf>
    <xf numFmtId="0" fontId="0" fillId="0" borderId="0" xfId="0" applyFill="1" applyAlignment="1">
      <alignment horizontal="center" vertical="top" wrapText="1"/>
    </xf>
    <xf numFmtId="165" fontId="12" fillId="0" borderId="0" xfId="0" applyNumberFormat="1" applyFont="1" applyFill="1" applyBorder="1" applyAlignment="1">
      <alignment horizontal="left" vertical="top" wrapText="1"/>
    </xf>
    <xf numFmtId="1" fontId="12" fillId="0" borderId="0" xfId="0" applyNumberFormat="1" applyFont="1" applyFill="1" applyBorder="1" applyAlignment="1">
      <alignment horizontal="left" vertical="top" wrapText="1"/>
    </xf>
    <xf numFmtId="49" fontId="12" fillId="0" borderId="0" xfId="0" applyNumberFormat="1" applyFont="1" applyFill="1" applyBorder="1" applyAlignment="1">
      <alignment horizontal="left" vertical="top" wrapText="1"/>
    </xf>
    <xf numFmtId="49" fontId="7" fillId="0" borderId="3" xfId="0" applyNumberFormat="1" applyFont="1" applyFill="1" applyBorder="1" applyAlignment="1">
      <alignment horizontal="center" vertical="top"/>
    </xf>
    <xf numFmtId="49" fontId="7" fillId="0" borderId="3" xfId="0" applyNumberFormat="1" applyFont="1" applyFill="1" applyBorder="1" applyAlignment="1">
      <alignment horizontal="left" vertical="top" wrapText="1"/>
    </xf>
    <xf numFmtId="49" fontId="7" fillId="7" borderId="2" xfId="0" applyNumberFormat="1" applyFont="1" applyFill="1" applyBorder="1" applyAlignment="1">
      <alignment horizontal="center" vertical="top"/>
    </xf>
    <xf numFmtId="49" fontId="7" fillId="7" borderId="4" xfId="0" applyNumberFormat="1" applyFont="1" applyFill="1" applyBorder="1" applyAlignment="1">
      <alignment horizontal="center" vertical="top"/>
    </xf>
    <xf numFmtId="49" fontId="13" fillId="5" borderId="2" xfId="0" applyNumberFormat="1" applyFont="1" applyFill="1" applyBorder="1" applyAlignment="1">
      <alignment horizontal="center" vertical="top"/>
    </xf>
    <xf numFmtId="49" fontId="13" fillId="5" borderId="4" xfId="0" applyNumberFormat="1" applyFont="1" applyFill="1" applyBorder="1" applyAlignment="1">
      <alignment horizontal="center" vertical="top"/>
    </xf>
    <xf numFmtId="49" fontId="7" fillId="7" borderId="2" xfId="0" applyNumberFormat="1" applyFont="1" applyFill="1" applyBorder="1" applyAlignment="1">
      <alignment horizontal="center" vertical="top" wrapText="1"/>
    </xf>
    <xf numFmtId="49" fontId="7" fillId="7" borderId="4" xfId="0" applyNumberFormat="1" applyFont="1" applyFill="1" applyBorder="1" applyAlignment="1">
      <alignment horizontal="center" vertical="top" wrapText="1"/>
    </xf>
    <xf numFmtId="0" fontId="7" fillId="7" borderId="2" xfId="0" applyNumberFormat="1" applyFont="1" applyFill="1" applyBorder="1" applyAlignment="1">
      <alignment horizontal="center" vertical="top"/>
    </xf>
    <xf numFmtId="0" fontId="7" fillId="7" borderId="4" xfId="0" applyNumberFormat="1" applyFont="1" applyFill="1" applyBorder="1" applyAlignment="1">
      <alignment horizontal="center" vertical="top"/>
    </xf>
    <xf numFmtId="49" fontId="7" fillId="0" borderId="2" xfId="0" applyNumberFormat="1" applyFont="1" applyFill="1" applyBorder="1" applyAlignment="1">
      <alignment horizontal="center" vertical="top"/>
    </xf>
    <xf numFmtId="49" fontId="7" fillId="0" borderId="4" xfId="0" applyNumberFormat="1" applyFont="1" applyFill="1" applyBorder="1" applyAlignment="1">
      <alignment horizontal="center" vertical="top"/>
    </xf>
    <xf numFmtId="49" fontId="6" fillId="3" borderId="2" xfId="0" applyNumberFormat="1" applyFont="1" applyFill="1" applyBorder="1" applyAlignment="1">
      <alignment horizontal="center" vertical="top"/>
    </xf>
    <xf numFmtId="49" fontId="6" fillId="3" borderId="4" xfId="0" applyNumberFormat="1" applyFont="1" applyFill="1" applyBorder="1" applyAlignment="1">
      <alignment horizontal="center" vertical="top"/>
    </xf>
    <xf numFmtId="166" fontId="7" fillId="0" borderId="3" xfId="0" applyNumberFormat="1" applyFont="1" applyFill="1" applyBorder="1" applyAlignment="1">
      <alignment horizontal="left" vertical="top" wrapText="1"/>
    </xf>
    <xf numFmtId="166" fontId="13" fillId="5" borderId="2" xfId="0" applyNumberFormat="1" applyFont="1" applyFill="1" applyBorder="1" applyAlignment="1">
      <alignment horizontal="left" vertical="top" wrapText="1"/>
    </xf>
    <xf numFmtId="166" fontId="13" fillId="5" borderId="4" xfId="0" applyNumberFormat="1" applyFont="1" applyFill="1" applyBorder="1" applyAlignment="1">
      <alignment horizontal="left" vertical="top" wrapText="1"/>
    </xf>
    <xf numFmtId="166" fontId="7" fillId="7" borderId="2" xfId="0" applyNumberFormat="1" applyFont="1" applyFill="1" applyBorder="1" applyAlignment="1">
      <alignment horizontal="left" vertical="top" wrapText="1"/>
    </xf>
    <xf numFmtId="166" fontId="7" fillId="7" borderId="4" xfId="0" applyNumberFormat="1" applyFont="1" applyFill="1" applyBorder="1" applyAlignment="1">
      <alignment horizontal="left" vertical="top" wrapText="1"/>
    </xf>
    <xf numFmtId="0" fontId="7" fillId="0" borderId="9" xfId="0" applyNumberFormat="1" applyFont="1" applyFill="1" applyBorder="1" applyAlignment="1">
      <alignment horizontal="center" vertical="top"/>
    </xf>
    <xf numFmtId="49" fontId="7" fillId="7" borderId="10" xfId="0" applyNumberFormat="1" applyFont="1" applyFill="1" applyBorder="1" applyAlignment="1">
      <alignment horizontal="center" vertical="top" wrapText="1"/>
    </xf>
    <xf numFmtId="166" fontId="7" fillId="7" borderId="10" xfId="0" applyNumberFormat="1" applyFont="1" applyFill="1" applyBorder="1" applyAlignment="1">
      <alignment horizontal="left" vertical="top" wrapText="1"/>
    </xf>
    <xf numFmtId="166" fontId="7" fillId="0" borderId="2" xfId="0" applyNumberFormat="1" applyFont="1" applyFill="1" applyBorder="1" applyAlignment="1">
      <alignment horizontal="left" vertical="top" wrapText="1"/>
    </xf>
    <xf numFmtId="166" fontId="7" fillId="0" borderId="4" xfId="0" applyNumberFormat="1" applyFont="1" applyFill="1" applyBorder="1" applyAlignment="1">
      <alignment horizontal="left" vertical="top" wrapText="1"/>
    </xf>
    <xf numFmtId="49" fontId="13" fillId="6" borderId="2" xfId="0" applyNumberFormat="1" applyFont="1" applyFill="1" applyBorder="1" applyAlignment="1">
      <alignment horizontal="center" vertical="top"/>
    </xf>
    <xf numFmtId="49" fontId="13" fillId="6" borderId="4" xfId="0" applyNumberFormat="1" applyFont="1" applyFill="1" applyBorder="1" applyAlignment="1">
      <alignment horizontal="center" vertical="top"/>
    </xf>
    <xf numFmtId="166" fontId="13" fillId="5" borderId="2" xfId="0" applyNumberFormat="1" applyFont="1" applyFill="1" applyBorder="1" applyAlignment="1">
      <alignment horizontal="left" wrapText="1"/>
    </xf>
    <xf numFmtId="166" fontId="13" fillId="5" borderId="4" xfId="0" applyNumberFormat="1" applyFont="1" applyFill="1" applyBorder="1" applyAlignment="1">
      <alignment horizontal="left" wrapText="1"/>
    </xf>
    <xf numFmtId="166" fontId="7" fillId="4" borderId="2" xfId="0" applyNumberFormat="1" applyFont="1" applyFill="1" applyBorder="1" applyAlignment="1">
      <alignment horizontal="left" vertical="top" wrapText="1"/>
    </xf>
    <xf numFmtId="166" fontId="7" fillId="4" borderId="10" xfId="0" applyNumberFormat="1" applyFont="1" applyFill="1" applyBorder="1" applyAlignment="1">
      <alignment horizontal="left" vertical="top" wrapText="1"/>
    </xf>
    <xf numFmtId="166" fontId="7" fillId="4" borderId="4" xfId="0" applyNumberFormat="1" applyFont="1" applyFill="1" applyBorder="1" applyAlignment="1">
      <alignment horizontal="left" vertical="top" wrapText="1"/>
    </xf>
    <xf numFmtId="166" fontId="6" fillId="3" borderId="2" xfId="0" applyNumberFormat="1" applyFont="1" applyFill="1" applyBorder="1" applyAlignment="1">
      <alignment horizontal="left" vertical="top" wrapText="1"/>
    </xf>
    <xf numFmtId="166" fontId="6" fillId="3" borderId="4" xfId="0" applyNumberFormat="1" applyFont="1" applyFill="1" applyBorder="1" applyAlignment="1">
      <alignment horizontal="left" vertical="top" wrapText="1"/>
    </xf>
    <xf numFmtId="49" fontId="7" fillId="0" borderId="10" xfId="0" applyNumberFormat="1" applyFont="1" applyFill="1" applyBorder="1" applyAlignment="1">
      <alignment horizontal="center" vertical="top"/>
    </xf>
    <xf numFmtId="1" fontId="7" fillId="0" borderId="2" xfId="0" applyNumberFormat="1" applyFont="1" applyFill="1" applyBorder="1" applyAlignment="1">
      <alignment horizontal="center" vertical="top"/>
    </xf>
    <xf numFmtId="1" fontId="7" fillId="0" borderId="10" xfId="0" applyNumberFormat="1" applyFont="1" applyFill="1" applyBorder="1" applyAlignment="1">
      <alignment horizontal="center" vertical="top"/>
    </xf>
    <xf numFmtId="1" fontId="7" fillId="0" borderId="4" xfId="0" applyNumberFormat="1" applyFont="1" applyFill="1" applyBorder="1" applyAlignment="1">
      <alignment horizontal="center" vertical="top"/>
    </xf>
    <xf numFmtId="166" fontId="7" fillId="0" borderId="10" xfId="0" applyNumberFormat="1" applyFont="1" applyFill="1" applyBorder="1" applyAlignment="1">
      <alignment horizontal="left" vertical="top" wrapText="1"/>
    </xf>
    <xf numFmtId="166" fontId="7" fillId="5" borderId="2" xfId="0" applyNumberFormat="1" applyFont="1" applyFill="1" applyBorder="1" applyAlignment="1">
      <alignment horizontal="left" vertical="top" wrapText="1"/>
    </xf>
    <xf numFmtId="166" fontId="7" fillId="5" borderId="10" xfId="0" applyNumberFormat="1" applyFont="1" applyFill="1" applyBorder="1" applyAlignment="1">
      <alignment horizontal="left" vertical="top" wrapText="1"/>
    </xf>
    <xf numFmtId="166" fontId="7" fillId="5" borderId="4" xfId="0" applyNumberFormat="1" applyFont="1" applyFill="1" applyBorder="1" applyAlignment="1">
      <alignment horizontal="left" vertical="top" wrapText="1"/>
    </xf>
    <xf numFmtId="166" fontId="6" fillId="3" borderId="10" xfId="0" applyNumberFormat="1" applyFont="1" applyFill="1" applyBorder="1" applyAlignment="1">
      <alignment horizontal="left" vertical="top" wrapText="1"/>
    </xf>
    <xf numFmtId="166" fontId="7" fillId="0" borderId="2" xfId="3" applyNumberFormat="1" applyFont="1" applyFill="1" applyBorder="1" applyAlignment="1">
      <alignment horizontal="left" vertical="top" wrapText="1"/>
    </xf>
    <xf numFmtId="166" fontId="7" fillId="0" borderId="4" xfId="3" applyNumberFormat="1" applyFont="1" applyFill="1" applyBorder="1" applyAlignment="1">
      <alignment horizontal="left" vertical="top" wrapText="1"/>
    </xf>
    <xf numFmtId="166" fontId="7" fillId="0" borderId="2" xfId="0" applyNumberFormat="1" applyFont="1" applyFill="1" applyBorder="1" applyAlignment="1">
      <alignment horizontal="center" vertical="top" wrapText="1"/>
    </xf>
    <xf numFmtId="166" fontId="7" fillId="0" borderId="10" xfId="0" applyNumberFormat="1" applyFont="1" applyFill="1" applyBorder="1" applyAlignment="1">
      <alignment horizontal="center" vertical="top" wrapText="1"/>
    </xf>
    <xf numFmtId="166" fontId="7" fillId="0" borderId="4" xfId="0" applyNumberFormat="1" applyFont="1" applyFill="1" applyBorder="1" applyAlignment="1">
      <alignment horizontal="center" vertical="top" wrapText="1"/>
    </xf>
    <xf numFmtId="166" fontId="7" fillId="0" borderId="10" xfId="3" applyNumberFormat="1" applyFont="1" applyFill="1" applyBorder="1" applyAlignment="1">
      <alignment horizontal="left" vertical="top" wrapText="1"/>
    </xf>
    <xf numFmtId="49" fontId="7" fillId="7" borderId="10" xfId="0" applyNumberFormat="1" applyFont="1" applyFill="1" applyBorder="1" applyAlignment="1">
      <alignment horizontal="center" vertical="top"/>
    </xf>
    <xf numFmtId="0" fontId="7" fillId="7" borderId="10" xfId="0" applyNumberFormat="1" applyFont="1" applyFill="1" applyBorder="1" applyAlignment="1">
      <alignment horizontal="center" vertical="top"/>
    </xf>
    <xf numFmtId="0" fontId="7" fillId="7" borderId="2" xfId="0" applyNumberFormat="1" applyFont="1" applyFill="1" applyBorder="1" applyAlignment="1">
      <alignment horizontal="left" vertical="top" wrapText="1"/>
    </xf>
    <xf numFmtId="0" fontId="7" fillId="7" borderId="10" xfId="0" applyNumberFormat="1" applyFont="1" applyFill="1" applyBorder="1" applyAlignment="1">
      <alignment horizontal="left" vertical="top" wrapText="1"/>
    </xf>
    <xf numFmtId="0" fontId="7" fillId="7" borderId="4" xfId="0" applyNumberFormat="1" applyFont="1" applyFill="1" applyBorder="1" applyAlignment="1">
      <alignment horizontal="left" vertical="top" wrapText="1"/>
    </xf>
    <xf numFmtId="49" fontId="6" fillId="14" borderId="3" xfId="0" applyNumberFormat="1" applyFont="1" applyFill="1" applyBorder="1" applyAlignment="1">
      <alignment horizontal="center" vertical="top"/>
    </xf>
    <xf numFmtId="165" fontId="6" fillId="12" borderId="3" xfId="0" applyNumberFormat="1" applyFont="1" applyFill="1" applyBorder="1" applyAlignment="1">
      <alignment horizontal="center" vertical="top" wrapText="1"/>
    </xf>
    <xf numFmtId="49" fontId="6" fillId="13" borderId="3" xfId="0" applyNumberFormat="1" applyFont="1" applyFill="1" applyBorder="1" applyAlignment="1">
      <alignment horizontal="center" vertical="top"/>
    </xf>
    <xf numFmtId="49" fontId="7" fillId="7" borderId="3" xfId="0" applyNumberFormat="1" applyFont="1" applyFill="1" applyBorder="1" applyAlignment="1">
      <alignment horizontal="center" vertical="top"/>
    </xf>
    <xf numFmtId="49" fontId="13" fillId="6" borderId="3" xfId="0" applyNumberFormat="1" applyFont="1" applyFill="1" applyBorder="1" applyAlignment="1">
      <alignment horizontal="center" vertical="top"/>
    </xf>
    <xf numFmtId="166" fontId="13" fillId="5" borderId="3" xfId="0" applyNumberFormat="1" applyFont="1" applyFill="1" applyBorder="1" applyAlignment="1">
      <alignment horizontal="left" vertical="top" wrapText="1"/>
    </xf>
    <xf numFmtId="49" fontId="6" fillId="14" borderId="14" xfId="0" applyNumberFormat="1" applyFont="1" applyFill="1" applyBorder="1" applyAlignment="1">
      <alignment vertical="top"/>
    </xf>
    <xf numFmtId="49" fontId="6" fillId="14" borderId="15" xfId="0" applyNumberFormat="1" applyFont="1" applyFill="1" applyBorder="1" applyAlignment="1">
      <alignment vertical="top"/>
    </xf>
    <xf numFmtId="49" fontId="6" fillId="14" borderId="8" xfId="0" applyNumberFormat="1" applyFont="1" applyFill="1" applyBorder="1" applyAlignment="1">
      <alignment vertical="top"/>
    </xf>
    <xf numFmtId="49" fontId="7" fillId="0" borderId="2" xfId="0" applyNumberFormat="1" applyFont="1" applyFill="1" applyBorder="1" applyAlignment="1">
      <alignment vertical="top"/>
    </xf>
    <xf numFmtId="166" fontId="7" fillId="0" borderId="2" xfId="0" applyNumberFormat="1" applyFont="1" applyFill="1" applyBorder="1" applyAlignment="1">
      <alignment vertical="top" wrapText="1"/>
    </xf>
    <xf numFmtId="166" fontId="7" fillId="0" borderId="4" xfId="0" applyNumberFormat="1" applyFont="1" applyFill="1" applyBorder="1" applyAlignment="1">
      <alignment vertical="top" wrapText="1"/>
    </xf>
    <xf numFmtId="49" fontId="7" fillId="7" borderId="2" xfId="0" applyNumberFormat="1" applyFont="1" applyFill="1" applyBorder="1" applyAlignment="1">
      <alignment vertical="top"/>
    </xf>
    <xf numFmtId="166" fontId="7" fillId="7" borderId="2" xfId="0" applyNumberFormat="1" applyFont="1" applyFill="1" applyBorder="1" applyAlignment="1">
      <alignment vertical="top" wrapText="1"/>
    </xf>
    <xf numFmtId="49" fontId="7" fillId="7" borderId="2" xfId="0" applyNumberFormat="1" applyFont="1" applyFill="1" applyBorder="1" applyAlignment="1">
      <alignment vertical="top" wrapText="1"/>
    </xf>
    <xf numFmtId="49" fontId="13" fillId="5" borderId="2" xfId="0" applyNumberFormat="1" applyFont="1" applyFill="1" applyBorder="1" applyAlignment="1">
      <alignment vertical="top"/>
    </xf>
    <xf numFmtId="166" fontId="13" fillId="5" borderId="2" xfId="0" applyNumberFormat="1" applyFont="1" applyFill="1" applyBorder="1" applyAlignment="1">
      <alignment vertical="top" wrapText="1"/>
    </xf>
    <xf numFmtId="0" fontId="7" fillId="7" borderId="2" xfId="0" applyNumberFormat="1" applyFont="1" applyFill="1" applyBorder="1" applyAlignment="1">
      <alignment vertical="top" wrapText="1"/>
    </xf>
    <xf numFmtId="49" fontId="13" fillId="6" borderId="2" xfId="0" applyNumberFormat="1" applyFont="1" applyFill="1" applyBorder="1" applyAlignment="1">
      <alignment vertical="top"/>
    </xf>
    <xf numFmtId="1" fontId="7" fillId="0" borderId="2" xfId="0" applyNumberFormat="1" applyFont="1" applyFill="1" applyBorder="1" applyAlignment="1">
      <alignment vertical="top"/>
    </xf>
    <xf numFmtId="166" fontId="7" fillId="0" borderId="10" xfId="0" applyNumberFormat="1" applyFont="1" applyFill="1" applyBorder="1" applyAlignment="1">
      <alignment vertical="top" wrapText="1"/>
    </xf>
    <xf numFmtId="49" fontId="6" fillId="3" borderId="2" xfId="0" applyNumberFormat="1" applyFont="1" applyFill="1" applyBorder="1" applyAlignment="1">
      <alignment vertical="top"/>
    </xf>
    <xf numFmtId="0" fontId="7" fillId="7" borderId="2" xfId="0" applyNumberFormat="1" applyFont="1" applyFill="1" applyBorder="1" applyAlignment="1">
      <alignment vertical="top"/>
    </xf>
    <xf numFmtId="49" fontId="7" fillId="0" borderId="2" xfId="0" applyNumberFormat="1" applyFont="1" applyFill="1" applyBorder="1" applyAlignment="1">
      <alignment vertical="top" wrapText="1"/>
    </xf>
    <xf numFmtId="0" fontId="7" fillId="0" borderId="2" xfId="0" applyNumberFormat="1" applyFont="1" applyFill="1" applyBorder="1" applyAlignment="1">
      <alignment vertical="top"/>
    </xf>
    <xf numFmtId="0" fontId="7" fillId="0" borderId="2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wrapText="1"/>
    </xf>
    <xf numFmtId="0" fontId="0" fillId="0" borderId="0" xfId="0" applyAlignment="1">
      <alignment horizontal="center" vertical="top"/>
    </xf>
    <xf numFmtId="0" fontId="35" fillId="0" borderId="0" xfId="31"/>
    <xf numFmtId="0" fontId="40" fillId="0" borderId="0" xfId="31" applyFont="1"/>
    <xf numFmtId="0" fontId="10" fillId="15" borderId="0" xfId="32" applyFont="1" applyFill="1" applyAlignment="1">
      <alignment horizontal="center" vertical="center"/>
    </xf>
    <xf numFmtId="0" fontId="41" fillId="0" borderId="0" xfId="0" applyFont="1" applyAlignment="1">
      <alignment horizontal="center"/>
    </xf>
    <xf numFmtId="49" fontId="7" fillId="0" borderId="0" xfId="0" applyNumberFormat="1" applyFont="1" applyFill="1" applyAlignment="1">
      <alignment horizontal="center" vertical="top" wrapText="1"/>
    </xf>
    <xf numFmtId="49" fontId="7" fillId="0" borderId="0" xfId="0" applyNumberFormat="1" applyFont="1" applyFill="1" applyBorder="1" applyAlignment="1">
      <alignment horizontal="center" vertical="top" wrapText="1"/>
    </xf>
    <xf numFmtId="49" fontId="7" fillId="0" borderId="0" xfId="0" applyNumberFormat="1" applyFont="1" applyFill="1" applyAlignment="1">
      <alignment horizontal="center" vertical="top"/>
    </xf>
    <xf numFmtId="0" fontId="0" fillId="0" borderId="0" xfId="0" applyFill="1"/>
    <xf numFmtId="49" fontId="6" fillId="13" borderId="14" xfId="0" applyNumberFormat="1" applyFont="1" applyFill="1" applyBorder="1" applyAlignment="1">
      <alignment vertical="top"/>
    </xf>
    <xf numFmtId="49" fontId="6" fillId="13" borderId="15" xfId="0" applyNumberFormat="1" applyFont="1" applyFill="1" applyBorder="1" applyAlignment="1">
      <alignment vertical="top"/>
    </xf>
    <xf numFmtId="49" fontId="6" fillId="13" borderId="8" xfId="0" applyNumberFormat="1" applyFont="1" applyFill="1" applyBorder="1" applyAlignment="1">
      <alignment vertical="top"/>
    </xf>
    <xf numFmtId="166" fontId="7" fillId="0" borderId="2" xfId="3" applyNumberFormat="1" applyFont="1" applyFill="1" applyBorder="1" applyAlignment="1">
      <alignment vertical="top" wrapText="1"/>
    </xf>
    <xf numFmtId="0" fontId="11" fillId="0" borderId="0" xfId="9" applyFont="1" applyFill="1" applyBorder="1" applyAlignment="1">
      <alignment horizontal="left"/>
    </xf>
    <xf numFmtId="49" fontId="11" fillId="0" borderId="0" xfId="9" applyNumberFormat="1" applyFont="1" applyFill="1" applyBorder="1" applyAlignment="1">
      <alignment vertical="top"/>
    </xf>
    <xf numFmtId="0" fontId="11" fillId="0" borderId="0" xfId="9" applyFont="1" applyFill="1" applyBorder="1"/>
    <xf numFmtId="0" fontId="30" fillId="0" borderId="0" xfId="9" applyFont="1" applyFill="1" applyAlignment="1">
      <alignment horizontal="left"/>
    </xf>
    <xf numFmtId="0" fontId="11" fillId="0" borderId="0" xfId="9" applyFont="1" applyFill="1"/>
    <xf numFmtId="0" fontId="11" fillId="0" borderId="0" xfId="9" applyFont="1" applyFill="1" applyAlignment="1">
      <alignment vertical="top"/>
    </xf>
    <xf numFmtId="0" fontId="30" fillId="0" borderId="16" xfId="9" applyFont="1" applyFill="1" applyBorder="1" applyAlignment="1">
      <alignment horizontal="center" vertical="top" wrapText="1"/>
    </xf>
    <xf numFmtId="49" fontId="30" fillId="0" borderId="17" xfId="9" applyNumberFormat="1" applyFont="1" applyFill="1" applyBorder="1" applyAlignment="1">
      <alignment horizontal="center" vertical="top"/>
    </xf>
    <xf numFmtId="0" fontId="30" fillId="0" borderId="16" xfId="9" applyFont="1" applyFill="1" applyBorder="1" applyAlignment="1">
      <alignment horizontal="center" wrapText="1"/>
    </xf>
    <xf numFmtId="49" fontId="30" fillId="0" borderId="16" xfId="9" applyNumberFormat="1" applyFont="1" applyFill="1" applyBorder="1" applyAlignment="1">
      <alignment horizontal="center" vertical="top"/>
    </xf>
    <xf numFmtId="0" fontId="11" fillId="0" borderId="0" xfId="9" applyFont="1" applyFill="1" applyAlignment="1">
      <alignment horizontal="center"/>
    </xf>
    <xf numFmtId="0" fontId="33" fillId="0" borderId="13" xfId="9" applyFont="1" applyFill="1" applyBorder="1" applyAlignment="1">
      <alignment horizontal="left" vertical="top" wrapText="1"/>
    </xf>
    <xf numFmtId="49" fontId="33" fillId="0" borderId="3" xfId="9" applyNumberFormat="1" applyFont="1" applyFill="1" applyBorder="1" applyAlignment="1">
      <alignment horizontal="center" vertical="top"/>
    </xf>
    <xf numFmtId="4" fontId="11" fillId="0" borderId="0" xfId="9" applyNumberFormat="1" applyFont="1" applyFill="1" applyBorder="1"/>
    <xf numFmtId="49" fontId="30" fillId="4" borderId="3" xfId="9" applyNumberFormat="1" applyFont="1" applyFill="1" applyBorder="1" applyAlignment="1">
      <alignment horizontal="center" vertical="top"/>
    </xf>
    <xf numFmtId="4" fontId="30" fillId="4" borderId="3" xfId="9" applyNumberFormat="1" applyFont="1" applyFill="1" applyBorder="1" applyAlignment="1">
      <alignment horizontal="right" vertical="top"/>
    </xf>
    <xf numFmtId="0" fontId="30" fillId="5" borderId="3" xfId="9" applyFont="1" applyFill="1" applyBorder="1" applyAlignment="1">
      <alignment vertical="top" wrapText="1"/>
    </xf>
    <xf numFmtId="49" fontId="30" fillId="5" borderId="3" xfId="9" applyNumberFormat="1" applyFont="1" applyFill="1" applyBorder="1" applyAlignment="1">
      <alignment horizontal="center" vertical="top"/>
    </xf>
    <xf numFmtId="4" fontId="30" fillId="0" borderId="3" xfId="9" applyNumberFormat="1" applyFont="1" applyFill="1" applyBorder="1" applyAlignment="1">
      <alignment horizontal="right" vertical="top"/>
    </xf>
    <xf numFmtId="49" fontId="30" fillId="7" borderId="3" xfId="9" applyNumberFormat="1" applyFont="1" applyFill="1" applyBorder="1" applyAlignment="1">
      <alignment horizontal="center" vertical="top" wrapText="1"/>
    </xf>
    <xf numFmtId="4" fontId="30" fillId="7" borderId="3" xfId="9" applyNumberFormat="1" applyFont="1" applyFill="1" applyBorder="1" applyAlignment="1">
      <alignment horizontal="right" vertical="top"/>
    </xf>
    <xf numFmtId="0" fontId="30" fillId="0" borderId="0" xfId="9" applyFont="1" applyFill="1" applyBorder="1" applyAlignment="1">
      <alignment horizontal="left" vertical="top" wrapText="1"/>
    </xf>
    <xf numFmtId="4" fontId="30" fillId="7" borderId="3" xfId="9" applyNumberFormat="1" applyFont="1" applyFill="1" applyBorder="1" applyAlignment="1">
      <alignment horizontal="right" vertical="top" wrapText="1"/>
    </xf>
    <xf numFmtId="0" fontId="30" fillId="0" borderId="3" xfId="33" applyFont="1" applyBorder="1" applyAlignment="1">
      <alignment vertical="top" wrapText="1"/>
    </xf>
    <xf numFmtId="0" fontId="30" fillId="0" borderId="3" xfId="9" applyFont="1" applyBorder="1" applyAlignment="1">
      <alignment vertical="top" wrapText="1"/>
    </xf>
    <xf numFmtId="4" fontId="30" fillId="0" borderId="3" xfId="9" applyNumberFormat="1" applyFont="1" applyFill="1" applyBorder="1" applyAlignment="1">
      <alignment horizontal="right" vertical="top" wrapText="1"/>
    </xf>
    <xf numFmtId="0" fontId="30" fillId="10" borderId="3" xfId="9" applyFont="1" applyFill="1" applyBorder="1" applyAlignment="1">
      <alignment vertical="top" wrapText="1"/>
    </xf>
    <xf numFmtId="49" fontId="30" fillId="10" borderId="3" xfId="9" applyNumberFormat="1" applyFont="1" applyFill="1" applyBorder="1" applyAlignment="1">
      <alignment horizontal="center" vertical="top"/>
    </xf>
    <xf numFmtId="0" fontId="30" fillId="10" borderId="3" xfId="9" applyFont="1" applyFill="1" applyBorder="1" applyAlignment="1">
      <alignment horizontal="center" vertical="top"/>
    </xf>
    <xf numFmtId="4" fontId="30" fillId="10" borderId="3" xfId="9" applyNumberFormat="1" applyFont="1" applyFill="1" applyBorder="1" applyAlignment="1">
      <alignment horizontal="right" vertical="top"/>
    </xf>
    <xf numFmtId="4" fontId="30" fillId="10" borderId="3" xfId="9" applyNumberFormat="1" applyFont="1" applyFill="1" applyBorder="1" applyAlignment="1">
      <alignment horizontal="right" vertical="top" wrapText="1"/>
    </xf>
    <xf numFmtId="0" fontId="30" fillId="7" borderId="0" xfId="9" applyFont="1" applyFill="1" applyAlignment="1">
      <alignment horizontal="left" vertical="top" wrapText="1"/>
    </xf>
    <xf numFmtId="0" fontId="30" fillId="0" borderId="0" xfId="9" applyFont="1" applyFill="1" applyBorder="1"/>
    <xf numFmtId="0" fontId="30" fillId="0" borderId="3" xfId="33" applyFont="1" applyFill="1" applyBorder="1" applyAlignment="1">
      <alignment vertical="top" wrapText="1"/>
    </xf>
    <xf numFmtId="0" fontId="30" fillId="5" borderId="3" xfId="9" applyFont="1" applyFill="1" applyBorder="1" applyAlignment="1">
      <alignment horizontal="center" vertical="top" wrapText="1"/>
    </xf>
    <xf numFmtId="0" fontId="30" fillId="7" borderId="3" xfId="9" applyFont="1" applyFill="1" applyBorder="1" applyAlignment="1">
      <alignment vertical="top" wrapText="1"/>
    </xf>
    <xf numFmtId="0" fontId="30" fillId="10" borderId="3" xfId="9" applyFont="1" applyFill="1" applyBorder="1" applyAlignment="1">
      <alignment horizontal="left" vertical="top" wrapText="1"/>
    </xf>
    <xf numFmtId="0" fontId="30" fillId="0" borderId="3" xfId="9" applyNumberFormat="1" applyFont="1" applyFill="1" applyBorder="1" applyAlignment="1" applyProtection="1">
      <alignment horizontal="left" vertical="top" wrapText="1"/>
    </xf>
    <xf numFmtId="0" fontId="30" fillId="0" borderId="3" xfId="9" applyNumberFormat="1" applyFont="1" applyFill="1" applyBorder="1" applyAlignment="1" applyProtection="1">
      <alignment horizontal="center" vertical="top" wrapText="1"/>
    </xf>
    <xf numFmtId="0" fontId="30" fillId="16" borderId="3" xfId="9" applyFont="1" applyFill="1" applyBorder="1" applyAlignment="1">
      <alignment horizontal="left" vertical="top" wrapText="1"/>
    </xf>
    <xf numFmtId="49" fontId="30" fillId="16" borderId="3" xfId="9" applyNumberFormat="1" applyFont="1" applyFill="1" applyBorder="1" applyAlignment="1">
      <alignment horizontal="center" vertical="top"/>
    </xf>
    <xf numFmtId="0" fontId="30" fillId="16" borderId="3" xfId="9" applyFont="1" applyFill="1" applyBorder="1" applyAlignment="1">
      <alignment horizontal="center" vertical="top"/>
    </xf>
    <xf numFmtId="4" fontId="30" fillId="16" borderId="3" xfId="9" applyNumberFormat="1" applyFont="1" applyFill="1" applyBorder="1" applyAlignment="1">
      <alignment horizontal="right" vertical="top"/>
    </xf>
    <xf numFmtId="168" fontId="30" fillId="7" borderId="3" xfId="9" applyNumberFormat="1" applyFont="1" applyFill="1" applyBorder="1" applyAlignment="1">
      <alignment horizontal="left" vertical="top" wrapText="1"/>
    </xf>
    <xf numFmtId="0" fontId="30" fillId="7" borderId="3" xfId="2" applyNumberFormat="1" applyFont="1" applyFill="1" applyBorder="1" applyAlignment="1" applyProtection="1">
      <alignment vertical="top" wrapText="1"/>
      <protection hidden="1"/>
    </xf>
    <xf numFmtId="0" fontId="11" fillId="17" borderId="0" xfId="9" applyFont="1" applyFill="1" applyBorder="1"/>
    <xf numFmtId="0" fontId="11" fillId="9" borderId="0" xfId="9" applyFont="1" applyFill="1" applyBorder="1"/>
    <xf numFmtId="0" fontId="30" fillId="0" borderId="3" xfId="34" applyNumberFormat="1" applyFont="1" applyFill="1" applyBorder="1" applyAlignment="1" applyProtection="1">
      <alignment horizontal="left" vertical="top" wrapText="1"/>
      <protection hidden="1"/>
    </xf>
    <xf numFmtId="182" fontId="33" fillId="7" borderId="3" xfId="9" applyNumberFormat="1" applyFont="1" applyFill="1" applyBorder="1" applyAlignment="1">
      <alignment horizontal="right" vertical="top"/>
    </xf>
    <xf numFmtId="182" fontId="30" fillId="7" borderId="3" xfId="9" applyNumberFormat="1" applyFont="1" applyFill="1" applyBorder="1" applyAlignment="1">
      <alignment horizontal="right" vertical="top"/>
    </xf>
    <xf numFmtId="168" fontId="30" fillId="0" borderId="3" xfId="9" applyNumberFormat="1" applyFont="1" applyFill="1" applyBorder="1" applyAlignment="1">
      <alignment horizontal="left" vertical="top" wrapText="1"/>
    </xf>
    <xf numFmtId="182" fontId="30" fillId="0" borderId="3" xfId="9" applyNumberFormat="1" applyFont="1" applyFill="1" applyBorder="1" applyAlignment="1">
      <alignment horizontal="right" vertical="top"/>
    </xf>
    <xf numFmtId="0" fontId="30" fillId="7" borderId="3" xfId="9" applyNumberFormat="1" applyFont="1" applyFill="1" applyBorder="1" applyAlignment="1">
      <alignment horizontal="left" vertical="top" wrapText="1"/>
    </xf>
    <xf numFmtId="182" fontId="30" fillId="0" borderId="3" xfId="9" applyNumberFormat="1" applyFont="1" applyFill="1" applyBorder="1" applyAlignment="1">
      <alignment vertical="top"/>
    </xf>
    <xf numFmtId="0" fontId="11" fillId="10" borderId="0" xfId="9" applyFont="1" applyFill="1" applyAlignment="1">
      <alignment vertical="top"/>
    </xf>
    <xf numFmtId="0" fontId="10" fillId="0" borderId="0" xfId="9" applyFont="1" applyFill="1" applyAlignment="1">
      <alignment vertical="top"/>
    </xf>
    <xf numFmtId="0" fontId="33" fillId="0" borderId="0" xfId="9" applyFont="1" applyFill="1" applyAlignment="1">
      <alignment vertical="top"/>
    </xf>
    <xf numFmtId="0" fontId="30" fillId="0" borderId="3" xfId="2" applyNumberFormat="1" applyFont="1" applyFill="1" applyBorder="1" applyAlignment="1" applyProtection="1">
      <alignment horizontal="left" vertical="top" wrapText="1"/>
      <protection hidden="1"/>
    </xf>
    <xf numFmtId="49" fontId="30" fillId="0" borderId="3" xfId="2" applyNumberFormat="1" applyFont="1" applyFill="1" applyBorder="1" applyAlignment="1" applyProtection="1">
      <alignment horizontal="center" vertical="top" wrapText="1"/>
      <protection hidden="1"/>
    </xf>
    <xf numFmtId="49" fontId="30" fillId="0" borderId="3" xfId="33" applyNumberFormat="1" applyFont="1" applyFill="1" applyBorder="1" applyAlignment="1">
      <alignment horizontal="center" vertical="top"/>
    </xf>
    <xf numFmtId="0" fontId="11" fillId="18" borderId="0" xfId="9" applyFont="1" applyFill="1" applyBorder="1"/>
    <xf numFmtId="0" fontId="11" fillId="19" borderId="0" xfId="9" applyFont="1" applyFill="1" applyBorder="1"/>
    <xf numFmtId="0" fontId="11" fillId="9" borderId="0" xfId="9" applyFont="1" applyFill="1"/>
    <xf numFmtId="166" fontId="30" fillId="7" borderId="3" xfId="9" applyNumberFormat="1" applyFont="1" applyFill="1" applyBorder="1" applyAlignment="1">
      <alignment vertical="top" wrapText="1" shrinkToFit="1"/>
    </xf>
    <xf numFmtId="0" fontId="33" fillId="0" borderId="3" xfId="9" applyFont="1" applyFill="1" applyBorder="1" applyAlignment="1">
      <alignment horizontal="left" wrapText="1"/>
    </xf>
    <xf numFmtId="49" fontId="33" fillId="7" borderId="3" xfId="9" applyNumberFormat="1" applyFont="1" applyFill="1" applyBorder="1" applyAlignment="1">
      <alignment horizontal="center" vertical="top"/>
    </xf>
    <xf numFmtId="0" fontId="11" fillId="20" borderId="0" xfId="9" applyFont="1" applyFill="1" applyBorder="1"/>
    <xf numFmtId="4" fontId="30" fillId="7" borderId="3" xfId="1" applyNumberFormat="1" applyFont="1" applyFill="1" applyBorder="1" applyAlignment="1">
      <alignment horizontal="right" vertical="top"/>
    </xf>
    <xf numFmtId="49" fontId="30" fillId="7" borderId="4" xfId="9" applyNumberFormat="1" applyFont="1" applyFill="1" applyBorder="1" applyAlignment="1">
      <alignment horizontal="center" vertical="top"/>
    </xf>
    <xf numFmtId="4" fontId="30" fillId="7" borderId="4" xfId="9" applyNumberFormat="1" applyFont="1" applyFill="1" applyBorder="1" applyAlignment="1">
      <alignment horizontal="right" vertical="top"/>
    </xf>
    <xf numFmtId="49" fontId="30" fillId="7" borderId="3" xfId="9" applyNumberFormat="1" applyFont="1" applyFill="1" applyBorder="1" applyAlignment="1">
      <alignment horizontal="left" vertical="top" wrapText="1"/>
    </xf>
    <xf numFmtId="0" fontId="11" fillId="0" borderId="3" xfId="9" applyFont="1" applyFill="1" applyBorder="1"/>
    <xf numFmtId="4" fontId="30" fillId="0" borderId="4" xfId="9" applyNumberFormat="1" applyFont="1" applyFill="1" applyBorder="1" applyAlignment="1">
      <alignment horizontal="right" vertical="top"/>
    </xf>
    <xf numFmtId="0" fontId="30" fillId="16" borderId="3" xfId="33" applyFont="1" applyFill="1" applyBorder="1" applyAlignment="1">
      <alignment vertical="top" wrapText="1"/>
    </xf>
    <xf numFmtId="0" fontId="11" fillId="16" borderId="0" xfId="9" applyFont="1" applyFill="1" applyBorder="1"/>
    <xf numFmtId="4" fontId="30" fillId="0" borderId="3" xfId="1" applyNumberFormat="1" applyFont="1" applyFill="1" applyBorder="1" applyAlignment="1">
      <alignment horizontal="right" vertical="top"/>
    </xf>
    <xf numFmtId="4" fontId="30" fillId="10" borderId="3" xfId="1" applyNumberFormat="1" applyFont="1" applyFill="1" applyBorder="1" applyAlignment="1">
      <alignment horizontal="right" vertical="top"/>
    </xf>
    <xf numFmtId="0" fontId="30" fillId="0" borderId="0" xfId="9" applyFont="1" applyFill="1" applyAlignment="1">
      <alignment horizontal="left" vertical="top" wrapText="1"/>
    </xf>
    <xf numFmtId="0" fontId="11" fillId="10" borderId="0" xfId="9" applyFont="1" applyFill="1" applyBorder="1"/>
    <xf numFmtId="0" fontId="30" fillId="7" borderId="3" xfId="9" applyNumberFormat="1" applyFont="1" applyFill="1" applyBorder="1" applyAlignment="1" applyProtection="1">
      <alignment horizontal="left" vertical="top" wrapText="1"/>
    </xf>
    <xf numFmtId="0" fontId="42" fillId="0" borderId="0" xfId="9" applyFont="1" applyFill="1" applyBorder="1"/>
    <xf numFmtId="0" fontId="30" fillId="7" borderId="3" xfId="9" applyFont="1" applyFill="1" applyBorder="1" applyAlignment="1">
      <alignment horizontal="left" wrapText="1"/>
    </xf>
    <xf numFmtId="0" fontId="11" fillId="9" borderId="0" xfId="9" applyFont="1" applyFill="1" applyAlignment="1">
      <alignment horizontal="left"/>
    </xf>
    <xf numFmtId="49" fontId="11" fillId="9" borderId="0" xfId="9" applyNumberFormat="1" applyFont="1" applyFill="1" applyAlignment="1">
      <alignment horizontal="center" vertical="top"/>
    </xf>
    <xf numFmtId="180" fontId="11" fillId="9" borderId="0" xfId="9" applyNumberFormat="1" applyFont="1" applyFill="1" applyAlignment="1">
      <alignment vertical="top"/>
    </xf>
    <xf numFmtId="49" fontId="11" fillId="16" borderId="3" xfId="9" applyNumberFormat="1" applyFont="1" applyFill="1" applyBorder="1" applyAlignment="1">
      <alignment horizontal="center" vertical="top"/>
    </xf>
    <xf numFmtId="0" fontId="11" fillId="16" borderId="0" xfId="9" applyFont="1" applyFill="1"/>
    <xf numFmtId="4" fontId="11" fillId="9" borderId="0" xfId="9" applyNumberFormat="1" applyFont="1" applyFill="1" applyAlignment="1">
      <alignment vertical="top"/>
    </xf>
    <xf numFmtId="0" fontId="11" fillId="10" borderId="0" xfId="9" applyFont="1" applyFill="1"/>
    <xf numFmtId="0" fontId="7" fillId="0" borderId="0" xfId="9" applyFont="1" applyAlignment="1"/>
    <xf numFmtId="0" fontId="11" fillId="16" borderId="3" xfId="9" applyFont="1" applyFill="1" applyBorder="1" applyAlignment="1">
      <alignment horizontal="left"/>
    </xf>
    <xf numFmtId="0" fontId="30" fillId="7" borderId="0" xfId="9" applyFont="1" applyFill="1" applyBorder="1" applyAlignment="1">
      <alignment horizontal="left" vertical="top" wrapText="1"/>
    </xf>
    <xf numFmtId="0" fontId="30" fillId="0" borderId="0" xfId="9" applyFont="1" applyFill="1" applyAlignment="1">
      <alignment vertical="top" wrapText="1"/>
    </xf>
    <xf numFmtId="0" fontId="30" fillId="0" borderId="2" xfId="9" applyFont="1" applyFill="1" applyBorder="1" applyAlignment="1">
      <alignment horizontal="left" vertical="top" wrapText="1"/>
    </xf>
    <xf numFmtId="0" fontId="11" fillId="9" borderId="3" xfId="9" applyFont="1" applyFill="1" applyBorder="1" applyAlignment="1">
      <alignment horizontal="left"/>
    </xf>
    <xf numFmtId="0" fontId="11" fillId="10" borderId="3" xfId="9" applyFont="1" applyFill="1" applyBorder="1"/>
    <xf numFmtId="0" fontId="11" fillId="9" borderId="3" xfId="9" applyFont="1" applyFill="1" applyBorder="1"/>
    <xf numFmtId="0" fontId="30" fillId="10" borderId="0" xfId="9" applyFont="1" applyFill="1" applyAlignment="1">
      <alignment horizontal="left" vertical="top" wrapText="1"/>
    </xf>
    <xf numFmtId="49" fontId="30" fillId="0" borderId="4" xfId="9" applyNumberFormat="1" applyFont="1" applyFill="1" applyBorder="1" applyAlignment="1">
      <alignment horizontal="center" vertical="top"/>
    </xf>
    <xf numFmtId="49" fontId="30" fillId="10" borderId="3" xfId="9" applyNumberFormat="1" applyFont="1" applyFill="1" applyBorder="1" applyAlignment="1">
      <alignment horizontal="right" vertical="top"/>
    </xf>
    <xf numFmtId="49" fontId="30" fillId="9" borderId="3" xfId="9" applyNumberFormat="1" applyFont="1" applyFill="1" applyBorder="1" applyAlignment="1">
      <alignment horizontal="right" vertical="top"/>
    </xf>
    <xf numFmtId="166" fontId="20" fillId="7" borderId="3" xfId="0" applyNumberFormat="1" applyFont="1" applyFill="1" applyBorder="1" applyAlignment="1">
      <alignment horizontal="left" vertical="top" wrapText="1"/>
    </xf>
    <xf numFmtId="0" fontId="20" fillId="0" borderId="0" xfId="0" applyNumberFormat="1" applyFont="1" applyFill="1" applyAlignment="1">
      <alignment vertical="top" wrapText="1"/>
    </xf>
    <xf numFmtId="0" fontId="41" fillId="0" borderId="0" xfId="0" applyFont="1" applyAlignment="1">
      <alignment horizontal="center" vertical="top"/>
    </xf>
    <xf numFmtId="0" fontId="41" fillId="0" borderId="0" xfId="0" applyFont="1"/>
    <xf numFmtId="49" fontId="24" fillId="6" borderId="3" xfId="4" applyNumberFormat="1" applyFont="1" applyFill="1" applyBorder="1" applyAlignment="1">
      <alignment horizontal="center" vertical="top"/>
    </xf>
    <xf numFmtId="49" fontId="20" fillId="0" borderId="3" xfId="4" applyNumberFormat="1" applyFont="1" applyFill="1" applyBorder="1" applyAlignment="1">
      <alignment horizontal="center" vertical="top"/>
    </xf>
    <xf numFmtId="166" fontId="20" fillId="7" borderId="3" xfId="0" applyNumberFormat="1" applyFont="1" applyFill="1" applyBorder="1" applyAlignment="1">
      <alignment vertical="top" wrapText="1"/>
    </xf>
    <xf numFmtId="166" fontId="20" fillId="0" borderId="3" xfId="3" applyNumberFormat="1" applyFont="1" applyBorder="1" applyAlignment="1">
      <alignment vertical="top" wrapText="1"/>
    </xf>
    <xf numFmtId="49" fontId="6" fillId="13" borderId="14" xfId="0" applyNumberFormat="1" applyFont="1" applyFill="1" applyBorder="1" applyAlignment="1">
      <alignment horizontal="center" vertical="top"/>
    </xf>
    <xf numFmtId="49" fontId="6" fillId="13" borderId="15" xfId="0" applyNumberFormat="1" applyFont="1" applyFill="1" applyBorder="1" applyAlignment="1">
      <alignment horizontal="center" vertical="top"/>
    </xf>
    <xf numFmtId="0" fontId="9" fillId="0" borderId="0" xfId="5" applyProtection="1">
      <protection hidden="1"/>
    </xf>
    <xf numFmtId="0" fontId="9" fillId="0" borderId="7" xfId="5" applyBorder="1" applyProtection="1">
      <protection hidden="1"/>
    </xf>
    <xf numFmtId="0" fontId="36" fillId="0" borderId="11" xfId="5" applyNumberFormat="1" applyFont="1" applyFill="1" applyBorder="1" applyAlignment="1" applyProtection="1">
      <protection hidden="1"/>
    </xf>
    <xf numFmtId="170" fontId="37" fillId="0" borderId="12" xfId="5" applyNumberFormat="1" applyFont="1" applyFill="1" applyBorder="1" applyAlignment="1" applyProtection="1">
      <alignment horizontal="center" wrapText="1"/>
      <protection hidden="1"/>
    </xf>
    <xf numFmtId="170" fontId="37" fillId="0" borderId="13" xfId="5" applyNumberFormat="1" applyFont="1" applyFill="1" applyBorder="1" applyAlignment="1" applyProtection="1">
      <alignment horizontal="center" wrapText="1"/>
      <protection hidden="1"/>
    </xf>
    <xf numFmtId="0" fontId="9" fillId="0" borderId="0" xfId="5" applyNumberFormat="1" applyFont="1" applyFill="1" applyAlignment="1" applyProtection="1">
      <alignment horizontal="centerContinuous"/>
      <protection hidden="1"/>
    </xf>
    <xf numFmtId="0" fontId="38" fillId="0" borderId="0" xfId="5" applyNumberFormat="1" applyFont="1" applyFill="1" applyAlignment="1" applyProtection="1">
      <alignment horizontal="centerContinuous" vertical="center"/>
      <protection hidden="1"/>
    </xf>
    <xf numFmtId="0" fontId="9" fillId="0" borderId="0" xfId="5" applyAlignment="1" applyProtection="1">
      <alignment horizontal="right" vertical="center"/>
      <protection hidden="1"/>
    </xf>
    <xf numFmtId="170" fontId="39" fillId="0" borderId="13" xfId="5" applyNumberFormat="1" applyFont="1" applyFill="1" applyBorder="1" applyAlignment="1" applyProtection="1">
      <alignment horizontal="center" wrapText="1"/>
      <protection hidden="1"/>
    </xf>
    <xf numFmtId="166" fontId="20" fillId="0" borderId="3" xfId="2" applyNumberFormat="1" applyFont="1" applyFill="1" applyBorder="1" applyAlignment="1" applyProtection="1">
      <alignment horizontal="left" vertical="top" wrapText="1"/>
      <protection hidden="1"/>
    </xf>
    <xf numFmtId="0" fontId="20" fillId="0" borderId="3" xfId="0" applyFont="1" applyFill="1" applyBorder="1" applyAlignment="1">
      <alignment horizontal="left" vertical="top" wrapText="1"/>
    </xf>
    <xf numFmtId="0" fontId="0" fillId="0" borderId="0" xfId="0" applyFont="1"/>
    <xf numFmtId="167" fontId="7" fillId="0" borderId="0" xfId="0" applyNumberFormat="1" applyFont="1" applyFill="1" applyBorder="1" applyAlignment="1">
      <alignment horizontal="center" vertical="top" wrapText="1"/>
    </xf>
    <xf numFmtId="0" fontId="7" fillId="0" borderId="0" xfId="0" applyNumberFormat="1" applyFont="1" applyFill="1" applyBorder="1" applyAlignment="1">
      <alignment horizontal="center" vertical="top" wrapText="1"/>
    </xf>
    <xf numFmtId="165" fontId="6" fillId="0" borderId="0" xfId="0" applyNumberFormat="1" applyFont="1" applyFill="1" applyBorder="1" applyAlignment="1">
      <alignment horizontal="left" vertical="top" wrapText="1"/>
    </xf>
    <xf numFmtId="1" fontId="6" fillId="0" borderId="0" xfId="0" applyNumberFormat="1" applyFont="1" applyFill="1" applyBorder="1" applyAlignment="1">
      <alignment horizontal="left" vertical="top" wrapText="1"/>
    </xf>
    <xf numFmtId="49" fontId="6" fillId="0" borderId="0" xfId="0" applyNumberFormat="1" applyFont="1" applyFill="1" applyBorder="1" applyAlignment="1">
      <alignment horizontal="left" vertical="top" wrapText="1"/>
    </xf>
    <xf numFmtId="167" fontId="7" fillId="0" borderId="0" xfId="0" applyNumberFormat="1" applyFont="1" applyFill="1" applyAlignment="1">
      <alignment horizontal="center" vertical="top" wrapText="1"/>
    </xf>
    <xf numFmtId="0" fontId="7" fillId="0" borderId="0" xfId="0" applyNumberFormat="1" applyFont="1" applyFill="1" applyAlignment="1">
      <alignment horizontal="center" vertical="top" wrapText="1"/>
    </xf>
    <xf numFmtId="0" fontId="30" fillId="7" borderId="3" xfId="2" applyNumberFormat="1" applyFont="1" applyFill="1" applyBorder="1" applyAlignment="1" applyProtection="1">
      <alignment horizontal="left" vertical="top" wrapText="1"/>
      <protection hidden="1"/>
    </xf>
    <xf numFmtId="166" fontId="30" fillId="0" borderId="3" xfId="9" applyNumberFormat="1" applyFont="1" applyFill="1" applyBorder="1" applyAlignment="1">
      <alignment horizontal="left" vertical="top" wrapText="1"/>
    </xf>
    <xf numFmtId="0" fontId="30" fillId="21" borderId="3" xfId="9" applyFont="1" applyFill="1" applyBorder="1" applyAlignment="1">
      <alignment horizontal="left" vertical="top" wrapText="1"/>
    </xf>
    <xf numFmtId="49" fontId="30" fillId="21" borderId="3" xfId="9" applyNumberFormat="1" applyFont="1" applyFill="1" applyBorder="1" applyAlignment="1">
      <alignment horizontal="center" vertical="top"/>
    </xf>
    <xf numFmtId="0" fontId="30" fillId="21" borderId="3" xfId="9" applyFont="1" applyFill="1" applyBorder="1" applyAlignment="1">
      <alignment horizontal="center" vertical="top"/>
    </xf>
    <xf numFmtId="4" fontId="30" fillId="21" borderId="3" xfId="9" applyNumberFormat="1" applyFont="1" applyFill="1" applyBorder="1" applyAlignment="1">
      <alignment horizontal="right" vertical="top" wrapText="1"/>
    </xf>
    <xf numFmtId="0" fontId="30" fillId="0" borderId="3" xfId="9" applyFont="1" applyFill="1" applyBorder="1" applyAlignment="1">
      <alignment horizontal="left" wrapText="1"/>
    </xf>
    <xf numFmtId="4" fontId="30" fillId="21" borderId="3" xfId="9" applyNumberFormat="1" applyFont="1" applyFill="1" applyBorder="1" applyAlignment="1">
      <alignment horizontal="right" vertical="top"/>
    </xf>
    <xf numFmtId="0" fontId="30" fillId="0" borderId="0" xfId="2" applyNumberFormat="1" applyFont="1" applyFill="1" applyBorder="1" applyAlignment="1" applyProtection="1">
      <alignment horizontal="left" vertical="top" wrapText="1"/>
      <protection hidden="1"/>
    </xf>
    <xf numFmtId="0" fontId="30" fillId="0" borderId="18" xfId="9" applyFont="1" applyFill="1" applyBorder="1" applyAlignment="1">
      <alignment horizontal="left" vertical="top" wrapText="1"/>
    </xf>
    <xf numFmtId="0" fontId="30" fillId="0" borderId="18" xfId="9" applyFont="1" applyBorder="1" applyAlignment="1">
      <alignment horizontal="left" vertical="top" wrapText="1"/>
    </xf>
    <xf numFmtId="49" fontId="30" fillId="10" borderId="4" xfId="9" applyNumberFormat="1" applyFont="1" applyFill="1" applyBorder="1" applyAlignment="1">
      <alignment horizontal="center" vertical="top"/>
    </xf>
    <xf numFmtId="49" fontId="30" fillId="21" borderId="4" xfId="9" applyNumberFormat="1" applyFont="1" applyFill="1" applyBorder="1" applyAlignment="1">
      <alignment horizontal="center" vertical="top"/>
    </xf>
    <xf numFmtId="4" fontId="30" fillId="10" borderId="4" xfId="9" applyNumberFormat="1" applyFont="1" applyFill="1" applyBorder="1" applyAlignment="1">
      <alignment horizontal="right" vertical="top"/>
    </xf>
    <xf numFmtId="4" fontId="30" fillId="21" borderId="4" xfId="9" applyNumberFormat="1" applyFont="1" applyFill="1" applyBorder="1" applyAlignment="1">
      <alignment horizontal="right" vertical="top"/>
    </xf>
    <xf numFmtId="165" fontId="6" fillId="0" borderId="6" xfId="0" applyNumberFormat="1" applyFont="1" applyFill="1" applyBorder="1" applyAlignment="1">
      <alignment vertical="top" wrapText="1"/>
    </xf>
    <xf numFmtId="1" fontId="6" fillId="0" borderId="6" xfId="0" applyNumberFormat="1" applyFont="1" applyFill="1" applyBorder="1" applyAlignment="1">
      <alignment vertical="top" wrapText="1"/>
    </xf>
    <xf numFmtId="49" fontId="6" fillId="0" borderId="6" xfId="0" applyNumberFormat="1" applyFont="1" applyFill="1" applyBorder="1" applyAlignment="1">
      <alignment vertical="top" wrapText="1"/>
    </xf>
    <xf numFmtId="165" fontId="6" fillId="12" borderId="14" xfId="0" applyNumberFormat="1" applyFont="1" applyFill="1" applyBorder="1" applyAlignment="1">
      <alignment vertical="top" wrapText="1"/>
    </xf>
    <xf numFmtId="165" fontId="6" fillId="12" borderId="15" xfId="0" applyNumberFormat="1" applyFont="1" applyFill="1" applyBorder="1" applyAlignment="1">
      <alignment vertical="top" wrapText="1"/>
    </xf>
    <xf numFmtId="165" fontId="6" fillId="12" borderId="8" xfId="0" applyNumberFormat="1" applyFont="1" applyFill="1" applyBorder="1" applyAlignment="1">
      <alignment vertical="top" wrapText="1"/>
    </xf>
    <xf numFmtId="166" fontId="7" fillId="7" borderId="0" xfId="2" applyNumberFormat="1" applyFont="1" applyFill="1" applyBorder="1" applyAlignment="1" applyProtection="1">
      <alignment horizontal="left" vertical="top" wrapText="1"/>
      <protection hidden="1"/>
    </xf>
    <xf numFmtId="166" fontId="7" fillId="0" borderId="0" xfId="3" applyNumberFormat="1" applyFont="1" applyBorder="1" applyAlignment="1">
      <alignment vertical="top" wrapText="1"/>
    </xf>
    <xf numFmtId="166" fontId="7" fillId="7" borderId="0" xfId="0" applyNumberFormat="1" applyFont="1" applyFill="1" applyBorder="1" applyAlignment="1">
      <alignment vertical="top" wrapText="1"/>
    </xf>
    <xf numFmtId="166" fontId="7" fillId="7" borderId="0" xfId="0" applyNumberFormat="1" applyFont="1" applyFill="1" applyBorder="1" applyAlignment="1">
      <alignment horizontal="left" vertical="top" wrapText="1"/>
    </xf>
    <xf numFmtId="0" fontId="7" fillId="7" borderId="0" xfId="0" applyNumberFormat="1" applyFont="1" applyFill="1" applyBorder="1" applyAlignment="1">
      <alignment horizontal="left" vertical="top" wrapText="1"/>
    </xf>
    <xf numFmtId="166" fontId="13" fillId="5" borderId="0" xfId="0" applyNumberFormat="1" applyFont="1" applyFill="1" applyBorder="1" applyAlignment="1">
      <alignment horizontal="left" vertical="top" wrapText="1"/>
    </xf>
    <xf numFmtId="166" fontId="7" fillId="0" borderId="0" xfId="0" applyNumberFormat="1" applyFont="1" applyFill="1" applyBorder="1" applyAlignment="1">
      <alignment vertical="top" wrapText="1"/>
    </xf>
    <xf numFmtId="166" fontId="7" fillId="0" borderId="0" xfId="3" applyNumberFormat="1" applyFont="1" applyFill="1" applyBorder="1" applyAlignment="1">
      <alignment vertical="top" wrapText="1"/>
    </xf>
    <xf numFmtId="0" fontId="7" fillId="0" borderId="0" xfId="0" applyNumberFormat="1" applyFont="1" applyFill="1" applyBorder="1" applyAlignment="1">
      <alignment horizontal="left" vertical="top" wrapText="1"/>
    </xf>
    <xf numFmtId="166" fontId="6" fillId="3" borderId="0" xfId="1" applyNumberFormat="1" applyFont="1" applyFill="1" applyBorder="1" applyAlignment="1">
      <alignment horizontal="left" vertical="top" wrapText="1"/>
    </xf>
    <xf numFmtId="166" fontId="8" fillId="2" borderId="0" xfId="1" applyNumberFormat="1" applyFont="1" applyFill="1" applyBorder="1" applyAlignment="1">
      <alignment horizontal="left" vertical="top" wrapText="1"/>
    </xf>
    <xf numFmtId="166" fontId="7" fillId="7" borderId="0" xfId="0" applyNumberFormat="1" applyFont="1" applyFill="1" applyBorder="1" applyAlignment="1">
      <alignment horizontal="left" vertical="top" wrapText="1" shrinkToFit="1"/>
    </xf>
    <xf numFmtId="166" fontId="7" fillId="7" borderId="0" xfId="0" applyNumberFormat="1" applyFont="1" applyFill="1" applyBorder="1" applyAlignment="1">
      <alignment vertical="top"/>
    </xf>
    <xf numFmtId="166" fontId="8" fillId="2" borderId="0" xfId="0" applyNumberFormat="1" applyFont="1" applyFill="1" applyBorder="1" applyAlignment="1">
      <alignment horizontal="left" vertical="top" wrapText="1" shrinkToFit="1"/>
    </xf>
    <xf numFmtId="0" fontId="0" fillId="0" borderId="0" xfId="0" applyFont="1" applyBorder="1"/>
    <xf numFmtId="0" fontId="41" fillId="0" borderId="0" xfId="0" applyFont="1" applyAlignment="1">
      <alignment vertical="top"/>
    </xf>
    <xf numFmtId="49" fontId="7" fillId="7" borderId="3" xfId="0" applyNumberFormat="1" applyFont="1" applyFill="1" applyBorder="1" applyAlignment="1">
      <alignment horizontal="center" vertical="top" wrapText="1"/>
    </xf>
    <xf numFmtId="0" fontId="7" fillId="7" borderId="3" xfId="0" applyNumberFormat="1" applyFont="1" applyFill="1" applyBorder="1" applyAlignment="1">
      <alignment horizontal="center" vertical="top"/>
    </xf>
    <xf numFmtId="0" fontId="0" fillId="0" borderId="0" xfId="0" applyFont="1" applyFill="1" applyAlignment="1">
      <alignment horizontal="center" vertical="top" wrapText="1"/>
    </xf>
    <xf numFmtId="0" fontId="0" fillId="0" borderId="0" xfId="0" applyFont="1" applyFill="1" applyAlignment="1">
      <alignment horizontal="center" vertical="top" wrapText="1"/>
    </xf>
    <xf numFmtId="166" fontId="7" fillId="7" borderId="9" xfId="0" applyNumberFormat="1" applyFont="1" applyFill="1" applyBorder="1" applyAlignment="1">
      <alignment horizontal="left" vertical="top" wrapText="1"/>
    </xf>
    <xf numFmtId="0" fontId="7" fillId="0" borderId="0" xfId="3" applyFont="1" applyBorder="1" applyAlignment="1">
      <alignment vertical="top" wrapText="1"/>
    </xf>
    <xf numFmtId="0" fontId="7" fillId="0" borderId="0" xfId="3" applyFont="1" applyFill="1" applyBorder="1" applyAlignment="1">
      <alignment vertical="top" wrapText="1"/>
    </xf>
    <xf numFmtId="0" fontId="7" fillId="0" borderId="0" xfId="0" applyFont="1" applyBorder="1" applyAlignment="1">
      <alignment horizontal="left" vertical="top" wrapText="1"/>
    </xf>
    <xf numFmtId="49" fontId="7" fillId="0" borderId="0" xfId="0" applyNumberFormat="1" applyFont="1" applyFill="1" applyBorder="1" applyAlignment="1">
      <alignment horizontal="left" vertical="top" wrapText="1"/>
    </xf>
    <xf numFmtId="166" fontId="7" fillId="0" borderId="0" xfId="0" applyNumberFormat="1" applyFont="1" applyFill="1" applyBorder="1" applyAlignment="1">
      <alignment vertical="top" wrapText="1" shrinkToFit="1"/>
    </xf>
    <xf numFmtId="0" fontId="7" fillId="0" borderId="0" xfId="0" applyFont="1" applyFill="1" applyBorder="1" applyAlignment="1">
      <alignment vertical="top" wrapText="1"/>
    </xf>
    <xf numFmtId="0" fontId="7" fillId="9" borderId="0" xfId="0" applyFont="1" applyFill="1" applyBorder="1" applyAlignment="1">
      <alignment horizontal="left" vertical="top" wrapText="1"/>
    </xf>
    <xf numFmtId="166" fontId="7" fillId="0" borderId="0" xfId="3" applyNumberFormat="1" applyFont="1" applyFill="1" applyBorder="1" applyAlignment="1">
      <alignment horizontal="left" vertical="top" wrapText="1"/>
    </xf>
    <xf numFmtId="166" fontId="7" fillId="7" borderId="3" xfId="0" applyNumberFormat="1" applyFont="1" applyFill="1" applyBorder="1" applyAlignment="1">
      <alignment horizontal="left" vertical="top" wrapText="1"/>
    </xf>
    <xf numFmtId="49" fontId="13" fillId="5" borderId="3" xfId="0" applyNumberFormat="1" applyFont="1" applyFill="1" applyBorder="1" applyAlignment="1">
      <alignment horizontal="center" vertical="top"/>
    </xf>
    <xf numFmtId="0" fontId="7" fillId="0" borderId="3" xfId="0" applyNumberFormat="1" applyFont="1" applyFill="1" applyBorder="1" applyAlignment="1">
      <alignment vertical="top" wrapText="1"/>
    </xf>
    <xf numFmtId="0" fontId="7" fillId="7" borderId="3" xfId="0" applyNumberFormat="1" applyFont="1" applyFill="1" applyBorder="1" applyAlignment="1">
      <alignment horizontal="left" vertical="top" wrapText="1"/>
    </xf>
    <xf numFmtId="1" fontId="7" fillId="0" borderId="3" xfId="0" applyNumberFormat="1" applyFont="1" applyFill="1" applyBorder="1" applyAlignment="1">
      <alignment horizontal="center" vertical="top"/>
    </xf>
    <xf numFmtId="49" fontId="6" fillId="3" borderId="3" xfId="0" applyNumberFormat="1" applyFont="1" applyFill="1" applyBorder="1" applyAlignment="1">
      <alignment horizontal="center" vertical="top"/>
    </xf>
    <xf numFmtId="166" fontId="6" fillId="3" borderId="3" xfId="0" applyNumberFormat="1" applyFont="1" applyFill="1" applyBorder="1" applyAlignment="1">
      <alignment horizontal="left" vertical="top" wrapText="1"/>
    </xf>
    <xf numFmtId="166" fontId="6" fillId="3" borderId="3" xfId="0" applyNumberFormat="1" applyFont="1" applyFill="1" applyBorder="1" applyAlignment="1">
      <alignment vertical="top" wrapText="1"/>
    </xf>
    <xf numFmtId="49" fontId="7" fillId="0" borderId="3" xfId="0" applyNumberFormat="1" applyFont="1" applyFill="1" applyBorder="1" applyAlignment="1">
      <alignment horizontal="center" vertical="top" wrapText="1"/>
    </xf>
    <xf numFmtId="0" fontId="7" fillId="0" borderId="3" xfId="0" applyNumberFormat="1" applyFont="1" applyFill="1" applyBorder="1" applyAlignment="1">
      <alignment horizontal="center" vertical="top"/>
    </xf>
    <xf numFmtId="0" fontId="7" fillId="0" borderId="3" xfId="9" applyFont="1" applyBorder="1" applyAlignment="1">
      <alignment horizontal="left" vertical="top" wrapText="1"/>
    </xf>
    <xf numFmtId="0" fontId="7" fillId="0" borderId="3" xfId="0" applyFont="1" applyFill="1" applyBorder="1" applyAlignment="1">
      <alignment horizontal="left" vertical="top" wrapText="1"/>
    </xf>
    <xf numFmtId="166" fontId="7" fillId="0" borderId="3" xfId="3" applyNumberFormat="1" applyFont="1" applyBorder="1" applyAlignment="1">
      <alignment horizontal="left" vertical="top" wrapText="1"/>
    </xf>
    <xf numFmtId="166" fontId="7" fillId="0" borderId="3" xfId="3" applyNumberFormat="1" applyFont="1" applyFill="1" applyBorder="1" applyAlignment="1">
      <alignment horizontal="left" vertical="top" wrapText="1"/>
    </xf>
    <xf numFmtId="0" fontId="7" fillId="0" borderId="3" xfId="0" applyFont="1" applyBorder="1" applyAlignment="1">
      <alignment horizontal="center" vertical="top" wrapText="1"/>
    </xf>
  </cellXfs>
  <cellStyles count="318">
    <cellStyle name="Обычный" xfId="0" builtinId="0"/>
    <cellStyle name="Обычный 10" xfId="35"/>
    <cellStyle name="Обычный 2" xfId="5"/>
    <cellStyle name="Обычный 2 10" xfId="32"/>
    <cellStyle name="Обычный 2 10 2" xfId="36"/>
    <cellStyle name="Обычный 2 10 3" xfId="37"/>
    <cellStyle name="Обычный 2 10 4" xfId="38"/>
    <cellStyle name="Обычный 2 10 5" xfId="39"/>
    <cellStyle name="Обычный 2 10 6" xfId="40"/>
    <cellStyle name="Обычный 2 100" xfId="41"/>
    <cellStyle name="Обычный 2 101" xfId="42"/>
    <cellStyle name="Обычный 2 101 2" xfId="43"/>
    <cellStyle name="Обычный 2 102" xfId="44"/>
    <cellStyle name="Обычный 2 103" xfId="45"/>
    <cellStyle name="Обычный 2 103 2" xfId="46"/>
    <cellStyle name="Обычный 2 104" xfId="47"/>
    <cellStyle name="Обычный 2 104 2" xfId="48"/>
    <cellStyle name="Обычный 2 105" xfId="49"/>
    <cellStyle name="Обычный 2 105 2" xfId="50"/>
    <cellStyle name="Обычный 2 106" xfId="51"/>
    <cellStyle name="Обычный 2 107" xfId="52"/>
    <cellStyle name="Обычный 2 108" xfId="53"/>
    <cellStyle name="Обычный 2 109" xfId="54"/>
    <cellStyle name="Обычный 2 11" xfId="55"/>
    <cellStyle name="Обычный 2 11 2" xfId="56"/>
    <cellStyle name="Обычный 2 11 3" xfId="57"/>
    <cellStyle name="Обычный 2 11 4" xfId="58"/>
    <cellStyle name="Обычный 2 11 5" xfId="59"/>
    <cellStyle name="Обычный 2 11 6" xfId="60"/>
    <cellStyle name="Обычный 2 110" xfId="61"/>
    <cellStyle name="Обычный 2 111" xfId="62"/>
    <cellStyle name="Обычный 2 112" xfId="63"/>
    <cellStyle name="Обычный 2 113" xfId="64"/>
    <cellStyle name="Обычный 2 113 2" xfId="65"/>
    <cellStyle name="Обычный 2 114" xfId="66"/>
    <cellStyle name="Обычный 2 115" xfId="67"/>
    <cellStyle name="Обычный 2 116" xfId="68"/>
    <cellStyle name="Обычный 2 117" xfId="69"/>
    <cellStyle name="Обычный 2 118" xfId="70"/>
    <cellStyle name="Обычный 2 118 2" xfId="71"/>
    <cellStyle name="Обычный 2 119" xfId="72"/>
    <cellStyle name="Обычный 2 12" xfId="73"/>
    <cellStyle name="Обычный 2 12 2" xfId="74"/>
    <cellStyle name="Обычный 2 12 3" xfId="75"/>
    <cellStyle name="Обычный 2 12 4" xfId="76"/>
    <cellStyle name="Обычный 2 12 5" xfId="77"/>
    <cellStyle name="Обычный 2 12 6" xfId="78"/>
    <cellStyle name="Обычный 2 120" xfId="79"/>
    <cellStyle name="Обычный 2 121" xfId="80"/>
    <cellStyle name="Обычный 2 122" xfId="81"/>
    <cellStyle name="Обычный 2 123" xfId="82"/>
    <cellStyle name="Обычный 2 124" xfId="83"/>
    <cellStyle name="Обычный 2 125" xfId="84"/>
    <cellStyle name="Обычный 2 125 2" xfId="85"/>
    <cellStyle name="Обычный 2 126" xfId="86"/>
    <cellStyle name="Обычный 2 127" xfId="87"/>
    <cellStyle name="Обычный 2 128" xfId="88"/>
    <cellStyle name="Обычный 2 129" xfId="89"/>
    <cellStyle name="Обычный 2 13" xfId="90"/>
    <cellStyle name="Обычный 2 13 2" xfId="91"/>
    <cellStyle name="Обычный 2 13 3" xfId="92"/>
    <cellStyle name="Обычный 2 13 4" xfId="93"/>
    <cellStyle name="Обычный 2 13 5" xfId="94"/>
    <cellStyle name="Обычный 2 13 6" xfId="95"/>
    <cellStyle name="Обычный 2 130" xfId="96"/>
    <cellStyle name="Обычный 2 131" xfId="97"/>
    <cellStyle name="Обычный 2 132" xfId="98"/>
    <cellStyle name="Обычный 2 133" xfId="99"/>
    <cellStyle name="Обычный 2 134" xfId="100"/>
    <cellStyle name="Обычный 2 135" xfId="101"/>
    <cellStyle name="Обычный 2 136" xfId="102"/>
    <cellStyle name="Обычный 2 137" xfId="103"/>
    <cellStyle name="Обычный 2 138" xfId="104"/>
    <cellStyle name="Обычный 2 138 2" xfId="105"/>
    <cellStyle name="Обычный 2 139" xfId="106"/>
    <cellStyle name="Обычный 2 139 2" xfId="107"/>
    <cellStyle name="Обычный 2 14" xfId="108"/>
    <cellStyle name="Обычный 2 140" xfId="109"/>
    <cellStyle name="Обычный 2 141" xfId="110"/>
    <cellStyle name="Обычный 2 142" xfId="111"/>
    <cellStyle name="Обычный 2 143" xfId="112"/>
    <cellStyle name="Обычный 2 144" xfId="113"/>
    <cellStyle name="Обычный 2 145" xfId="114"/>
    <cellStyle name="Обычный 2 146" xfId="115"/>
    <cellStyle name="Обычный 2 147" xfId="116"/>
    <cellStyle name="Обычный 2 148" xfId="117"/>
    <cellStyle name="Обычный 2 149" xfId="118"/>
    <cellStyle name="Обычный 2 15" xfId="119"/>
    <cellStyle name="Обычный 2 15 2" xfId="120"/>
    <cellStyle name="Обычный 2 15 3" xfId="121"/>
    <cellStyle name="Обычный 2 15 4" xfId="122"/>
    <cellStyle name="Обычный 2 150" xfId="123"/>
    <cellStyle name="Обычный 2 151" xfId="124"/>
    <cellStyle name="Обычный 2 152" xfId="125"/>
    <cellStyle name="Обычный 2 153" xfId="126"/>
    <cellStyle name="Обычный 2 154" xfId="127"/>
    <cellStyle name="Обычный 2 154 2" xfId="128"/>
    <cellStyle name="Обычный 2 155" xfId="129"/>
    <cellStyle name="Обычный 2 156" xfId="130"/>
    <cellStyle name="Обычный 2 157" xfId="131"/>
    <cellStyle name="Обычный 2 158" xfId="132"/>
    <cellStyle name="Обычный 2 159" xfId="133"/>
    <cellStyle name="Обычный 2 16" xfId="134"/>
    <cellStyle name="Обычный 2 160" xfId="135"/>
    <cellStyle name="Обычный 2 161" xfId="136"/>
    <cellStyle name="Обычный 2 162" xfId="137"/>
    <cellStyle name="Обычный 2 163" xfId="138"/>
    <cellStyle name="Обычный 2 164" xfId="139"/>
    <cellStyle name="Обычный 2 165" xfId="140"/>
    <cellStyle name="Обычный 2 166" xfId="141"/>
    <cellStyle name="Обычный 2 167" xfId="142"/>
    <cellStyle name="Обычный 2 168" xfId="143"/>
    <cellStyle name="Обычный 2 169" xfId="144"/>
    <cellStyle name="Обычный 2 17" xfId="145"/>
    <cellStyle name="Обычный 2 170" xfId="146"/>
    <cellStyle name="Обычный 2 171" xfId="147"/>
    <cellStyle name="Обычный 2 18" xfId="148"/>
    <cellStyle name="Обычный 2 188" xfId="149"/>
    <cellStyle name="Обычный 2 19" xfId="150"/>
    <cellStyle name="Обычный 2 19 2" xfId="151"/>
    <cellStyle name="Обычный 2 2" xfId="8"/>
    <cellStyle name="Обычный 2 2 10" xfId="152"/>
    <cellStyle name="Обычный 2 2 11" xfId="153"/>
    <cellStyle name="Обычный 2 2 12" xfId="154"/>
    <cellStyle name="Обычный 2 2 13" xfId="155"/>
    <cellStyle name="Обычный 2 2 14" xfId="156"/>
    <cellStyle name="Обычный 2 2 15" xfId="157"/>
    <cellStyle name="Обычный 2 2 2" xfId="158"/>
    <cellStyle name="Обычный 2 2 3" xfId="159"/>
    <cellStyle name="Обычный 2 2 4" xfId="160"/>
    <cellStyle name="Обычный 2 2 5" xfId="161"/>
    <cellStyle name="Обычный 2 2 6" xfId="162"/>
    <cellStyle name="Обычный 2 2 7" xfId="163"/>
    <cellStyle name="Обычный 2 2 8" xfId="164"/>
    <cellStyle name="Обычный 2 2 9" xfId="165"/>
    <cellStyle name="Обычный 2 20" xfId="166"/>
    <cellStyle name="Обычный 2 21" xfId="167"/>
    <cellStyle name="Обычный 2 22" xfId="168"/>
    <cellStyle name="Обычный 2 22 2" xfId="169"/>
    <cellStyle name="Обычный 2 23" xfId="170"/>
    <cellStyle name="Обычный 2 235" xfId="171"/>
    <cellStyle name="Обычный 2 24" xfId="172"/>
    <cellStyle name="Обычный 2 243" xfId="173"/>
    <cellStyle name="Обычный 2 25" xfId="174"/>
    <cellStyle name="Обычный 2 255" xfId="175"/>
    <cellStyle name="Обычный 2 26" xfId="176"/>
    <cellStyle name="Обычный 2 27" xfId="177"/>
    <cellStyle name="Обычный 2 28" xfId="178"/>
    <cellStyle name="Обычный 2 29" xfId="179"/>
    <cellStyle name="Обычный 2 3" xfId="12"/>
    <cellStyle name="Обычный 2 3 10" xfId="180"/>
    <cellStyle name="Обычный 2 3 11" xfId="181"/>
    <cellStyle name="Обычный 2 3 12" xfId="182"/>
    <cellStyle name="Обычный 2 3 13" xfId="183"/>
    <cellStyle name="Обычный 2 3 2" xfId="184"/>
    <cellStyle name="Обычный 2 3 3" xfId="185"/>
    <cellStyle name="Обычный 2 3 4" xfId="186"/>
    <cellStyle name="Обычный 2 3 5" xfId="187"/>
    <cellStyle name="Обычный 2 3 6" xfId="188"/>
    <cellStyle name="Обычный 2 3 7" xfId="189"/>
    <cellStyle name="Обычный 2 3 8" xfId="190"/>
    <cellStyle name="Обычный 2 3 9" xfId="191"/>
    <cellStyle name="Обычный 2 30" xfId="192"/>
    <cellStyle name="Обычный 2 31" xfId="193"/>
    <cellStyle name="Обычный 2 32" xfId="194"/>
    <cellStyle name="Обычный 2 33" xfId="195"/>
    <cellStyle name="Обычный 2 33 2" xfId="196"/>
    <cellStyle name="Обычный 2 34" xfId="197"/>
    <cellStyle name="Обычный 2 35" xfId="198"/>
    <cellStyle name="Обычный 2 36" xfId="199"/>
    <cellStyle name="Обычный 2 37" xfId="200"/>
    <cellStyle name="Обычный 2 38" xfId="201"/>
    <cellStyle name="Обычный 2 39" xfId="202"/>
    <cellStyle name="Обычный 2 4" xfId="3"/>
    <cellStyle name="Обычный 2 4 10" xfId="203"/>
    <cellStyle name="Обычный 2 4 11" xfId="204"/>
    <cellStyle name="Обычный 2 4 12" xfId="205"/>
    <cellStyle name="Обычный 2 4 13" xfId="206"/>
    <cellStyle name="Обычный 2 4 14" xfId="207"/>
    <cellStyle name="Обычный 2 4 2" xfId="10"/>
    <cellStyle name="Обычный 2 4 3" xfId="13"/>
    <cellStyle name="Обычный 2 4 4" xfId="33"/>
    <cellStyle name="Обычный 2 4 5" xfId="208"/>
    <cellStyle name="Обычный 2 4 6" xfId="209"/>
    <cellStyle name="Обычный 2 4 7" xfId="210"/>
    <cellStyle name="Обычный 2 4 8" xfId="211"/>
    <cellStyle name="Обычный 2 4 9" xfId="212"/>
    <cellStyle name="Обычный 2 40" xfId="213"/>
    <cellStyle name="Обычный 2 41" xfId="214"/>
    <cellStyle name="Обычный 2 42" xfId="215"/>
    <cellStyle name="Обычный 2 43" xfId="216"/>
    <cellStyle name="Обычный 2 43 2" xfId="217"/>
    <cellStyle name="Обычный 2 44" xfId="218"/>
    <cellStyle name="Обычный 2 45" xfId="219"/>
    <cellStyle name="Обычный 2 46" xfId="220"/>
    <cellStyle name="Обычный 2 47" xfId="221"/>
    <cellStyle name="Обычный 2 48" xfId="222"/>
    <cellStyle name="Обычный 2 49" xfId="223"/>
    <cellStyle name="Обычный 2 5" xfId="14"/>
    <cellStyle name="Обычный 2 5 10" xfId="224"/>
    <cellStyle name="Обычный 2 5 11" xfId="225"/>
    <cellStyle name="Обычный 2 5 12" xfId="226"/>
    <cellStyle name="Обычный 2 5 2" xfId="15"/>
    <cellStyle name="Обычный 2 5 3" xfId="16"/>
    <cellStyle name="Обычный 2 5 4" xfId="227"/>
    <cellStyle name="Обычный 2 5 5" xfId="228"/>
    <cellStyle name="Обычный 2 5 6" xfId="229"/>
    <cellStyle name="Обычный 2 5 7" xfId="230"/>
    <cellStyle name="Обычный 2 5 8" xfId="231"/>
    <cellStyle name="Обычный 2 5 9" xfId="232"/>
    <cellStyle name="Обычный 2 50" xfId="233"/>
    <cellStyle name="Обычный 2 51" xfId="234"/>
    <cellStyle name="Обычный 2 52" xfId="235"/>
    <cellStyle name="Обычный 2 53" xfId="236"/>
    <cellStyle name="Обычный 2 54" xfId="237"/>
    <cellStyle name="Обычный 2 54 2" xfId="238"/>
    <cellStyle name="Обычный 2 55" xfId="239"/>
    <cellStyle name="Обычный 2 56" xfId="240"/>
    <cellStyle name="Обычный 2 57" xfId="241"/>
    <cellStyle name="Обычный 2 57 2" xfId="242"/>
    <cellStyle name="Обычный 2 58" xfId="243"/>
    <cellStyle name="Обычный 2 59" xfId="244"/>
    <cellStyle name="Обычный 2 6" xfId="17"/>
    <cellStyle name="Обычный 2 6 10" xfId="245"/>
    <cellStyle name="Обычный 2 6 2" xfId="246"/>
    <cellStyle name="Обычный 2 6 3" xfId="247"/>
    <cellStyle name="Обычный 2 6 4" xfId="248"/>
    <cellStyle name="Обычный 2 6 5" xfId="249"/>
    <cellStyle name="Обычный 2 6 6" xfId="250"/>
    <cellStyle name="Обычный 2 6 7" xfId="251"/>
    <cellStyle name="Обычный 2 6 8" xfId="252"/>
    <cellStyle name="Обычный 2 6 9" xfId="253"/>
    <cellStyle name="Обычный 2 60" xfId="254"/>
    <cellStyle name="Обычный 2 61" xfId="255"/>
    <cellStyle name="Обычный 2 62" xfId="256"/>
    <cellStyle name="Обычный 2 63" xfId="257"/>
    <cellStyle name="Обычный 2 64" xfId="258"/>
    <cellStyle name="Обычный 2 65" xfId="259"/>
    <cellStyle name="Обычный 2 65 2" xfId="260"/>
    <cellStyle name="Обычный 2 66" xfId="261"/>
    <cellStyle name="Обычный 2 67" xfId="262"/>
    <cellStyle name="Обычный 2 68" xfId="263"/>
    <cellStyle name="Обычный 2 69" xfId="264"/>
    <cellStyle name="Обычный 2 7" xfId="18"/>
    <cellStyle name="Обычный 2 7 2" xfId="265"/>
    <cellStyle name="Обычный 2 7 3" xfId="266"/>
    <cellStyle name="Обычный 2 7 4" xfId="267"/>
    <cellStyle name="Обычный 2 7 5" xfId="268"/>
    <cellStyle name="Обычный 2 7 6" xfId="269"/>
    <cellStyle name="Обычный 2 70" xfId="270"/>
    <cellStyle name="Обычный 2 71" xfId="271"/>
    <cellStyle name="Обычный 2 72" xfId="272"/>
    <cellStyle name="Обычный 2 73" xfId="273"/>
    <cellStyle name="Обычный 2 74" xfId="274"/>
    <cellStyle name="Обычный 2 75" xfId="275"/>
    <cellStyle name="Обычный 2 75 2" xfId="276"/>
    <cellStyle name="Обычный 2 76" xfId="277"/>
    <cellStyle name="Обычный 2 77" xfId="278"/>
    <cellStyle name="Обычный 2 78" xfId="279"/>
    <cellStyle name="Обычный 2 79" xfId="280"/>
    <cellStyle name="Обычный 2 8" xfId="31"/>
    <cellStyle name="Обычный 2 8 2" xfId="281"/>
    <cellStyle name="Обычный 2 8 3" xfId="282"/>
    <cellStyle name="Обычный 2 8 4" xfId="283"/>
    <cellStyle name="Обычный 2 8 5" xfId="284"/>
    <cellStyle name="Обычный 2 8 6" xfId="285"/>
    <cellStyle name="Обычный 2 80" xfId="286"/>
    <cellStyle name="Обычный 2 81" xfId="287"/>
    <cellStyle name="Обычный 2 82" xfId="288"/>
    <cellStyle name="Обычный 2 83" xfId="289"/>
    <cellStyle name="Обычный 2 84" xfId="290"/>
    <cellStyle name="Обычный 2 85" xfId="291"/>
    <cellStyle name="Обычный 2 86" xfId="292"/>
    <cellStyle name="Обычный 2 87" xfId="293"/>
    <cellStyle name="Обычный 2 87 2" xfId="294"/>
    <cellStyle name="Обычный 2 88" xfId="295"/>
    <cellStyle name="Обычный 2 89" xfId="296"/>
    <cellStyle name="Обычный 2 9" xfId="297"/>
    <cellStyle name="Обычный 2 9 2" xfId="298"/>
    <cellStyle name="Обычный 2 9 3" xfId="299"/>
    <cellStyle name="Обычный 2 9 4" xfId="300"/>
    <cellStyle name="Обычный 2 9 5" xfId="301"/>
    <cellStyle name="Обычный 2 9 6" xfId="302"/>
    <cellStyle name="Обычный 2 90" xfId="303"/>
    <cellStyle name="Обычный 2 91" xfId="304"/>
    <cellStyle name="Обычный 2 92" xfId="305"/>
    <cellStyle name="Обычный 2 93" xfId="306"/>
    <cellStyle name="Обычный 2 94" xfId="307"/>
    <cellStyle name="Обычный 2 95" xfId="308"/>
    <cellStyle name="Обычный 2 96" xfId="309"/>
    <cellStyle name="Обычный 2 97" xfId="310"/>
    <cellStyle name="Обычный 2 98" xfId="311"/>
    <cellStyle name="Обычный 2 99" xfId="312"/>
    <cellStyle name="Обычный 2_ИСТОЧНИКИ (17.12)" xfId="313"/>
    <cellStyle name="Обычный 3" xfId="4"/>
    <cellStyle name="Обычный 4" xfId="7"/>
    <cellStyle name="Обычный 4 2" xfId="19"/>
    <cellStyle name="Обычный 4 3" xfId="20"/>
    <cellStyle name="Обычный 5" xfId="9"/>
    <cellStyle name="Обычный 5 2" xfId="21"/>
    <cellStyle name="Обычный 5 3" xfId="22"/>
    <cellStyle name="Обычный 6" xfId="23"/>
    <cellStyle name="Обычный 6 2" xfId="24"/>
    <cellStyle name="Обычный 6 3" xfId="25"/>
    <cellStyle name="Обычный 7" xfId="26"/>
    <cellStyle name="Обычный 7 2" xfId="27"/>
    <cellStyle name="Обычный 7 3" xfId="28"/>
    <cellStyle name="Обычный 7 4" xfId="314"/>
    <cellStyle name="Обычный 8" xfId="30"/>
    <cellStyle name="Обычный 9" xfId="315"/>
    <cellStyle name="Обычный_tmp" xfId="2"/>
    <cellStyle name="Обычный_Tmp1" xfId="34"/>
    <cellStyle name="Финансовый 2" xfId="1"/>
    <cellStyle name="Финансовый 3" xfId="6"/>
    <cellStyle name="Финансовый 3 2" xfId="11"/>
    <cellStyle name="Финансовый 3 3" xfId="29"/>
    <cellStyle name="Финансовый 4" xfId="316"/>
    <cellStyle name="Финансовый 5" xfId="317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rgb="FFFF0000"/>
          <bgColor rgb="FFFFFFF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CC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66"/>
    <pageSetUpPr fitToPage="1"/>
  </sheetPr>
  <dimension ref="A2:O720"/>
  <sheetViews>
    <sheetView view="pageBreakPreview" topLeftCell="F1" zoomScale="56" zoomScaleNormal="75" zoomScaleSheetLayoutView="56" workbookViewId="0">
      <pane ySplit="5" topLeftCell="A6" activePane="bottomLeft" state="frozen"/>
      <selection activeCell="L1" sqref="L1:M1048576"/>
      <selection pane="bottomLeft" activeCell="L1" sqref="L1:M1048576"/>
    </sheetView>
  </sheetViews>
  <sheetFormatPr defaultColWidth="9.140625" defaultRowHeight="18.75"/>
  <cols>
    <col min="1" max="1" width="11.28515625" style="97" customWidth="1"/>
    <col min="2" max="2" width="5.5703125" style="97" customWidth="1"/>
    <col min="3" max="3" width="9.140625" style="98"/>
    <col min="4" max="4" width="16.7109375" style="99" customWidth="1"/>
    <col min="5" max="5" width="95.5703125" style="100" customWidth="1"/>
    <col min="6" max="6" width="14.5703125" style="4" customWidth="1"/>
    <col min="7" max="7" width="10.85546875" style="4" customWidth="1"/>
    <col min="8" max="8" width="17.140625" style="4" customWidth="1"/>
    <col min="9" max="9" width="13.5703125" style="4" customWidth="1"/>
    <col min="10" max="10" width="95.28515625" style="4" customWidth="1"/>
    <col min="11" max="11" width="16.42578125" style="5" customWidth="1"/>
    <col min="12" max="12" width="9.140625" style="6" customWidth="1"/>
    <col min="13" max="13" width="20.140625" style="5" customWidth="1"/>
    <col min="14" max="14" width="11.7109375" style="7" bestFit="1" customWidth="1"/>
    <col min="15" max="16384" width="9.140625" style="6"/>
  </cols>
  <sheetData>
    <row r="2" spans="1:14" s="2" customFormat="1">
      <c r="A2" s="465" t="s">
        <v>1538</v>
      </c>
      <c r="B2" s="466"/>
      <c r="C2" s="467"/>
      <c r="D2" s="467"/>
      <c r="E2" s="467"/>
      <c r="F2" s="468"/>
      <c r="G2" s="468"/>
      <c r="H2" s="468"/>
      <c r="I2" s="468"/>
      <c r="J2" s="468"/>
      <c r="K2" s="1"/>
      <c r="M2" s="1"/>
      <c r="N2" s="3"/>
    </row>
    <row r="3" spans="1:14">
      <c r="A3" s="63"/>
      <c r="B3" s="63"/>
      <c r="C3" s="64"/>
      <c r="D3" s="65"/>
      <c r="E3" s="66"/>
    </row>
    <row r="4" spans="1:14">
      <c r="A4" s="469"/>
      <c r="B4" s="470"/>
      <c r="C4" s="471"/>
      <c r="D4" s="471"/>
      <c r="E4" s="471"/>
    </row>
    <row r="5" spans="1:14" ht="112.5">
      <c r="A5" s="67" t="s">
        <v>0</v>
      </c>
      <c r="B5" s="67" t="s">
        <v>1</v>
      </c>
      <c r="C5" s="143" t="s">
        <v>2</v>
      </c>
      <c r="D5" s="144" t="s">
        <v>3</v>
      </c>
      <c r="E5" s="144" t="s">
        <v>4</v>
      </c>
      <c r="F5" s="145" t="s">
        <v>0</v>
      </c>
      <c r="G5" s="145" t="s">
        <v>1</v>
      </c>
      <c r="H5" s="145" t="s">
        <v>5</v>
      </c>
      <c r="I5" s="145" t="s">
        <v>6</v>
      </c>
      <c r="J5" s="146" t="s">
        <v>4</v>
      </c>
    </row>
    <row r="6" spans="1:14">
      <c r="A6" s="67">
        <v>1</v>
      </c>
      <c r="B6" s="67">
        <v>2</v>
      </c>
      <c r="C6" s="68">
        <v>3</v>
      </c>
      <c r="D6" s="68">
        <v>4</v>
      </c>
      <c r="E6" s="68">
        <v>5</v>
      </c>
      <c r="F6" s="8">
        <v>6</v>
      </c>
      <c r="G6" s="8">
        <v>7</v>
      </c>
      <c r="H6" s="8">
        <v>8</v>
      </c>
      <c r="I6" s="8">
        <v>9</v>
      </c>
      <c r="J6" s="8">
        <v>10</v>
      </c>
    </row>
    <row r="7" spans="1:14" ht="45">
      <c r="A7" s="147" t="s">
        <v>7</v>
      </c>
      <c r="B7" s="147" t="s">
        <v>8</v>
      </c>
      <c r="C7" s="148" t="s">
        <v>9</v>
      </c>
      <c r="D7" s="149" t="s">
        <v>10</v>
      </c>
      <c r="E7" s="150" t="s">
        <v>11</v>
      </c>
      <c r="F7" s="9" t="s">
        <v>7</v>
      </c>
      <c r="G7" s="9" t="s">
        <v>8</v>
      </c>
      <c r="H7" s="9" t="s">
        <v>12</v>
      </c>
      <c r="I7" s="9" t="s">
        <v>13</v>
      </c>
      <c r="J7" s="10" t="e">
        <f>VLOOKUP($K7,#REF!,2,0)</f>
        <v>#REF!</v>
      </c>
      <c r="K7" s="5" t="str">
        <f>CONCATENATE(F7," ",G7," ",H7," ",I7)</f>
        <v>01 0 00 00000</v>
      </c>
      <c r="M7" s="11" t="s">
        <v>14</v>
      </c>
      <c r="N7" s="7" t="b">
        <f t="shared" ref="N7:N60" si="0">K7=M7</f>
        <v>1</v>
      </c>
    </row>
    <row r="8" spans="1:14" ht="37.5">
      <c r="A8" s="151" t="s">
        <v>7</v>
      </c>
      <c r="B8" s="151" t="s">
        <v>15</v>
      </c>
      <c r="C8" s="152" t="s">
        <v>9</v>
      </c>
      <c r="D8" s="153" t="s">
        <v>16</v>
      </c>
      <c r="E8" s="154" t="s">
        <v>17</v>
      </c>
      <c r="F8" s="25" t="s">
        <v>7</v>
      </c>
      <c r="G8" s="25" t="s">
        <v>15</v>
      </c>
      <c r="H8" s="25" t="s">
        <v>12</v>
      </c>
      <c r="I8" s="25" t="s">
        <v>13</v>
      </c>
      <c r="J8" s="26" t="e">
        <f>VLOOKUP($K8,#REF!,2,0)</f>
        <v>#REF!</v>
      </c>
      <c r="K8" s="5" t="str">
        <f>CONCATENATE(F8," ",G8," ",H8," ",I8)</f>
        <v>01 1 00 00000</v>
      </c>
      <c r="M8" s="12" t="s">
        <v>18</v>
      </c>
      <c r="N8" s="7" t="b">
        <f t="shared" si="0"/>
        <v>1</v>
      </c>
    </row>
    <row r="9" spans="1:14" ht="19.5">
      <c r="A9" s="155"/>
      <c r="B9" s="155"/>
      <c r="C9" s="156"/>
      <c r="D9" s="157"/>
      <c r="E9" s="158"/>
      <c r="F9" s="159" t="s">
        <v>7</v>
      </c>
      <c r="G9" s="159" t="s">
        <v>15</v>
      </c>
      <c r="H9" s="159" t="s">
        <v>7</v>
      </c>
      <c r="I9" s="159" t="s">
        <v>13</v>
      </c>
      <c r="J9" s="160" t="e">
        <f>VLOOKUP($K9,#REF!,2,0)</f>
        <v>#REF!</v>
      </c>
      <c r="K9" s="5" t="str">
        <f>CONCATENATE(F9," ",G9," ",H9," ",I9)</f>
        <v>01 1 01 00000</v>
      </c>
      <c r="M9" s="13" t="s">
        <v>19</v>
      </c>
      <c r="N9" s="7" t="b">
        <f t="shared" si="0"/>
        <v>1</v>
      </c>
    </row>
    <row r="10" spans="1:14" ht="36" customHeight="1">
      <c r="A10" s="69" t="s">
        <v>7</v>
      </c>
      <c r="B10" s="69" t="s">
        <v>15</v>
      </c>
      <c r="C10" s="70">
        <v>1113</v>
      </c>
      <c r="D10" s="71" t="s">
        <v>20</v>
      </c>
      <c r="E10" s="72" t="s">
        <v>21</v>
      </c>
      <c r="F10" s="472" t="s">
        <v>7</v>
      </c>
      <c r="G10" s="472" t="s">
        <v>15</v>
      </c>
      <c r="H10" s="472" t="s">
        <v>7</v>
      </c>
      <c r="I10" s="472" t="s">
        <v>22</v>
      </c>
      <c r="J10" s="473" t="e">
        <f>VLOOKUP($K10,#REF!,2,0)</f>
        <v>#REF!</v>
      </c>
      <c r="K10" s="5" t="str">
        <f>CONCATENATE(F10," ",G10," ",H10," ",I10)</f>
        <v>01 1 01 11010</v>
      </c>
      <c r="M10" s="13" t="s">
        <v>23</v>
      </c>
      <c r="N10" s="7" t="b">
        <f t="shared" si="0"/>
        <v>1</v>
      </c>
    </row>
    <row r="11" spans="1:14" ht="37.5">
      <c r="A11" s="73" t="s">
        <v>7</v>
      </c>
      <c r="B11" s="73" t="s">
        <v>15</v>
      </c>
      <c r="C11" s="74">
        <v>2031</v>
      </c>
      <c r="D11" s="75" t="s">
        <v>32</v>
      </c>
      <c r="E11" s="76" t="s">
        <v>33</v>
      </c>
      <c r="F11" s="472"/>
      <c r="G11" s="472"/>
      <c r="H11" s="472"/>
      <c r="I11" s="472"/>
      <c r="J11" s="473"/>
      <c r="M11" s="13"/>
      <c r="N11" s="7" t="b">
        <f t="shared" si="0"/>
        <v>1</v>
      </c>
    </row>
    <row r="12" spans="1:14" ht="37.5">
      <c r="A12" s="73" t="s">
        <v>7</v>
      </c>
      <c r="B12" s="73" t="s">
        <v>15</v>
      </c>
      <c r="C12" s="74">
        <v>2032</v>
      </c>
      <c r="D12" s="75" t="s">
        <v>35</v>
      </c>
      <c r="E12" s="76" t="s">
        <v>36</v>
      </c>
      <c r="F12" s="472"/>
      <c r="G12" s="472"/>
      <c r="H12" s="472"/>
      <c r="I12" s="472"/>
      <c r="J12" s="473"/>
      <c r="M12" s="13"/>
      <c r="N12" s="7" t="b">
        <f t="shared" si="0"/>
        <v>1</v>
      </c>
    </row>
    <row r="13" spans="1:14" s="4" customFormat="1" ht="131.25">
      <c r="A13" s="73" t="s">
        <v>7</v>
      </c>
      <c r="B13" s="73" t="s">
        <v>15</v>
      </c>
      <c r="C13" s="74">
        <v>7614</v>
      </c>
      <c r="D13" s="75" t="s">
        <v>24</v>
      </c>
      <c r="E13" s="76" t="s">
        <v>25</v>
      </c>
      <c r="F13" s="15" t="s">
        <v>7</v>
      </c>
      <c r="G13" s="15" t="s">
        <v>15</v>
      </c>
      <c r="H13" s="15" t="s">
        <v>7</v>
      </c>
      <c r="I13" s="15" t="s">
        <v>26</v>
      </c>
      <c r="J13" s="16" t="e">
        <f>VLOOKUP($K13,#REF!,2,0)</f>
        <v>#REF!</v>
      </c>
      <c r="K13" s="5" t="str">
        <f>CONCATENATE(F13," ",G13," ",H13," ",I13)</f>
        <v>01 1 01 76140</v>
      </c>
      <c r="M13" s="13" t="s">
        <v>27</v>
      </c>
      <c r="N13" s="7" t="b">
        <f t="shared" si="0"/>
        <v>1</v>
      </c>
    </row>
    <row r="14" spans="1:14" s="4" customFormat="1" ht="75">
      <c r="A14" s="73" t="s">
        <v>7</v>
      </c>
      <c r="B14" s="73">
        <v>1</v>
      </c>
      <c r="C14" s="74">
        <v>7657</v>
      </c>
      <c r="D14" s="75" t="s">
        <v>28</v>
      </c>
      <c r="E14" s="76" t="s">
        <v>29</v>
      </c>
      <c r="F14" s="15" t="s">
        <v>7</v>
      </c>
      <c r="G14" s="15" t="s">
        <v>15</v>
      </c>
      <c r="H14" s="15" t="s">
        <v>7</v>
      </c>
      <c r="I14" s="15" t="s">
        <v>30</v>
      </c>
      <c r="J14" s="18" t="e">
        <f>VLOOKUP($K14,#REF!,2,0)</f>
        <v>#REF!</v>
      </c>
      <c r="K14" s="5" t="str">
        <f>CONCATENATE(F14," ",G14," ",H14," ",I14)</f>
        <v>01 1 01 77170</v>
      </c>
      <c r="M14" s="13" t="s">
        <v>31</v>
      </c>
      <c r="N14" s="7" t="b">
        <f t="shared" si="0"/>
        <v>1</v>
      </c>
    </row>
    <row r="15" spans="1:14" s="19" customFormat="1">
      <c r="A15" s="73"/>
      <c r="B15" s="73"/>
      <c r="C15" s="74"/>
      <c r="D15" s="75"/>
      <c r="E15" s="29" t="s">
        <v>1537</v>
      </c>
      <c r="F15" s="15" t="s">
        <v>7</v>
      </c>
      <c r="G15" s="15" t="s">
        <v>15</v>
      </c>
      <c r="H15" s="15" t="s">
        <v>7</v>
      </c>
      <c r="I15" s="15" t="s">
        <v>1536</v>
      </c>
      <c r="J15" s="18" t="e">
        <f>VLOOKUP($K15,#REF!,2,0)</f>
        <v>#REF!</v>
      </c>
      <c r="K15" s="5" t="str">
        <f t="shared" ref="K15" si="1">CONCATENATE(F15," ",G15," ",H15," ",I15)</f>
        <v>01 1 01 77250</v>
      </c>
      <c r="L15" s="4"/>
      <c r="M15" s="13" t="s">
        <v>1233</v>
      </c>
      <c r="N15" s="7" t="b">
        <f t="shared" si="0"/>
        <v>1</v>
      </c>
    </row>
    <row r="16" spans="1:14" ht="19.5">
      <c r="A16" s="155"/>
      <c r="B16" s="155"/>
      <c r="C16" s="156"/>
      <c r="D16" s="157"/>
      <c r="E16" s="158"/>
      <c r="F16" s="159" t="s">
        <v>7</v>
      </c>
      <c r="G16" s="159" t="s">
        <v>15</v>
      </c>
      <c r="H16" s="159" t="s">
        <v>37</v>
      </c>
      <c r="I16" s="159" t="s">
        <v>13</v>
      </c>
      <c r="J16" s="160" t="e">
        <f>VLOOKUP($K16,#REF!,2,0)</f>
        <v>#REF!</v>
      </c>
      <c r="K16" s="5" t="str">
        <f t="shared" ref="K16:K63" si="2">CONCATENATE(F16," ",G16," ",H16," ",I16)</f>
        <v>01 1 02 00000</v>
      </c>
      <c r="L16" s="4"/>
      <c r="M16" s="13" t="s">
        <v>38</v>
      </c>
      <c r="N16" s="7" t="b">
        <f t="shared" si="0"/>
        <v>1</v>
      </c>
    </row>
    <row r="17" spans="1:14" s="19" customFormat="1" ht="37.5">
      <c r="A17" s="73" t="s">
        <v>7</v>
      </c>
      <c r="B17" s="73" t="s">
        <v>15</v>
      </c>
      <c r="C17" s="74">
        <v>1114</v>
      </c>
      <c r="D17" s="75" t="s">
        <v>39</v>
      </c>
      <c r="E17" s="76" t="s">
        <v>40</v>
      </c>
      <c r="F17" s="472" t="s">
        <v>7</v>
      </c>
      <c r="G17" s="472" t="s">
        <v>15</v>
      </c>
      <c r="H17" s="472" t="s">
        <v>37</v>
      </c>
      <c r="I17" s="472" t="s">
        <v>22</v>
      </c>
      <c r="J17" s="473" t="e">
        <f>VLOOKUP($K17,#REF!,2,0)</f>
        <v>#REF!</v>
      </c>
      <c r="K17" s="5" t="str">
        <f t="shared" si="2"/>
        <v>01 1 02 11010</v>
      </c>
      <c r="L17" s="4"/>
      <c r="M17" s="13" t="s">
        <v>41</v>
      </c>
      <c r="N17" s="7" t="b">
        <f t="shared" si="0"/>
        <v>1</v>
      </c>
    </row>
    <row r="18" spans="1:14" s="19" customFormat="1" ht="37.5">
      <c r="A18" s="73" t="s">
        <v>7</v>
      </c>
      <c r="B18" s="73" t="s">
        <v>15</v>
      </c>
      <c r="C18" s="74">
        <v>1115</v>
      </c>
      <c r="D18" s="75" t="s">
        <v>42</v>
      </c>
      <c r="E18" s="76" t="s">
        <v>43</v>
      </c>
      <c r="F18" s="472"/>
      <c r="G18" s="472"/>
      <c r="H18" s="472"/>
      <c r="I18" s="472"/>
      <c r="J18" s="473"/>
      <c r="K18" s="5" t="str">
        <f t="shared" si="2"/>
        <v xml:space="preserve">   </v>
      </c>
      <c r="L18" s="4"/>
      <c r="M18" s="13"/>
      <c r="N18" s="7" t="b">
        <f t="shared" si="0"/>
        <v>0</v>
      </c>
    </row>
    <row r="19" spans="1:14" s="4" customFormat="1" ht="159" customHeight="1">
      <c r="A19" s="69" t="s">
        <v>7</v>
      </c>
      <c r="B19" s="69" t="s">
        <v>15</v>
      </c>
      <c r="C19" s="70">
        <v>7613</v>
      </c>
      <c r="D19" s="71" t="s">
        <v>44</v>
      </c>
      <c r="E19" s="72" t="s">
        <v>45</v>
      </c>
      <c r="F19" s="15" t="s">
        <v>7</v>
      </c>
      <c r="G19" s="15" t="s">
        <v>15</v>
      </c>
      <c r="H19" s="15" t="s">
        <v>37</v>
      </c>
      <c r="I19" s="15" t="s">
        <v>46</v>
      </c>
      <c r="J19" s="18" t="e">
        <f>VLOOKUP($K19,#REF!,2,0)</f>
        <v>#REF!</v>
      </c>
      <c r="K19" s="5" t="str">
        <f t="shared" si="2"/>
        <v>01 1 02 77160</v>
      </c>
      <c r="L19" s="19"/>
      <c r="M19" s="13" t="s">
        <v>47</v>
      </c>
      <c r="N19" s="7" t="b">
        <f t="shared" si="0"/>
        <v>1</v>
      </c>
    </row>
    <row r="20" spans="1:14" s="4" customFormat="1">
      <c r="A20" s="69"/>
      <c r="B20" s="69"/>
      <c r="C20" s="70"/>
      <c r="D20" s="71"/>
      <c r="E20" s="29" t="s">
        <v>1537</v>
      </c>
      <c r="F20" s="15" t="s">
        <v>7</v>
      </c>
      <c r="G20" s="15" t="s">
        <v>15</v>
      </c>
      <c r="H20" s="15" t="s">
        <v>37</v>
      </c>
      <c r="I20" s="15" t="s">
        <v>1536</v>
      </c>
      <c r="J20" s="18" t="e">
        <f>VLOOKUP($K20,#REF!,2,0)</f>
        <v>#REF!</v>
      </c>
      <c r="K20" s="5" t="str">
        <f t="shared" si="2"/>
        <v>01 1 02 77250</v>
      </c>
      <c r="L20" s="19"/>
      <c r="M20" s="13" t="s">
        <v>1236</v>
      </c>
      <c r="N20" s="7" t="b">
        <f t="shared" si="0"/>
        <v>1</v>
      </c>
    </row>
    <row r="21" spans="1:14" s="20" customFormat="1" ht="50.45" customHeight="1">
      <c r="A21" s="155"/>
      <c r="B21" s="155"/>
      <c r="C21" s="156"/>
      <c r="D21" s="157"/>
      <c r="E21" s="158"/>
      <c r="F21" s="159" t="s">
        <v>7</v>
      </c>
      <c r="G21" s="159" t="s">
        <v>15</v>
      </c>
      <c r="H21" s="159" t="s">
        <v>48</v>
      </c>
      <c r="I21" s="159" t="s">
        <v>13</v>
      </c>
      <c r="J21" s="160" t="e">
        <f>VLOOKUP($K21,#REF!,2,0)</f>
        <v>#REF!</v>
      </c>
      <c r="K21" s="5" t="str">
        <f t="shared" si="2"/>
        <v>01 1 03 00000</v>
      </c>
      <c r="L21" s="6"/>
      <c r="M21" s="13" t="s">
        <v>49</v>
      </c>
      <c r="N21" s="7" t="b">
        <f t="shared" si="0"/>
        <v>1</v>
      </c>
    </row>
    <row r="22" spans="1:14" s="4" customFormat="1" ht="75">
      <c r="A22" s="69" t="s">
        <v>7</v>
      </c>
      <c r="B22" s="69" t="s">
        <v>15</v>
      </c>
      <c r="C22" s="70">
        <v>1130</v>
      </c>
      <c r="D22" s="71" t="s">
        <v>50</v>
      </c>
      <c r="E22" s="72" t="s">
        <v>51</v>
      </c>
      <c r="F22" s="15" t="s">
        <v>7</v>
      </c>
      <c r="G22" s="15" t="s">
        <v>15</v>
      </c>
      <c r="H22" s="15" t="s">
        <v>48</v>
      </c>
      <c r="I22" s="15" t="s">
        <v>22</v>
      </c>
      <c r="J22" s="16" t="e">
        <f>VLOOKUP($K22,#REF!,2,0)</f>
        <v>#REF!</v>
      </c>
      <c r="K22" s="5" t="str">
        <f t="shared" si="2"/>
        <v>01 1 03 11010</v>
      </c>
      <c r="L22" s="6"/>
      <c r="M22" s="13" t="s">
        <v>52</v>
      </c>
      <c r="N22" s="7" t="b">
        <f t="shared" si="0"/>
        <v>1</v>
      </c>
    </row>
    <row r="23" spans="1:14" s="21" customFormat="1">
      <c r="A23" s="69"/>
      <c r="B23" s="69"/>
      <c r="C23" s="70"/>
      <c r="D23" s="71"/>
      <c r="E23" s="29" t="s">
        <v>1537</v>
      </c>
      <c r="F23" s="15" t="s">
        <v>7</v>
      </c>
      <c r="G23" s="15" t="s">
        <v>15</v>
      </c>
      <c r="H23" s="15" t="s">
        <v>48</v>
      </c>
      <c r="I23" s="15" t="s">
        <v>1539</v>
      </c>
      <c r="J23" s="16" t="e">
        <f>VLOOKUP($K23,#REF!,2,0)</f>
        <v>#REF!</v>
      </c>
      <c r="K23" s="5" t="str">
        <f t="shared" si="2"/>
        <v>01 1 03 77080</v>
      </c>
      <c r="L23" s="19"/>
      <c r="M23" s="13" t="s">
        <v>1239</v>
      </c>
      <c r="N23" s="7" t="b">
        <f t="shared" si="0"/>
        <v>1</v>
      </c>
    </row>
    <row r="24" spans="1:14" s="21" customFormat="1">
      <c r="A24" s="69"/>
      <c r="B24" s="69"/>
      <c r="C24" s="70"/>
      <c r="D24" s="71"/>
      <c r="E24" s="29" t="s">
        <v>1537</v>
      </c>
      <c r="F24" s="15" t="s">
        <v>7</v>
      </c>
      <c r="G24" s="15" t="s">
        <v>15</v>
      </c>
      <c r="H24" s="15" t="s">
        <v>48</v>
      </c>
      <c r="I24" s="15" t="s">
        <v>1536</v>
      </c>
      <c r="J24" s="16" t="e">
        <f>VLOOKUP($K24,#REF!,2,0)</f>
        <v>#REF!</v>
      </c>
      <c r="K24" s="5" t="str">
        <f t="shared" si="2"/>
        <v>01 1 03 77250</v>
      </c>
      <c r="L24" s="20"/>
      <c r="M24" s="13" t="s">
        <v>1240</v>
      </c>
      <c r="N24" s="7" t="b">
        <f t="shared" si="0"/>
        <v>1</v>
      </c>
    </row>
    <row r="25" spans="1:14" ht="63.6" customHeight="1">
      <c r="A25" s="69"/>
      <c r="B25" s="69"/>
      <c r="C25" s="70"/>
      <c r="D25" s="71"/>
      <c r="E25" s="29" t="s">
        <v>1537</v>
      </c>
      <c r="F25" s="15" t="s">
        <v>7</v>
      </c>
      <c r="G25" s="15" t="s">
        <v>15</v>
      </c>
      <c r="H25" s="15" t="s">
        <v>48</v>
      </c>
      <c r="I25" s="15" t="s">
        <v>1540</v>
      </c>
      <c r="J25" s="16" t="e">
        <f>VLOOKUP($K25,#REF!,2,0)</f>
        <v>#REF!</v>
      </c>
      <c r="K25" s="5" t="str">
        <f t="shared" si="2"/>
        <v>01 1 03 S7080</v>
      </c>
      <c r="L25" s="4"/>
      <c r="M25" s="13" t="s">
        <v>1242</v>
      </c>
      <c r="N25" s="7" t="b">
        <f t="shared" si="0"/>
        <v>1</v>
      </c>
    </row>
    <row r="26" spans="1:14" s="4" customFormat="1" ht="19.5">
      <c r="A26" s="155"/>
      <c r="B26" s="155"/>
      <c r="C26" s="156"/>
      <c r="D26" s="157"/>
      <c r="E26" s="158"/>
      <c r="F26" s="159" t="s">
        <v>7</v>
      </c>
      <c r="G26" s="159" t="s">
        <v>15</v>
      </c>
      <c r="H26" s="159" t="s">
        <v>53</v>
      </c>
      <c r="I26" s="159" t="s">
        <v>13</v>
      </c>
      <c r="J26" s="160" t="e">
        <f>VLOOKUP($K26,#REF!,2,0)</f>
        <v>#REF!</v>
      </c>
      <c r="K26" s="5" t="str">
        <f t="shared" si="2"/>
        <v>01 1 04 00000</v>
      </c>
      <c r="L26" s="19"/>
      <c r="M26" s="13" t="s">
        <v>54</v>
      </c>
      <c r="N26" s="7" t="b">
        <f t="shared" si="0"/>
        <v>1</v>
      </c>
    </row>
    <row r="27" spans="1:14" s="4" customFormat="1" ht="37.5">
      <c r="A27" s="69" t="s">
        <v>7</v>
      </c>
      <c r="B27" s="69" t="s">
        <v>15</v>
      </c>
      <c r="C27" s="70">
        <v>1154</v>
      </c>
      <c r="D27" s="71" t="s">
        <v>55</v>
      </c>
      <c r="E27" s="72" t="s">
        <v>56</v>
      </c>
      <c r="F27" s="15" t="s">
        <v>7</v>
      </c>
      <c r="G27" s="15" t="s">
        <v>15</v>
      </c>
      <c r="H27" s="15" t="s">
        <v>53</v>
      </c>
      <c r="I27" s="15" t="s">
        <v>22</v>
      </c>
      <c r="J27" s="16" t="e">
        <f>VLOOKUP($K27,#REF!,2,0)</f>
        <v>#REF!</v>
      </c>
      <c r="K27" s="5" t="str">
        <f t="shared" si="2"/>
        <v>01 1 04 11010</v>
      </c>
      <c r="M27" s="13" t="s">
        <v>57</v>
      </c>
      <c r="N27" s="7" t="b">
        <f t="shared" si="0"/>
        <v>1</v>
      </c>
    </row>
    <row r="28" spans="1:14" s="4" customFormat="1">
      <c r="A28" s="69" t="s">
        <v>7</v>
      </c>
      <c r="B28" s="69" t="s">
        <v>15</v>
      </c>
      <c r="C28" s="70">
        <v>2033</v>
      </c>
      <c r="D28" s="71" t="s">
        <v>58</v>
      </c>
      <c r="E28" s="72" t="s">
        <v>59</v>
      </c>
      <c r="F28" s="15" t="s">
        <v>7</v>
      </c>
      <c r="G28" s="15" t="s">
        <v>15</v>
      </c>
      <c r="H28" s="15" t="s">
        <v>53</v>
      </c>
      <c r="I28" s="15" t="s">
        <v>60</v>
      </c>
      <c r="J28" s="16" t="e">
        <f>VLOOKUP($K28,#REF!,2,0)</f>
        <v>#REF!</v>
      </c>
      <c r="K28" s="5" t="str">
        <f t="shared" si="2"/>
        <v>01 1 04 20330</v>
      </c>
      <c r="M28" s="13" t="s">
        <v>61</v>
      </c>
      <c r="N28" s="7" t="b">
        <f t="shared" si="0"/>
        <v>1</v>
      </c>
    </row>
    <row r="29" spans="1:14" ht="35.450000000000003" customHeight="1">
      <c r="A29" s="155"/>
      <c r="B29" s="155"/>
      <c r="C29" s="156"/>
      <c r="D29" s="157"/>
      <c r="E29" s="158"/>
      <c r="F29" s="159" t="s">
        <v>7</v>
      </c>
      <c r="G29" s="159" t="s">
        <v>15</v>
      </c>
      <c r="H29" s="159" t="s">
        <v>62</v>
      </c>
      <c r="I29" s="159" t="s">
        <v>13</v>
      </c>
      <c r="J29" s="161" t="e">
        <f>VLOOKUP($K29,#REF!,2,0)</f>
        <v>#REF!</v>
      </c>
      <c r="K29" s="5" t="str">
        <f t="shared" si="2"/>
        <v>01 1 05 00000</v>
      </c>
      <c r="L29" s="4"/>
      <c r="M29" s="13" t="s">
        <v>63</v>
      </c>
      <c r="N29" s="7" t="b">
        <f t="shared" si="0"/>
        <v>1</v>
      </c>
    </row>
    <row r="30" spans="1:14" s="4" customFormat="1">
      <c r="A30" s="69" t="s">
        <v>7</v>
      </c>
      <c r="B30" s="69" t="s">
        <v>15</v>
      </c>
      <c r="C30" s="70">
        <v>2024</v>
      </c>
      <c r="D30" s="71" t="s">
        <v>64</v>
      </c>
      <c r="E30" s="77" t="s">
        <v>65</v>
      </c>
      <c r="F30" s="15" t="s">
        <v>7</v>
      </c>
      <c r="G30" s="15" t="s">
        <v>15</v>
      </c>
      <c r="H30" s="15" t="s">
        <v>62</v>
      </c>
      <c r="I30" s="15" t="s">
        <v>66</v>
      </c>
      <c r="J30" s="16" t="e">
        <f>VLOOKUP($K30,#REF!,2,0)</f>
        <v>#REF!</v>
      </c>
      <c r="K30" s="5" t="str">
        <f t="shared" si="2"/>
        <v>01 1 05 20240</v>
      </c>
      <c r="M30" s="13" t="s">
        <v>67</v>
      </c>
      <c r="N30" s="7" t="b">
        <f t="shared" si="0"/>
        <v>1</v>
      </c>
    </row>
    <row r="31" spans="1:14" s="4" customFormat="1" ht="19.5">
      <c r="A31" s="155"/>
      <c r="B31" s="155"/>
      <c r="C31" s="156"/>
      <c r="D31" s="157"/>
      <c r="E31" s="158"/>
      <c r="F31" s="159" t="s">
        <v>7</v>
      </c>
      <c r="G31" s="159" t="s">
        <v>15</v>
      </c>
      <c r="H31" s="159" t="s">
        <v>68</v>
      </c>
      <c r="I31" s="159" t="s">
        <v>13</v>
      </c>
      <c r="J31" s="161" t="e">
        <f>VLOOKUP($K31,#REF!,2,0)</f>
        <v>#REF!</v>
      </c>
      <c r="K31" s="5" t="str">
        <f t="shared" si="2"/>
        <v>01 1 06 00000</v>
      </c>
      <c r="L31" s="6"/>
      <c r="M31" s="13" t="s">
        <v>69</v>
      </c>
      <c r="N31" s="7" t="b">
        <f t="shared" si="0"/>
        <v>1</v>
      </c>
    </row>
    <row r="32" spans="1:14" s="4" customFormat="1" ht="37.5">
      <c r="A32" s="69" t="s">
        <v>7</v>
      </c>
      <c r="B32" s="69" t="s">
        <v>15</v>
      </c>
      <c r="C32" s="70">
        <v>2041</v>
      </c>
      <c r="D32" s="71" t="s">
        <v>70</v>
      </c>
      <c r="E32" s="72" t="s">
        <v>71</v>
      </c>
      <c r="F32" s="15" t="s">
        <v>7</v>
      </c>
      <c r="G32" s="15" t="s">
        <v>15</v>
      </c>
      <c r="H32" s="15" t="s">
        <v>68</v>
      </c>
      <c r="I32" s="15" t="s">
        <v>22</v>
      </c>
      <c r="J32" s="16" t="e">
        <f>VLOOKUP($K32,#REF!,2,0)</f>
        <v>#REF!</v>
      </c>
      <c r="K32" s="5" t="str">
        <f t="shared" si="2"/>
        <v>01 1 06 11010</v>
      </c>
      <c r="L32" s="21"/>
      <c r="M32" s="13" t="s">
        <v>72</v>
      </c>
      <c r="N32" s="7" t="b">
        <f t="shared" si="0"/>
        <v>1</v>
      </c>
    </row>
    <row r="33" spans="1:14" s="4" customFormat="1">
      <c r="A33" s="69"/>
      <c r="B33" s="69"/>
      <c r="C33" s="70"/>
      <c r="D33" s="71"/>
      <c r="E33" s="72"/>
      <c r="F33" s="15" t="s">
        <v>7</v>
      </c>
      <c r="G33" s="15" t="s">
        <v>15</v>
      </c>
      <c r="H33" s="15" t="s">
        <v>68</v>
      </c>
      <c r="I33" s="15" t="s">
        <v>1541</v>
      </c>
      <c r="J33" s="16" t="e">
        <f>VLOOKUP($K33,#REF!,2,0)</f>
        <v>#REF!</v>
      </c>
      <c r="K33" s="5" t="str">
        <f t="shared" si="2"/>
        <v>01 1 06 76690</v>
      </c>
      <c r="L33" s="21"/>
      <c r="M33" s="13" t="s">
        <v>1248</v>
      </c>
      <c r="N33" s="7" t="b">
        <f t="shared" si="0"/>
        <v>1</v>
      </c>
    </row>
    <row r="34" spans="1:14" s="4" customFormat="1">
      <c r="A34" s="69"/>
      <c r="B34" s="69"/>
      <c r="C34" s="70"/>
      <c r="D34" s="71"/>
      <c r="E34" s="72"/>
      <c r="F34" s="15" t="s">
        <v>7</v>
      </c>
      <c r="G34" s="15" t="s">
        <v>15</v>
      </c>
      <c r="H34" s="15" t="s">
        <v>68</v>
      </c>
      <c r="I34" s="15" t="s">
        <v>1542</v>
      </c>
      <c r="J34" s="16" t="e">
        <f>VLOOKUP($K34,#REF!,2,0)</f>
        <v>#REF!</v>
      </c>
      <c r="K34" s="5" t="str">
        <f t="shared" si="2"/>
        <v>01 1 06 S6690</v>
      </c>
      <c r="L34" s="6"/>
      <c r="M34" s="13" t="s">
        <v>1250</v>
      </c>
      <c r="N34" s="7" t="b">
        <f t="shared" si="0"/>
        <v>1</v>
      </c>
    </row>
    <row r="35" spans="1:14" s="4" customFormat="1" ht="117" customHeight="1">
      <c r="A35" s="155"/>
      <c r="B35" s="155"/>
      <c r="C35" s="156"/>
      <c r="D35" s="157"/>
      <c r="E35" s="158"/>
      <c r="F35" s="159" t="s">
        <v>7</v>
      </c>
      <c r="G35" s="159" t="s">
        <v>15</v>
      </c>
      <c r="H35" s="159" t="s">
        <v>73</v>
      </c>
      <c r="I35" s="159" t="s">
        <v>13</v>
      </c>
      <c r="J35" s="161" t="e">
        <f>VLOOKUP($K35,#REF!,2,0)</f>
        <v>#REF!</v>
      </c>
      <c r="K35" s="5" t="str">
        <f t="shared" si="2"/>
        <v>01 1 07 00000</v>
      </c>
      <c r="L35" s="6"/>
      <c r="M35" s="13" t="s">
        <v>74</v>
      </c>
      <c r="N35" s="7" t="b">
        <f t="shared" si="0"/>
        <v>1</v>
      </c>
    </row>
    <row r="36" spans="1:14" s="4" customFormat="1" ht="131.25">
      <c r="A36" s="69" t="s">
        <v>7</v>
      </c>
      <c r="B36" s="69" t="s">
        <v>15</v>
      </c>
      <c r="C36" s="70">
        <v>7617</v>
      </c>
      <c r="D36" s="71" t="s">
        <v>75</v>
      </c>
      <c r="E36" s="77" t="s">
        <v>76</v>
      </c>
      <c r="F36" s="15" t="s">
        <v>7</v>
      </c>
      <c r="G36" s="15" t="s">
        <v>15</v>
      </c>
      <c r="H36" s="15" t="s">
        <v>73</v>
      </c>
      <c r="I36" s="15" t="s">
        <v>77</v>
      </c>
      <c r="J36" s="16" t="e">
        <f>VLOOKUP($K36,#REF!,2,0)</f>
        <v>#REF!</v>
      </c>
      <c r="K36" s="5" t="str">
        <f t="shared" si="2"/>
        <v>01 1 07 76170</v>
      </c>
      <c r="L36" s="6"/>
      <c r="M36" s="13" t="s">
        <v>79</v>
      </c>
      <c r="N36" s="7" t="b">
        <f t="shared" si="0"/>
        <v>1</v>
      </c>
    </row>
    <row r="37" spans="1:14" s="4" customFormat="1" ht="168.75">
      <c r="A37" s="69" t="s">
        <v>7</v>
      </c>
      <c r="B37" s="69" t="s">
        <v>15</v>
      </c>
      <c r="C37" s="70">
        <v>7618</v>
      </c>
      <c r="D37" s="71" t="s">
        <v>80</v>
      </c>
      <c r="E37" s="77" t="s">
        <v>81</v>
      </c>
      <c r="F37" s="15" t="s">
        <v>7</v>
      </c>
      <c r="G37" s="15" t="s">
        <v>15</v>
      </c>
      <c r="H37" s="15" t="s">
        <v>73</v>
      </c>
      <c r="I37" s="15" t="s">
        <v>82</v>
      </c>
      <c r="J37" s="16" t="e">
        <f>VLOOKUP($K37,#REF!,2,0)</f>
        <v>#REF!</v>
      </c>
      <c r="K37" s="5" t="str">
        <f t="shared" si="2"/>
        <v>01 1 07 76180</v>
      </c>
      <c r="M37" s="13" t="s">
        <v>83</v>
      </c>
      <c r="N37" s="7" t="b">
        <f t="shared" si="0"/>
        <v>1</v>
      </c>
    </row>
    <row r="38" spans="1:14" s="4" customFormat="1" ht="150">
      <c r="A38" s="69" t="s">
        <v>7</v>
      </c>
      <c r="B38" s="69" t="s">
        <v>15</v>
      </c>
      <c r="C38" s="70">
        <v>7619</v>
      </c>
      <c r="D38" s="71" t="s">
        <v>84</v>
      </c>
      <c r="E38" s="77" t="s">
        <v>85</v>
      </c>
      <c r="F38" s="15" t="s">
        <v>7</v>
      </c>
      <c r="G38" s="15" t="s">
        <v>15</v>
      </c>
      <c r="H38" s="15" t="s">
        <v>73</v>
      </c>
      <c r="I38" s="15" t="s">
        <v>86</v>
      </c>
      <c r="J38" s="16" t="e">
        <f>VLOOKUP($K38,#REF!,2,0)</f>
        <v>#REF!</v>
      </c>
      <c r="K38" s="5" t="str">
        <f t="shared" si="2"/>
        <v>01 1 07 76190</v>
      </c>
      <c r="M38" s="13" t="s">
        <v>87</v>
      </c>
      <c r="N38" s="7" t="b">
        <f t="shared" si="0"/>
        <v>1</v>
      </c>
    </row>
    <row r="39" spans="1:14" s="4" customFormat="1" ht="93.75">
      <c r="A39" s="69" t="s">
        <v>7</v>
      </c>
      <c r="B39" s="69" t="s">
        <v>15</v>
      </c>
      <c r="C39" s="70">
        <v>7660</v>
      </c>
      <c r="D39" s="71" t="s">
        <v>88</v>
      </c>
      <c r="E39" s="77" t="s">
        <v>89</v>
      </c>
      <c r="F39" s="15" t="s">
        <v>7</v>
      </c>
      <c r="G39" s="15" t="s">
        <v>15</v>
      </c>
      <c r="H39" s="15" t="s">
        <v>73</v>
      </c>
      <c r="I39" s="15" t="s">
        <v>90</v>
      </c>
      <c r="J39" s="16" t="e">
        <f>VLOOKUP($K39,#REF!,2,0)</f>
        <v>#REF!</v>
      </c>
      <c r="K39" s="5" t="str">
        <f t="shared" si="2"/>
        <v>01 1 07 76600</v>
      </c>
      <c r="M39" s="13" t="s">
        <v>92</v>
      </c>
      <c r="N39" s="7" t="b">
        <f t="shared" si="0"/>
        <v>1</v>
      </c>
    </row>
    <row r="40" spans="1:14" s="4" customFormat="1" ht="19.5">
      <c r="A40" s="155"/>
      <c r="B40" s="155"/>
      <c r="C40" s="156"/>
      <c r="D40" s="157"/>
      <c r="E40" s="158"/>
      <c r="F40" s="159" t="s">
        <v>7</v>
      </c>
      <c r="G40" s="159" t="s">
        <v>15</v>
      </c>
      <c r="H40" s="159" t="s">
        <v>93</v>
      </c>
      <c r="I40" s="159" t="s">
        <v>13</v>
      </c>
      <c r="J40" s="161" t="e">
        <f>VLOOKUP($K40,#REF!,2,0)</f>
        <v>#REF!</v>
      </c>
      <c r="K40" s="5" t="str">
        <f t="shared" si="2"/>
        <v>01 1 08 00000</v>
      </c>
      <c r="M40" s="13" t="s">
        <v>1255</v>
      </c>
      <c r="N40" s="7" t="b">
        <f t="shared" si="0"/>
        <v>1</v>
      </c>
    </row>
    <row r="41" spans="1:14" s="4" customFormat="1" ht="75">
      <c r="A41" s="69" t="s">
        <v>7</v>
      </c>
      <c r="B41" s="69" t="s">
        <v>15</v>
      </c>
      <c r="C41" s="70">
        <v>1130</v>
      </c>
      <c r="D41" s="71" t="s">
        <v>50</v>
      </c>
      <c r="E41" s="72" t="s">
        <v>51</v>
      </c>
      <c r="F41" s="15" t="s">
        <v>7</v>
      </c>
      <c r="G41" s="15" t="s">
        <v>15</v>
      </c>
      <c r="H41" s="15" t="s">
        <v>93</v>
      </c>
      <c r="I41" s="15" t="s">
        <v>22</v>
      </c>
      <c r="J41" s="134" t="e">
        <f>VLOOKUP($K41,#REF!,2,0)</f>
        <v>#REF!</v>
      </c>
      <c r="K41" s="5" t="str">
        <f t="shared" si="2"/>
        <v>01 1 08 11010</v>
      </c>
      <c r="M41" s="13" t="s">
        <v>1256</v>
      </c>
      <c r="N41" s="7" t="b">
        <f t="shared" si="0"/>
        <v>1</v>
      </c>
    </row>
    <row r="42" spans="1:14" s="4" customFormat="1">
      <c r="A42" s="69"/>
      <c r="B42" s="69"/>
      <c r="C42" s="70"/>
      <c r="D42" s="71"/>
      <c r="E42" s="72"/>
      <c r="F42" s="15" t="s">
        <v>7</v>
      </c>
      <c r="G42" s="15" t="s">
        <v>15</v>
      </c>
      <c r="H42" s="15" t="s">
        <v>93</v>
      </c>
      <c r="I42" s="15" t="s">
        <v>1536</v>
      </c>
      <c r="J42" s="134" t="e">
        <f>VLOOKUP($K42,#REF!,2,0)</f>
        <v>#REF!</v>
      </c>
      <c r="K42" s="5" t="str">
        <f t="shared" si="2"/>
        <v>01 1 08 77250</v>
      </c>
      <c r="M42" s="13" t="s">
        <v>1257</v>
      </c>
      <c r="N42" s="7" t="b">
        <f t="shared" si="0"/>
        <v>1</v>
      </c>
    </row>
    <row r="43" spans="1:14" s="4" customFormat="1" ht="56.25">
      <c r="A43" s="81" t="s">
        <v>7</v>
      </c>
      <c r="B43" s="81" t="s">
        <v>94</v>
      </c>
      <c r="C43" s="82" t="s">
        <v>9</v>
      </c>
      <c r="D43" s="83" t="s">
        <v>95</v>
      </c>
      <c r="E43" s="162" t="s">
        <v>96</v>
      </c>
      <c r="F43" s="25" t="s">
        <v>7</v>
      </c>
      <c r="G43" s="25" t="s">
        <v>94</v>
      </c>
      <c r="H43" s="25" t="s">
        <v>12</v>
      </c>
      <c r="I43" s="25" t="s">
        <v>13</v>
      </c>
      <c r="J43" s="26" t="e">
        <f>VLOOKUP($K43,#REF!,2,0)</f>
        <v>#REF!</v>
      </c>
      <c r="K43" s="5" t="str">
        <f t="shared" si="2"/>
        <v>01 2 00 00000</v>
      </c>
      <c r="M43" s="12" t="s">
        <v>97</v>
      </c>
      <c r="N43" s="7" t="b">
        <f t="shared" si="0"/>
        <v>1</v>
      </c>
    </row>
    <row r="44" spans="1:14" s="4" customFormat="1" ht="19.5">
      <c r="A44" s="155"/>
      <c r="B44" s="155"/>
      <c r="C44" s="156"/>
      <c r="D44" s="157"/>
      <c r="E44" s="158"/>
      <c r="F44" s="159" t="s">
        <v>7</v>
      </c>
      <c r="G44" s="159" t="s">
        <v>94</v>
      </c>
      <c r="H44" s="159" t="s">
        <v>7</v>
      </c>
      <c r="I44" s="159" t="s">
        <v>13</v>
      </c>
      <c r="J44" s="160" t="e">
        <f>VLOOKUP($K44,#REF!,2,0)</f>
        <v>#REF!</v>
      </c>
      <c r="K44" s="5" t="str">
        <f t="shared" si="2"/>
        <v>01 2 01 00000</v>
      </c>
      <c r="M44" s="22" t="s">
        <v>98</v>
      </c>
      <c r="N44" s="7" t="b">
        <f t="shared" si="0"/>
        <v>1</v>
      </c>
    </row>
    <row r="45" spans="1:14" s="4" customFormat="1" ht="57" thickBot="1">
      <c r="A45" s="69" t="s">
        <v>7</v>
      </c>
      <c r="B45" s="69" t="s">
        <v>94</v>
      </c>
      <c r="C45" s="70">
        <v>4001</v>
      </c>
      <c r="D45" s="71" t="s">
        <v>99</v>
      </c>
      <c r="E45" s="77" t="s">
        <v>100</v>
      </c>
      <c r="F45" s="15" t="s">
        <v>7</v>
      </c>
      <c r="G45" s="15" t="s">
        <v>94</v>
      </c>
      <c r="H45" s="15" t="s">
        <v>7</v>
      </c>
      <c r="I45" s="15" t="s">
        <v>101</v>
      </c>
      <c r="J45" s="16" t="e">
        <f>VLOOKUP($K45,#REF!,2,0)</f>
        <v>#REF!</v>
      </c>
      <c r="K45" s="5" t="str">
        <f t="shared" si="2"/>
        <v>01 2 01 40010</v>
      </c>
      <c r="M45" s="22" t="s">
        <v>102</v>
      </c>
      <c r="N45" s="7" t="b">
        <f t="shared" si="0"/>
        <v>1</v>
      </c>
    </row>
    <row r="46" spans="1:14" s="27" customFormat="1" ht="19.5" thickBot="1">
      <c r="A46" s="69"/>
      <c r="B46" s="69"/>
      <c r="C46" s="70"/>
      <c r="D46" s="71"/>
      <c r="E46" s="77"/>
      <c r="F46" s="15" t="s">
        <v>7</v>
      </c>
      <c r="G46" s="15" t="s">
        <v>94</v>
      </c>
      <c r="H46" s="15" t="s">
        <v>7</v>
      </c>
      <c r="I46" s="15" t="s">
        <v>1543</v>
      </c>
      <c r="J46" s="134" t="e">
        <f>VLOOKUP($K46,#REF!,2,0)</f>
        <v>#REF!</v>
      </c>
      <c r="K46" s="5" t="str">
        <f t="shared" si="2"/>
        <v>01 2 01 51122</v>
      </c>
      <c r="L46" s="4"/>
      <c r="M46" s="22" t="s">
        <v>1260</v>
      </c>
      <c r="N46" s="7" t="b">
        <f t="shared" si="0"/>
        <v>1</v>
      </c>
    </row>
    <row r="47" spans="1:14" s="135" customFormat="1" ht="19.5" thickBot="1">
      <c r="A47" s="69"/>
      <c r="B47" s="69"/>
      <c r="C47" s="70"/>
      <c r="D47" s="71"/>
      <c r="E47" s="77"/>
      <c r="F47" s="15" t="s">
        <v>7</v>
      </c>
      <c r="G47" s="15" t="s">
        <v>94</v>
      </c>
      <c r="H47" s="15" t="s">
        <v>7</v>
      </c>
      <c r="I47" s="15" t="s">
        <v>1544</v>
      </c>
      <c r="J47" s="134" t="e">
        <f>VLOOKUP($K47,#REF!,2,0)</f>
        <v>#REF!</v>
      </c>
      <c r="K47" s="5" t="str">
        <f t="shared" si="2"/>
        <v>01 2 01 71010</v>
      </c>
      <c r="L47" s="4"/>
      <c r="M47" s="22" t="s">
        <v>1262</v>
      </c>
      <c r="N47" s="7" t="b">
        <f t="shared" si="0"/>
        <v>1</v>
      </c>
    </row>
    <row r="48" spans="1:14" s="135" customFormat="1" ht="19.5" thickBot="1">
      <c r="A48" s="69"/>
      <c r="B48" s="69"/>
      <c r="C48" s="70"/>
      <c r="D48" s="71"/>
      <c r="E48" s="77"/>
      <c r="F48" s="15" t="s">
        <v>7</v>
      </c>
      <c r="G48" s="15" t="s">
        <v>94</v>
      </c>
      <c r="H48" s="15" t="s">
        <v>7</v>
      </c>
      <c r="I48" s="15" t="s">
        <v>1545</v>
      </c>
      <c r="J48" s="134" t="e">
        <f>VLOOKUP($K48,#REF!,2,0)</f>
        <v>#REF!</v>
      </c>
      <c r="K48" s="5" t="str">
        <f t="shared" si="2"/>
        <v>01 2 01 S6970</v>
      </c>
      <c r="L48" s="27"/>
      <c r="M48" s="111" t="s">
        <v>1263</v>
      </c>
      <c r="N48" s="7" t="b">
        <f t="shared" si="0"/>
        <v>1</v>
      </c>
    </row>
    <row r="49" spans="1:14" s="135" customFormat="1">
      <c r="A49" s="69"/>
      <c r="B49" s="69"/>
      <c r="C49" s="70"/>
      <c r="D49" s="71"/>
      <c r="E49" s="77"/>
      <c r="F49" s="15" t="s">
        <v>7</v>
      </c>
      <c r="G49" s="15" t="s">
        <v>94</v>
      </c>
      <c r="H49" s="15" t="s">
        <v>7</v>
      </c>
      <c r="I49" s="15" t="s">
        <v>1546</v>
      </c>
      <c r="J49" s="134" t="e">
        <f>VLOOKUP($K49,#REF!,2,0)</f>
        <v>#REF!</v>
      </c>
      <c r="K49" s="5" t="str">
        <f t="shared" si="2"/>
        <v>01 2 01 L1010</v>
      </c>
      <c r="L49" s="6"/>
      <c r="M49" s="111" t="s">
        <v>1265</v>
      </c>
      <c r="N49" s="7" t="b">
        <f t="shared" si="0"/>
        <v>1</v>
      </c>
    </row>
    <row r="50" spans="1:14" s="135" customFormat="1">
      <c r="A50" s="69"/>
      <c r="B50" s="69"/>
      <c r="C50" s="70"/>
      <c r="D50" s="71"/>
      <c r="E50" s="77"/>
      <c r="F50" s="15" t="s">
        <v>7</v>
      </c>
      <c r="G50" s="15" t="s">
        <v>94</v>
      </c>
      <c r="H50" s="15" t="s">
        <v>7</v>
      </c>
      <c r="I50" s="15" t="s">
        <v>1547</v>
      </c>
      <c r="J50" s="134" t="e">
        <f>VLOOKUP($K50,#REF!,2,0)</f>
        <v>#REF!</v>
      </c>
      <c r="K50" s="5" t="str">
        <f t="shared" si="2"/>
        <v>01 2 01 L1122</v>
      </c>
      <c r="L50" s="6"/>
      <c r="M50" s="22" t="s">
        <v>1267</v>
      </c>
      <c r="N50" s="7" t="b">
        <f t="shared" si="0"/>
        <v>1</v>
      </c>
    </row>
    <row r="51" spans="1:14">
      <c r="A51" s="69"/>
      <c r="B51" s="69"/>
      <c r="C51" s="70"/>
      <c r="D51" s="71"/>
      <c r="E51" s="77"/>
      <c r="F51" s="15" t="s">
        <v>7</v>
      </c>
      <c r="G51" s="15" t="s">
        <v>94</v>
      </c>
      <c r="H51" s="15" t="s">
        <v>7</v>
      </c>
      <c r="I51" s="15" t="s">
        <v>1548</v>
      </c>
      <c r="J51" s="134" t="e">
        <f>VLOOKUP($K51,#REF!,2,0)</f>
        <v>#REF!</v>
      </c>
      <c r="K51" s="5" t="str">
        <f t="shared" si="2"/>
        <v>01 2 01 R1122</v>
      </c>
      <c r="M51" s="22" t="s">
        <v>1269</v>
      </c>
      <c r="N51" s="7" t="b">
        <f t="shared" si="0"/>
        <v>1</v>
      </c>
    </row>
    <row r="52" spans="1:14" ht="90">
      <c r="A52" s="78" t="s">
        <v>37</v>
      </c>
      <c r="B52" s="78" t="s">
        <v>8</v>
      </c>
      <c r="C52" s="79" t="s">
        <v>9</v>
      </c>
      <c r="D52" s="80">
        <v>200000</v>
      </c>
      <c r="E52" s="95" t="s">
        <v>103</v>
      </c>
      <c r="F52" s="9" t="s">
        <v>37</v>
      </c>
      <c r="G52" s="9" t="s">
        <v>8</v>
      </c>
      <c r="H52" s="9" t="s">
        <v>12</v>
      </c>
      <c r="I52" s="9" t="s">
        <v>13</v>
      </c>
      <c r="J52" s="163" t="e">
        <f>VLOOKUP($K52,#REF!,2,0)</f>
        <v>#REF!</v>
      </c>
      <c r="K52" s="5" t="str">
        <f t="shared" si="2"/>
        <v>02 0 00 00000</v>
      </c>
      <c r="M52" s="11" t="s">
        <v>104</v>
      </c>
      <c r="N52" s="7" t="b">
        <f t="shared" si="0"/>
        <v>1</v>
      </c>
    </row>
    <row r="53" spans="1:14" ht="97.5" customHeight="1">
      <c r="A53" s="81" t="s">
        <v>37</v>
      </c>
      <c r="B53" s="81" t="s">
        <v>105</v>
      </c>
      <c r="C53" s="82" t="s">
        <v>9</v>
      </c>
      <c r="D53" s="83" t="s">
        <v>106</v>
      </c>
      <c r="E53" s="162" t="s">
        <v>107</v>
      </c>
      <c r="F53" s="25" t="s">
        <v>37</v>
      </c>
      <c r="G53" s="25" t="s">
        <v>105</v>
      </c>
      <c r="H53" s="25" t="s">
        <v>12</v>
      </c>
      <c r="I53" s="25" t="s">
        <v>13</v>
      </c>
      <c r="J53" s="164" t="e">
        <f>VLOOKUP($K53,#REF!,2,0)</f>
        <v>#REF!</v>
      </c>
      <c r="K53" s="5" t="str">
        <f t="shared" si="2"/>
        <v>02 Б 00 00000</v>
      </c>
      <c r="M53" s="12" t="s">
        <v>108</v>
      </c>
      <c r="N53" s="7" t="b">
        <f t="shared" si="0"/>
        <v>1</v>
      </c>
    </row>
    <row r="54" spans="1:14" ht="83.25" customHeight="1">
      <c r="A54" s="155"/>
      <c r="B54" s="155"/>
      <c r="C54" s="156"/>
      <c r="D54" s="157"/>
      <c r="E54" s="158"/>
      <c r="F54" s="159" t="s">
        <v>37</v>
      </c>
      <c r="G54" s="159" t="s">
        <v>105</v>
      </c>
      <c r="H54" s="159" t="s">
        <v>7</v>
      </c>
      <c r="I54" s="159" t="s">
        <v>13</v>
      </c>
      <c r="J54" s="165" t="e">
        <f>VLOOKUP($K54,#REF!,2,0)</f>
        <v>#REF!</v>
      </c>
      <c r="K54" s="5" t="str">
        <f t="shared" si="2"/>
        <v>02 Б 01 00000</v>
      </c>
      <c r="M54" s="22" t="s">
        <v>109</v>
      </c>
      <c r="N54" s="7" t="b">
        <f t="shared" si="0"/>
        <v>1</v>
      </c>
    </row>
    <row r="55" spans="1:14" ht="75">
      <c r="A55" s="69" t="s">
        <v>37</v>
      </c>
      <c r="B55" s="69" t="s">
        <v>105</v>
      </c>
      <c r="C55" s="70">
        <v>2056</v>
      </c>
      <c r="D55" s="71" t="s">
        <v>110</v>
      </c>
      <c r="E55" s="77" t="s">
        <v>111</v>
      </c>
      <c r="F55" s="15" t="s">
        <v>37</v>
      </c>
      <c r="G55" s="15" t="s">
        <v>105</v>
      </c>
      <c r="H55" s="15" t="s">
        <v>7</v>
      </c>
      <c r="I55" s="15" t="s">
        <v>112</v>
      </c>
      <c r="J55" s="166" t="e">
        <f>VLOOKUP($K55,#REF!,2,0)</f>
        <v>#REF!</v>
      </c>
      <c r="K55" s="5" t="str">
        <f t="shared" si="2"/>
        <v>02 Б 01 20560</v>
      </c>
      <c r="M55" s="22" t="s">
        <v>113</v>
      </c>
      <c r="N55" s="7" t="b">
        <f t="shared" si="0"/>
        <v>1</v>
      </c>
    </row>
    <row r="56" spans="1:14" ht="19.5">
      <c r="A56" s="155"/>
      <c r="B56" s="155"/>
      <c r="C56" s="156"/>
      <c r="D56" s="157"/>
      <c r="E56" s="158"/>
      <c r="F56" s="159" t="s">
        <v>37</v>
      </c>
      <c r="G56" s="159" t="s">
        <v>105</v>
      </c>
      <c r="H56" s="159" t="s">
        <v>37</v>
      </c>
      <c r="I56" s="159" t="s">
        <v>13</v>
      </c>
      <c r="J56" s="165" t="e">
        <f>VLOOKUP($K56,#REF!,2,0)</f>
        <v>#REF!</v>
      </c>
      <c r="K56" s="5" t="str">
        <f t="shared" si="2"/>
        <v>02 Б 02 00000</v>
      </c>
      <c r="M56" s="22" t="s">
        <v>114</v>
      </c>
      <c r="N56" s="7" t="b">
        <f t="shared" si="0"/>
        <v>1</v>
      </c>
    </row>
    <row r="57" spans="1:14" ht="75">
      <c r="A57" s="69" t="s">
        <v>37</v>
      </c>
      <c r="B57" s="69" t="s">
        <v>105</v>
      </c>
      <c r="C57" s="70">
        <v>2016</v>
      </c>
      <c r="D57" s="71" t="s">
        <v>115</v>
      </c>
      <c r="E57" s="77" t="s">
        <v>116</v>
      </c>
      <c r="F57" s="15" t="s">
        <v>37</v>
      </c>
      <c r="G57" s="15" t="s">
        <v>105</v>
      </c>
      <c r="H57" s="15" t="s">
        <v>37</v>
      </c>
      <c r="I57" s="15" t="s">
        <v>117</v>
      </c>
      <c r="J57" s="166" t="e">
        <f>VLOOKUP($K57,#REF!,2,0)</f>
        <v>#REF!</v>
      </c>
      <c r="K57" s="5" t="str">
        <f t="shared" si="2"/>
        <v>02 Б 02 20160</v>
      </c>
      <c r="M57" s="22" t="s">
        <v>118</v>
      </c>
      <c r="N57" s="7" t="b">
        <f t="shared" si="0"/>
        <v>1</v>
      </c>
    </row>
    <row r="58" spans="1:14" ht="56.25">
      <c r="A58" s="73" t="s">
        <v>37</v>
      </c>
      <c r="B58" s="73" t="s">
        <v>105</v>
      </c>
      <c r="C58" s="74">
        <v>6005</v>
      </c>
      <c r="D58" s="75" t="s">
        <v>119</v>
      </c>
      <c r="E58" s="76" t="s">
        <v>120</v>
      </c>
      <c r="F58" s="15" t="s">
        <v>37</v>
      </c>
      <c r="G58" s="15" t="s">
        <v>105</v>
      </c>
      <c r="H58" s="15" t="s">
        <v>37</v>
      </c>
      <c r="I58" s="15" t="s">
        <v>121</v>
      </c>
      <c r="J58" s="142" t="e">
        <f>VLOOKUP($K58,#REF!,2,0)</f>
        <v>#REF!</v>
      </c>
      <c r="K58" s="5" t="str">
        <f t="shared" si="2"/>
        <v>02 Б 02 60050</v>
      </c>
      <c r="M58" s="13" t="s">
        <v>122</v>
      </c>
      <c r="N58" s="7" t="b">
        <f t="shared" si="0"/>
        <v>1</v>
      </c>
    </row>
    <row r="59" spans="1:14" ht="19.5">
      <c r="A59" s="155"/>
      <c r="B59" s="155"/>
      <c r="C59" s="156"/>
      <c r="D59" s="157"/>
      <c r="E59" s="158"/>
      <c r="F59" s="159" t="s">
        <v>37</v>
      </c>
      <c r="G59" s="159" t="s">
        <v>105</v>
      </c>
      <c r="H59" s="159" t="s">
        <v>48</v>
      </c>
      <c r="I59" s="159" t="s">
        <v>13</v>
      </c>
      <c r="J59" s="165" t="e">
        <f>VLOOKUP($K59,#REF!,2,0)</f>
        <v>#REF!</v>
      </c>
      <c r="K59" s="5" t="str">
        <f t="shared" si="2"/>
        <v>02 Б 03 00000</v>
      </c>
      <c r="M59" s="22" t="s">
        <v>123</v>
      </c>
      <c r="N59" s="7" t="b">
        <f t="shared" si="0"/>
        <v>1</v>
      </c>
    </row>
    <row r="60" spans="1:14" ht="69.599999999999994" customHeight="1">
      <c r="A60" s="73" t="s">
        <v>37</v>
      </c>
      <c r="B60" s="73" t="s">
        <v>105</v>
      </c>
      <c r="C60" s="74">
        <v>6001</v>
      </c>
      <c r="D60" s="75" t="s">
        <v>124</v>
      </c>
      <c r="E60" s="76" t="s">
        <v>125</v>
      </c>
      <c r="F60" s="15" t="s">
        <v>37</v>
      </c>
      <c r="G60" s="15" t="s">
        <v>105</v>
      </c>
      <c r="H60" s="15" t="s">
        <v>48</v>
      </c>
      <c r="I60" s="15" t="s">
        <v>126</v>
      </c>
      <c r="J60" s="142" t="e">
        <f>VLOOKUP($K60,#REF!,2,0)</f>
        <v>#REF!</v>
      </c>
      <c r="K60" s="5" t="str">
        <f t="shared" si="2"/>
        <v>02 Б 03 60010</v>
      </c>
      <c r="M60" s="22" t="s">
        <v>127</v>
      </c>
      <c r="N60" s="7" t="b">
        <f t="shared" si="0"/>
        <v>1</v>
      </c>
    </row>
    <row r="61" spans="1:14" ht="45">
      <c r="A61" s="147" t="s">
        <v>48</v>
      </c>
      <c r="B61" s="147" t="s">
        <v>8</v>
      </c>
      <c r="C61" s="148" t="s">
        <v>9</v>
      </c>
      <c r="D61" s="167" t="s">
        <v>128</v>
      </c>
      <c r="E61" s="168" t="s">
        <v>129</v>
      </c>
      <c r="F61" s="9" t="s">
        <v>48</v>
      </c>
      <c r="G61" s="9" t="s">
        <v>8</v>
      </c>
      <c r="H61" s="9" t="s">
        <v>12</v>
      </c>
      <c r="I61" s="9" t="s">
        <v>13</v>
      </c>
      <c r="J61" s="169" t="e">
        <f>VLOOKUP($K61,#REF!,2,0)</f>
        <v>#REF!</v>
      </c>
      <c r="K61" s="5" t="str">
        <f t="shared" si="2"/>
        <v>03 0 00 00000</v>
      </c>
      <c r="M61" s="11" t="s">
        <v>130</v>
      </c>
      <c r="N61" s="7" t="b">
        <f>K61=M61</f>
        <v>1</v>
      </c>
    </row>
    <row r="62" spans="1:14" ht="56.25">
      <c r="A62" s="81" t="s">
        <v>48</v>
      </c>
      <c r="B62" s="81" t="s">
        <v>15</v>
      </c>
      <c r="C62" s="82" t="s">
        <v>9</v>
      </c>
      <c r="D62" s="83" t="s">
        <v>131</v>
      </c>
      <c r="E62" s="96" t="s">
        <v>132</v>
      </c>
      <c r="F62" s="25" t="s">
        <v>48</v>
      </c>
      <c r="G62" s="25" t="s">
        <v>15</v>
      </c>
      <c r="H62" s="25" t="s">
        <v>12</v>
      </c>
      <c r="I62" s="25" t="s">
        <v>13</v>
      </c>
      <c r="J62" s="170" t="s">
        <v>132</v>
      </c>
      <c r="K62" s="5" t="str">
        <f t="shared" si="2"/>
        <v>03 1 00 00000</v>
      </c>
      <c r="M62" s="12" t="s">
        <v>1549</v>
      </c>
      <c r="N62" s="7" t="b">
        <f t="shared" ref="N62" si="3">K62=M62</f>
        <v>1</v>
      </c>
    </row>
    <row r="63" spans="1:14" ht="37.5">
      <c r="A63" s="155"/>
      <c r="B63" s="155"/>
      <c r="C63" s="156"/>
      <c r="D63" s="157"/>
      <c r="E63" s="158"/>
      <c r="F63" s="159" t="s">
        <v>48</v>
      </c>
      <c r="G63" s="159" t="s">
        <v>15</v>
      </c>
      <c r="H63" s="159" t="s">
        <v>7</v>
      </c>
      <c r="I63" s="159" t="s">
        <v>13</v>
      </c>
      <c r="J63" s="165" t="s">
        <v>1273</v>
      </c>
      <c r="K63" s="5" t="str">
        <f t="shared" si="2"/>
        <v>03 1 01 00000</v>
      </c>
      <c r="M63" s="13" t="s">
        <v>1274</v>
      </c>
      <c r="N63" s="7" t="b">
        <f>K63=M63</f>
        <v>0</v>
      </c>
    </row>
    <row r="64" spans="1:14" ht="187.5">
      <c r="A64" s="84" t="s">
        <v>48</v>
      </c>
      <c r="B64" s="84" t="s">
        <v>15</v>
      </c>
      <c r="C64" s="84" t="s">
        <v>133</v>
      </c>
      <c r="D64" s="84" t="s">
        <v>134</v>
      </c>
      <c r="E64" s="85" t="s">
        <v>135</v>
      </c>
      <c r="F64" s="30" t="s">
        <v>48</v>
      </c>
      <c r="G64" s="30" t="s">
        <v>15</v>
      </c>
      <c r="H64" s="30" t="s">
        <v>7</v>
      </c>
      <c r="I64" s="30" t="s">
        <v>136</v>
      </c>
      <c r="J64" s="134" t="e">
        <f>VLOOKUP($K64,#REF!,2,0)</f>
        <v>#REF!</v>
      </c>
      <c r="K64" s="5" t="str">
        <f>CONCATENATE(F64," ",G64," ",H64," ",I64)</f>
        <v>03 1 01 52200</v>
      </c>
      <c r="L64" s="137"/>
      <c r="M64" s="138" t="s">
        <v>137</v>
      </c>
      <c r="N64" s="7" t="b">
        <f t="shared" ref="N64:N93" si="4">K64=M64</f>
        <v>1</v>
      </c>
    </row>
    <row r="65" spans="1:14" ht="168.75">
      <c r="A65" s="84" t="s">
        <v>48</v>
      </c>
      <c r="B65" s="84" t="s">
        <v>15</v>
      </c>
      <c r="C65" s="84" t="s">
        <v>138</v>
      </c>
      <c r="D65" s="84" t="s">
        <v>139</v>
      </c>
      <c r="E65" s="85" t="s">
        <v>140</v>
      </c>
      <c r="F65" s="30" t="s">
        <v>48</v>
      </c>
      <c r="G65" s="30" t="s">
        <v>15</v>
      </c>
      <c r="H65" s="30" t="s">
        <v>7</v>
      </c>
      <c r="I65" s="30" t="s">
        <v>141</v>
      </c>
      <c r="J65" s="134" t="e">
        <f>VLOOKUP($K65,#REF!,2,0)</f>
        <v>#REF!</v>
      </c>
      <c r="K65" s="5" t="str">
        <f t="shared" ref="K65:K89" si="5">CONCATENATE(F65," ",G65," ",H65," ",I65)</f>
        <v>03 1 01 52500</v>
      </c>
      <c r="M65" s="13" t="s">
        <v>143</v>
      </c>
      <c r="N65" s="7" t="b">
        <f t="shared" si="4"/>
        <v>1</v>
      </c>
    </row>
    <row r="66" spans="1:14" ht="196.15" customHeight="1">
      <c r="A66" s="84" t="s">
        <v>48</v>
      </c>
      <c r="B66" s="84" t="s">
        <v>15</v>
      </c>
      <c r="C66" s="84" t="s">
        <v>144</v>
      </c>
      <c r="D66" s="84" t="s">
        <v>145</v>
      </c>
      <c r="E66" s="85" t="s">
        <v>146</v>
      </c>
      <c r="F66" s="30" t="s">
        <v>48</v>
      </c>
      <c r="G66" s="30" t="s">
        <v>15</v>
      </c>
      <c r="H66" s="30" t="s">
        <v>7</v>
      </c>
      <c r="I66" s="30" t="s">
        <v>147</v>
      </c>
      <c r="J66" s="134" t="e">
        <f>VLOOKUP($K66,#REF!,2,0)</f>
        <v>#REF!</v>
      </c>
      <c r="K66" s="5" t="str">
        <f t="shared" si="5"/>
        <v>03 1 01 52800</v>
      </c>
      <c r="M66" s="13" t="s">
        <v>149</v>
      </c>
      <c r="N66" s="7" t="b">
        <f t="shared" si="4"/>
        <v>1</v>
      </c>
    </row>
    <row r="67" spans="1:14">
      <c r="A67" s="171"/>
      <c r="B67" s="171"/>
      <c r="C67" s="171"/>
      <c r="D67" s="171"/>
      <c r="E67" s="172"/>
      <c r="F67" s="30" t="s">
        <v>48</v>
      </c>
      <c r="G67" s="30" t="s">
        <v>15</v>
      </c>
      <c r="H67" s="30" t="s">
        <v>7</v>
      </c>
      <c r="I67" s="30" t="s">
        <v>1550</v>
      </c>
      <c r="J67" s="134" t="e">
        <f>VLOOKUP($K67,#REF!,2,0)</f>
        <v>#REF!</v>
      </c>
      <c r="K67" s="5" t="str">
        <f t="shared" si="5"/>
        <v>03 1 01 54620</v>
      </c>
      <c r="M67" s="13" t="s">
        <v>1277</v>
      </c>
      <c r="N67" s="7" t="b">
        <f t="shared" si="4"/>
        <v>1</v>
      </c>
    </row>
    <row r="68" spans="1:14" ht="215.25" customHeight="1">
      <c r="A68" s="84" t="s">
        <v>48</v>
      </c>
      <c r="B68" s="84" t="s">
        <v>15</v>
      </c>
      <c r="C68" s="84" t="s">
        <v>150</v>
      </c>
      <c r="D68" s="84" t="s">
        <v>151</v>
      </c>
      <c r="E68" s="85" t="s">
        <v>152</v>
      </c>
      <c r="F68" s="30" t="s">
        <v>48</v>
      </c>
      <c r="G68" s="30" t="s">
        <v>15</v>
      </c>
      <c r="H68" s="30" t="s">
        <v>7</v>
      </c>
      <c r="I68" s="30" t="s">
        <v>153</v>
      </c>
      <c r="J68" s="134" t="e">
        <f>VLOOKUP($K68,#REF!,2,0)</f>
        <v>#REF!</v>
      </c>
      <c r="K68" s="5" t="str">
        <f t="shared" si="5"/>
        <v>03 1 01 76220</v>
      </c>
      <c r="M68" s="13" t="s">
        <v>155</v>
      </c>
      <c r="N68" s="7" t="b">
        <f t="shared" si="4"/>
        <v>1</v>
      </c>
    </row>
    <row r="69" spans="1:14" ht="187.5">
      <c r="A69" s="69" t="s">
        <v>48</v>
      </c>
      <c r="B69" s="69" t="s">
        <v>15</v>
      </c>
      <c r="C69" s="69" t="s">
        <v>156</v>
      </c>
      <c r="D69" s="69" t="s">
        <v>157</v>
      </c>
      <c r="E69" s="173" t="s">
        <v>158</v>
      </c>
      <c r="F69" s="15" t="s">
        <v>48</v>
      </c>
      <c r="G69" s="15" t="s">
        <v>15</v>
      </c>
      <c r="H69" s="15" t="s">
        <v>7</v>
      </c>
      <c r="I69" s="15" t="s">
        <v>159</v>
      </c>
      <c r="J69" s="134" t="e">
        <f>VLOOKUP($K69,#REF!,2,0)</f>
        <v>#REF!</v>
      </c>
      <c r="K69" s="5" t="str">
        <f t="shared" si="5"/>
        <v>03 1 01 76230</v>
      </c>
      <c r="M69" s="13" t="s">
        <v>161</v>
      </c>
      <c r="N69" s="7" t="b">
        <f t="shared" si="4"/>
        <v>1</v>
      </c>
    </row>
    <row r="70" spans="1:14" ht="187.5">
      <c r="A70" s="84" t="s">
        <v>48</v>
      </c>
      <c r="B70" s="84" t="s">
        <v>15</v>
      </c>
      <c r="C70" s="84" t="s">
        <v>162</v>
      </c>
      <c r="D70" s="84" t="s">
        <v>163</v>
      </c>
      <c r="E70" s="85" t="s">
        <v>164</v>
      </c>
      <c r="F70" s="30" t="s">
        <v>48</v>
      </c>
      <c r="G70" s="30" t="s">
        <v>15</v>
      </c>
      <c r="H70" s="30" t="s">
        <v>7</v>
      </c>
      <c r="I70" s="30" t="s">
        <v>165</v>
      </c>
      <c r="J70" s="134" t="e">
        <f>VLOOKUP($K70,#REF!,2,0)</f>
        <v>#REF!</v>
      </c>
      <c r="K70" s="5" t="str">
        <f t="shared" si="5"/>
        <v>03 1 01 76240</v>
      </c>
      <c r="M70" s="13" t="s">
        <v>167</v>
      </c>
      <c r="N70" s="7" t="b">
        <f t="shared" si="4"/>
        <v>1</v>
      </c>
    </row>
    <row r="71" spans="1:14">
      <c r="A71" s="84"/>
      <c r="B71" s="84"/>
      <c r="C71" s="84"/>
      <c r="D71" s="84"/>
      <c r="E71" s="85"/>
      <c r="F71" s="30" t="s">
        <v>48</v>
      </c>
      <c r="G71" s="30" t="s">
        <v>15</v>
      </c>
      <c r="H71" s="30" t="s">
        <v>7</v>
      </c>
      <c r="I71" s="30" t="s">
        <v>1551</v>
      </c>
      <c r="J71" s="134" t="e">
        <f>VLOOKUP($K71,#REF!,2,0)</f>
        <v>#REF!</v>
      </c>
      <c r="K71" s="5" t="str">
        <f t="shared" si="5"/>
        <v>03 1 01 76250</v>
      </c>
      <c r="M71" s="13" t="s">
        <v>1279</v>
      </c>
      <c r="N71" s="7" t="b">
        <f t="shared" si="4"/>
        <v>1</v>
      </c>
    </row>
    <row r="72" spans="1:14" ht="187.5">
      <c r="A72" s="84" t="s">
        <v>48</v>
      </c>
      <c r="B72" s="84" t="s">
        <v>15</v>
      </c>
      <c r="C72" s="84" t="s">
        <v>168</v>
      </c>
      <c r="D72" s="84" t="s">
        <v>169</v>
      </c>
      <c r="E72" s="85" t="s">
        <v>170</v>
      </c>
      <c r="F72" s="30" t="s">
        <v>48</v>
      </c>
      <c r="G72" s="30" t="s">
        <v>15</v>
      </c>
      <c r="H72" s="30" t="s">
        <v>7</v>
      </c>
      <c r="I72" s="30" t="s">
        <v>171</v>
      </c>
      <c r="J72" s="134" t="e">
        <f>VLOOKUP($K72,#REF!,2,0)</f>
        <v>#REF!</v>
      </c>
      <c r="K72" s="5" t="str">
        <f t="shared" si="5"/>
        <v>03 1 01 76300</v>
      </c>
      <c r="M72" s="13" t="s">
        <v>173</v>
      </c>
      <c r="N72" s="7" t="b">
        <f t="shared" si="4"/>
        <v>1</v>
      </c>
    </row>
    <row r="73" spans="1:14" ht="187.5">
      <c r="A73" s="84" t="s">
        <v>48</v>
      </c>
      <c r="B73" s="84" t="s">
        <v>15</v>
      </c>
      <c r="C73" s="84" t="s">
        <v>174</v>
      </c>
      <c r="D73" s="84" t="s">
        <v>175</v>
      </c>
      <c r="E73" s="85" t="s">
        <v>176</v>
      </c>
      <c r="F73" s="30" t="s">
        <v>48</v>
      </c>
      <c r="G73" s="30" t="s">
        <v>15</v>
      </c>
      <c r="H73" s="30" t="s">
        <v>7</v>
      </c>
      <c r="I73" s="30" t="s">
        <v>177</v>
      </c>
      <c r="J73" s="134" t="e">
        <f>VLOOKUP($K73,#REF!,2,0)</f>
        <v>#REF!</v>
      </c>
      <c r="K73" s="5" t="str">
        <f t="shared" si="5"/>
        <v>03 1 01 76310</v>
      </c>
      <c r="M73" s="13" t="s">
        <v>178</v>
      </c>
      <c r="N73" s="7" t="b">
        <f t="shared" si="4"/>
        <v>1</v>
      </c>
    </row>
    <row r="74" spans="1:14" ht="206.25">
      <c r="A74" s="84" t="s">
        <v>48</v>
      </c>
      <c r="B74" s="84" t="s">
        <v>15</v>
      </c>
      <c r="C74" s="84" t="s">
        <v>179</v>
      </c>
      <c r="D74" s="84" t="s">
        <v>180</v>
      </c>
      <c r="E74" s="85" t="s">
        <v>181</v>
      </c>
      <c r="F74" s="30" t="s">
        <v>48</v>
      </c>
      <c r="G74" s="30" t="s">
        <v>15</v>
      </c>
      <c r="H74" s="30" t="s">
        <v>7</v>
      </c>
      <c r="I74" s="30" t="s">
        <v>182</v>
      </c>
      <c r="J74" s="134" t="e">
        <f>VLOOKUP($K74,#REF!,2,0)</f>
        <v>#REF!</v>
      </c>
      <c r="K74" s="5" t="str">
        <f t="shared" si="5"/>
        <v>03 1 01 76320</v>
      </c>
      <c r="M74" s="13" t="s">
        <v>184</v>
      </c>
      <c r="N74" s="7" t="b">
        <f t="shared" si="4"/>
        <v>1</v>
      </c>
    </row>
    <row r="75" spans="1:14" ht="356.25">
      <c r="A75" s="84" t="s">
        <v>48</v>
      </c>
      <c r="B75" s="84" t="s">
        <v>15</v>
      </c>
      <c r="C75" s="84" t="s">
        <v>185</v>
      </c>
      <c r="D75" s="84" t="s">
        <v>186</v>
      </c>
      <c r="E75" s="85" t="s">
        <v>187</v>
      </c>
      <c r="F75" s="30" t="s">
        <v>48</v>
      </c>
      <c r="G75" s="30" t="s">
        <v>15</v>
      </c>
      <c r="H75" s="30" t="s">
        <v>7</v>
      </c>
      <c r="I75" s="30" t="s">
        <v>188</v>
      </c>
      <c r="J75" s="134" t="e">
        <f>VLOOKUP($K75,#REF!,2,0)</f>
        <v>#REF!</v>
      </c>
      <c r="K75" s="5" t="str">
        <f t="shared" si="5"/>
        <v>03 1 01 76330</v>
      </c>
      <c r="M75" s="13" t="s">
        <v>190</v>
      </c>
      <c r="N75" s="7" t="b">
        <f t="shared" si="4"/>
        <v>1</v>
      </c>
    </row>
    <row r="76" spans="1:14">
      <c r="A76" s="84"/>
      <c r="B76" s="84"/>
      <c r="C76" s="84"/>
      <c r="D76" s="84"/>
      <c r="E76" s="85"/>
      <c r="F76" s="30" t="s">
        <v>48</v>
      </c>
      <c r="G76" s="30" t="s">
        <v>15</v>
      </c>
      <c r="H76" s="30" t="s">
        <v>7</v>
      </c>
      <c r="I76" s="30" t="s">
        <v>1552</v>
      </c>
      <c r="J76" s="134" t="e">
        <f>VLOOKUP($K76,#REF!,2,0)</f>
        <v>#REF!</v>
      </c>
      <c r="K76" s="5" t="str">
        <f t="shared" si="5"/>
        <v>03 1 01 77220</v>
      </c>
      <c r="M76" s="13" t="s">
        <v>1282</v>
      </c>
      <c r="N76" s="7" t="b">
        <f t="shared" si="4"/>
        <v>1</v>
      </c>
    </row>
    <row r="77" spans="1:14" ht="19.5">
      <c r="A77" s="155"/>
      <c r="B77" s="155"/>
      <c r="C77" s="156"/>
      <c r="D77" s="157"/>
      <c r="E77" s="158"/>
      <c r="F77" s="159" t="s">
        <v>48</v>
      </c>
      <c r="G77" s="159" t="s">
        <v>15</v>
      </c>
      <c r="H77" s="159" t="s">
        <v>37</v>
      </c>
      <c r="I77" s="159" t="s">
        <v>13</v>
      </c>
      <c r="J77" s="165" t="e">
        <f>VLOOKUP($K77,#REF!,2,0)</f>
        <v>#REF!</v>
      </c>
      <c r="K77" s="5" t="str">
        <f t="shared" si="5"/>
        <v>03 1 02 00000</v>
      </c>
      <c r="M77" s="13" t="s">
        <v>191</v>
      </c>
      <c r="N77" s="7" t="b">
        <f t="shared" si="4"/>
        <v>1</v>
      </c>
    </row>
    <row r="78" spans="1:14" ht="206.25">
      <c r="A78" s="84" t="s">
        <v>48</v>
      </c>
      <c r="B78" s="84" t="s">
        <v>15</v>
      </c>
      <c r="C78" s="84" t="s">
        <v>192</v>
      </c>
      <c r="D78" s="84" t="s">
        <v>193</v>
      </c>
      <c r="E78" s="85" t="s">
        <v>194</v>
      </c>
      <c r="F78" s="30" t="s">
        <v>48</v>
      </c>
      <c r="G78" s="30" t="s">
        <v>15</v>
      </c>
      <c r="H78" s="30" t="s">
        <v>37</v>
      </c>
      <c r="I78" s="30" t="s">
        <v>195</v>
      </c>
      <c r="J78" s="29" t="e">
        <f>VLOOKUP($K78,#REF!,2,0)</f>
        <v>#REF!</v>
      </c>
      <c r="K78" s="5" t="str">
        <f t="shared" si="5"/>
        <v>03 1 02 50840</v>
      </c>
      <c r="M78" s="13" t="s">
        <v>196</v>
      </c>
      <c r="N78" s="7" t="b">
        <f t="shared" si="4"/>
        <v>1</v>
      </c>
    </row>
    <row r="79" spans="1:14" ht="187.5">
      <c r="A79" s="84" t="s">
        <v>48</v>
      </c>
      <c r="B79" s="84" t="s">
        <v>15</v>
      </c>
      <c r="C79" s="84" t="s">
        <v>197</v>
      </c>
      <c r="D79" s="84" t="s">
        <v>198</v>
      </c>
      <c r="E79" s="85" t="s">
        <v>199</v>
      </c>
      <c r="F79" s="30" t="s">
        <v>48</v>
      </c>
      <c r="G79" s="30" t="s">
        <v>15</v>
      </c>
      <c r="H79" s="30" t="s">
        <v>37</v>
      </c>
      <c r="I79" s="30" t="s">
        <v>200</v>
      </c>
      <c r="J79" s="29" t="e">
        <f>VLOOKUP($K79,#REF!,2,0)</f>
        <v>#REF!</v>
      </c>
      <c r="K79" s="5" t="str">
        <f t="shared" si="5"/>
        <v>03 1 02 R0840</v>
      </c>
      <c r="M79" s="13" t="s">
        <v>201</v>
      </c>
      <c r="N79" s="7" t="b">
        <f t="shared" si="4"/>
        <v>1</v>
      </c>
    </row>
    <row r="80" spans="1:14" ht="225">
      <c r="A80" s="84" t="s">
        <v>48</v>
      </c>
      <c r="B80" s="84" t="s">
        <v>15</v>
      </c>
      <c r="C80" s="84" t="s">
        <v>202</v>
      </c>
      <c r="D80" s="84" t="s">
        <v>203</v>
      </c>
      <c r="E80" s="85" t="s">
        <v>204</v>
      </c>
      <c r="F80" s="30" t="s">
        <v>48</v>
      </c>
      <c r="G80" s="30" t="s">
        <v>15</v>
      </c>
      <c r="H80" s="30" t="s">
        <v>37</v>
      </c>
      <c r="I80" s="30" t="s">
        <v>205</v>
      </c>
      <c r="J80" s="29" t="e">
        <f>VLOOKUP($K80,#REF!,2,0)</f>
        <v>#REF!</v>
      </c>
      <c r="K80" s="5" t="str">
        <f t="shared" si="5"/>
        <v>03 1 02 52700</v>
      </c>
      <c r="M80" s="13" t="s">
        <v>206</v>
      </c>
      <c r="N80" s="7" t="b">
        <f t="shared" si="4"/>
        <v>1</v>
      </c>
    </row>
    <row r="81" spans="1:14" ht="262.5">
      <c r="A81" s="84" t="s">
        <v>207</v>
      </c>
      <c r="B81" s="84" t="s">
        <v>15</v>
      </c>
      <c r="C81" s="84" t="s">
        <v>208</v>
      </c>
      <c r="D81" s="84" t="s">
        <v>209</v>
      </c>
      <c r="E81" s="85" t="s">
        <v>210</v>
      </c>
      <c r="F81" s="30" t="s">
        <v>48</v>
      </c>
      <c r="G81" s="30" t="s">
        <v>15</v>
      </c>
      <c r="H81" s="30" t="s">
        <v>37</v>
      </c>
      <c r="I81" s="30" t="s">
        <v>211</v>
      </c>
      <c r="J81" s="29" t="e">
        <f>VLOOKUP($K81,#REF!,2,0)</f>
        <v>#REF!</v>
      </c>
      <c r="K81" s="5" t="str">
        <f t="shared" si="5"/>
        <v>03 1 02 53800</v>
      </c>
      <c r="M81" s="13" t="s">
        <v>213</v>
      </c>
      <c r="N81" s="7" t="b">
        <f t="shared" si="4"/>
        <v>1</v>
      </c>
    </row>
    <row r="82" spans="1:14" ht="187.5">
      <c r="A82" s="84" t="s">
        <v>48</v>
      </c>
      <c r="B82" s="84" t="s">
        <v>15</v>
      </c>
      <c r="C82" s="84" t="s">
        <v>214</v>
      </c>
      <c r="D82" s="84" t="s">
        <v>215</v>
      </c>
      <c r="E82" s="85" t="s">
        <v>216</v>
      </c>
      <c r="F82" s="30" t="s">
        <v>48</v>
      </c>
      <c r="G82" s="30" t="s">
        <v>15</v>
      </c>
      <c r="H82" s="30" t="s">
        <v>37</v>
      </c>
      <c r="I82" s="30" t="s">
        <v>217</v>
      </c>
      <c r="J82" s="29" t="e">
        <f>VLOOKUP($K82,#REF!,2,0)</f>
        <v>#REF!</v>
      </c>
      <c r="K82" s="5" t="str">
        <f t="shared" si="5"/>
        <v>03 1 02 76260</v>
      </c>
      <c r="M82" s="13" t="s">
        <v>219</v>
      </c>
      <c r="N82" s="7" t="b">
        <f t="shared" si="4"/>
        <v>1</v>
      </c>
    </row>
    <row r="83" spans="1:14" ht="195.75" customHeight="1">
      <c r="A83" s="84" t="s">
        <v>48</v>
      </c>
      <c r="B83" s="84" t="s">
        <v>15</v>
      </c>
      <c r="C83" s="84" t="s">
        <v>220</v>
      </c>
      <c r="D83" s="84" t="s">
        <v>221</v>
      </c>
      <c r="E83" s="85" t="s">
        <v>222</v>
      </c>
      <c r="F83" s="30" t="s">
        <v>48</v>
      </c>
      <c r="G83" s="30" t="s">
        <v>15</v>
      </c>
      <c r="H83" s="30" t="s">
        <v>37</v>
      </c>
      <c r="I83" s="30" t="s">
        <v>223</v>
      </c>
      <c r="J83" s="29" t="e">
        <f>VLOOKUP($K83,#REF!,2,0)</f>
        <v>#REF!</v>
      </c>
      <c r="K83" s="5" t="str">
        <f t="shared" si="5"/>
        <v>03 1 02 76270</v>
      </c>
      <c r="M83" s="13" t="s">
        <v>225</v>
      </c>
      <c r="N83" s="7" t="b">
        <f t="shared" si="4"/>
        <v>1</v>
      </c>
    </row>
    <row r="84" spans="1:14" ht="168.75">
      <c r="A84" s="84" t="s">
        <v>48</v>
      </c>
      <c r="B84" s="84" t="s">
        <v>15</v>
      </c>
      <c r="C84" s="84" t="s">
        <v>226</v>
      </c>
      <c r="D84" s="84" t="s">
        <v>227</v>
      </c>
      <c r="E84" s="85" t="s">
        <v>228</v>
      </c>
      <c r="F84" s="30" t="s">
        <v>48</v>
      </c>
      <c r="G84" s="30" t="s">
        <v>15</v>
      </c>
      <c r="H84" s="30" t="s">
        <v>37</v>
      </c>
      <c r="I84" s="30" t="s">
        <v>229</v>
      </c>
      <c r="J84" s="29" t="e">
        <f>VLOOKUP($K84,#REF!,2,0)</f>
        <v>#REF!</v>
      </c>
      <c r="K84" s="5" t="str">
        <f t="shared" si="5"/>
        <v>03 1 02 76280</v>
      </c>
      <c r="M84" s="13" t="s">
        <v>230</v>
      </c>
      <c r="N84" s="7" t="b">
        <f t="shared" si="4"/>
        <v>1</v>
      </c>
    </row>
    <row r="85" spans="1:14">
      <c r="A85" s="84"/>
      <c r="B85" s="84"/>
      <c r="C85" s="84"/>
      <c r="D85" s="84"/>
      <c r="E85" s="85"/>
      <c r="F85" s="30" t="s">
        <v>48</v>
      </c>
      <c r="G85" s="30" t="s">
        <v>15</v>
      </c>
      <c r="H85" s="30" t="s">
        <v>37</v>
      </c>
      <c r="I85" s="30" t="s">
        <v>1553</v>
      </c>
      <c r="J85" s="29" t="e">
        <f>VLOOKUP($K85,#REF!,2,0)</f>
        <v>#REF!</v>
      </c>
      <c r="K85" s="5" t="str">
        <f t="shared" si="5"/>
        <v>03 1 02 77190</v>
      </c>
      <c r="L85" s="32"/>
      <c r="M85" s="13" t="s">
        <v>1289</v>
      </c>
      <c r="N85" s="7" t="b">
        <f t="shared" si="4"/>
        <v>1</v>
      </c>
    </row>
    <row r="86" spans="1:14" ht="56.25">
      <c r="A86" s="81" t="s">
        <v>48</v>
      </c>
      <c r="B86" s="81" t="s">
        <v>94</v>
      </c>
      <c r="C86" s="82">
        <v>0</v>
      </c>
      <c r="D86" s="83" t="s">
        <v>231</v>
      </c>
      <c r="E86" s="174" t="s">
        <v>232</v>
      </c>
      <c r="F86" s="24" t="s">
        <v>48</v>
      </c>
      <c r="G86" s="24" t="s">
        <v>94</v>
      </c>
      <c r="H86" s="24" t="s">
        <v>12</v>
      </c>
      <c r="I86" s="24" t="s">
        <v>13</v>
      </c>
      <c r="J86" s="26" t="e">
        <f>VLOOKUP($K86,#REF!,2,0)</f>
        <v>#REF!</v>
      </c>
      <c r="K86" s="5" t="str">
        <f t="shared" si="5"/>
        <v>03 2 00 00000</v>
      </c>
      <c r="L86" s="32"/>
      <c r="M86" s="12" t="s">
        <v>234</v>
      </c>
      <c r="N86" s="7" t="b">
        <f t="shared" si="4"/>
        <v>1</v>
      </c>
    </row>
    <row r="87" spans="1:14" s="32" customFormat="1" ht="69" customHeight="1">
      <c r="A87" s="175"/>
      <c r="B87" s="175"/>
      <c r="C87" s="176"/>
      <c r="D87" s="177"/>
      <c r="E87" s="178"/>
      <c r="F87" s="179" t="s">
        <v>48</v>
      </c>
      <c r="G87" s="179" t="s">
        <v>94</v>
      </c>
      <c r="H87" s="179" t="s">
        <v>7</v>
      </c>
      <c r="I87" s="179" t="s">
        <v>13</v>
      </c>
      <c r="J87" s="180" t="e">
        <f>VLOOKUP($K87,#REF!,2,0)</f>
        <v>#REF!</v>
      </c>
      <c r="K87" s="5" t="str">
        <f t="shared" si="5"/>
        <v>03 2 01 00000</v>
      </c>
      <c r="M87" s="13" t="s">
        <v>235</v>
      </c>
      <c r="N87" s="7" t="b">
        <f t="shared" si="4"/>
        <v>1</v>
      </c>
    </row>
    <row r="88" spans="1:14" s="32" customFormat="1" ht="56.25">
      <c r="A88" s="84" t="s">
        <v>48</v>
      </c>
      <c r="B88" s="84" t="s">
        <v>94</v>
      </c>
      <c r="C88" s="86">
        <v>8001</v>
      </c>
      <c r="D88" s="87" t="s">
        <v>236</v>
      </c>
      <c r="E88" s="85" t="s">
        <v>237</v>
      </c>
      <c r="F88" s="28"/>
      <c r="G88" s="28"/>
      <c r="H88" s="28"/>
      <c r="I88" s="28"/>
      <c r="J88" s="29" t="s">
        <v>1554</v>
      </c>
      <c r="K88" s="5" t="str">
        <f t="shared" si="5"/>
        <v xml:space="preserve">   </v>
      </c>
      <c r="M88" s="13"/>
      <c r="N88" s="7" t="b">
        <f t="shared" si="4"/>
        <v>0</v>
      </c>
    </row>
    <row r="89" spans="1:14" s="32" customFormat="1" ht="71.25" customHeight="1">
      <c r="A89" s="84" t="s">
        <v>48</v>
      </c>
      <c r="B89" s="84" t="s">
        <v>94</v>
      </c>
      <c r="C89" s="86">
        <v>8003</v>
      </c>
      <c r="D89" s="87" t="s">
        <v>238</v>
      </c>
      <c r="E89" s="85" t="s">
        <v>239</v>
      </c>
      <c r="F89" s="28" t="s">
        <v>48</v>
      </c>
      <c r="G89" s="28" t="s">
        <v>94</v>
      </c>
      <c r="H89" s="28" t="s">
        <v>7</v>
      </c>
      <c r="I89" s="28">
        <v>80030</v>
      </c>
      <c r="J89" s="29" t="e">
        <f>VLOOKUP($K89,#REF!,2,0)</f>
        <v>#REF!</v>
      </c>
      <c r="K89" s="5" t="str">
        <f t="shared" si="5"/>
        <v>03 2 01 80030</v>
      </c>
      <c r="M89" s="13" t="s">
        <v>241</v>
      </c>
      <c r="N89" s="7" t="b">
        <f t="shared" si="4"/>
        <v>1</v>
      </c>
    </row>
    <row r="90" spans="1:14" s="32" customFormat="1" ht="69.75" customHeight="1">
      <c r="A90" s="84" t="s">
        <v>48</v>
      </c>
      <c r="B90" s="84" t="s">
        <v>94</v>
      </c>
      <c r="C90" s="86">
        <v>8004</v>
      </c>
      <c r="D90" s="87" t="s">
        <v>242</v>
      </c>
      <c r="E90" s="85" t="s">
        <v>243</v>
      </c>
      <c r="F90" s="28"/>
      <c r="G90" s="28"/>
      <c r="H90" s="28"/>
      <c r="I90" s="28"/>
      <c r="J90" s="29" t="s">
        <v>1554</v>
      </c>
      <c r="K90" s="5"/>
      <c r="M90" s="13"/>
      <c r="N90" s="7"/>
    </row>
    <row r="91" spans="1:14" s="32" customFormat="1" ht="75.75" customHeight="1">
      <c r="A91" s="84" t="s">
        <v>48</v>
      </c>
      <c r="B91" s="84" t="s">
        <v>94</v>
      </c>
      <c r="C91" s="86">
        <v>8005</v>
      </c>
      <c r="D91" s="87" t="s">
        <v>244</v>
      </c>
      <c r="E91" s="85" t="s">
        <v>245</v>
      </c>
      <c r="F91" s="28"/>
      <c r="G91" s="28"/>
      <c r="H91" s="28"/>
      <c r="I91" s="28"/>
      <c r="J91" s="29" t="s">
        <v>1554</v>
      </c>
      <c r="K91" s="5"/>
      <c r="M91" s="13"/>
      <c r="N91" s="7"/>
    </row>
    <row r="92" spans="1:14" s="32" customFormat="1" ht="75.75" customHeight="1">
      <c r="A92" s="84" t="s">
        <v>48</v>
      </c>
      <c r="B92" s="84" t="s">
        <v>94</v>
      </c>
      <c r="C92" s="86">
        <v>8006</v>
      </c>
      <c r="D92" s="87" t="s">
        <v>246</v>
      </c>
      <c r="E92" s="85" t="s">
        <v>247</v>
      </c>
      <c r="F92" s="28"/>
      <c r="G92" s="28"/>
      <c r="H92" s="28"/>
      <c r="I92" s="28"/>
      <c r="J92" s="29" t="s">
        <v>1554</v>
      </c>
      <c r="K92" s="5"/>
      <c r="M92" s="13"/>
      <c r="N92" s="7"/>
    </row>
    <row r="93" spans="1:14" s="32" customFormat="1" ht="75.75" customHeight="1">
      <c r="A93" s="84" t="s">
        <v>48</v>
      </c>
      <c r="B93" s="84" t="s">
        <v>94</v>
      </c>
      <c r="C93" s="86">
        <v>8007</v>
      </c>
      <c r="D93" s="87" t="s">
        <v>248</v>
      </c>
      <c r="E93" s="85" t="s">
        <v>249</v>
      </c>
      <c r="F93" s="28" t="s">
        <v>48</v>
      </c>
      <c r="G93" s="28" t="s">
        <v>94</v>
      </c>
      <c r="H93" s="28" t="s">
        <v>7</v>
      </c>
      <c r="I93" s="28">
        <v>80070</v>
      </c>
      <c r="J93" s="29" t="e">
        <f>VLOOKUP($K96,#REF!,2,0)</f>
        <v>#REF!</v>
      </c>
      <c r="K93" s="5" t="str">
        <f t="shared" ref="K93:K156" si="6">CONCATENATE(F93," ",G93," ",H93," ",I93)</f>
        <v>03 2 01 80070</v>
      </c>
      <c r="M93" s="13" t="s">
        <v>251</v>
      </c>
      <c r="N93" s="7" t="b">
        <f t="shared" si="4"/>
        <v>1</v>
      </c>
    </row>
    <row r="94" spans="1:14" s="32" customFormat="1" ht="75.75" customHeight="1">
      <c r="A94" s="84" t="s">
        <v>48</v>
      </c>
      <c r="B94" s="84" t="s">
        <v>94</v>
      </c>
      <c r="C94" s="86">
        <v>8008</v>
      </c>
      <c r="D94" s="87" t="s">
        <v>252</v>
      </c>
      <c r="E94" s="85" t="s">
        <v>253</v>
      </c>
      <c r="F94" s="28" t="s">
        <v>48</v>
      </c>
      <c r="G94" s="28" t="s">
        <v>94</v>
      </c>
      <c r="H94" s="28" t="s">
        <v>7</v>
      </c>
      <c r="I94" s="28">
        <v>80080</v>
      </c>
      <c r="J94" s="29" t="e">
        <f>VLOOKUP($K97,#REF!,2,0)</f>
        <v>#REF!</v>
      </c>
      <c r="K94" s="5" t="str">
        <f t="shared" si="6"/>
        <v>03 2 01 80080</v>
      </c>
      <c r="M94" s="13" t="s">
        <v>255</v>
      </c>
      <c r="N94" s="7" t="b">
        <f>K94=M94</f>
        <v>1</v>
      </c>
    </row>
    <row r="95" spans="1:14" s="32" customFormat="1" ht="75.75" customHeight="1">
      <c r="A95" s="84" t="s">
        <v>48</v>
      </c>
      <c r="B95" s="84" t="s">
        <v>94</v>
      </c>
      <c r="C95" s="86">
        <v>8009</v>
      </c>
      <c r="D95" s="87" t="s">
        <v>256</v>
      </c>
      <c r="E95" s="85" t="s">
        <v>257</v>
      </c>
      <c r="F95" s="28"/>
      <c r="G95" s="28"/>
      <c r="H95" s="28"/>
      <c r="I95" s="28"/>
      <c r="J95" s="29" t="s">
        <v>1554</v>
      </c>
      <c r="K95" s="5" t="str">
        <f t="shared" si="6"/>
        <v xml:space="preserve">   </v>
      </c>
      <c r="M95" s="13"/>
      <c r="N95" s="7"/>
    </row>
    <row r="96" spans="1:14" s="32" customFormat="1" ht="75.75" customHeight="1">
      <c r="A96" s="84" t="s">
        <v>48</v>
      </c>
      <c r="B96" s="84" t="s">
        <v>94</v>
      </c>
      <c r="C96" s="86">
        <v>8010</v>
      </c>
      <c r="D96" s="87" t="s">
        <v>258</v>
      </c>
      <c r="E96" s="85" t="s">
        <v>259</v>
      </c>
      <c r="F96" s="28" t="s">
        <v>48</v>
      </c>
      <c r="G96" s="28" t="s">
        <v>94</v>
      </c>
      <c r="H96" s="28" t="s">
        <v>7</v>
      </c>
      <c r="I96" s="28">
        <v>80100</v>
      </c>
      <c r="J96" s="29" t="e">
        <f>VLOOKUP($K96,#REF!,2,0)</f>
        <v>#REF!</v>
      </c>
      <c r="K96" s="5" t="str">
        <f t="shared" si="6"/>
        <v>03 2 01 80100</v>
      </c>
      <c r="M96" s="13" t="s">
        <v>261</v>
      </c>
      <c r="N96" s="7" t="b">
        <f>K96=M96</f>
        <v>1</v>
      </c>
    </row>
    <row r="97" spans="1:14" s="32" customFormat="1" ht="153" customHeight="1">
      <c r="A97" s="84" t="s">
        <v>48</v>
      </c>
      <c r="B97" s="84" t="s">
        <v>94</v>
      </c>
      <c r="C97" s="86">
        <v>8011</v>
      </c>
      <c r="D97" s="87" t="s">
        <v>262</v>
      </c>
      <c r="E97" s="85" t="s">
        <v>263</v>
      </c>
      <c r="F97" s="28" t="s">
        <v>48</v>
      </c>
      <c r="G97" s="28" t="s">
        <v>94</v>
      </c>
      <c r="H97" s="28" t="s">
        <v>7</v>
      </c>
      <c r="I97" s="28">
        <v>80110</v>
      </c>
      <c r="J97" s="29" t="e">
        <f>VLOOKUP($K100,#REF!,2,0)</f>
        <v>#REF!</v>
      </c>
      <c r="K97" s="5" t="str">
        <f t="shared" si="6"/>
        <v>03 2 01 80110</v>
      </c>
      <c r="M97" s="13" t="s">
        <v>265</v>
      </c>
      <c r="N97" s="7" t="b">
        <f t="shared" ref="N97" si="7">K97=M97</f>
        <v>1</v>
      </c>
    </row>
    <row r="98" spans="1:14" s="32" customFormat="1" ht="131.25">
      <c r="A98" s="84" t="s">
        <v>48</v>
      </c>
      <c r="B98" s="84" t="s">
        <v>94</v>
      </c>
      <c r="C98" s="86">
        <v>8012</v>
      </c>
      <c r="D98" s="87" t="s">
        <v>266</v>
      </c>
      <c r="E98" s="85" t="s">
        <v>267</v>
      </c>
      <c r="F98" s="28" t="s">
        <v>48</v>
      </c>
      <c r="G98" s="28" t="s">
        <v>94</v>
      </c>
      <c r="H98" s="28" t="s">
        <v>7</v>
      </c>
      <c r="I98" s="28">
        <v>80120</v>
      </c>
      <c r="J98" s="29" t="e">
        <f>VLOOKUP($K101,#REF!,2,0)</f>
        <v>#REF!</v>
      </c>
      <c r="K98" s="5" t="str">
        <f t="shared" si="6"/>
        <v>03 2 01 80120</v>
      </c>
      <c r="M98" s="13" t="s">
        <v>269</v>
      </c>
      <c r="N98" s="7" t="b">
        <f>K98=M98</f>
        <v>1</v>
      </c>
    </row>
    <row r="99" spans="1:14" s="32" customFormat="1" ht="71.25" customHeight="1">
      <c r="A99" s="84" t="s">
        <v>48</v>
      </c>
      <c r="B99" s="84" t="s">
        <v>94</v>
      </c>
      <c r="C99" s="86">
        <v>8013</v>
      </c>
      <c r="D99" s="87" t="s">
        <v>270</v>
      </c>
      <c r="E99" s="85" t="s">
        <v>271</v>
      </c>
      <c r="F99" s="28"/>
      <c r="G99" s="28"/>
      <c r="H99" s="28"/>
      <c r="I99" s="28"/>
      <c r="J99" s="29" t="s">
        <v>1554</v>
      </c>
      <c r="K99" s="5" t="str">
        <f t="shared" si="6"/>
        <v xml:space="preserve">   </v>
      </c>
      <c r="M99" s="13"/>
      <c r="N99" s="7"/>
    </row>
    <row r="100" spans="1:14" s="32" customFormat="1" ht="92.25" customHeight="1">
      <c r="A100" s="84" t="s">
        <v>48</v>
      </c>
      <c r="B100" s="84" t="s">
        <v>94</v>
      </c>
      <c r="C100" s="86">
        <v>8014</v>
      </c>
      <c r="D100" s="87" t="s">
        <v>272</v>
      </c>
      <c r="E100" s="85" t="s">
        <v>273</v>
      </c>
      <c r="F100" s="28" t="s">
        <v>48</v>
      </c>
      <c r="G100" s="28" t="s">
        <v>94</v>
      </c>
      <c r="H100" s="28" t="s">
        <v>7</v>
      </c>
      <c r="I100" s="28">
        <v>80140</v>
      </c>
      <c r="J100" s="29" t="e">
        <f>VLOOKUP(K100,#REF!,2,0)</f>
        <v>#REF!</v>
      </c>
      <c r="K100" s="5" t="str">
        <f t="shared" si="6"/>
        <v>03 2 01 80140</v>
      </c>
      <c r="M100" s="13" t="s">
        <v>275</v>
      </c>
      <c r="N100" s="7" t="b">
        <f t="shared" ref="N100:N121" si="8">K100=M100</f>
        <v>1</v>
      </c>
    </row>
    <row r="101" spans="1:14" s="32" customFormat="1" ht="92.25" customHeight="1">
      <c r="A101" s="84" t="s">
        <v>48</v>
      </c>
      <c r="B101" s="84" t="s">
        <v>94</v>
      </c>
      <c r="C101" s="86">
        <v>8015</v>
      </c>
      <c r="D101" s="87" t="s">
        <v>276</v>
      </c>
      <c r="E101" s="85" t="s">
        <v>277</v>
      </c>
      <c r="F101" s="28" t="s">
        <v>48</v>
      </c>
      <c r="G101" s="28" t="s">
        <v>94</v>
      </c>
      <c r="H101" s="28" t="s">
        <v>7</v>
      </c>
      <c r="I101" s="28">
        <v>80150</v>
      </c>
      <c r="J101" s="29" t="e">
        <f>VLOOKUP(K101,#REF!,2,0)</f>
        <v>#REF!</v>
      </c>
      <c r="K101" s="5" t="str">
        <f t="shared" si="6"/>
        <v>03 2 01 80150</v>
      </c>
      <c r="M101" s="13" t="s">
        <v>279</v>
      </c>
      <c r="N101" s="7" t="b">
        <f t="shared" si="8"/>
        <v>1</v>
      </c>
    </row>
    <row r="102" spans="1:14" s="32" customFormat="1" ht="93" customHeight="1">
      <c r="A102" s="84" t="s">
        <v>48</v>
      </c>
      <c r="B102" s="84" t="s">
        <v>94</v>
      </c>
      <c r="C102" s="86">
        <v>8016</v>
      </c>
      <c r="D102" s="87" t="s">
        <v>280</v>
      </c>
      <c r="E102" s="85" t="s">
        <v>281</v>
      </c>
      <c r="F102" s="28" t="s">
        <v>48</v>
      </c>
      <c r="G102" s="28" t="s">
        <v>94</v>
      </c>
      <c r="H102" s="28" t="s">
        <v>7</v>
      </c>
      <c r="I102" s="28">
        <v>80160</v>
      </c>
      <c r="J102" s="29" t="e">
        <f>VLOOKUP(K102,#REF!,2,0)</f>
        <v>#REF!</v>
      </c>
      <c r="K102" s="5" t="str">
        <f t="shared" si="6"/>
        <v>03 2 01 80160</v>
      </c>
      <c r="M102" s="13" t="s">
        <v>283</v>
      </c>
      <c r="N102" s="7" t="b">
        <f t="shared" si="8"/>
        <v>1</v>
      </c>
    </row>
    <row r="103" spans="1:14" s="32" customFormat="1" ht="75">
      <c r="A103" s="84" t="s">
        <v>48</v>
      </c>
      <c r="B103" s="84" t="s">
        <v>94</v>
      </c>
      <c r="C103" s="86">
        <v>8017</v>
      </c>
      <c r="D103" s="87" t="s">
        <v>284</v>
      </c>
      <c r="E103" s="85" t="s">
        <v>285</v>
      </c>
      <c r="F103" s="28" t="s">
        <v>48</v>
      </c>
      <c r="G103" s="28" t="s">
        <v>94</v>
      </c>
      <c r="H103" s="28" t="s">
        <v>7</v>
      </c>
      <c r="I103" s="28">
        <v>80170</v>
      </c>
      <c r="J103" s="29" t="e">
        <f>VLOOKUP(K103,#REF!,2,0)</f>
        <v>#REF!</v>
      </c>
      <c r="K103" s="5" t="str">
        <f t="shared" si="6"/>
        <v>03 2 01 80170</v>
      </c>
      <c r="M103" s="13" t="s">
        <v>287</v>
      </c>
      <c r="N103" s="7" t="b">
        <f t="shared" si="8"/>
        <v>1</v>
      </c>
    </row>
    <row r="104" spans="1:14" s="32" customFormat="1" ht="92.25" customHeight="1">
      <c r="A104" s="84" t="s">
        <v>48</v>
      </c>
      <c r="B104" s="84" t="s">
        <v>94</v>
      </c>
      <c r="C104" s="86">
        <v>8018</v>
      </c>
      <c r="D104" s="87" t="s">
        <v>288</v>
      </c>
      <c r="E104" s="85" t="s">
        <v>289</v>
      </c>
      <c r="F104" s="28" t="s">
        <v>48</v>
      </c>
      <c r="G104" s="28" t="s">
        <v>94</v>
      </c>
      <c r="H104" s="28" t="s">
        <v>7</v>
      </c>
      <c r="I104" s="28">
        <v>80180</v>
      </c>
      <c r="J104" s="29" t="e">
        <f>VLOOKUP(K104,#REF!,2,0)</f>
        <v>#REF!</v>
      </c>
      <c r="K104" s="5" t="str">
        <f t="shared" si="6"/>
        <v>03 2 01 80180</v>
      </c>
      <c r="M104" s="13" t="s">
        <v>291</v>
      </c>
      <c r="N104" s="7" t="b">
        <f t="shared" si="8"/>
        <v>1</v>
      </c>
    </row>
    <row r="105" spans="1:14" s="32" customFormat="1" ht="92.25" customHeight="1">
      <c r="A105" s="84" t="s">
        <v>48</v>
      </c>
      <c r="B105" s="84" t="s">
        <v>94</v>
      </c>
      <c r="C105" s="86">
        <v>8019</v>
      </c>
      <c r="D105" s="87" t="s">
        <v>292</v>
      </c>
      <c r="E105" s="85" t="s">
        <v>293</v>
      </c>
      <c r="F105" s="28" t="s">
        <v>48</v>
      </c>
      <c r="G105" s="28" t="s">
        <v>94</v>
      </c>
      <c r="H105" s="28" t="s">
        <v>7</v>
      </c>
      <c r="I105" s="28">
        <v>80190</v>
      </c>
      <c r="J105" s="29" t="e">
        <f>VLOOKUP(K105,#REF!,2,0)</f>
        <v>#REF!</v>
      </c>
      <c r="K105" s="5" t="str">
        <f t="shared" si="6"/>
        <v>03 2 01 80190</v>
      </c>
      <c r="M105" s="13" t="s">
        <v>295</v>
      </c>
      <c r="N105" s="7" t="b">
        <f t="shared" si="8"/>
        <v>1</v>
      </c>
    </row>
    <row r="106" spans="1:14" s="32" customFormat="1" ht="56.25">
      <c r="A106" s="84" t="s">
        <v>48</v>
      </c>
      <c r="B106" s="84" t="s">
        <v>94</v>
      </c>
      <c r="C106" s="86">
        <v>8019</v>
      </c>
      <c r="D106" s="87" t="s">
        <v>296</v>
      </c>
      <c r="E106" s="85" t="s">
        <v>297</v>
      </c>
      <c r="F106" s="28"/>
      <c r="G106" s="28"/>
      <c r="H106" s="28"/>
      <c r="I106" s="28"/>
      <c r="J106" s="29" t="s">
        <v>1554</v>
      </c>
      <c r="K106" s="5" t="str">
        <f t="shared" si="6"/>
        <v xml:space="preserve">   </v>
      </c>
      <c r="M106" s="13"/>
      <c r="N106" s="7" t="b">
        <f t="shared" si="8"/>
        <v>0</v>
      </c>
    </row>
    <row r="107" spans="1:14" s="33" customFormat="1" ht="93.75">
      <c r="A107" s="84" t="s">
        <v>48</v>
      </c>
      <c r="B107" s="84" t="s">
        <v>94</v>
      </c>
      <c r="C107" s="86">
        <v>8021</v>
      </c>
      <c r="D107" s="87" t="s">
        <v>298</v>
      </c>
      <c r="E107" s="85" t="s">
        <v>299</v>
      </c>
      <c r="F107" s="28" t="s">
        <v>48</v>
      </c>
      <c r="G107" s="28" t="s">
        <v>94</v>
      </c>
      <c r="H107" s="28" t="s">
        <v>7</v>
      </c>
      <c r="I107" s="28">
        <v>80210</v>
      </c>
      <c r="J107" s="29" t="e">
        <f>VLOOKUP(K107,#REF!,2,0)</f>
        <v>#REF!</v>
      </c>
      <c r="K107" s="5" t="str">
        <f t="shared" si="6"/>
        <v>03 2 01 80210</v>
      </c>
      <c r="L107" s="32"/>
      <c r="M107" s="13" t="s">
        <v>301</v>
      </c>
      <c r="N107" s="7" t="b">
        <f t="shared" si="8"/>
        <v>1</v>
      </c>
    </row>
    <row r="108" spans="1:14" s="33" customFormat="1">
      <c r="A108" s="84"/>
      <c r="B108" s="84"/>
      <c r="C108" s="86"/>
      <c r="D108" s="87"/>
      <c r="E108" s="29" t="s">
        <v>1537</v>
      </c>
      <c r="F108" s="28" t="s">
        <v>48</v>
      </c>
      <c r="G108" s="28" t="s">
        <v>94</v>
      </c>
      <c r="H108" s="28" t="s">
        <v>7</v>
      </c>
      <c r="I108" s="28" t="s">
        <v>1555</v>
      </c>
      <c r="J108" s="29" t="e">
        <f>VLOOKUP(K108,#REF!,2,0)</f>
        <v>#REF!</v>
      </c>
      <c r="K108" s="5" t="str">
        <f t="shared" si="6"/>
        <v>03 2 01 80250</v>
      </c>
      <c r="L108" s="32"/>
      <c r="M108" s="13" t="s">
        <v>1292</v>
      </c>
      <c r="N108" s="7" t="b">
        <f t="shared" si="8"/>
        <v>1</v>
      </c>
    </row>
    <row r="109" spans="1:14" s="32" customFormat="1" ht="19.5">
      <c r="A109" s="181"/>
      <c r="B109" s="181"/>
      <c r="C109" s="182"/>
      <c r="D109" s="183"/>
      <c r="E109" s="184"/>
      <c r="F109" s="185" t="s">
        <v>48</v>
      </c>
      <c r="G109" s="185" t="s">
        <v>94</v>
      </c>
      <c r="H109" s="185" t="s">
        <v>37</v>
      </c>
      <c r="I109" s="185" t="s">
        <v>13</v>
      </c>
      <c r="J109" s="186" t="e">
        <f>VLOOKUP(K109,#REF!,2,0)</f>
        <v>#REF!</v>
      </c>
      <c r="K109" s="5" t="str">
        <f t="shared" si="6"/>
        <v>03 2 02 00000</v>
      </c>
      <c r="L109" s="33"/>
      <c r="M109" s="13" t="s">
        <v>302</v>
      </c>
      <c r="N109" s="7" t="b">
        <f t="shared" si="8"/>
        <v>1</v>
      </c>
    </row>
    <row r="110" spans="1:14" s="32" customFormat="1" ht="56.25">
      <c r="A110" s="84" t="s">
        <v>48</v>
      </c>
      <c r="B110" s="84" t="s">
        <v>94</v>
      </c>
      <c r="C110" s="86">
        <v>8024</v>
      </c>
      <c r="D110" s="87" t="s">
        <v>303</v>
      </c>
      <c r="E110" s="85" t="s">
        <v>304</v>
      </c>
      <c r="F110" s="28" t="s">
        <v>48</v>
      </c>
      <c r="G110" s="28" t="s">
        <v>94</v>
      </c>
      <c r="H110" s="28" t="s">
        <v>37</v>
      </c>
      <c r="I110" s="28">
        <v>80240</v>
      </c>
      <c r="J110" s="29" t="e">
        <f>VLOOKUP(K110,#REF!,2,0)</f>
        <v>#REF!</v>
      </c>
      <c r="K110" s="5" t="str">
        <f t="shared" si="6"/>
        <v>03 2 02 80240</v>
      </c>
      <c r="M110" s="13" t="s">
        <v>305</v>
      </c>
      <c r="N110" s="7" t="b">
        <f t="shared" si="8"/>
        <v>1</v>
      </c>
    </row>
    <row r="111" spans="1:14" s="32" customFormat="1" ht="64.5" customHeight="1">
      <c r="A111" s="181"/>
      <c r="B111" s="181"/>
      <c r="C111" s="182"/>
      <c r="D111" s="183"/>
      <c r="E111" s="184"/>
      <c r="F111" s="185" t="s">
        <v>48</v>
      </c>
      <c r="G111" s="185" t="s">
        <v>94</v>
      </c>
      <c r="H111" s="185" t="s">
        <v>48</v>
      </c>
      <c r="I111" s="185" t="s">
        <v>13</v>
      </c>
      <c r="J111" s="186" t="e">
        <f>VLOOKUP(K111,#REF!,2,0)</f>
        <v>#REF!</v>
      </c>
      <c r="K111" s="5" t="str">
        <f t="shared" si="6"/>
        <v>03 2 03 00000</v>
      </c>
      <c r="M111" s="13" t="s">
        <v>306</v>
      </c>
      <c r="N111" s="7" t="b">
        <f t="shared" si="8"/>
        <v>1</v>
      </c>
    </row>
    <row r="112" spans="1:14" s="32" customFormat="1" ht="77.25" customHeight="1">
      <c r="A112" s="84" t="s">
        <v>48</v>
      </c>
      <c r="B112" s="84" t="s">
        <v>94</v>
      </c>
      <c r="C112" s="86">
        <v>8002</v>
      </c>
      <c r="D112" s="87" t="s">
        <v>307</v>
      </c>
      <c r="E112" s="85" t="s">
        <v>308</v>
      </c>
      <c r="F112" s="28" t="s">
        <v>48</v>
      </c>
      <c r="G112" s="28" t="s">
        <v>94</v>
      </c>
      <c r="H112" s="28" t="s">
        <v>48</v>
      </c>
      <c r="I112" s="28">
        <v>80020</v>
      </c>
      <c r="J112" s="29" t="e">
        <f>VLOOKUP(K112,#REF!,2,0)</f>
        <v>#REF!</v>
      </c>
      <c r="K112" s="5" t="str">
        <f t="shared" si="6"/>
        <v>03 2 03 80020</v>
      </c>
      <c r="M112" s="13" t="s">
        <v>310</v>
      </c>
      <c r="N112" s="7" t="b">
        <f t="shared" si="8"/>
        <v>1</v>
      </c>
    </row>
    <row r="113" spans="1:14" ht="19.5">
      <c r="A113" s="181"/>
      <c r="B113" s="181"/>
      <c r="C113" s="182"/>
      <c r="D113" s="183"/>
      <c r="E113" s="184"/>
      <c r="F113" s="185" t="s">
        <v>48</v>
      </c>
      <c r="G113" s="185" t="s">
        <v>94</v>
      </c>
      <c r="H113" s="185" t="s">
        <v>53</v>
      </c>
      <c r="I113" s="185" t="s">
        <v>13</v>
      </c>
      <c r="J113" s="186" t="e">
        <f>VLOOKUP(K113,#REF!,2,0)</f>
        <v>#REF!</v>
      </c>
      <c r="K113" s="5" t="str">
        <f t="shared" si="6"/>
        <v>03 2 04 00000</v>
      </c>
      <c r="L113" s="32"/>
      <c r="M113" s="13" t="s">
        <v>311</v>
      </c>
      <c r="N113" s="7" t="b">
        <f t="shared" si="8"/>
        <v>1</v>
      </c>
    </row>
    <row r="114" spans="1:14" s="33" customFormat="1" ht="68.25" customHeight="1">
      <c r="A114" s="84" t="s">
        <v>48</v>
      </c>
      <c r="B114" s="84" t="s">
        <v>94</v>
      </c>
      <c r="C114" s="86">
        <v>8022</v>
      </c>
      <c r="D114" s="87" t="s">
        <v>312</v>
      </c>
      <c r="E114" s="85" t="s">
        <v>313</v>
      </c>
      <c r="F114" s="28" t="s">
        <v>48</v>
      </c>
      <c r="G114" s="28" t="s">
        <v>94</v>
      </c>
      <c r="H114" s="28" t="s">
        <v>53</v>
      </c>
      <c r="I114" s="28">
        <v>80220</v>
      </c>
      <c r="J114" s="29" t="e">
        <f>VLOOKUP(K114,#REF!,2,0)</f>
        <v>#REF!</v>
      </c>
      <c r="K114" s="5" t="str">
        <f t="shared" si="6"/>
        <v>03 2 04 80220</v>
      </c>
      <c r="L114" s="6"/>
      <c r="M114" s="13" t="s">
        <v>315</v>
      </c>
      <c r="N114" s="7" t="b">
        <f t="shared" si="8"/>
        <v>1</v>
      </c>
    </row>
    <row r="115" spans="1:14" ht="19.5">
      <c r="A115" s="181"/>
      <c r="B115" s="181"/>
      <c r="C115" s="182"/>
      <c r="D115" s="183"/>
      <c r="E115" s="184"/>
      <c r="F115" s="185" t="s">
        <v>48</v>
      </c>
      <c r="G115" s="185" t="s">
        <v>94</v>
      </c>
      <c r="H115" s="185" t="s">
        <v>62</v>
      </c>
      <c r="I115" s="185" t="s">
        <v>13</v>
      </c>
      <c r="J115" s="186" t="e">
        <f>VLOOKUP(K115,#REF!,2,0)</f>
        <v>#REF!</v>
      </c>
      <c r="K115" s="5" t="str">
        <f t="shared" si="6"/>
        <v>03 2 05 00000</v>
      </c>
      <c r="L115" s="32"/>
      <c r="M115" s="13" t="s">
        <v>1298</v>
      </c>
      <c r="N115" s="7" t="b">
        <f t="shared" si="8"/>
        <v>1</v>
      </c>
    </row>
    <row r="116" spans="1:14" s="33" customFormat="1">
      <c r="A116" s="84"/>
      <c r="B116" s="84"/>
      <c r="C116" s="86"/>
      <c r="D116" s="87"/>
      <c r="E116" s="85"/>
      <c r="F116" s="28" t="s">
        <v>48</v>
      </c>
      <c r="G116" s="28" t="s">
        <v>94</v>
      </c>
      <c r="H116" s="28" t="s">
        <v>62</v>
      </c>
      <c r="I116" s="28" t="s">
        <v>1556</v>
      </c>
      <c r="J116" s="29" t="e">
        <f>VLOOKUP(K116,#REF!,2,0)</f>
        <v>#REF!</v>
      </c>
      <c r="K116" s="5" t="str">
        <f t="shared" si="6"/>
        <v>03 2 05 21150</v>
      </c>
      <c r="L116" s="6"/>
      <c r="M116" s="13" t="s">
        <v>1300</v>
      </c>
      <c r="N116" s="7" t="b">
        <f t="shared" si="8"/>
        <v>1</v>
      </c>
    </row>
    <row r="117" spans="1:14" s="33" customFormat="1" ht="37.5">
      <c r="A117" s="81" t="s">
        <v>48</v>
      </c>
      <c r="B117" s="81" t="s">
        <v>316</v>
      </c>
      <c r="C117" s="82">
        <v>0</v>
      </c>
      <c r="D117" s="83" t="s">
        <v>317</v>
      </c>
      <c r="E117" s="174" t="s">
        <v>318</v>
      </c>
      <c r="F117" s="24" t="s">
        <v>48</v>
      </c>
      <c r="G117" s="24" t="s">
        <v>316</v>
      </c>
      <c r="H117" s="24" t="s">
        <v>12</v>
      </c>
      <c r="I117" s="24" t="s">
        <v>13</v>
      </c>
      <c r="J117" s="26" t="e">
        <f>VLOOKUP(K117,#REF!,2,0)</f>
        <v>#REF!</v>
      </c>
      <c r="K117" s="5" t="str">
        <f t="shared" si="6"/>
        <v>03 3 00 00000</v>
      </c>
      <c r="L117" s="6"/>
      <c r="M117" s="12" t="s">
        <v>319</v>
      </c>
      <c r="N117" s="7" t="b">
        <f t="shared" si="8"/>
        <v>1</v>
      </c>
    </row>
    <row r="118" spans="1:14" s="32" customFormat="1" ht="19.5">
      <c r="A118" s="181"/>
      <c r="B118" s="181"/>
      <c r="C118" s="182"/>
      <c r="D118" s="183"/>
      <c r="E118" s="184"/>
      <c r="F118" s="185" t="s">
        <v>48</v>
      </c>
      <c r="G118" s="185" t="s">
        <v>316</v>
      </c>
      <c r="H118" s="185" t="s">
        <v>7</v>
      </c>
      <c r="I118" s="185" t="s">
        <v>13</v>
      </c>
      <c r="J118" s="186" t="e">
        <f>VLOOKUP(K118,#REF!,2,0)</f>
        <v>#REF!</v>
      </c>
      <c r="K118" s="5" t="str">
        <f t="shared" si="6"/>
        <v>03 3 01 00000</v>
      </c>
      <c r="L118" s="33"/>
      <c r="M118" s="13" t="s">
        <v>320</v>
      </c>
      <c r="N118" s="7" t="b">
        <f t="shared" si="8"/>
        <v>1</v>
      </c>
    </row>
    <row r="119" spans="1:14" s="33" customFormat="1" ht="63" customHeight="1">
      <c r="A119" s="84" t="s">
        <v>48</v>
      </c>
      <c r="B119" s="84" t="s">
        <v>316</v>
      </c>
      <c r="C119" s="86">
        <v>2050</v>
      </c>
      <c r="D119" s="87" t="s">
        <v>321</v>
      </c>
      <c r="E119" s="93" t="s">
        <v>322</v>
      </c>
      <c r="F119" s="28" t="s">
        <v>48</v>
      </c>
      <c r="G119" s="28" t="s">
        <v>316</v>
      </c>
      <c r="H119" s="28" t="s">
        <v>7</v>
      </c>
      <c r="I119" s="28">
        <v>20500</v>
      </c>
      <c r="J119" s="31" t="e">
        <f>VLOOKUP(K119,#REF!,2,0)</f>
        <v>#REF!</v>
      </c>
      <c r="K119" s="5" t="str">
        <f t="shared" si="6"/>
        <v>03 3 01 20500</v>
      </c>
      <c r="L119" s="32"/>
      <c r="M119" s="13" t="s">
        <v>323</v>
      </c>
      <c r="N119" s="7" t="b">
        <f t="shared" si="8"/>
        <v>1</v>
      </c>
    </row>
    <row r="120" spans="1:14" s="32" customFormat="1" ht="19.5">
      <c r="A120" s="181"/>
      <c r="B120" s="181"/>
      <c r="C120" s="182"/>
      <c r="D120" s="183"/>
      <c r="E120" s="184"/>
      <c r="F120" s="185" t="s">
        <v>48</v>
      </c>
      <c r="G120" s="185" t="s">
        <v>316</v>
      </c>
      <c r="H120" s="185" t="s">
        <v>37</v>
      </c>
      <c r="I120" s="185" t="s">
        <v>13</v>
      </c>
      <c r="J120" s="186" t="e">
        <f>VLOOKUP(K120,#REF!,2,0)</f>
        <v>#REF!</v>
      </c>
      <c r="K120" s="5" t="str">
        <f t="shared" si="6"/>
        <v>03 3 02 00000</v>
      </c>
      <c r="L120" s="33"/>
      <c r="M120" s="13" t="s">
        <v>324</v>
      </c>
      <c r="N120" s="7" t="b">
        <f t="shared" si="8"/>
        <v>1</v>
      </c>
    </row>
    <row r="121" spans="1:14" ht="37.5">
      <c r="A121" s="84" t="s">
        <v>48</v>
      </c>
      <c r="B121" s="84" t="s">
        <v>316</v>
      </c>
      <c r="C121" s="86">
        <v>2050</v>
      </c>
      <c r="D121" s="87" t="s">
        <v>321</v>
      </c>
      <c r="E121" s="93" t="s">
        <v>322</v>
      </c>
      <c r="F121" s="28" t="s">
        <v>48</v>
      </c>
      <c r="G121" s="28" t="s">
        <v>316</v>
      </c>
      <c r="H121" s="28" t="s">
        <v>37</v>
      </c>
      <c r="I121" s="28">
        <v>20500</v>
      </c>
      <c r="J121" s="31" t="e">
        <f>VLOOKUP(K121,#REF!,2,0)</f>
        <v>#REF!</v>
      </c>
      <c r="K121" s="5" t="str">
        <f t="shared" si="6"/>
        <v>03 3 02 20500</v>
      </c>
      <c r="L121" s="32"/>
      <c r="M121" s="13" t="s">
        <v>325</v>
      </c>
      <c r="N121" s="7" t="b">
        <f t="shared" si="8"/>
        <v>1</v>
      </c>
    </row>
    <row r="122" spans="1:14" s="33" customFormat="1" ht="62.25" customHeight="1">
      <c r="A122" s="81" t="s">
        <v>48</v>
      </c>
      <c r="B122" s="81" t="s">
        <v>326</v>
      </c>
      <c r="C122" s="82">
        <v>0</v>
      </c>
      <c r="D122" s="83" t="s">
        <v>327</v>
      </c>
      <c r="E122" s="174" t="s">
        <v>328</v>
      </c>
      <c r="F122" s="24" t="s">
        <v>48</v>
      </c>
      <c r="G122" s="24" t="s">
        <v>326</v>
      </c>
      <c r="H122" s="24" t="s">
        <v>12</v>
      </c>
      <c r="I122" s="24" t="s">
        <v>13</v>
      </c>
      <c r="J122" s="26" t="e">
        <f>VLOOKUP(K122,#REF!,2,0)</f>
        <v>#REF!</v>
      </c>
      <c r="K122" s="5" t="str">
        <f t="shared" si="6"/>
        <v>03 4 00 00000</v>
      </c>
      <c r="L122" s="6"/>
      <c r="M122" s="12" t="s">
        <v>329</v>
      </c>
      <c r="N122" s="7" t="b">
        <f>K122=M122</f>
        <v>1</v>
      </c>
    </row>
    <row r="123" spans="1:14" s="32" customFormat="1" ht="66.75" customHeight="1">
      <c r="A123" s="181"/>
      <c r="B123" s="181"/>
      <c r="C123" s="182"/>
      <c r="D123" s="183"/>
      <c r="E123" s="184"/>
      <c r="F123" s="185" t="s">
        <v>48</v>
      </c>
      <c r="G123" s="185" t="s">
        <v>326</v>
      </c>
      <c r="H123" s="185" t="s">
        <v>7</v>
      </c>
      <c r="I123" s="185" t="s">
        <v>13</v>
      </c>
      <c r="J123" s="186" t="e">
        <f>VLOOKUP(K123,#REF!,2,0)</f>
        <v>#REF!</v>
      </c>
      <c r="K123" s="5" t="str">
        <f t="shared" si="6"/>
        <v>03 4 01 00000</v>
      </c>
      <c r="L123" s="33"/>
      <c r="M123" s="13" t="s">
        <v>330</v>
      </c>
      <c r="N123" s="7" t="b">
        <f t="shared" ref="N123:N144" si="9">K123=M123</f>
        <v>1</v>
      </c>
    </row>
    <row r="124" spans="1:14" s="33" customFormat="1" ht="62.25" customHeight="1">
      <c r="A124" s="84" t="s">
        <v>48</v>
      </c>
      <c r="B124" s="84" t="s">
        <v>326</v>
      </c>
      <c r="C124" s="86">
        <v>2052</v>
      </c>
      <c r="D124" s="87" t="s">
        <v>331</v>
      </c>
      <c r="E124" s="93" t="s">
        <v>332</v>
      </c>
      <c r="F124" s="28" t="s">
        <v>48</v>
      </c>
      <c r="G124" s="28" t="s">
        <v>326</v>
      </c>
      <c r="H124" s="28" t="s">
        <v>7</v>
      </c>
      <c r="I124" s="28">
        <v>20520</v>
      </c>
      <c r="J124" s="31" t="e">
        <f>VLOOKUP(K124,#REF!,2,0)</f>
        <v>#REF!</v>
      </c>
      <c r="K124" s="5" t="str">
        <f t="shared" si="6"/>
        <v>03 4 01 20520</v>
      </c>
      <c r="L124" s="32"/>
      <c r="M124" s="13" t="s">
        <v>333</v>
      </c>
      <c r="N124" s="7" t="b">
        <f t="shared" si="9"/>
        <v>1</v>
      </c>
    </row>
    <row r="125" spans="1:14" s="32" customFormat="1" ht="66.75" customHeight="1">
      <c r="A125" s="181"/>
      <c r="B125" s="181"/>
      <c r="C125" s="182"/>
      <c r="D125" s="183"/>
      <c r="E125" s="184"/>
      <c r="F125" s="185" t="s">
        <v>48</v>
      </c>
      <c r="G125" s="185" t="s">
        <v>326</v>
      </c>
      <c r="H125" s="185" t="s">
        <v>37</v>
      </c>
      <c r="I125" s="185" t="s">
        <v>13</v>
      </c>
      <c r="J125" s="186" t="e">
        <f>VLOOKUP(K125,#REF!,2,0)</f>
        <v>#REF!</v>
      </c>
      <c r="K125" s="5" t="str">
        <f t="shared" si="6"/>
        <v>03 4 02 00000</v>
      </c>
      <c r="L125" s="33"/>
      <c r="M125" s="13" t="s">
        <v>334</v>
      </c>
      <c r="N125" s="7" t="b">
        <f t="shared" si="9"/>
        <v>1</v>
      </c>
    </row>
    <row r="126" spans="1:14" ht="56.25">
      <c r="A126" s="84" t="s">
        <v>48</v>
      </c>
      <c r="B126" s="84" t="s">
        <v>326</v>
      </c>
      <c r="C126" s="86">
        <v>2052</v>
      </c>
      <c r="D126" s="87" t="s">
        <v>331</v>
      </c>
      <c r="E126" s="93" t="s">
        <v>332</v>
      </c>
      <c r="F126" s="28" t="s">
        <v>48</v>
      </c>
      <c r="G126" s="28" t="s">
        <v>326</v>
      </c>
      <c r="H126" s="28" t="s">
        <v>37</v>
      </c>
      <c r="I126" s="28">
        <v>21240</v>
      </c>
      <c r="J126" s="31" t="e">
        <f>VLOOKUP(K126,#REF!,2,0)</f>
        <v>#REF!</v>
      </c>
      <c r="K126" s="5" t="str">
        <f t="shared" si="6"/>
        <v>03 4 02 21240</v>
      </c>
      <c r="L126" s="32"/>
      <c r="M126" s="13" t="s">
        <v>335</v>
      </c>
      <c r="N126" s="7" t="b">
        <f t="shared" si="9"/>
        <v>1</v>
      </c>
    </row>
    <row r="127" spans="1:14" s="34" customFormat="1" ht="19.5">
      <c r="A127" s="81" t="s">
        <v>48</v>
      </c>
      <c r="B127" s="81" t="s">
        <v>336</v>
      </c>
      <c r="C127" s="82">
        <v>0</v>
      </c>
      <c r="D127" s="83" t="s">
        <v>337</v>
      </c>
      <c r="E127" s="174" t="s">
        <v>338</v>
      </c>
      <c r="F127" s="24" t="s">
        <v>48</v>
      </c>
      <c r="G127" s="24" t="s">
        <v>336</v>
      </c>
      <c r="H127" s="24" t="s">
        <v>12</v>
      </c>
      <c r="I127" s="24" t="s">
        <v>13</v>
      </c>
      <c r="J127" s="26" t="e">
        <f>VLOOKUP(K127,#REF!,2,0)</f>
        <v>#REF!</v>
      </c>
      <c r="K127" s="5" t="str">
        <f t="shared" si="6"/>
        <v>03 5 00 00000</v>
      </c>
      <c r="L127" s="6"/>
      <c r="M127" s="12" t="s">
        <v>339</v>
      </c>
      <c r="N127" s="7" t="b">
        <f t="shared" si="9"/>
        <v>1</v>
      </c>
    </row>
    <row r="128" spans="1:14" s="32" customFormat="1" ht="19.5">
      <c r="A128" s="181"/>
      <c r="B128" s="181"/>
      <c r="C128" s="182"/>
      <c r="D128" s="183"/>
      <c r="E128" s="187"/>
      <c r="F128" s="188" t="s">
        <v>48</v>
      </c>
      <c r="G128" s="188" t="s">
        <v>336</v>
      </c>
      <c r="H128" s="188" t="s">
        <v>7</v>
      </c>
      <c r="I128" s="188" t="s">
        <v>13</v>
      </c>
      <c r="J128" s="189" t="e">
        <f>VLOOKUP(K128,#REF!,2,0)</f>
        <v>#REF!</v>
      </c>
      <c r="K128" s="5" t="str">
        <f t="shared" si="6"/>
        <v>03 5 01 00000</v>
      </c>
      <c r="L128" s="34"/>
      <c r="M128" s="13" t="s">
        <v>340</v>
      </c>
      <c r="N128" s="7" t="b">
        <f t="shared" si="9"/>
        <v>1</v>
      </c>
    </row>
    <row r="129" spans="1:14" s="37" customFormat="1" ht="37.5">
      <c r="A129" s="84" t="s">
        <v>48</v>
      </c>
      <c r="B129" s="84" t="s">
        <v>336</v>
      </c>
      <c r="C129" s="86">
        <v>2053</v>
      </c>
      <c r="D129" s="87" t="s">
        <v>341</v>
      </c>
      <c r="E129" s="93" t="s">
        <v>342</v>
      </c>
      <c r="F129" s="28" t="s">
        <v>48</v>
      </c>
      <c r="G129" s="28" t="s">
        <v>336</v>
      </c>
      <c r="H129" s="28" t="s">
        <v>7</v>
      </c>
      <c r="I129" s="28">
        <v>20530</v>
      </c>
      <c r="J129" s="190" t="e">
        <f>VLOOKUP(K129,#REF!,2,0)</f>
        <v>#REF!</v>
      </c>
      <c r="K129" s="5" t="str">
        <f t="shared" si="6"/>
        <v>03 5 01 20530</v>
      </c>
      <c r="L129" s="32"/>
      <c r="M129" s="13" t="s">
        <v>343</v>
      </c>
      <c r="N129" s="7" t="b">
        <f t="shared" si="9"/>
        <v>1</v>
      </c>
    </row>
    <row r="130" spans="1:14" s="32" customFormat="1" ht="19.5" thickBot="1">
      <c r="A130" s="84"/>
      <c r="B130" s="84"/>
      <c r="C130" s="86"/>
      <c r="D130" s="87"/>
      <c r="E130" s="93"/>
      <c r="F130" s="28" t="s">
        <v>48</v>
      </c>
      <c r="G130" s="28" t="s">
        <v>336</v>
      </c>
      <c r="H130" s="28" t="s">
        <v>7</v>
      </c>
      <c r="I130" s="28" t="s">
        <v>1557</v>
      </c>
      <c r="J130" s="190" t="e">
        <f>VLOOKUP(K130,#REF!,2,0)</f>
        <v>#REF!</v>
      </c>
      <c r="K130" s="5" t="str">
        <f t="shared" si="6"/>
        <v>03 5 01 50270</v>
      </c>
      <c r="L130" s="37"/>
      <c r="M130" s="13" t="s">
        <v>1308</v>
      </c>
      <c r="N130" s="7" t="b">
        <f t="shared" si="9"/>
        <v>1</v>
      </c>
    </row>
    <row r="131" spans="1:14" s="38" customFormat="1" ht="38.25" thickBot="1">
      <c r="A131" s="84" t="s">
        <v>48</v>
      </c>
      <c r="B131" s="84" t="s">
        <v>336</v>
      </c>
      <c r="C131" s="86">
        <v>2053</v>
      </c>
      <c r="D131" s="87" t="s">
        <v>341</v>
      </c>
      <c r="E131" s="93" t="s">
        <v>342</v>
      </c>
      <c r="F131" s="28" t="s">
        <v>48</v>
      </c>
      <c r="G131" s="28" t="s">
        <v>336</v>
      </c>
      <c r="H131" s="28" t="s">
        <v>7</v>
      </c>
      <c r="I131" s="28" t="s">
        <v>344</v>
      </c>
      <c r="J131" s="190" t="e">
        <f>VLOOKUP(K131,#REF!,2,0)</f>
        <v>#REF!</v>
      </c>
      <c r="K131" s="5" t="str">
        <f t="shared" si="6"/>
        <v>03 5 01 L0270</v>
      </c>
      <c r="L131" s="32"/>
      <c r="M131" s="13" t="s">
        <v>345</v>
      </c>
      <c r="N131" s="7" t="b">
        <f t="shared" si="9"/>
        <v>1</v>
      </c>
    </row>
    <row r="132" spans="1:14" s="39" customFormat="1" ht="42.75" customHeight="1">
      <c r="A132" s="81" t="s">
        <v>48</v>
      </c>
      <c r="B132" s="81" t="s">
        <v>346</v>
      </c>
      <c r="C132" s="82">
        <v>0</v>
      </c>
      <c r="D132" s="83" t="s">
        <v>347</v>
      </c>
      <c r="E132" s="174" t="s">
        <v>348</v>
      </c>
      <c r="F132" s="24" t="s">
        <v>48</v>
      </c>
      <c r="G132" s="24" t="s">
        <v>346</v>
      </c>
      <c r="H132" s="24" t="s">
        <v>12</v>
      </c>
      <c r="I132" s="24" t="s">
        <v>13</v>
      </c>
      <c r="J132" s="26" t="e">
        <f>VLOOKUP(K132,#REF!,2,0)</f>
        <v>#REF!</v>
      </c>
      <c r="K132" s="5" t="str">
        <f t="shared" si="6"/>
        <v>03 6 00 00000</v>
      </c>
      <c r="L132" s="38"/>
      <c r="M132" s="12" t="s">
        <v>349</v>
      </c>
      <c r="N132" s="7" t="b">
        <f t="shared" si="9"/>
        <v>1</v>
      </c>
    </row>
    <row r="133" spans="1:14" s="40" customFormat="1" ht="20.25" thickBot="1">
      <c r="A133" s="181"/>
      <c r="B133" s="181"/>
      <c r="C133" s="182"/>
      <c r="D133" s="183"/>
      <c r="E133" s="187"/>
      <c r="F133" s="188" t="s">
        <v>48</v>
      </c>
      <c r="G133" s="188" t="s">
        <v>346</v>
      </c>
      <c r="H133" s="188" t="s">
        <v>7</v>
      </c>
      <c r="I133" s="188" t="s">
        <v>13</v>
      </c>
      <c r="J133" s="189" t="e">
        <f>VLOOKUP(K133,#REF!,2,0)</f>
        <v>#REF!</v>
      </c>
      <c r="K133" s="5" t="str">
        <f t="shared" si="6"/>
        <v>03 6 01 00000</v>
      </c>
      <c r="L133" s="39"/>
      <c r="M133" s="13" t="s">
        <v>350</v>
      </c>
      <c r="N133" s="7" t="b">
        <f t="shared" si="9"/>
        <v>1</v>
      </c>
    </row>
    <row r="134" spans="1:14" ht="57" thickBot="1">
      <c r="A134" s="84" t="s">
        <v>207</v>
      </c>
      <c r="B134" s="84" t="s">
        <v>346</v>
      </c>
      <c r="C134" s="86">
        <v>6004</v>
      </c>
      <c r="D134" s="87" t="s">
        <v>351</v>
      </c>
      <c r="E134" s="93" t="s">
        <v>352</v>
      </c>
      <c r="F134" s="28" t="s">
        <v>48</v>
      </c>
      <c r="G134" s="28" t="s">
        <v>346</v>
      </c>
      <c r="H134" s="28" t="s">
        <v>7</v>
      </c>
      <c r="I134" s="28">
        <v>60040</v>
      </c>
      <c r="J134" s="31" t="e">
        <f>VLOOKUP(K134,#REF!,2,0)</f>
        <v>#REF!</v>
      </c>
      <c r="K134" s="5" t="str">
        <f t="shared" si="6"/>
        <v>03 6 01 60040</v>
      </c>
      <c r="L134" s="40"/>
      <c r="M134" s="13" t="s">
        <v>353</v>
      </c>
      <c r="N134" s="7" t="b">
        <f t="shared" si="9"/>
        <v>1</v>
      </c>
    </row>
    <row r="135" spans="1:14" s="41" customFormat="1" ht="54.6" customHeight="1" thickBot="1">
      <c r="A135" s="81" t="s">
        <v>48</v>
      </c>
      <c r="B135" s="81" t="s">
        <v>354</v>
      </c>
      <c r="C135" s="82">
        <v>0</v>
      </c>
      <c r="D135" s="83" t="s">
        <v>355</v>
      </c>
      <c r="E135" s="174" t="s">
        <v>356</v>
      </c>
      <c r="F135" s="24" t="s">
        <v>48</v>
      </c>
      <c r="G135" s="24" t="s">
        <v>354</v>
      </c>
      <c r="H135" s="24" t="s">
        <v>12</v>
      </c>
      <c r="I135" s="24" t="s">
        <v>13</v>
      </c>
      <c r="J135" s="26" t="e">
        <f>VLOOKUP(K135,#REF!,2,0)</f>
        <v>#REF!</v>
      </c>
      <c r="K135" s="5" t="str">
        <f t="shared" si="6"/>
        <v>03 7 00 00000</v>
      </c>
      <c r="L135" s="6"/>
      <c r="M135" s="12" t="s">
        <v>357</v>
      </c>
      <c r="N135" s="7" t="b">
        <f t="shared" si="9"/>
        <v>1</v>
      </c>
    </row>
    <row r="136" spans="1:14" s="40" customFormat="1" ht="39" customHeight="1" thickBot="1">
      <c r="A136" s="191"/>
      <c r="B136" s="191"/>
      <c r="C136" s="192"/>
      <c r="D136" s="193"/>
      <c r="E136" s="194"/>
      <c r="F136" s="188" t="s">
        <v>48</v>
      </c>
      <c r="G136" s="188" t="s">
        <v>354</v>
      </c>
      <c r="H136" s="188" t="s">
        <v>7</v>
      </c>
      <c r="I136" s="188" t="s">
        <v>13</v>
      </c>
      <c r="J136" s="195" t="e">
        <f>VLOOKUP(K136,#REF!,2,0)</f>
        <v>#REF!</v>
      </c>
      <c r="K136" s="5" t="str">
        <f t="shared" si="6"/>
        <v>03 7 01 00000</v>
      </c>
      <c r="L136" s="41"/>
      <c r="M136" s="13" t="s">
        <v>358</v>
      </c>
      <c r="N136" s="7" t="b">
        <f t="shared" si="9"/>
        <v>1</v>
      </c>
    </row>
    <row r="137" spans="1:14" ht="57" thickBot="1">
      <c r="A137" s="84" t="s">
        <v>48</v>
      </c>
      <c r="B137" s="84" t="s">
        <v>354</v>
      </c>
      <c r="C137" s="86">
        <v>2051</v>
      </c>
      <c r="D137" s="87" t="s">
        <v>359</v>
      </c>
      <c r="E137" s="93" t="s">
        <v>360</v>
      </c>
      <c r="F137" s="28" t="s">
        <v>48</v>
      </c>
      <c r="G137" s="28" t="s">
        <v>354</v>
      </c>
      <c r="H137" s="28" t="s">
        <v>7</v>
      </c>
      <c r="I137" s="28">
        <v>20510</v>
      </c>
      <c r="J137" s="190" t="e">
        <f>VLOOKUP(K137,#REF!,2,0)</f>
        <v>#REF!</v>
      </c>
      <c r="K137" s="5" t="str">
        <f t="shared" si="6"/>
        <v>03 7 01 20510</v>
      </c>
      <c r="L137" s="40"/>
      <c r="M137" s="13" t="s">
        <v>361</v>
      </c>
      <c r="N137" s="7" t="b">
        <f t="shared" si="9"/>
        <v>1</v>
      </c>
    </row>
    <row r="138" spans="1:14" s="43" customFormat="1" ht="112.5">
      <c r="A138" s="78" t="s">
        <v>53</v>
      </c>
      <c r="B138" s="78" t="s">
        <v>8</v>
      </c>
      <c r="C138" s="79" t="s">
        <v>9</v>
      </c>
      <c r="D138" s="80" t="s">
        <v>362</v>
      </c>
      <c r="E138" s="95" t="s">
        <v>363</v>
      </c>
      <c r="F138" s="9" t="s">
        <v>53</v>
      </c>
      <c r="G138" s="9" t="s">
        <v>8</v>
      </c>
      <c r="H138" s="9" t="s">
        <v>12</v>
      </c>
      <c r="I138" s="9" t="s">
        <v>13</v>
      </c>
      <c r="J138" s="163" t="e">
        <f>VLOOKUP(K138,#REF!,2,0)</f>
        <v>#REF!</v>
      </c>
      <c r="K138" s="5" t="str">
        <f t="shared" si="6"/>
        <v>04 0 00 00000</v>
      </c>
      <c r="L138" s="6"/>
      <c r="M138" s="35" t="s">
        <v>365</v>
      </c>
      <c r="N138" s="7" t="b">
        <f t="shared" si="9"/>
        <v>1</v>
      </c>
    </row>
    <row r="139" spans="1:14" s="32" customFormat="1" ht="37.5">
      <c r="A139" s="81" t="s">
        <v>53</v>
      </c>
      <c r="B139" s="81" t="s">
        <v>15</v>
      </c>
      <c r="C139" s="82" t="s">
        <v>9</v>
      </c>
      <c r="D139" s="83" t="s">
        <v>366</v>
      </c>
      <c r="E139" s="96" t="s">
        <v>367</v>
      </c>
      <c r="F139" s="25" t="s">
        <v>53</v>
      </c>
      <c r="G139" s="25" t="s">
        <v>15</v>
      </c>
      <c r="H139" s="25" t="s">
        <v>12</v>
      </c>
      <c r="I139" s="25" t="s">
        <v>13</v>
      </c>
      <c r="J139" s="170" t="e">
        <f>VLOOKUP(K139,#REF!,2,0)</f>
        <v>#REF!</v>
      </c>
      <c r="K139" s="5" t="str">
        <f t="shared" si="6"/>
        <v>04 1 00 00000</v>
      </c>
      <c r="L139" s="43"/>
      <c r="M139" s="36" t="s">
        <v>368</v>
      </c>
      <c r="N139" s="7" t="b">
        <f t="shared" si="9"/>
        <v>1</v>
      </c>
    </row>
    <row r="140" spans="1:14" s="32" customFormat="1" ht="19.5">
      <c r="A140" s="196"/>
      <c r="B140" s="196"/>
      <c r="C140" s="197"/>
      <c r="D140" s="198"/>
      <c r="E140" s="199"/>
      <c r="F140" s="159" t="s">
        <v>53</v>
      </c>
      <c r="G140" s="159" t="s">
        <v>15</v>
      </c>
      <c r="H140" s="159" t="s">
        <v>7</v>
      </c>
      <c r="I140" s="159" t="s">
        <v>13</v>
      </c>
      <c r="J140" s="200" t="e">
        <f>VLOOKUP(K140,#REF!,2,0)</f>
        <v>#REF!</v>
      </c>
      <c r="K140" s="5" t="str">
        <f t="shared" si="6"/>
        <v>04 1 01 00000</v>
      </c>
      <c r="M140" s="13" t="s">
        <v>370</v>
      </c>
      <c r="N140" s="7" t="b">
        <f t="shared" si="9"/>
        <v>1</v>
      </c>
    </row>
    <row r="141" spans="1:14">
      <c r="A141" s="84" t="s">
        <v>53</v>
      </c>
      <c r="B141" s="84" t="s">
        <v>15</v>
      </c>
      <c r="C141" s="84" t="s">
        <v>386</v>
      </c>
      <c r="D141" s="84" t="s">
        <v>387</v>
      </c>
      <c r="E141" s="88" t="s">
        <v>388</v>
      </c>
      <c r="F141" s="28" t="s">
        <v>53</v>
      </c>
      <c r="G141" s="28" t="s">
        <v>15</v>
      </c>
      <c r="H141" s="28" t="s">
        <v>7</v>
      </c>
      <c r="I141" s="28" t="s">
        <v>389</v>
      </c>
      <c r="J141" s="139" t="e">
        <f>VLOOKUP(K141,#REF!,2,0)</f>
        <v>#REF!</v>
      </c>
      <c r="K141" s="5" t="str">
        <f t="shared" si="6"/>
        <v>04 1 01 09601</v>
      </c>
      <c r="M141" s="13" t="s">
        <v>390</v>
      </c>
      <c r="N141" s="7" t="b">
        <f t="shared" si="9"/>
        <v>1</v>
      </c>
    </row>
    <row r="142" spans="1:14" s="32" customFormat="1" ht="36" customHeight="1">
      <c r="A142" s="84" t="s">
        <v>53</v>
      </c>
      <c r="B142" s="84" t="s">
        <v>15</v>
      </c>
      <c r="C142" s="84" t="s">
        <v>371</v>
      </c>
      <c r="D142" s="84" t="s">
        <v>372</v>
      </c>
      <c r="E142" s="88" t="s">
        <v>373</v>
      </c>
      <c r="F142" s="28" t="s">
        <v>53</v>
      </c>
      <c r="G142" s="28" t="s">
        <v>15</v>
      </c>
      <c r="H142" s="28" t="s">
        <v>7</v>
      </c>
      <c r="I142" s="28" t="s">
        <v>374</v>
      </c>
      <c r="J142" s="139" t="e">
        <f>VLOOKUP(K142,#REF!,2,0)</f>
        <v>#REF!</v>
      </c>
      <c r="K142" s="5" t="str">
        <f t="shared" si="6"/>
        <v>04 1 01 20190</v>
      </c>
      <c r="M142" s="13" t="s">
        <v>375</v>
      </c>
      <c r="N142" s="7" t="b">
        <f t="shared" si="9"/>
        <v>1</v>
      </c>
    </row>
    <row r="143" spans="1:14" s="32" customFormat="1" ht="93" customHeight="1">
      <c r="A143" s="84" t="s">
        <v>53</v>
      </c>
      <c r="B143" s="84" t="s">
        <v>15</v>
      </c>
      <c r="C143" s="84" t="s">
        <v>376</v>
      </c>
      <c r="D143" s="84" t="s">
        <v>377</v>
      </c>
      <c r="E143" s="88" t="s">
        <v>378</v>
      </c>
      <c r="F143" s="28" t="s">
        <v>53</v>
      </c>
      <c r="G143" s="28" t="s">
        <v>15</v>
      </c>
      <c r="H143" s="28" t="s">
        <v>7</v>
      </c>
      <c r="I143" s="28" t="s">
        <v>379</v>
      </c>
      <c r="J143" s="139" t="e">
        <f>VLOOKUP(K143,#REF!,2,0)</f>
        <v>#REF!</v>
      </c>
      <c r="K143" s="5" t="str">
        <f t="shared" si="6"/>
        <v>04 1 01 20200</v>
      </c>
      <c r="M143" s="13" t="s">
        <v>380</v>
      </c>
      <c r="N143" s="7" t="b">
        <f t="shared" si="9"/>
        <v>1</v>
      </c>
    </row>
    <row r="144" spans="1:14" s="32" customFormat="1" ht="75">
      <c r="A144" s="84" t="s">
        <v>53</v>
      </c>
      <c r="B144" s="84" t="s">
        <v>15</v>
      </c>
      <c r="C144" s="84" t="s">
        <v>381</v>
      </c>
      <c r="D144" s="84" t="s">
        <v>382</v>
      </c>
      <c r="E144" s="88" t="s">
        <v>383</v>
      </c>
      <c r="F144" s="28" t="s">
        <v>53</v>
      </c>
      <c r="G144" s="28" t="s">
        <v>15</v>
      </c>
      <c r="H144" s="28" t="s">
        <v>7</v>
      </c>
      <c r="I144" s="28" t="s">
        <v>384</v>
      </c>
      <c r="J144" s="139" t="e">
        <f>VLOOKUP(K144,#REF!,2,0)</f>
        <v>#REF!</v>
      </c>
      <c r="K144" s="5" t="str">
        <f t="shared" si="6"/>
        <v>04 1 01 60140</v>
      </c>
      <c r="M144" s="13" t="s">
        <v>385</v>
      </c>
      <c r="N144" s="7" t="b">
        <f t="shared" si="9"/>
        <v>1</v>
      </c>
    </row>
    <row r="145" spans="1:15" s="32" customFormat="1" ht="19.5">
      <c r="A145" s="196"/>
      <c r="B145" s="196"/>
      <c r="C145" s="197"/>
      <c r="D145" s="198"/>
      <c r="E145" s="199"/>
      <c r="F145" s="159" t="s">
        <v>53</v>
      </c>
      <c r="G145" s="159" t="s">
        <v>15</v>
      </c>
      <c r="H145" s="159" t="s">
        <v>37</v>
      </c>
      <c r="I145" s="159" t="s">
        <v>13</v>
      </c>
      <c r="J145" s="200" t="e">
        <f>VLOOKUP(K145,#REF!,2,0)</f>
        <v>#REF!</v>
      </c>
      <c r="K145" s="5" t="str">
        <f t="shared" si="6"/>
        <v>04 1 02 00000</v>
      </c>
      <c r="M145" s="13" t="s">
        <v>391</v>
      </c>
      <c r="N145" s="7" t="b">
        <f>K145=M145</f>
        <v>1</v>
      </c>
    </row>
    <row r="146" spans="1:15" s="32" customFormat="1">
      <c r="A146" s="84" t="s">
        <v>53</v>
      </c>
      <c r="B146" s="84" t="s">
        <v>15</v>
      </c>
      <c r="C146" s="84" t="s">
        <v>392</v>
      </c>
      <c r="D146" s="84" t="s">
        <v>393</v>
      </c>
      <c r="E146" s="88" t="s">
        <v>394</v>
      </c>
      <c r="F146" s="28" t="s">
        <v>53</v>
      </c>
      <c r="G146" s="28" t="s">
        <v>15</v>
      </c>
      <c r="H146" s="28" t="s">
        <v>37</v>
      </c>
      <c r="I146" s="28" t="s">
        <v>395</v>
      </c>
      <c r="J146" s="139" t="e">
        <f>VLOOKUP(K146,#REF!,2,0)</f>
        <v>#REF!</v>
      </c>
      <c r="K146" s="5" t="str">
        <f t="shared" si="6"/>
        <v>04 1 02 20220</v>
      </c>
      <c r="M146" s="13" t="s">
        <v>396</v>
      </c>
      <c r="N146" s="7" t="b">
        <f>K146=M146</f>
        <v>1</v>
      </c>
    </row>
    <row r="147" spans="1:15" s="32" customFormat="1" ht="56.25">
      <c r="A147" s="81" t="s">
        <v>53</v>
      </c>
      <c r="B147" s="81" t="s">
        <v>94</v>
      </c>
      <c r="C147" s="82" t="s">
        <v>9</v>
      </c>
      <c r="D147" s="83" t="s">
        <v>397</v>
      </c>
      <c r="E147" s="96" t="s">
        <v>398</v>
      </c>
      <c r="F147" s="25" t="s">
        <v>53</v>
      </c>
      <c r="G147" s="25" t="s">
        <v>94</v>
      </c>
      <c r="H147" s="25" t="s">
        <v>12</v>
      </c>
      <c r="I147" s="25" t="s">
        <v>13</v>
      </c>
      <c r="J147" s="170" t="e">
        <f>VLOOKUP(K147,#REF!,2,0)</f>
        <v>#REF!</v>
      </c>
      <c r="K147" s="5" t="str">
        <f t="shared" si="6"/>
        <v>04 2 00 00000</v>
      </c>
      <c r="M147" s="42" t="s">
        <v>399</v>
      </c>
      <c r="N147" s="7" t="b">
        <f>K147=M147</f>
        <v>1</v>
      </c>
    </row>
    <row r="148" spans="1:15" s="32" customFormat="1" ht="19.5">
      <c r="A148" s="196"/>
      <c r="B148" s="196"/>
      <c r="C148" s="197"/>
      <c r="D148" s="198"/>
      <c r="E148" s="199"/>
      <c r="F148" s="159" t="s">
        <v>53</v>
      </c>
      <c r="G148" s="159" t="s">
        <v>94</v>
      </c>
      <c r="H148" s="159" t="s">
        <v>7</v>
      </c>
      <c r="I148" s="159" t="s">
        <v>13</v>
      </c>
      <c r="J148" s="200" t="e">
        <f>VLOOKUP(K148,#REF!,2,0)</f>
        <v>#REF!</v>
      </c>
      <c r="K148" s="5" t="str">
        <f t="shared" si="6"/>
        <v>04 2 01 00000</v>
      </c>
      <c r="M148" s="22" t="s">
        <v>400</v>
      </c>
      <c r="N148" s="7" t="b">
        <f>K148=M148</f>
        <v>1</v>
      </c>
      <c r="O148" s="43"/>
    </row>
    <row r="149" spans="1:15" s="43" customFormat="1" ht="122.25" customHeight="1">
      <c r="A149" s="84" t="s">
        <v>53</v>
      </c>
      <c r="B149" s="84" t="s">
        <v>94</v>
      </c>
      <c r="C149" s="84" t="s">
        <v>401</v>
      </c>
      <c r="D149" s="84" t="s">
        <v>402</v>
      </c>
      <c r="E149" s="89" t="s">
        <v>403</v>
      </c>
      <c r="F149" s="28" t="s">
        <v>53</v>
      </c>
      <c r="G149" s="28" t="s">
        <v>94</v>
      </c>
      <c r="H149" s="28" t="s">
        <v>7</v>
      </c>
      <c r="I149" s="28" t="s">
        <v>22</v>
      </c>
      <c r="J149" s="29" t="e">
        <f>VLOOKUP(K149,#REF!,2,0)</f>
        <v>#REF!</v>
      </c>
      <c r="K149" s="5" t="str">
        <f t="shared" si="6"/>
        <v>04 2 01 11010</v>
      </c>
      <c r="L149" s="32"/>
      <c r="M149" s="22" t="s">
        <v>404</v>
      </c>
      <c r="N149" s="7" t="b">
        <f t="shared" ref="N149:N212" si="10">K149=M149</f>
        <v>1</v>
      </c>
      <c r="O149" s="32"/>
    </row>
    <row r="150" spans="1:15" s="32" customFormat="1" ht="87.75" customHeight="1">
      <c r="A150" s="90"/>
      <c r="B150" s="90"/>
      <c r="C150" s="90"/>
      <c r="D150" s="90"/>
      <c r="E150" s="90"/>
      <c r="F150" s="28" t="s">
        <v>53</v>
      </c>
      <c r="G150" s="28" t="s">
        <v>94</v>
      </c>
      <c r="H150" s="28" t="s">
        <v>7</v>
      </c>
      <c r="I150" s="28" t="s">
        <v>1558</v>
      </c>
      <c r="J150" s="29" t="e">
        <f>VLOOKUP(K150,#REF!,2,0)</f>
        <v>#REF!</v>
      </c>
      <c r="K150" s="5" t="str">
        <f t="shared" si="6"/>
        <v>04 2 01 21170</v>
      </c>
      <c r="L150" s="43"/>
      <c r="M150" s="22" t="s">
        <v>1316</v>
      </c>
      <c r="N150" s="7" t="b">
        <f t="shared" si="10"/>
        <v>1</v>
      </c>
    </row>
    <row r="151" spans="1:15" s="32" customFormat="1" ht="54.75" customHeight="1">
      <c r="A151" s="84" t="s">
        <v>53</v>
      </c>
      <c r="B151" s="84" t="s">
        <v>94</v>
      </c>
      <c r="C151" s="84" t="s">
        <v>405</v>
      </c>
      <c r="D151" s="84" t="s">
        <v>406</v>
      </c>
      <c r="E151" s="89" t="s">
        <v>407</v>
      </c>
      <c r="F151" s="28" t="s">
        <v>53</v>
      </c>
      <c r="G151" s="28" t="s">
        <v>94</v>
      </c>
      <c r="H151" s="28" t="s">
        <v>7</v>
      </c>
      <c r="I151" s="28" t="s">
        <v>408</v>
      </c>
      <c r="J151" s="29" t="e">
        <f>VLOOKUP(K151,#REF!,2,0)</f>
        <v>#REF!</v>
      </c>
      <c r="K151" s="5" t="str">
        <f t="shared" si="6"/>
        <v>04 2 01 60020</v>
      </c>
      <c r="L151" s="43"/>
      <c r="M151" s="22" t="s">
        <v>409</v>
      </c>
      <c r="N151" s="7" t="b">
        <f t="shared" si="10"/>
        <v>1</v>
      </c>
    </row>
    <row r="152" spans="1:15" s="32" customFormat="1" ht="19.5">
      <c r="A152" s="196"/>
      <c r="B152" s="196"/>
      <c r="C152" s="197"/>
      <c r="D152" s="198"/>
      <c r="E152" s="199"/>
      <c r="F152" s="159" t="s">
        <v>53</v>
      </c>
      <c r="G152" s="159" t="s">
        <v>94</v>
      </c>
      <c r="H152" s="159" t="s">
        <v>37</v>
      </c>
      <c r="I152" s="159" t="s">
        <v>13</v>
      </c>
      <c r="J152" s="200" t="e">
        <f>VLOOKUP(K152,#REF!,2,0)</f>
        <v>#REF!</v>
      </c>
      <c r="K152" s="5" t="str">
        <f t="shared" si="6"/>
        <v>04 2 02 00000</v>
      </c>
      <c r="L152" s="43"/>
      <c r="M152" s="22" t="s">
        <v>410</v>
      </c>
      <c r="N152" s="7" t="b">
        <f t="shared" si="10"/>
        <v>1</v>
      </c>
    </row>
    <row r="153" spans="1:15" s="32" customFormat="1" ht="37.5">
      <c r="A153" s="84" t="s">
        <v>53</v>
      </c>
      <c r="B153" s="84" t="s">
        <v>94</v>
      </c>
      <c r="C153" s="84" t="s">
        <v>411</v>
      </c>
      <c r="D153" s="84" t="s">
        <v>412</v>
      </c>
      <c r="E153" s="89" t="s">
        <v>413</v>
      </c>
      <c r="F153" s="30" t="s">
        <v>53</v>
      </c>
      <c r="G153" s="30" t="s">
        <v>94</v>
      </c>
      <c r="H153" s="30" t="s">
        <v>37</v>
      </c>
      <c r="I153" s="30" t="s">
        <v>414</v>
      </c>
      <c r="J153" s="29" t="e">
        <f>VLOOKUP(K153,#REF!,2,0)</f>
        <v>#REF!</v>
      </c>
      <c r="K153" s="5" t="str">
        <f t="shared" si="6"/>
        <v>04 2 02 20130</v>
      </c>
      <c r="L153" s="43"/>
      <c r="M153" s="22" t="s">
        <v>415</v>
      </c>
      <c r="N153" s="7" t="b">
        <f t="shared" si="10"/>
        <v>1</v>
      </c>
    </row>
    <row r="154" spans="1:15" s="32" customFormat="1" ht="75">
      <c r="A154" s="84" t="s">
        <v>53</v>
      </c>
      <c r="B154" s="84" t="s">
        <v>94</v>
      </c>
      <c r="C154" s="84" t="s">
        <v>416</v>
      </c>
      <c r="D154" s="84" t="s">
        <v>417</v>
      </c>
      <c r="E154" s="89" t="s">
        <v>418</v>
      </c>
      <c r="F154" s="30" t="s">
        <v>53</v>
      </c>
      <c r="G154" s="30" t="s">
        <v>94</v>
      </c>
      <c r="H154" s="30" t="s">
        <v>37</v>
      </c>
      <c r="I154" s="30" t="s">
        <v>419</v>
      </c>
      <c r="J154" s="29" t="e">
        <f>VLOOKUP(K154,#REF!,2,0)</f>
        <v>#REF!</v>
      </c>
      <c r="K154" s="5" t="str">
        <f t="shared" si="6"/>
        <v>04 2 02 20810</v>
      </c>
      <c r="L154" s="43"/>
      <c r="M154" s="22" t="s">
        <v>420</v>
      </c>
      <c r="N154" s="7" t="b">
        <f t="shared" si="10"/>
        <v>1</v>
      </c>
    </row>
    <row r="155" spans="1:15" s="32" customFormat="1" ht="37.5">
      <c r="A155" s="84" t="s">
        <v>53</v>
      </c>
      <c r="B155" s="84" t="s">
        <v>94</v>
      </c>
      <c r="C155" s="84" t="s">
        <v>421</v>
      </c>
      <c r="D155" s="84" t="s">
        <v>422</v>
      </c>
      <c r="E155" s="89" t="s">
        <v>423</v>
      </c>
      <c r="F155" s="30" t="s">
        <v>53</v>
      </c>
      <c r="G155" s="30" t="s">
        <v>94</v>
      </c>
      <c r="H155" s="30" t="s">
        <v>37</v>
      </c>
      <c r="I155" s="30" t="s">
        <v>424</v>
      </c>
      <c r="J155" s="29" t="e">
        <f>VLOOKUP(K155,#REF!,2,0)</f>
        <v>#REF!</v>
      </c>
      <c r="K155" s="5" t="str">
        <f t="shared" si="6"/>
        <v>04 2 02 20820</v>
      </c>
      <c r="L155" s="43"/>
      <c r="M155" s="22" t="s">
        <v>425</v>
      </c>
      <c r="N155" s="7" t="b">
        <f t="shared" si="10"/>
        <v>1</v>
      </c>
    </row>
    <row r="156" spans="1:15" s="32" customFormat="1">
      <c r="A156" s="84" t="s">
        <v>53</v>
      </c>
      <c r="B156" s="84" t="s">
        <v>94</v>
      </c>
      <c r="C156" s="84" t="s">
        <v>426</v>
      </c>
      <c r="D156" s="84" t="s">
        <v>427</v>
      </c>
      <c r="E156" s="89" t="s">
        <v>428</v>
      </c>
      <c r="F156" s="30" t="s">
        <v>53</v>
      </c>
      <c r="G156" s="30" t="s">
        <v>94</v>
      </c>
      <c r="H156" s="30" t="s">
        <v>37</v>
      </c>
      <c r="I156" s="30" t="s">
        <v>429</v>
      </c>
      <c r="J156" s="29" t="e">
        <f>VLOOKUP(K156,#REF!,2,0)</f>
        <v>#REF!</v>
      </c>
      <c r="K156" s="5" t="str">
        <f t="shared" si="6"/>
        <v>04 2 02 20830</v>
      </c>
      <c r="L156" s="43"/>
      <c r="M156" s="22" t="s">
        <v>430</v>
      </c>
      <c r="N156" s="7" t="b">
        <f t="shared" si="10"/>
        <v>1</v>
      </c>
    </row>
    <row r="157" spans="1:15" s="32" customFormat="1" ht="37.5">
      <c r="A157" s="84" t="s">
        <v>53</v>
      </c>
      <c r="B157" s="84" t="s">
        <v>94</v>
      </c>
      <c r="C157" s="84" t="s">
        <v>431</v>
      </c>
      <c r="D157" s="84" t="s">
        <v>432</v>
      </c>
      <c r="E157" s="91" t="s">
        <v>433</v>
      </c>
      <c r="F157" s="30" t="s">
        <v>53</v>
      </c>
      <c r="G157" s="30" t="s">
        <v>94</v>
      </c>
      <c r="H157" s="30" t="s">
        <v>37</v>
      </c>
      <c r="I157" s="30" t="s">
        <v>434</v>
      </c>
      <c r="J157" s="29" t="e">
        <f>VLOOKUP(K157,#REF!,2,0)</f>
        <v>#REF!</v>
      </c>
      <c r="K157" s="5" t="str">
        <f t="shared" ref="K157:K192" si="11">CONCATENATE(F157," ",G157," ",H157," ",I157)</f>
        <v>04 2 02 21010</v>
      </c>
      <c r="L157" s="43"/>
      <c r="M157" s="22" t="s">
        <v>435</v>
      </c>
      <c r="N157" s="7" t="b">
        <f t="shared" si="10"/>
        <v>1</v>
      </c>
    </row>
    <row r="158" spans="1:15" s="32" customFormat="1">
      <c r="A158" s="84"/>
      <c r="B158" s="84"/>
      <c r="C158" s="84"/>
      <c r="D158" s="84"/>
      <c r="E158" s="89"/>
      <c r="F158" s="30" t="s">
        <v>53</v>
      </c>
      <c r="G158" s="30" t="s">
        <v>94</v>
      </c>
      <c r="H158" s="30" t="s">
        <v>37</v>
      </c>
      <c r="I158" s="30" t="s">
        <v>1559</v>
      </c>
      <c r="J158" s="29" t="e">
        <f>VLOOKUP(K158,#REF!,2,0)</f>
        <v>#REF!</v>
      </c>
      <c r="K158" s="5" t="str">
        <f t="shared" si="11"/>
        <v>04 2 02 21030</v>
      </c>
      <c r="L158" s="43"/>
      <c r="M158" s="22" t="s">
        <v>1322</v>
      </c>
      <c r="N158" s="7" t="b">
        <f t="shared" si="10"/>
        <v>1</v>
      </c>
    </row>
    <row r="159" spans="1:15" s="32" customFormat="1" ht="75">
      <c r="A159" s="84" t="s">
        <v>53</v>
      </c>
      <c r="B159" s="84" t="s">
        <v>94</v>
      </c>
      <c r="C159" s="84" t="s">
        <v>436</v>
      </c>
      <c r="D159" s="84" t="s">
        <v>437</v>
      </c>
      <c r="E159" s="91" t="s">
        <v>438</v>
      </c>
      <c r="F159" s="30" t="s">
        <v>53</v>
      </c>
      <c r="G159" s="30" t="s">
        <v>94</v>
      </c>
      <c r="H159" s="30" t="s">
        <v>37</v>
      </c>
      <c r="I159" s="30" t="s">
        <v>439</v>
      </c>
      <c r="J159" s="29" t="e">
        <f>VLOOKUP(K159,#REF!,2,0)</f>
        <v>#REF!</v>
      </c>
      <c r="K159" s="5" t="str">
        <f t="shared" si="11"/>
        <v>04 2 02 60090</v>
      </c>
      <c r="L159" s="43"/>
      <c r="M159" s="22" t="s">
        <v>440</v>
      </c>
      <c r="N159" s="7" t="b">
        <f t="shared" si="10"/>
        <v>1</v>
      </c>
    </row>
    <row r="160" spans="1:15" s="32" customFormat="1">
      <c r="A160" s="84"/>
      <c r="B160" s="84"/>
      <c r="C160" s="84"/>
      <c r="D160" s="84"/>
      <c r="E160" s="91"/>
      <c r="F160" s="30" t="s">
        <v>53</v>
      </c>
      <c r="G160" s="30" t="s">
        <v>94</v>
      </c>
      <c r="H160" s="30" t="s">
        <v>37</v>
      </c>
      <c r="I160" s="30" t="s">
        <v>1560</v>
      </c>
      <c r="J160" s="29" t="e">
        <f>VLOOKUP(K160,#REF!,2,0)</f>
        <v>#REF!</v>
      </c>
      <c r="K160" s="5" t="str">
        <f t="shared" si="11"/>
        <v>04 2 02 76460</v>
      </c>
      <c r="M160" s="22" t="s">
        <v>1325</v>
      </c>
      <c r="N160" s="7" t="b">
        <f t="shared" si="10"/>
        <v>1</v>
      </c>
    </row>
    <row r="161" spans="1:15" s="32" customFormat="1">
      <c r="A161" s="84"/>
      <c r="B161" s="84"/>
      <c r="C161" s="84"/>
      <c r="D161" s="84"/>
      <c r="E161" s="91"/>
      <c r="F161" s="30" t="s">
        <v>53</v>
      </c>
      <c r="G161" s="30" t="s">
        <v>94</v>
      </c>
      <c r="H161" s="30" t="s">
        <v>37</v>
      </c>
      <c r="I161" s="30" t="s">
        <v>1561</v>
      </c>
      <c r="J161" s="29" t="e">
        <f>VLOOKUP(K161,#REF!,2,0)</f>
        <v>#REF!</v>
      </c>
      <c r="K161" s="5" t="str">
        <f t="shared" si="11"/>
        <v>04 2 02 76470</v>
      </c>
      <c r="M161" s="22" t="s">
        <v>1327</v>
      </c>
      <c r="N161" s="7" t="b">
        <f t="shared" si="10"/>
        <v>1</v>
      </c>
    </row>
    <row r="162" spans="1:15" s="32" customFormat="1">
      <c r="A162" s="84"/>
      <c r="B162" s="84"/>
      <c r="C162" s="84"/>
      <c r="D162" s="84"/>
      <c r="E162" s="91"/>
      <c r="F162" s="30" t="s">
        <v>53</v>
      </c>
      <c r="G162" s="30" t="s">
        <v>94</v>
      </c>
      <c r="H162" s="30" t="s">
        <v>37</v>
      </c>
      <c r="I162" s="30" t="s">
        <v>1562</v>
      </c>
      <c r="J162" s="29" t="e">
        <f>VLOOKUP(K162,#REF!,2,0)</f>
        <v>#REF!</v>
      </c>
      <c r="K162" s="5" t="str">
        <f t="shared" si="11"/>
        <v>04 2 02 S6460</v>
      </c>
      <c r="M162" s="22" t="s">
        <v>1329</v>
      </c>
      <c r="N162" s="7" t="b">
        <f t="shared" si="10"/>
        <v>1</v>
      </c>
    </row>
    <row r="163" spans="1:15" s="32" customFormat="1">
      <c r="A163" s="84"/>
      <c r="B163" s="84"/>
      <c r="C163" s="84"/>
      <c r="D163" s="84"/>
      <c r="E163" s="91"/>
      <c r="F163" s="30" t="s">
        <v>53</v>
      </c>
      <c r="G163" s="30" t="s">
        <v>94</v>
      </c>
      <c r="H163" s="30" t="s">
        <v>37</v>
      </c>
      <c r="I163" s="30" t="s">
        <v>1563</v>
      </c>
      <c r="J163" s="29" t="e">
        <f>VLOOKUP(K163,#REF!,2,0)</f>
        <v>#REF!</v>
      </c>
      <c r="K163" s="5" t="str">
        <f t="shared" si="11"/>
        <v>04 2 02 S6470</v>
      </c>
      <c r="M163" s="22" t="s">
        <v>1331</v>
      </c>
      <c r="N163" s="7" t="b">
        <f t="shared" si="10"/>
        <v>1</v>
      </c>
    </row>
    <row r="164" spans="1:15" s="32" customFormat="1" ht="19.5">
      <c r="A164" s="196"/>
      <c r="B164" s="196"/>
      <c r="C164" s="197"/>
      <c r="D164" s="198"/>
      <c r="E164" s="199"/>
      <c r="F164" s="159" t="s">
        <v>53</v>
      </c>
      <c r="G164" s="159" t="s">
        <v>94</v>
      </c>
      <c r="H164" s="159" t="s">
        <v>48</v>
      </c>
      <c r="I164" s="159" t="s">
        <v>13</v>
      </c>
      <c r="J164" s="200" t="e">
        <f>VLOOKUP(K164,#REF!,2,0)</f>
        <v>#REF!</v>
      </c>
      <c r="K164" s="5" t="str">
        <f t="shared" si="11"/>
        <v>04 2 03 00000</v>
      </c>
      <c r="M164" s="22" t="s">
        <v>441</v>
      </c>
      <c r="N164" s="7" t="b">
        <f t="shared" si="10"/>
        <v>1</v>
      </c>
    </row>
    <row r="165" spans="1:15" s="32" customFormat="1" ht="80.25" customHeight="1">
      <c r="A165" s="84" t="s">
        <v>53</v>
      </c>
      <c r="B165" s="84" t="s">
        <v>94</v>
      </c>
      <c r="C165" s="84" t="s">
        <v>442</v>
      </c>
      <c r="D165" s="84" t="s">
        <v>443</v>
      </c>
      <c r="E165" s="89" t="s">
        <v>444</v>
      </c>
      <c r="F165" s="30" t="s">
        <v>53</v>
      </c>
      <c r="G165" s="30" t="s">
        <v>94</v>
      </c>
      <c r="H165" s="30" t="s">
        <v>48</v>
      </c>
      <c r="I165" s="30" t="s">
        <v>445</v>
      </c>
      <c r="J165" s="29" t="e">
        <f>VLOOKUP(K165,#REF!,2,0)</f>
        <v>#REF!</v>
      </c>
      <c r="K165" s="5" t="str">
        <f t="shared" si="11"/>
        <v>04 2 03 20570</v>
      </c>
      <c r="M165" s="22" t="s">
        <v>446</v>
      </c>
      <c r="N165" s="7" t="b">
        <f t="shared" si="10"/>
        <v>1</v>
      </c>
      <c r="O165" s="43"/>
    </row>
    <row r="166" spans="1:15" s="32" customFormat="1" ht="93" customHeight="1">
      <c r="A166" s="84" t="s">
        <v>53</v>
      </c>
      <c r="B166" s="84" t="s">
        <v>94</v>
      </c>
      <c r="C166" s="84" t="s">
        <v>447</v>
      </c>
      <c r="D166" s="84" t="s">
        <v>448</v>
      </c>
      <c r="E166" s="89" t="s">
        <v>449</v>
      </c>
      <c r="F166" s="30" t="s">
        <v>53</v>
      </c>
      <c r="G166" s="30" t="s">
        <v>94</v>
      </c>
      <c r="H166" s="30" t="s">
        <v>48</v>
      </c>
      <c r="I166" s="30" t="s">
        <v>450</v>
      </c>
      <c r="J166" s="29" t="e">
        <f>VLOOKUP(K166,#REF!,2,0)</f>
        <v>#REF!</v>
      </c>
      <c r="K166" s="5" t="str">
        <f t="shared" si="11"/>
        <v>04 2 03 20920</v>
      </c>
      <c r="M166" s="22" t="s">
        <v>451</v>
      </c>
      <c r="N166" s="7" t="b">
        <f t="shared" si="10"/>
        <v>1</v>
      </c>
    </row>
    <row r="167" spans="1:15" s="32" customFormat="1" ht="111.75" customHeight="1">
      <c r="A167" s="81" t="s">
        <v>53</v>
      </c>
      <c r="B167" s="81" t="s">
        <v>316</v>
      </c>
      <c r="C167" s="82" t="s">
        <v>9</v>
      </c>
      <c r="D167" s="83" t="s">
        <v>452</v>
      </c>
      <c r="E167" s="96" t="s">
        <v>453</v>
      </c>
      <c r="F167" s="25" t="s">
        <v>53</v>
      </c>
      <c r="G167" s="25" t="s">
        <v>316</v>
      </c>
      <c r="H167" s="25" t="s">
        <v>12</v>
      </c>
      <c r="I167" s="25" t="s">
        <v>13</v>
      </c>
      <c r="J167" s="170" t="e">
        <f>VLOOKUP(K167,#REF!,2,0)</f>
        <v>#REF!</v>
      </c>
      <c r="K167" s="5" t="str">
        <f t="shared" si="11"/>
        <v>04 3 00 00000</v>
      </c>
      <c r="M167" s="44" t="s">
        <v>454</v>
      </c>
      <c r="N167" s="7" t="b">
        <f t="shared" si="10"/>
        <v>1</v>
      </c>
    </row>
    <row r="168" spans="1:15" s="43" customFormat="1" ht="19.5">
      <c r="A168" s="196"/>
      <c r="B168" s="196"/>
      <c r="C168" s="197"/>
      <c r="D168" s="198"/>
      <c r="E168" s="199"/>
      <c r="F168" s="159" t="s">
        <v>53</v>
      </c>
      <c r="G168" s="159" t="s">
        <v>316</v>
      </c>
      <c r="H168" s="159" t="s">
        <v>7</v>
      </c>
      <c r="I168" s="159" t="s">
        <v>13</v>
      </c>
      <c r="J168" s="200" t="e">
        <f>VLOOKUP(K168,#REF!,2,0)</f>
        <v>#REF!</v>
      </c>
      <c r="K168" s="5" t="str">
        <f t="shared" si="11"/>
        <v>04 3 01 00000</v>
      </c>
      <c r="L168" s="32"/>
      <c r="M168" s="22" t="s">
        <v>455</v>
      </c>
      <c r="N168" s="7" t="b">
        <f t="shared" si="10"/>
        <v>1</v>
      </c>
      <c r="O168" s="32"/>
    </row>
    <row r="169" spans="1:15" s="32" customFormat="1" ht="56.25">
      <c r="A169" s="84" t="s">
        <v>53</v>
      </c>
      <c r="B169" s="84">
        <v>3</v>
      </c>
      <c r="C169" s="84">
        <v>1107</v>
      </c>
      <c r="D169" s="84" t="s">
        <v>456</v>
      </c>
      <c r="E169" s="92" t="s">
        <v>457</v>
      </c>
      <c r="F169" s="30" t="s">
        <v>53</v>
      </c>
      <c r="G169" s="30" t="s">
        <v>316</v>
      </c>
      <c r="H169" s="30" t="s">
        <v>7</v>
      </c>
      <c r="I169" s="30" t="s">
        <v>22</v>
      </c>
      <c r="J169" s="140" t="e">
        <f>VLOOKUP(K169,#REF!,2,0)</f>
        <v>#REF!</v>
      </c>
      <c r="K169" s="5" t="str">
        <f t="shared" si="11"/>
        <v>04 3 01 11010</v>
      </c>
      <c r="L169" s="43"/>
      <c r="M169" s="22" t="s">
        <v>458</v>
      </c>
      <c r="N169" s="7" t="b">
        <f t="shared" si="10"/>
        <v>1</v>
      </c>
    </row>
    <row r="170" spans="1:15" s="32" customFormat="1">
      <c r="A170" s="84"/>
      <c r="B170" s="84"/>
      <c r="C170" s="84"/>
      <c r="D170" s="84"/>
      <c r="E170" s="92"/>
      <c r="F170" s="30" t="s">
        <v>53</v>
      </c>
      <c r="G170" s="30" t="s">
        <v>316</v>
      </c>
      <c r="H170" s="30" t="s">
        <v>7</v>
      </c>
      <c r="I170" s="30" t="s">
        <v>1536</v>
      </c>
      <c r="J170" s="140" t="e">
        <f>VLOOKUP(K170,#REF!,2,0)</f>
        <v>#REF!</v>
      </c>
      <c r="K170" s="5" t="str">
        <f t="shared" si="11"/>
        <v>04 3 01 77250</v>
      </c>
      <c r="M170" s="22" t="s">
        <v>1336</v>
      </c>
      <c r="N170" s="7" t="b">
        <f t="shared" si="10"/>
        <v>1</v>
      </c>
    </row>
    <row r="171" spans="1:15" s="32" customFormat="1" ht="19.5">
      <c r="A171" s="196"/>
      <c r="B171" s="196"/>
      <c r="C171" s="197"/>
      <c r="D171" s="198"/>
      <c r="E171" s="199"/>
      <c r="F171" s="159" t="s">
        <v>53</v>
      </c>
      <c r="G171" s="159" t="s">
        <v>316</v>
      </c>
      <c r="H171" s="159" t="s">
        <v>37</v>
      </c>
      <c r="I171" s="159" t="s">
        <v>13</v>
      </c>
      <c r="J171" s="200" t="e">
        <f>VLOOKUP(K171,#REF!,2,0)</f>
        <v>#REF!</v>
      </c>
      <c r="K171" s="5" t="str">
        <f t="shared" si="11"/>
        <v>04 3 02 00000</v>
      </c>
      <c r="M171" s="22" t="s">
        <v>459</v>
      </c>
      <c r="N171" s="7" t="b">
        <f t="shared" si="10"/>
        <v>1</v>
      </c>
    </row>
    <row r="172" spans="1:15" s="32" customFormat="1" ht="37.5">
      <c r="A172" s="84" t="s">
        <v>53</v>
      </c>
      <c r="B172" s="84" t="s">
        <v>316</v>
      </c>
      <c r="C172" s="84" t="s">
        <v>460</v>
      </c>
      <c r="D172" s="84" t="s">
        <v>461</v>
      </c>
      <c r="E172" s="91" t="s">
        <v>462</v>
      </c>
      <c r="F172" s="30" t="s">
        <v>53</v>
      </c>
      <c r="G172" s="30" t="s">
        <v>316</v>
      </c>
      <c r="H172" s="30" t="s">
        <v>37</v>
      </c>
      <c r="I172" s="30" t="s">
        <v>463</v>
      </c>
      <c r="J172" s="141" t="e">
        <f>VLOOKUP(K172,#REF!,2,0)</f>
        <v>#REF!</v>
      </c>
      <c r="K172" s="5" t="str">
        <f t="shared" si="11"/>
        <v>04 3 02 20290</v>
      </c>
      <c r="M172" s="22" t="s">
        <v>464</v>
      </c>
      <c r="N172" s="7" t="b">
        <f t="shared" si="10"/>
        <v>1</v>
      </c>
    </row>
    <row r="173" spans="1:15" s="32" customFormat="1">
      <c r="A173" s="84"/>
      <c r="B173" s="84"/>
      <c r="C173" s="84"/>
      <c r="D173" s="84"/>
      <c r="E173" s="91"/>
      <c r="F173" s="30" t="s">
        <v>53</v>
      </c>
      <c r="G173" s="30" t="s">
        <v>316</v>
      </c>
      <c r="H173" s="30" t="s">
        <v>37</v>
      </c>
      <c r="I173" s="30" t="s">
        <v>1564</v>
      </c>
      <c r="J173" s="141" t="e">
        <f>VLOOKUP(K173,#REF!,2,0)</f>
        <v>#REF!</v>
      </c>
      <c r="K173" s="5" t="str">
        <f t="shared" si="11"/>
        <v>04 3 02 77260</v>
      </c>
      <c r="M173" s="22" t="s">
        <v>1339</v>
      </c>
      <c r="N173" s="7" t="b">
        <f t="shared" si="10"/>
        <v>1</v>
      </c>
    </row>
    <row r="174" spans="1:15" s="32" customFormat="1" ht="49.5" customHeight="1" thickBot="1">
      <c r="A174" s="84"/>
      <c r="B174" s="84"/>
      <c r="C174" s="84"/>
      <c r="D174" s="84"/>
      <c r="E174" s="91"/>
      <c r="F174" s="30" t="s">
        <v>53</v>
      </c>
      <c r="G174" s="30" t="s">
        <v>316</v>
      </c>
      <c r="H174" s="30" t="s">
        <v>37</v>
      </c>
      <c r="I174" s="30" t="s">
        <v>1565</v>
      </c>
      <c r="J174" s="141" t="e">
        <f>VLOOKUP(K174,#REF!,2,0)</f>
        <v>#REF!</v>
      </c>
      <c r="K174" s="5" t="str">
        <f t="shared" si="11"/>
        <v>04 3 02 S7260</v>
      </c>
      <c r="M174" s="22" t="s">
        <v>1341</v>
      </c>
      <c r="N174" s="7" t="b">
        <f t="shared" si="10"/>
        <v>1</v>
      </c>
    </row>
    <row r="175" spans="1:15" s="32" customFormat="1" ht="20.25" thickBot="1">
      <c r="A175" s="196"/>
      <c r="B175" s="196"/>
      <c r="C175" s="197"/>
      <c r="D175" s="198"/>
      <c r="E175" s="199"/>
      <c r="F175" s="159" t="s">
        <v>53</v>
      </c>
      <c r="G175" s="159" t="s">
        <v>316</v>
      </c>
      <c r="H175" s="159" t="s">
        <v>48</v>
      </c>
      <c r="I175" s="159" t="s">
        <v>13</v>
      </c>
      <c r="J175" s="200" t="e">
        <f>VLOOKUP(K175,#REF!,2,0)</f>
        <v>#REF!</v>
      </c>
      <c r="K175" s="5" t="str">
        <f t="shared" si="11"/>
        <v>04 3 03 00000</v>
      </c>
      <c r="M175" s="22" t="s">
        <v>465</v>
      </c>
      <c r="N175" s="7" t="b">
        <f t="shared" si="10"/>
        <v>1</v>
      </c>
      <c r="O175" s="27"/>
    </row>
    <row r="176" spans="1:15" s="32" customFormat="1" ht="81.75" customHeight="1">
      <c r="A176" s="69"/>
      <c r="B176" s="69"/>
      <c r="C176" s="69"/>
      <c r="D176" s="69"/>
      <c r="E176" s="76"/>
      <c r="F176" s="14" t="s">
        <v>53</v>
      </c>
      <c r="G176" s="14" t="s">
        <v>316</v>
      </c>
      <c r="H176" s="15" t="s">
        <v>48</v>
      </c>
      <c r="I176" s="15">
        <v>77150</v>
      </c>
      <c r="J176" s="142" t="e">
        <f>VLOOKUP(K176,#REF!,2,0)</f>
        <v>#REF!</v>
      </c>
      <c r="K176" s="5" t="str">
        <f t="shared" si="11"/>
        <v>04 3 03 77150</v>
      </c>
      <c r="M176" s="22" t="s">
        <v>466</v>
      </c>
      <c r="N176" s="7" t="b">
        <f t="shared" si="10"/>
        <v>1</v>
      </c>
      <c r="O176" s="6"/>
    </row>
    <row r="177" spans="1:15" s="32" customFormat="1" ht="20.25" thickBot="1">
      <c r="A177" s="196"/>
      <c r="B177" s="196"/>
      <c r="C177" s="197"/>
      <c r="D177" s="198"/>
      <c r="E177" s="199"/>
      <c r="F177" s="159" t="s">
        <v>53</v>
      </c>
      <c r="G177" s="159" t="s">
        <v>316</v>
      </c>
      <c r="H177" s="159" t="s">
        <v>53</v>
      </c>
      <c r="I177" s="159" t="s">
        <v>13</v>
      </c>
      <c r="J177" s="201" t="e">
        <f>VLOOKUP(K177,#REF!,2,0)</f>
        <v>#REF!</v>
      </c>
      <c r="K177" s="5" t="str">
        <f t="shared" si="11"/>
        <v>04 3 04 00000</v>
      </c>
      <c r="M177" s="22" t="s">
        <v>467</v>
      </c>
      <c r="N177" s="7" t="b">
        <f t="shared" si="10"/>
        <v>1</v>
      </c>
      <c r="O177" s="46"/>
    </row>
    <row r="178" spans="1:15" s="27" customFormat="1" ht="19.5" thickBot="1">
      <c r="A178" s="84"/>
      <c r="B178" s="84"/>
      <c r="C178" s="84"/>
      <c r="D178" s="84"/>
      <c r="E178" s="92"/>
      <c r="F178" s="30" t="s">
        <v>53</v>
      </c>
      <c r="G178" s="30" t="s">
        <v>316</v>
      </c>
      <c r="H178" s="30" t="s">
        <v>53</v>
      </c>
      <c r="I178" s="30" t="s">
        <v>22</v>
      </c>
      <c r="J178" s="134" t="e">
        <f>VLOOKUP(K178,#REF!,2,0)</f>
        <v>#REF!</v>
      </c>
      <c r="K178" s="5" t="str">
        <f t="shared" si="11"/>
        <v>04 3 04 11010</v>
      </c>
      <c r="L178" s="32"/>
      <c r="M178" s="22" t="s">
        <v>468</v>
      </c>
      <c r="N178" s="7" t="b">
        <f t="shared" si="10"/>
        <v>1</v>
      </c>
      <c r="O178" s="6"/>
    </row>
    <row r="179" spans="1:15" ht="19.5" thickBot="1">
      <c r="A179" s="84" t="s">
        <v>53</v>
      </c>
      <c r="B179" s="84" t="s">
        <v>316</v>
      </c>
      <c r="C179" s="84" t="s">
        <v>469</v>
      </c>
      <c r="D179" s="84" t="s">
        <v>470</v>
      </c>
      <c r="E179" s="202" t="s">
        <v>471</v>
      </c>
      <c r="F179" s="30" t="s">
        <v>53</v>
      </c>
      <c r="G179" s="30" t="s">
        <v>316</v>
      </c>
      <c r="H179" s="30" t="s">
        <v>53</v>
      </c>
      <c r="I179" s="30" t="s">
        <v>472</v>
      </c>
      <c r="J179" s="134" t="e">
        <f>VLOOKUP(K179,#REF!,2,0)</f>
        <v>#REF!</v>
      </c>
      <c r="K179" s="5" t="str">
        <f t="shared" si="11"/>
        <v>04 3 04 20280</v>
      </c>
      <c r="L179" s="27"/>
      <c r="M179" s="22" t="s">
        <v>473</v>
      </c>
      <c r="N179" s="7" t="b">
        <f t="shared" si="10"/>
        <v>1</v>
      </c>
      <c r="O179" s="46"/>
    </row>
    <row r="180" spans="1:15" s="46" customFormat="1" ht="38.25" thickBot="1">
      <c r="A180" s="84" t="s">
        <v>53</v>
      </c>
      <c r="B180" s="84" t="s">
        <v>316</v>
      </c>
      <c r="C180" s="84" t="s">
        <v>474</v>
      </c>
      <c r="D180" s="84" t="s">
        <v>475</v>
      </c>
      <c r="E180" s="91" t="s">
        <v>476</v>
      </c>
      <c r="F180" s="30" t="s">
        <v>53</v>
      </c>
      <c r="G180" s="30" t="s">
        <v>316</v>
      </c>
      <c r="H180" s="30" t="s">
        <v>53</v>
      </c>
      <c r="I180" s="30" t="s">
        <v>477</v>
      </c>
      <c r="J180" s="134" t="e">
        <f>VLOOKUP(K180,#REF!,2,0)</f>
        <v>#REF!</v>
      </c>
      <c r="K180" s="5" t="str">
        <f t="shared" si="11"/>
        <v>04 3 04 20300</v>
      </c>
      <c r="L180" s="6"/>
      <c r="M180" s="22" t="s">
        <v>478</v>
      </c>
      <c r="N180" s="7" t="b">
        <f t="shared" si="10"/>
        <v>1</v>
      </c>
      <c r="O180" s="6"/>
    </row>
    <row r="181" spans="1:15" ht="38.25" thickBot="1">
      <c r="A181" s="84" t="s">
        <v>53</v>
      </c>
      <c r="B181" s="84" t="s">
        <v>316</v>
      </c>
      <c r="C181" s="84" t="s">
        <v>479</v>
      </c>
      <c r="D181" s="84" t="s">
        <v>480</v>
      </c>
      <c r="E181" s="93" t="s">
        <v>481</v>
      </c>
      <c r="F181" s="30" t="s">
        <v>53</v>
      </c>
      <c r="G181" s="30" t="s">
        <v>316</v>
      </c>
      <c r="H181" s="30" t="s">
        <v>53</v>
      </c>
      <c r="I181" s="30" t="s">
        <v>482</v>
      </c>
      <c r="J181" s="134" t="e">
        <f>VLOOKUP(K181,#REF!,2,0)</f>
        <v>#REF!</v>
      </c>
      <c r="K181" s="5" t="str">
        <f t="shared" si="11"/>
        <v>04 3 04 20780</v>
      </c>
      <c r="L181" s="46"/>
      <c r="M181" s="22" t="s">
        <v>483</v>
      </c>
      <c r="N181" s="7" t="b">
        <f t="shared" si="10"/>
        <v>1</v>
      </c>
      <c r="O181" s="27"/>
    </row>
    <row r="182" spans="1:15" s="46" customFormat="1" ht="75.75" thickBot="1">
      <c r="A182" s="84" t="s">
        <v>53</v>
      </c>
      <c r="B182" s="84" t="s">
        <v>316</v>
      </c>
      <c r="C182" s="84" t="s">
        <v>484</v>
      </c>
      <c r="D182" s="84" t="s">
        <v>485</v>
      </c>
      <c r="E182" s="89" t="s">
        <v>486</v>
      </c>
      <c r="F182" s="30" t="s">
        <v>53</v>
      </c>
      <c r="G182" s="30" t="s">
        <v>316</v>
      </c>
      <c r="H182" s="30" t="s">
        <v>53</v>
      </c>
      <c r="I182" s="30" t="s">
        <v>487</v>
      </c>
      <c r="J182" s="134" t="e">
        <f>VLOOKUP(K182,#REF!,2,0)</f>
        <v>#REF!</v>
      </c>
      <c r="K182" s="5" t="str">
        <f t="shared" si="11"/>
        <v>04 3 04 20790</v>
      </c>
      <c r="L182" s="6"/>
      <c r="M182" s="22" t="s">
        <v>488</v>
      </c>
      <c r="N182" s="7" t="b">
        <f t="shared" si="10"/>
        <v>1</v>
      </c>
      <c r="O182" s="27"/>
    </row>
    <row r="183" spans="1:15" ht="75.75" thickBot="1">
      <c r="A183" s="84" t="s">
        <v>53</v>
      </c>
      <c r="B183" s="84" t="s">
        <v>316</v>
      </c>
      <c r="C183" s="84" t="s">
        <v>489</v>
      </c>
      <c r="D183" s="84" t="s">
        <v>490</v>
      </c>
      <c r="E183" s="89" t="s">
        <v>491</v>
      </c>
      <c r="F183" s="30" t="s">
        <v>53</v>
      </c>
      <c r="G183" s="30" t="s">
        <v>316</v>
      </c>
      <c r="H183" s="30" t="s">
        <v>53</v>
      </c>
      <c r="I183" s="30" t="s">
        <v>492</v>
      </c>
      <c r="J183" s="134" t="e">
        <f>VLOOKUP(K183,#REF!,2,0)</f>
        <v>#REF!</v>
      </c>
      <c r="K183" s="5" t="str">
        <f t="shared" si="11"/>
        <v>04 3 04 20800</v>
      </c>
      <c r="L183" s="46"/>
      <c r="M183" s="22" t="s">
        <v>493</v>
      </c>
      <c r="N183" s="7" t="b">
        <f t="shared" si="10"/>
        <v>1</v>
      </c>
      <c r="O183" s="27"/>
    </row>
    <row r="184" spans="1:15" s="27" customFormat="1" ht="19.5" thickBot="1">
      <c r="A184" s="84"/>
      <c r="B184" s="84"/>
      <c r="C184" s="84"/>
      <c r="D184" s="84"/>
      <c r="E184" s="89"/>
      <c r="F184" s="30" t="s">
        <v>53</v>
      </c>
      <c r="G184" s="30" t="s">
        <v>316</v>
      </c>
      <c r="H184" s="30" t="s">
        <v>53</v>
      </c>
      <c r="I184" s="30" t="s">
        <v>1566</v>
      </c>
      <c r="J184" s="134" t="e">
        <f>VLOOKUP(K184,#REF!,2,0)</f>
        <v>#REF!</v>
      </c>
      <c r="K184" s="5" t="str">
        <f t="shared" si="11"/>
        <v>04 3 04 77060</v>
      </c>
      <c r="L184" s="6"/>
      <c r="M184" s="22" t="s">
        <v>1348</v>
      </c>
      <c r="N184" s="7" t="b">
        <f t="shared" si="10"/>
        <v>1</v>
      </c>
      <c r="O184" s="6"/>
    </row>
    <row r="185" spans="1:15" s="27" customFormat="1" ht="68.25" thickBot="1">
      <c r="A185" s="203" t="s">
        <v>62</v>
      </c>
      <c r="B185" s="203" t="s">
        <v>8</v>
      </c>
      <c r="C185" s="204" t="s">
        <v>9</v>
      </c>
      <c r="D185" s="205" t="s">
        <v>494</v>
      </c>
      <c r="E185" s="206" t="s">
        <v>495</v>
      </c>
      <c r="F185" s="207" t="s">
        <v>62</v>
      </c>
      <c r="G185" s="207" t="s">
        <v>8</v>
      </c>
      <c r="H185" s="207" t="s">
        <v>12</v>
      </c>
      <c r="I185" s="207" t="s">
        <v>13</v>
      </c>
      <c r="J185" s="208" t="e">
        <f>VLOOKUP(K185,#REF!,2,0)</f>
        <v>#REF!</v>
      </c>
      <c r="K185" s="5" t="str">
        <f t="shared" si="11"/>
        <v>05 0 00 00000</v>
      </c>
      <c r="M185" s="11" t="s">
        <v>496</v>
      </c>
      <c r="N185" s="7" t="b">
        <f t="shared" si="10"/>
        <v>1</v>
      </c>
      <c r="O185" s="6"/>
    </row>
    <row r="186" spans="1:15" s="27" customFormat="1" ht="19.5" thickBot="1">
      <c r="A186" s="81" t="s">
        <v>62</v>
      </c>
      <c r="B186" s="81" t="s">
        <v>15</v>
      </c>
      <c r="C186" s="82" t="s">
        <v>9</v>
      </c>
      <c r="D186" s="83" t="s">
        <v>497</v>
      </c>
      <c r="E186" s="96" t="s">
        <v>498</v>
      </c>
      <c r="F186" s="25" t="s">
        <v>62</v>
      </c>
      <c r="G186" s="25" t="s">
        <v>15</v>
      </c>
      <c r="H186" s="25" t="s">
        <v>12</v>
      </c>
      <c r="I186" s="25" t="s">
        <v>13</v>
      </c>
      <c r="J186" s="170" t="e">
        <f>VLOOKUP(K186,#REF!,2,0)</f>
        <v>#REF!</v>
      </c>
      <c r="K186" s="5" t="str">
        <f t="shared" si="11"/>
        <v>05 1 00 00000</v>
      </c>
      <c r="M186" s="12" t="s">
        <v>499</v>
      </c>
      <c r="N186" s="7" t="b">
        <f t="shared" si="10"/>
        <v>1</v>
      </c>
      <c r="O186" s="6"/>
    </row>
    <row r="187" spans="1:15" ht="20.25" thickBot="1">
      <c r="A187" s="196"/>
      <c r="B187" s="196"/>
      <c r="C187" s="197"/>
      <c r="D187" s="198"/>
      <c r="E187" s="199"/>
      <c r="F187" s="159" t="s">
        <v>62</v>
      </c>
      <c r="G187" s="159" t="s">
        <v>15</v>
      </c>
      <c r="H187" s="159" t="s">
        <v>7</v>
      </c>
      <c r="I187" s="159" t="s">
        <v>13</v>
      </c>
      <c r="J187" s="200" t="e">
        <f>VLOOKUP(K187,#REF!,2,0)</f>
        <v>#REF!</v>
      </c>
      <c r="K187" s="5" t="str">
        <f t="shared" si="11"/>
        <v>05 1 01 00000</v>
      </c>
      <c r="L187" s="27"/>
      <c r="M187" s="22" t="s">
        <v>500</v>
      </c>
      <c r="N187" s="7" t="b">
        <f t="shared" si="10"/>
        <v>1</v>
      </c>
    </row>
    <row r="188" spans="1:15">
      <c r="A188" s="69" t="s">
        <v>62</v>
      </c>
      <c r="B188" s="69" t="s">
        <v>15</v>
      </c>
      <c r="C188" s="70">
        <v>2039</v>
      </c>
      <c r="D188" s="71" t="s">
        <v>501</v>
      </c>
      <c r="E188" s="91" t="s">
        <v>502</v>
      </c>
      <c r="F188" s="15" t="s">
        <v>62</v>
      </c>
      <c r="G188" s="15" t="s">
        <v>15</v>
      </c>
      <c r="H188" s="15" t="s">
        <v>7</v>
      </c>
      <c r="I188" s="15" t="s">
        <v>503</v>
      </c>
      <c r="J188" s="141" t="e">
        <f>VLOOKUP(K188,#REF!,2,0)</f>
        <v>#REF!</v>
      </c>
      <c r="K188" s="5" t="str">
        <f t="shared" si="11"/>
        <v>05 1 01 20390</v>
      </c>
      <c r="M188" s="22" t="s">
        <v>504</v>
      </c>
      <c r="N188" s="7" t="b">
        <f t="shared" si="10"/>
        <v>1</v>
      </c>
      <c r="O188" s="47"/>
    </row>
    <row r="189" spans="1:15" ht="19.5">
      <c r="A189" s="196"/>
      <c r="B189" s="196"/>
      <c r="C189" s="197"/>
      <c r="D189" s="198"/>
      <c r="E189" s="199"/>
      <c r="F189" s="159" t="s">
        <v>62</v>
      </c>
      <c r="G189" s="159" t="s">
        <v>15</v>
      </c>
      <c r="H189" s="159" t="s">
        <v>37</v>
      </c>
      <c r="I189" s="159" t="s">
        <v>13</v>
      </c>
      <c r="J189" s="200" t="e">
        <f>VLOOKUP(K189,#REF!,2,0)</f>
        <v>#REF!</v>
      </c>
      <c r="K189" s="5" t="str">
        <f t="shared" si="11"/>
        <v>05 1 02 00000</v>
      </c>
      <c r="M189" s="22" t="s">
        <v>505</v>
      </c>
      <c r="N189" s="7" t="b">
        <f t="shared" si="10"/>
        <v>1</v>
      </c>
      <c r="O189" s="47"/>
    </row>
    <row r="190" spans="1:15">
      <c r="A190" s="69" t="s">
        <v>62</v>
      </c>
      <c r="B190" s="69" t="s">
        <v>15</v>
      </c>
      <c r="C190" s="70">
        <v>2039</v>
      </c>
      <c r="D190" s="71" t="s">
        <v>501</v>
      </c>
      <c r="E190" s="91" t="s">
        <v>502</v>
      </c>
      <c r="F190" s="15" t="s">
        <v>62</v>
      </c>
      <c r="G190" s="15" t="s">
        <v>15</v>
      </c>
      <c r="H190" s="15" t="s">
        <v>37</v>
      </c>
      <c r="I190" s="15" t="s">
        <v>503</v>
      </c>
      <c r="J190" s="141" t="e">
        <f>VLOOKUP(K190,#REF!,2,0)</f>
        <v>#REF!</v>
      </c>
      <c r="K190" s="5" t="str">
        <f t="shared" si="11"/>
        <v>05 1 02 20390</v>
      </c>
      <c r="M190" s="22" t="s">
        <v>506</v>
      </c>
      <c r="N190" s="7" t="b">
        <f t="shared" si="10"/>
        <v>1</v>
      </c>
      <c r="O190" s="47"/>
    </row>
    <row r="191" spans="1:15" ht="45">
      <c r="A191" s="78" t="s">
        <v>68</v>
      </c>
      <c r="B191" s="78" t="s">
        <v>8</v>
      </c>
      <c r="C191" s="79" t="s">
        <v>9</v>
      </c>
      <c r="D191" s="80" t="s">
        <v>507</v>
      </c>
      <c r="E191" s="95" t="s">
        <v>508</v>
      </c>
      <c r="F191" s="9" t="s">
        <v>68</v>
      </c>
      <c r="G191" s="9" t="s">
        <v>8</v>
      </c>
      <c r="H191" s="9" t="s">
        <v>12</v>
      </c>
      <c r="I191" s="9" t="s">
        <v>13</v>
      </c>
      <c r="J191" s="29" t="e">
        <f>VLOOKUP(K191,#REF!,2,0)</f>
        <v>#REF!</v>
      </c>
      <c r="K191" s="5" t="str">
        <f t="shared" si="11"/>
        <v>06 0 00 00000</v>
      </c>
      <c r="M191" s="11" t="s">
        <v>509</v>
      </c>
      <c r="N191" s="7" t="b">
        <f t="shared" si="10"/>
        <v>1</v>
      </c>
      <c r="O191" s="47"/>
    </row>
    <row r="192" spans="1:15" s="47" customFormat="1" ht="78.75" customHeight="1" thickBot="1">
      <c r="A192" s="81" t="s">
        <v>68</v>
      </c>
      <c r="B192" s="81" t="s">
        <v>15</v>
      </c>
      <c r="C192" s="82" t="s">
        <v>9</v>
      </c>
      <c r="D192" s="83" t="s">
        <v>510</v>
      </c>
      <c r="E192" s="96" t="s">
        <v>511</v>
      </c>
      <c r="F192" s="25" t="s">
        <v>68</v>
      </c>
      <c r="G192" s="25" t="s">
        <v>15</v>
      </c>
      <c r="H192" s="25" t="s">
        <v>12</v>
      </c>
      <c r="I192" s="25" t="s">
        <v>13</v>
      </c>
      <c r="J192" s="29" t="e">
        <f>VLOOKUP(K192,#REF!,2,0)</f>
        <v>#REF!</v>
      </c>
      <c r="K192" s="5" t="str">
        <f t="shared" si="11"/>
        <v>06 1 00 00000</v>
      </c>
      <c r="L192" s="6"/>
      <c r="M192" s="12" t="s">
        <v>513</v>
      </c>
      <c r="N192" s="7" t="b">
        <f t="shared" si="10"/>
        <v>1</v>
      </c>
      <c r="O192" s="6"/>
    </row>
    <row r="193" spans="1:15" s="47" customFormat="1" ht="20.25" thickBot="1">
      <c r="A193" s="196"/>
      <c r="B193" s="196"/>
      <c r="C193" s="197"/>
      <c r="D193" s="198"/>
      <c r="E193" s="199"/>
      <c r="F193" s="159" t="s">
        <v>68</v>
      </c>
      <c r="G193" s="159" t="s">
        <v>15</v>
      </c>
      <c r="H193" s="159" t="s">
        <v>7</v>
      </c>
      <c r="I193" s="159" t="s">
        <v>13</v>
      </c>
      <c r="J193" s="29" t="e">
        <f>VLOOKUP(K193,#REF!,2,0)</f>
        <v>#REF!</v>
      </c>
      <c r="K193" s="5" t="str">
        <f>CONCATENATE(F193," ",G193," ",H193," ",I193)</f>
        <v>06 1 01 00000</v>
      </c>
      <c r="M193" s="22" t="s">
        <v>514</v>
      </c>
      <c r="N193" s="7" t="b">
        <f t="shared" si="10"/>
        <v>1</v>
      </c>
      <c r="O193" s="27"/>
    </row>
    <row r="194" spans="1:15" s="47" customFormat="1" ht="19.5" thickBot="1">
      <c r="A194" s="69"/>
      <c r="B194" s="69"/>
      <c r="C194" s="70"/>
      <c r="D194" s="71"/>
      <c r="E194" s="222"/>
      <c r="F194" s="15" t="s">
        <v>68</v>
      </c>
      <c r="G194" s="15" t="s">
        <v>15</v>
      </c>
      <c r="H194" s="15" t="s">
        <v>7</v>
      </c>
      <c r="I194" s="15" t="s">
        <v>1567</v>
      </c>
      <c r="J194" s="29" t="e">
        <f>VLOOKUP(K194,#REF!,2,0)</f>
        <v>#REF!</v>
      </c>
      <c r="K194" s="5" t="str">
        <f t="shared" ref="K194:K197" si="12">CONCATENATE(F194," ",G194," ",H194," ",I194)</f>
        <v>06 1 01 50200</v>
      </c>
      <c r="M194" s="22" t="s">
        <v>1353</v>
      </c>
      <c r="N194" s="7" t="b">
        <f t="shared" si="10"/>
        <v>1</v>
      </c>
      <c r="O194" s="48"/>
    </row>
    <row r="195" spans="1:15" ht="19.5" thickBot="1">
      <c r="A195" s="69"/>
      <c r="B195" s="69"/>
      <c r="C195" s="70"/>
      <c r="D195" s="71"/>
      <c r="E195" s="222"/>
      <c r="F195" s="15" t="s">
        <v>68</v>
      </c>
      <c r="G195" s="15" t="s">
        <v>15</v>
      </c>
      <c r="H195" s="15" t="s">
        <v>7</v>
      </c>
      <c r="I195" s="15" t="s">
        <v>1568</v>
      </c>
      <c r="J195" s="29" t="e">
        <f>VLOOKUP(K195,#REF!,2,0)</f>
        <v>#REF!</v>
      </c>
      <c r="K195" s="5" t="str">
        <f t="shared" si="12"/>
        <v>06 1 01 70200</v>
      </c>
      <c r="L195" s="47"/>
      <c r="M195" s="45" t="s">
        <v>1354</v>
      </c>
      <c r="N195" s="7" t="b">
        <f t="shared" si="10"/>
        <v>1</v>
      </c>
      <c r="O195" s="49"/>
    </row>
    <row r="196" spans="1:15" s="27" customFormat="1" ht="38.25" thickBot="1">
      <c r="A196" s="69" t="s">
        <v>68</v>
      </c>
      <c r="B196" s="69" t="s">
        <v>15</v>
      </c>
      <c r="C196" s="69" t="s">
        <v>515</v>
      </c>
      <c r="D196" s="71" t="s">
        <v>516</v>
      </c>
      <c r="E196" s="77" t="s">
        <v>517</v>
      </c>
      <c r="F196" s="15" t="s">
        <v>68</v>
      </c>
      <c r="G196" s="15" t="s">
        <v>15</v>
      </c>
      <c r="H196" s="15" t="s">
        <v>7</v>
      </c>
      <c r="I196" s="15" t="s">
        <v>518</v>
      </c>
      <c r="J196" s="29" t="e">
        <f>VLOOKUP(K196,#REF!,2,0)</f>
        <v>#REF!</v>
      </c>
      <c r="K196" s="5" t="str">
        <f t="shared" si="12"/>
        <v>06 1 01 90030</v>
      </c>
      <c r="L196" s="6"/>
      <c r="M196" s="45" t="s">
        <v>519</v>
      </c>
      <c r="N196" s="7" t="b">
        <f t="shared" si="10"/>
        <v>1</v>
      </c>
      <c r="O196" s="49"/>
    </row>
    <row r="197" spans="1:15" s="48" customFormat="1" ht="64.5" customHeight="1" thickBot="1">
      <c r="A197" s="69"/>
      <c r="B197" s="69"/>
      <c r="C197" s="69"/>
      <c r="D197" s="71"/>
      <c r="E197" s="77"/>
      <c r="F197" s="15" t="s">
        <v>68</v>
      </c>
      <c r="G197" s="15" t="s">
        <v>15</v>
      </c>
      <c r="H197" s="15" t="s">
        <v>7</v>
      </c>
      <c r="I197" s="15" t="s">
        <v>1569</v>
      </c>
      <c r="J197" s="29" t="e">
        <f>VLOOKUP(K197,#REF!,2,0)</f>
        <v>#REF!</v>
      </c>
      <c r="K197" s="5" t="str">
        <f t="shared" si="12"/>
        <v>06 1 01 L0200</v>
      </c>
      <c r="L197" s="27"/>
      <c r="M197" s="45" t="s">
        <v>1355</v>
      </c>
      <c r="N197" s="7" t="b">
        <f t="shared" si="10"/>
        <v>1</v>
      </c>
      <c r="O197" s="49"/>
    </row>
    <row r="198" spans="1:15" ht="104.25" customHeight="1" thickBot="1">
      <c r="A198" s="81" t="s">
        <v>68</v>
      </c>
      <c r="B198" s="81" t="s">
        <v>94</v>
      </c>
      <c r="C198" s="82" t="s">
        <v>9</v>
      </c>
      <c r="D198" s="83" t="s">
        <v>520</v>
      </c>
      <c r="E198" s="162" t="s">
        <v>521</v>
      </c>
      <c r="F198" s="25" t="s">
        <v>68</v>
      </c>
      <c r="G198" s="25" t="s">
        <v>94</v>
      </c>
      <c r="H198" s="25" t="s">
        <v>12</v>
      </c>
      <c r="I198" s="25" t="s">
        <v>13</v>
      </c>
      <c r="J198" s="164" t="s">
        <v>1356</v>
      </c>
      <c r="L198" s="27"/>
      <c r="M198" s="45"/>
      <c r="N198" s="7" t="b">
        <f t="shared" si="10"/>
        <v>1</v>
      </c>
      <c r="O198" s="49"/>
    </row>
    <row r="199" spans="1:15" s="49" customFormat="1" ht="116.25" customHeight="1" thickBot="1">
      <c r="A199" s="196"/>
      <c r="B199" s="196"/>
      <c r="C199" s="197"/>
      <c r="D199" s="198"/>
      <c r="E199" s="199"/>
      <c r="F199" s="159" t="s">
        <v>68</v>
      </c>
      <c r="G199" s="159" t="s">
        <v>94</v>
      </c>
      <c r="H199" s="159" t="s">
        <v>7</v>
      </c>
      <c r="I199" s="159" t="s">
        <v>13</v>
      </c>
      <c r="J199" s="225" t="e">
        <f>VLOOKUP(K199,#REF!,2,0)</f>
        <v>#REF!</v>
      </c>
      <c r="K199" s="5" t="str">
        <f>CONCATENATE(F199," ",G199," ",H199," ",I199)</f>
        <v>06 2 01 00000</v>
      </c>
      <c r="L199" s="27"/>
      <c r="M199" s="22" t="s">
        <v>1357</v>
      </c>
      <c r="N199" s="7" t="b">
        <f t="shared" si="10"/>
        <v>1</v>
      </c>
    </row>
    <row r="200" spans="1:15" s="49" customFormat="1" ht="19.5" thickBot="1">
      <c r="A200" s="69"/>
      <c r="B200" s="69"/>
      <c r="C200" s="69"/>
      <c r="D200" s="69"/>
      <c r="E200" s="77"/>
      <c r="F200" s="30" t="s">
        <v>68</v>
      </c>
      <c r="G200" s="30" t="s">
        <v>94</v>
      </c>
      <c r="H200" s="30" t="s">
        <v>7</v>
      </c>
      <c r="I200" s="30" t="s">
        <v>1570</v>
      </c>
      <c r="J200" s="29" t="e">
        <f>VLOOKUP(K200,#REF!,2,0)</f>
        <v>#REF!</v>
      </c>
      <c r="K200" s="5" t="str">
        <f t="shared" ref="K200:K263" si="13">CONCATENATE(F200," ",G200," ",H200," ",I200)</f>
        <v>06 2 01 09502</v>
      </c>
      <c r="L200" s="27"/>
      <c r="M200" s="22" t="s">
        <v>1359</v>
      </c>
      <c r="N200" s="7" t="b">
        <f t="shared" si="10"/>
        <v>1</v>
      </c>
    </row>
    <row r="201" spans="1:15" s="49" customFormat="1" ht="51" customHeight="1" thickBot="1">
      <c r="A201" s="69" t="s">
        <v>68</v>
      </c>
      <c r="B201" s="69" t="s">
        <v>94</v>
      </c>
      <c r="C201" s="69" t="s">
        <v>523</v>
      </c>
      <c r="D201" s="69" t="s">
        <v>524</v>
      </c>
      <c r="E201" s="77" t="s">
        <v>525</v>
      </c>
      <c r="F201" s="30" t="s">
        <v>68</v>
      </c>
      <c r="G201" s="30" t="s">
        <v>94</v>
      </c>
      <c r="H201" s="30" t="s">
        <v>7</v>
      </c>
      <c r="I201" s="30" t="s">
        <v>1571</v>
      </c>
      <c r="J201" s="29" t="e">
        <f>VLOOKUP(K201,#REF!,2,0)</f>
        <v>#REF!</v>
      </c>
      <c r="K201" s="5" t="str">
        <f t="shared" si="13"/>
        <v>06 2 01 09602</v>
      </c>
      <c r="L201" s="27"/>
      <c r="M201" s="124" t="s">
        <v>1361</v>
      </c>
      <c r="N201" s="7" t="b">
        <f t="shared" si="10"/>
        <v>1</v>
      </c>
    </row>
    <row r="202" spans="1:15" s="49" customFormat="1" ht="54" customHeight="1">
      <c r="A202" s="69"/>
      <c r="B202" s="69"/>
      <c r="C202" s="69"/>
      <c r="D202" s="69"/>
      <c r="E202" s="77"/>
      <c r="F202" s="30" t="s">
        <v>68</v>
      </c>
      <c r="G202" s="30" t="s">
        <v>94</v>
      </c>
      <c r="H202" s="30" t="s">
        <v>7</v>
      </c>
      <c r="I202" s="30" t="s">
        <v>1572</v>
      </c>
      <c r="J202" s="29" t="e">
        <f>VLOOKUP(K202,#REF!,2,0)</f>
        <v>#REF!</v>
      </c>
      <c r="K202" s="5" t="str">
        <f t="shared" si="13"/>
        <v>06 2 01 76580</v>
      </c>
      <c r="L202" s="6"/>
      <c r="M202" s="122" t="s">
        <v>1363</v>
      </c>
      <c r="N202" s="7" t="b">
        <f t="shared" si="10"/>
        <v>1</v>
      </c>
    </row>
    <row r="203" spans="1:15" s="49" customFormat="1">
      <c r="A203" s="69"/>
      <c r="B203" s="69"/>
      <c r="C203" s="69"/>
      <c r="D203" s="69"/>
      <c r="E203" s="77"/>
      <c r="F203" s="30" t="s">
        <v>68</v>
      </c>
      <c r="G203" s="30" t="s">
        <v>94</v>
      </c>
      <c r="H203" s="30" t="s">
        <v>7</v>
      </c>
      <c r="I203" s="30" t="s">
        <v>1573</v>
      </c>
      <c r="J203" s="29" t="e">
        <f>VLOOKUP(K203,#REF!,2,0)</f>
        <v>#REF!</v>
      </c>
      <c r="K203" s="5" t="str">
        <f t="shared" si="13"/>
        <v>06 2 01 76910</v>
      </c>
      <c r="L203" s="6"/>
      <c r="M203" s="122" t="s">
        <v>1365</v>
      </c>
      <c r="N203" s="7" t="b">
        <f t="shared" si="10"/>
        <v>1</v>
      </c>
    </row>
    <row r="204" spans="1:15" s="49" customFormat="1">
      <c r="A204" s="69"/>
      <c r="B204" s="69"/>
      <c r="C204" s="69"/>
      <c r="D204" s="69"/>
      <c r="E204" s="77"/>
      <c r="F204" s="30" t="s">
        <v>68</v>
      </c>
      <c r="G204" s="30" t="s">
        <v>94</v>
      </c>
      <c r="H204" s="30" t="s">
        <v>7</v>
      </c>
      <c r="I204" s="30" t="s">
        <v>1574</v>
      </c>
      <c r="J204" s="29" t="e">
        <f>VLOOKUP(K204,#REF!,2,0)</f>
        <v>#REF!</v>
      </c>
      <c r="K204" s="5" t="str">
        <f t="shared" si="13"/>
        <v>06 2 01 S6910</v>
      </c>
      <c r="L204" s="6"/>
      <c r="M204" s="122" t="s">
        <v>1366</v>
      </c>
      <c r="N204" s="7" t="b">
        <f t="shared" si="10"/>
        <v>1</v>
      </c>
    </row>
    <row r="205" spans="1:15" s="49" customFormat="1" ht="76.5" customHeight="1">
      <c r="A205" s="78" t="s">
        <v>73</v>
      </c>
      <c r="B205" s="78" t="s">
        <v>8</v>
      </c>
      <c r="C205" s="79" t="s">
        <v>9</v>
      </c>
      <c r="D205" s="80" t="s">
        <v>526</v>
      </c>
      <c r="E205" s="95" t="s">
        <v>527</v>
      </c>
      <c r="F205" s="9" t="s">
        <v>73</v>
      </c>
      <c r="G205" s="9" t="s">
        <v>8</v>
      </c>
      <c r="H205" s="9" t="s">
        <v>12</v>
      </c>
      <c r="I205" s="9" t="s">
        <v>13</v>
      </c>
      <c r="J205" s="136" t="e">
        <f>VLOOKUP(K205,#REF!,2,0)</f>
        <v>#REF!</v>
      </c>
      <c r="K205" s="5" t="str">
        <f t="shared" si="13"/>
        <v>07 0 00 00000</v>
      </c>
      <c r="L205" s="6"/>
      <c r="M205" s="11" t="s">
        <v>528</v>
      </c>
      <c r="N205" s="7" t="b">
        <f t="shared" si="10"/>
        <v>1</v>
      </c>
    </row>
    <row r="206" spans="1:15" s="49" customFormat="1" ht="56.25">
      <c r="A206" s="81" t="s">
        <v>73</v>
      </c>
      <c r="B206" s="81" t="s">
        <v>15</v>
      </c>
      <c r="C206" s="82" t="s">
        <v>9</v>
      </c>
      <c r="D206" s="83" t="s">
        <v>529</v>
      </c>
      <c r="E206" s="96" t="s">
        <v>530</v>
      </c>
      <c r="F206" s="25" t="s">
        <v>73</v>
      </c>
      <c r="G206" s="25" t="s">
        <v>15</v>
      </c>
      <c r="H206" s="25" t="s">
        <v>12</v>
      </c>
      <c r="I206" s="25" t="s">
        <v>13</v>
      </c>
      <c r="J206" s="223" t="e">
        <f>VLOOKUP(K206,#REF!,2,0)</f>
        <v>#REF!</v>
      </c>
      <c r="K206" s="5" t="str">
        <f t="shared" si="13"/>
        <v>07 1 00 00000</v>
      </c>
      <c r="L206" s="6"/>
      <c r="M206" s="12" t="s">
        <v>531</v>
      </c>
      <c r="N206" s="7" t="b">
        <f t="shared" si="10"/>
        <v>1</v>
      </c>
    </row>
    <row r="207" spans="1:15" s="49" customFormat="1" ht="19.5">
      <c r="A207" s="181"/>
      <c r="B207" s="181"/>
      <c r="C207" s="182"/>
      <c r="D207" s="183"/>
      <c r="E207" s="187"/>
      <c r="F207" s="159" t="s">
        <v>73</v>
      </c>
      <c r="G207" s="159" t="s">
        <v>15</v>
      </c>
      <c r="H207" s="159" t="s">
        <v>7</v>
      </c>
      <c r="I207" s="159" t="s">
        <v>13</v>
      </c>
      <c r="J207" s="224" t="e">
        <f>VLOOKUP(K207,#REF!,2,0)</f>
        <v>#REF!</v>
      </c>
      <c r="K207" s="5" t="str">
        <f t="shared" si="13"/>
        <v>07 1 01 00000</v>
      </c>
      <c r="L207" s="6"/>
      <c r="M207" s="45" t="s">
        <v>532</v>
      </c>
      <c r="N207" s="7" t="b">
        <f t="shared" si="10"/>
        <v>1</v>
      </c>
    </row>
    <row r="208" spans="1:15" s="49" customFormat="1" ht="37.5">
      <c r="A208" s="69" t="s">
        <v>73</v>
      </c>
      <c r="B208" s="69">
        <v>1</v>
      </c>
      <c r="C208" s="69" t="s">
        <v>9</v>
      </c>
      <c r="D208" s="69" t="s">
        <v>533</v>
      </c>
      <c r="E208" s="77" t="s">
        <v>534</v>
      </c>
      <c r="F208" s="15" t="s">
        <v>73</v>
      </c>
      <c r="G208" s="15" t="s">
        <v>15</v>
      </c>
      <c r="H208" s="15" t="s">
        <v>7</v>
      </c>
      <c r="I208" s="15" t="s">
        <v>535</v>
      </c>
      <c r="J208" s="134" t="e">
        <f>VLOOKUP(K208,#REF!,2,0)</f>
        <v>#REF!</v>
      </c>
      <c r="K208" s="5" t="str">
        <f t="shared" si="13"/>
        <v>07 1 01 20060</v>
      </c>
      <c r="L208" s="6"/>
      <c r="M208" s="45" t="s">
        <v>536</v>
      </c>
      <c r="N208" s="7" t="b">
        <f t="shared" si="10"/>
        <v>1</v>
      </c>
    </row>
    <row r="209" spans="1:14" s="49" customFormat="1">
      <c r="A209" s="69"/>
      <c r="B209" s="69"/>
      <c r="C209" s="69"/>
      <c r="D209" s="69"/>
      <c r="E209" s="77"/>
      <c r="F209" s="15" t="s">
        <v>73</v>
      </c>
      <c r="G209" s="15" t="s">
        <v>15</v>
      </c>
      <c r="H209" s="15" t="s">
        <v>7</v>
      </c>
      <c r="I209" s="15" t="s">
        <v>537</v>
      </c>
      <c r="J209" s="134" t="e">
        <f>VLOOKUP(K209,#REF!,2,0)</f>
        <v>#REF!</v>
      </c>
      <c r="K209" s="5" t="str">
        <f t="shared" si="13"/>
        <v>07 1 01 21130</v>
      </c>
      <c r="L209" s="6"/>
      <c r="M209" s="45" t="s">
        <v>538</v>
      </c>
      <c r="N209" s="7" t="b">
        <f t="shared" si="10"/>
        <v>1</v>
      </c>
    </row>
    <row r="210" spans="1:14" s="49" customFormat="1" ht="123" customHeight="1">
      <c r="A210" s="81" t="s">
        <v>73</v>
      </c>
      <c r="B210" s="81" t="s">
        <v>94</v>
      </c>
      <c r="C210" s="82" t="s">
        <v>9</v>
      </c>
      <c r="D210" s="83" t="s">
        <v>539</v>
      </c>
      <c r="E210" s="96" t="s">
        <v>540</v>
      </c>
      <c r="F210" s="25" t="s">
        <v>73</v>
      </c>
      <c r="G210" s="25" t="s">
        <v>94</v>
      </c>
      <c r="H210" s="25" t="s">
        <v>12</v>
      </c>
      <c r="I210" s="25" t="s">
        <v>13</v>
      </c>
      <c r="J210" s="170" t="e">
        <f>VLOOKUP(K210,#REF!,2,0)</f>
        <v>#REF!</v>
      </c>
      <c r="K210" s="5" t="str">
        <f t="shared" si="13"/>
        <v>07 2 00 00000</v>
      </c>
      <c r="L210" s="6"/>
      <c r="M210" s="12" t="s">
        <v>541</v>
      </c>
      <c r="N210" s="7" t="b">
        <f t="shared" si="10"/>
        <v>1</v>
      </c>
    </row>
    <row r="211" spans="1:14" s="49" customFormat="1" ht="19.5">
      <c r="A211" s="196"/>
      <c r="B211" s="196"/>
      <c r="C211" s="197"/>
      <c r="D211" s="198"/>
      <c r="E211" s="199"/>
      <c r="F211" s="159" t="s">
        <v>73</v>
      </c>
      <c r="G211" s="159" t="s">
        <v>94</v>
      </c>
      <c r="H211" s="159" t="s">
        <v>7</v>
      </c>
      <c r="I211" s="159" t="s">
        <v>13</v>
      </c>
      <c r="J211" s="200" t="e">
        <f>VLOOKUP(K211,#REF!,2,0)</f>
        <v>#REF!</v>
      </c>
      <c r="K211" s="5" t="str">
        <f t="shared" si="13"/>
        <v>07 2 01 00000</v>
      </c>
      <c r="L211" s="6"/>
      <c r="M211" s="45" t="s">
        <v>542</v>
      </c>
      <c r="N211" s="7" t="b">
        <f t="shared" si="10"/>
        <v>1</v>
      </c>
    </row>
    <row r="212" spans="1:14" s="49" customFormat="1" ht="37.5">
      <c r="A212" s="69" t="s">
        <v>73</v>
      </c>
      <c r="B212" s="69" t="s">
        <v>94</v>
      </c>
      <c r="C212" s="69" t="s">
        <v>543</v>
      </c>
      <c r="D212" s="69" t="s">
        <v>544</v>
      </c>
      <c r="E212" s="77" t="s">
        <v>43</v>
      </c>
      <c r="F212" s="15" t="s">
        <v>73</v>
      </c>
      <c r="G212" s="15" t="s">
        <v>94</v>
      </c>
      <c r="H212" s="15" t="s">
        <v>7</v>
      </c>
      <c r="I212" s="30" t="s">
        <v>22</v>
      </c>
      <c r="J212" s="166" t="e">
        <f>VLOOKUP(K212,#REF!,2,0)</f>
        <v>#REF!</v>
      </c>
      <c r="K212" s="5" t="str">
        <f t="shared" si="13"/>
        <v>07 2 01 11010</v>
      </c>
      <c r="L212" s="6"/>
      <c r="M212" s="45" t="s">
        <v>545</v>
      </c>
      <c r="N212" s="7" t="b">
        <f t="shared" si="10"/>
        <v>1</v>
      </c>
    </row>
    <row r="213" spans="1:14" s="49" customFormat="1" ht="63.75" customHeight="1">
      <c r="A213" s="69"/>
      <c r="B213" s="69"/>
      <c r="C213" s="69"/>
      <c r="D213" s="69"/>
      <c r="E213" s="77"/>
      <c r="F213" s="15" t="s">
        <v>73</v>
      </c>
      <c r="G213" s="15" t="s">
        <v>94</v>
      </c>
      <c r="H213" s="15" t="s">
        <v>7</v>
      </c>
      <c r="I213" s="30" t="s">
        <v>1539</v>
      </c>
      <c r="J213" s="166" t="e">
        <f>VLOOKUP(K213,#REF!,2,0)</f>
        <v>#REF!</v>
      </c>
      <c r="K213" s="5" t="str">
        <f t="shared" si="13"/>
        <v>07 2 01 77080</v>
      </c>
      <c r="L213" s="6"/>
      <c r="M213" s="45" t="s">
        <v>1370</v>
      </c>
      <c r="N213" s="7" t="b">
        <f t="shared" ref="N213:N227" si="14">K213=M213</f>
        <v>1</v>
      </c>
    </row>
    <row r="214" spans="1:14" s="49" customFormat="1" ht="55.5" customHeight="1">
      <c r="A214" s="69"/>
      <c r="B214" s="69"/>
      <c r="C214" s="69"/>
      <c r="D214" s="69"/>
      <c r="E214" s="77"/>
      <c r="F214" s="15" t="s">
        <v>73</v>
      </c>
      <c r="G214" s="15" t="s">
        <v>94</v>
      </c>
      <c r="H214" s="15" t="s">
        <v>7</v>
      </c>
      <c r="I214" s="30" t="s">
        <v>1536</v>
      </c>
      <c r="J214" s="166" t="e">
        <f>VLOOKUP(K214,#REF!,2,0)</f>
        <v>#REF!</v>
      </c>
      <c r="K214" s="5" t="str">
        <f t="shared" si="13"/>
        <v>07 2 01 77250</v>
      </c>
      <c r="L214" s="6"/>
      <c r="M214" s="45" t="s">
        <v>1371</v>
      </c>
      <c r="N214" s="7" t="b">
        <f t="shared" si="14"/>
        <v>1</v>
      </c>
    </row>
    <row r="215" spans="1:14" s="49" customFormat="1">
      <c r="A215" s="69"/>
      <c r="B215" s="69"/>
      <c r="C215" s="69"/>
      <c r="D215" s="69"/>
      <c r="E215" s="77"/>
      <c r="F215" s="15" t="s">
        <v>73</v>
      </c>
      <c r="G215" s="15" t="s">
        <v>94</v>
      </c>
      <c r="H215" s="15" t="s">
        <v>7</v>
      </c>
      <c r="I215" s="30" t="s">
        <v>1540</v>
      </c>
      <c r="J215" s="166" t="e">
        <f>VLOOKUP(K215,#REF!,2,0)</f>
        <v>#REF!</v>
      </c>
      <c r="K215" s="5" t="str">
        <f t="shared" si="13"/>
        <v>07 2 01 S7080</v>
      </c>
      <c r="L215" s="6"/>
      <c r="M215" s="45" t="s">
        <v>1372</v>
      </c>
      <c r="N215" s="7" t="b">
        <f t="shared" si="14"/>
        <v>1</v>
      </c>
    </row>
    <row r="216" spans="1:14" s="49" customFormat="1" ht="19.5">
      <c r="A216" s="196"/>
      <c r="B216" s="196"/>
      <c r="C216" s="197"/>
      <c r="D216" s="198"/>
      <c r="E216" s="199"/>
      <c r="F216" s="159" t="s">
        <v>73</v>
      </c>
      <c r="G216" s="159" t="s">
        <v>94</v>
      </c>
      <c r="H216" s="159" t="s">
        <v>37</v>
      </c>
      <c r="I216" s="159" t="s">
        <v>13</v>
      </c>
      <c r="J216" s="200" t="e">
        <f>VLOOKUP(K216,#REF!,2,0)</f>
        <v>#REF!</v>
      </c>
      <c r="K216" s="5" t="str">
        <f t="shared" si="13"/>
        <v>07 2 02 00000</v>
      </c>
      <c r="L216" s="6"/>
      <c r="M216" s="45" t="s">
        <v>546</v>
      </c>
      <c r="N216" s="7" t="b">
        <f t="shared" si="14"/>
        <v>1</v>
      </c>
    </row>
    <row r="217" spans="1:14" s="49" customFormat="1" ht="37.5">
      <c r="A217" s="69" t="s">
        <v>73</v>
      </c>
      <c r="B217" s="69" t="s">
        <v>94</v>
      </c>
      <c r="C217" s="69" t="s">
        <v>547</v>
      </c>
      <c r="D217" s="69" t="s">
        <v>548</v>
      </c>
      <c r="E217" s="77" t="s">
        <v>549</v>
      </c>
      <c r="F217" s="15" t="s">
        <v>73</v>
      </c>
      <c r="G217" s="15" t="s">
        <v>94</v>
      </c>
      <c r="H217" s="15" t="s">
        <v>37</v>
      </c>
      <c r="I217" s="30" t="s">
        <v>22</v>
      </c>
      <c r="J217" s="166" t="e">
        <f>VLOOKUP(K217,#REF!,2,0)</f>
        <v>#REF!</v>
      </c>
      <c r="K217" s="5" t="str">
        <f t="shared" si="13"/>
        <v>07 2 02 11010</v>
      </c>
      <c r="L217" s="6"/>
      <c r="M217" s="45" t="s">
        <v>550</v>
      </c>
      <c r="N217" s="7" t="b">
        <f t="shared" si="14"/>
        <v>1</v>
      </c>
    </row>
    <row r="218" spans="1:14" s="49" customFormat="1" ht="19.5">
      <c r="A218" s="196"/>
      <c r="B218" s="196"/>
      <c r="C218" s="197"/>
      <c r="D218" s="198"/>
      <c r="E218" s="199"/>
      <c r="F218" s="159" t="s">
        <v>73</v>
      </c>
      <c r="G218" s="159" t="s">
        <v>94</v>
      </c>
      <c r="H218" s="159" t="s">
        <v>48</v>
      </c>
      <c r="I218" s="159" t="s">
        <v>13</v>
      </c>
      <c r="J218" s="200" t="e">
        <f>VLOOKUP(K218,#REF!,2,0)</f>
        <v>#REF!</v>
      </c>
      <c r="K218" s="5" t="str">
        <f t="shared" si="13"/>
        <v>07 2 03 00000</v>
      </c>
      <c r="L218" s="6"/>
      <c r="M218" s="45" t="s">
        <v>551</v>
      </c>
      <c r="N218" s="7" t="b">
        <f t="shared" si="14"/>
        <v>1</v>
      </c>
    </row>
    <row r="219" spans="1:14" s="49" customFormat="1" ht="63.75" customHeight="1">
      <c r="A219" s="69" t="s">
        <v>73</v>
      </c>
      <c r="B219" s="69" t="s">
        <v>94</v>
      </c>
      <c r="C219" s="69" t="s">
        <v>552</v>
      </c>
      <c r="D219" s="69" t="s">
        <v>553</v>
      </c>
      <c r="E219" s="77" t="s">
        <v>554</v>
      </c>
      <c r="F219" s="15" t="s">
        <v>73</v>
      </c>
      <c r="G219" s="15" t="s">
        <v>94</v>
      </c>
      <c r="H219" s="15" t="s">
        <v>48</v>
      </c>
      <c r="I219" s="30" t="s">
        <v>22</v>
      </c>
      <c r="J219" s="16" t="e">
        <f>VLOOKUP(K219,#REF!,2,0)</f>
        <v>#REF!</v>
      </c>
      <c r="K219" s="5" t="str">
        <f t="shared" si="13"/>
        <v>07 2 03 11010</v>
      </c>
      <c r="L219" s="6"/>
      <c r="M219" s="45" t="s">
        <v>555</v>
      </c>
      <c r="N219" s="7" t="b">
        <f t="shared" si="14"/>
        <v>1</v>
      </c>
    </row>
    <row r="220" spans="1:14" s="49" customFormat="1" ht="19.5">
      <c r="A220" s="196"/>
      <c r="B220" s="196"/>
      <c r="C220" s="197"/>
      <c r="D220" s="198"/>
      <c r="E220" s="199"/>
      <c r="F220" s="159" t="s">
        <v>73</v>
      </c>
      <c r="G220" s="159" t="s">
        <v>94</v>
      </c>
      <c r="H220" s="159" t="s">
        <v>53</v>
      </c>
      <c r="I220" s="159" t="s">
        <v>13</v>
      </c>
      <c r="J220" s="200" t="e">
        <f>VLOOKUP(K220,#REF!,2,0)</f>
        <v>#REF!</v>
      </c>
      <c r="K220" s="5" t="str">
        <f t="shared" si="13"/>
        <v>07 2 04 00000</v>
      </c>
      <c r="L220" s="6"/>
      <c r="M220" s="45" t="s">
        <v>556</v>
      </c>
      <c r="N220" s="7" t="b">
        <f t="shared" si="14"/>
        <v>1</v>
      </c>
    </row>
    <row r="221" spans="1:14" s="49" customFormat="1">
      <c r="A221" s="69" t="s">
        <v>73</v>
      </c>
      <c r="B221" s="69" t="s">
        <v>94</v>
      </c>
      <c r="C221" s="69" t="s">
        <v>557</v>
      </c>
      <c r="D221" s="69" t="s">
        <v>558</v>
      </c>
      <c r="E221" s="77" t="s">
        <v>559</v>
      </c>
      <c r="F221" s="15" t="s">
        <v>73</v>
      </c>
      <c r="G221" s="15" t="s">
        <v>94</v>
      </c>
      <c r="H221" s="15" t="s">
        <v>53</v>
      </c>
      <c r="I221" s="30" t="s">
        <v>22</v>
      </c>
      <c r="J221" s="16" t="e">
        <f>VLOOKUP(K221,#REF!,2,0)</f>
        <v>#REF!</v>
      </c>
      <c r="K221" s="5" t="str">
        <f t="shared" si="13"/>
        <v>07 2 04 11010</v>
      </c>
      <c r="L221" s="6"/>
      <c r="M221" s="45" t="s">
        <v>560</v>
      </c>
      <c r="N221" s="7" t="b">
        <f t="shared" si="14"/>
        <v>1</v>
      </c>
    </row>
    <row r="222" spans="1:14" s="49" customFormat="1" ht="63.75" customHeight="1">
      <c r="A222" s="69"/>
      <c r="B222" s="69"/>
      <c r="C222" s="69"/>
      <c r="D222" s="69"/>
      <c r="E222" s="77"/>
      <c r="F222" s="15" t="s">
        <v>73</v>
      </c>
      <c r="G222" s="15" t="s">
        <v>94</v>
      </c>
      <c r="H222" s="15" t="s">
        <v>53</v>
      </c>
      <c r="I222" s="30" t="s">
        <v>1575</v>
      </c>
      <c r="J222" s="16" t="e">
        <f>VLOOKUP(K222,#REF!,2,0)</f>
        <v>#REF!</v>
      </c>
      <c r="K222" s="5" t="str">
        <f t="shared" si="13"/>
        <v>07 2 04 51440</v>
      </c>
      <c r="L222" s="6"/>
      <c r="M222" s="45" t="s">
        <v>1377</v>
      </c>
      <c r="N222" s="7" t="b">
        <f t="shared" si="14"/>
        <v>1</v>
      </c>
    </row>
    <row r="223" spans="1:14" s="49" customFormat="1">
      <c r="A223" s="69"/>
      <c r="B223" s="69"/>
      <c r="C223" s="69"/>
      <c r="D223" s="69"/>
      <c r="E223" s="77"/>
      <c r="F223" s="15" t="s">
        <v>73</v>
      </c>
      <c r="G223" s="15" t="s">
        <v>94</v>
      </c>
      <c r="H223" s="15" t="s">
        <v>53</v>
      </c>
      <c r="I223" s="30" t="s">
        <v>1576</v>
      </c>
      <c r="J223" s="16" t="e">
        <f>VLOOKUP(K223,#REF!,2,0)</f>
        <v>#REF!</v>
      </c>
      <c r="K223" s="5" t="str">
        <f t="shared" si="13"/>
        <v>07 2 04 71440</v>
      </c>
      <c r="L223" s="6"/>
      <c r="M223" s="123" t="s">
        <v>1379</v>
      </c>
      <c r="N223" s="7" t="b">
        <f t="shared" si="14"/>
        <v>1</v>
      </c>
    </row>
    <row r="224" spans="1:14" s="49" customFormat="1" ht="60.75" customHeight="1">
      <c r="A224" s="196"/>
      <c r="B224" s="196"/>
      <c r="C224" s="197"/>
      <c r="D224" s="198"/>
      <c r="E224" s="199"/>
      <c r="F224" s="159" t="s">
        <v>73</v>
      </c>
      <c r="G224" s="159" t="s">
        <v>94</v>
      </c>
      <c r="H224" s="159" t="s">
        <v>62</v>
      </c>
      <c r="I224" s="159" t="s">
        <v>13</v>
      </c>
      <c r="J224" s="200" t="e">
        <f>VLOOKUP(K224,#REF!,2,0)</f>
        <v>#REF!</v>
      </c>
      <c r="K224" s="5" t="str">
        <f t="shared" si="13"/>
        <v>07 2 05 00000</v>
      </c>
      <c r="L224" s="6"/>
      <c r="M224" s="45" t="s">
        <v>561</v>
      </c>
      <c r="N224" s="7" t="b">
        <f t="shared" si="14"/>
        <v>1</v>
      </c>
    </row>
    <row r="225" spans="1:14" s="49" customFormat="1" ht="37.5">
      <c r="A225" s="69" t="s">
        <v>73</v>
      </c>
      <c r="B225" s="69" t="s">
        <v>94</v>
      </c>
      <c r="C225" s="69" t="s">
        <v>562</v>
      </c>
      <c r="D225" s="69" t="s">
        <v>563</v>
      </c>
      <c r="E225" s="77" t="s">
        <v>564</v>
      </c>
      <c r="F225" s="15" t="s">
        <v>73</v>
      </c>
      <c r="G225" s="15" t="s">
        <v>94</v>
      </c>
      <c r="H225" s="15" t="s">
        <v>62</v>
      </c>
      <c r="I225" s="30" t="s">
        <v>22</v>
      </c>
      <c r="J225" s="16" t="e">
        <f>VLOOKUP(K225,#REF!,2,0)</f>
        <v>#REF!</v>
      </c>
      <c r="K225" s="5" t="str">
        <f t="shared" si="13"/>
        <v>07 2 05 11010</v>
      </c>
      <c r="L225" s="6"/>
      <c r="M225" s="45" t="s">
        <v>565</v>
      </c>
      <c r="N225" s="7" t="b">
        <f t="shared" si="14"/>
        <v>1</v>
      </c>
    </row>
    <row r="226" spans="1:14" s="49" customFormat="1" ht="19.5">
      <c r="A226" s="196"/>
      <c r="B226" s="196"/>
      <c r="C226" s="197"/>
      <c r="D226" s="198"/>
      <c r="E226" s="199"/>
      <c r="F226" s="159" t="s">
        <v>73</v>
      </c>
      <c r="G226" s="159" t="s">
        <v>94</v>
      </c>
      <c r="H226" s="159" t="s">
        <v>68</v>
      </c>
      <c r="I226" s="159" t="s">
        <v>13</v>
      </c>
      <c r="J226" s="200" t="e">
        <f>VLOOKUP(K226,#REF!,2,0)</f>
        <v>#REF!</v>
      </c>
      <c r="K226" s="5" t="str">
        <f t="shared" si="13"/>
        <v>07 2 06 00000</v>
      </c>
      <c r="L226" s="6"/>
      <c r="M226" s="45" t="s">
        <v>566</v>
      </c>
      <c r="N226" s="7" t="b">
        <f t="shared" si="14"/>
        <v>1</v>
      </c>
    </row>
    <row r="227" spans="1:14" s="49" customFormat="1" ht="37.5">
      <c r="A227" s="69" t="s">
        <v>73</v>
      </c>
      <c r="B227" s="69" t="s">
        <v>94</v>
      </c>
      <c r="C227" s="69" t="s">
        <v>567</v>
      </c>
      <c r="D227" s="69" t="s">
        <v>568</v>
      </c>
      <c r="E227" s="77" t="s">
        <v>569</v>
      </c>
      <c r="F227" s="15" t="s">
        <v>73</v>
      </c>
      <c r="G227" s="15" t="s">
        <v>94</v>
      </c>
      <c r="H227" s="15" t="s">
        <v>68</v>
      </c>
      <c r="I227" s="15" t="s">
        <v>570</v>
      </c>
      <c r="J227" s="16" t="e">
        <f>VLOOKUP(K227,#REF!,2,0)</f>
        <v>#REF!</v>
      </c>
      <c r="K227" s="5" t="str">
        <f t="shared" si="13"/>
        <v>07 2 06 20400</v>
      </c>
      <c r="L227" s="6"/>
      <c r="M227" s="45" t="s">
        <v>571</v>
      </c>
      <c r="N227" s="7" t="b">
        <f t="shared" si="14"/>
        <v>1</v>
      </c>
    </row>
    <row r="228" spans="1:14" s="49" customFormat="1" ht="151.5" customHeight="1">
      <c r="A228" s="196"/>
      <c r="B228" s="196"/>
      <c r="C228" s="197"/>
      <c r="D228" s="198"/>
      <c r="E228" s="199"/>
      <c r="F228" s="159" t="s">
        <v>73</v>
      </c>
      <c r="G228" s="159" t="s">
        <v>94</v>
      </c>
      <c r="H228" s="159" t="s">
        <v>73</v>
      </c>
      <c r="I228" s="159" t="s">
        <v>13</v>
      </c>
      <c r="J228" s="200" t="e">
        <f>VLOOKUP(K228,#REF!,2,0)</f>
        <v>#REF!</v>
      </c>
      <c r="K228" s="5" t="str">
        <f t="shared" si="13"/>
        <v>07 2 07 00000</v>
      </c>
      <c r="L228" s="6"/>
      <c r="M228" s="45" t="s">
        <v>572</v>
      </c>
      <c r="N228" s="7" t="b">
        <f>K228=M228</f>
        <v>1</v>
      </c>
    </row>
    <row r="229" spans="1:14" s="49" customFormat="1" ht="56.25">
      <c r="A229" s="69" t="s">
        <v>73</v>
      </c>
      <c r="B229" s="69" t="s">
        <v>94</v>
      </c>
      <c r="C229" s="69" t="s">
        <v>573</v>
      </c>
      <c r="D229" s="69" t="s">
        <v>574</v>
      </c>
      <c r="E229" s="77" t="s">
        <v>100</v>
      </c>
      <c r="F229" s="15" t="s">
        <v>73</v>
      </c>
      <c r="G229" s="15" t="s">
        <v>94</v>
      </c>
      <c r="H229" s="15" t="s">
        <v>73</v>
      </c>
      <c r="I229" s="15" t="s">
        <v>101</v>
      </c>
      <c r="J229" s="16" t="e">
        <f>VLOOKUP(K229,#REF!,2,0)</f>
        <v>#REF!</v>
      </c>
      <c r="K229" s="5" t="str">
        <f t="shared" si="13"/>
        <v>07 2 07 40010</v>
      </c>
      <c r="L229" s="6"/>
      <c r="M229" s="45" t="s">
        <v>576</v>
      </c>
      <c r="N229" s="7" t="b">
        <f t="shared" ref="N229:N250" si="15">K229=M229</f>
        <v>1</v>
      </c>
    </row>
    <row r="230" spans="1:14" s="49" customFormat="1" ht="19.5">
      <c r="A230" s="196"/>
      <c r="B230" s="196"/>
      <c r="C230" s="197"/>
      <c r="D230" s="198"/>
      <c r="E230" s="199"/>
      <c r="F230" s="159" t="s">
        <v>73</v>
      </c>
      <c r="G230" s="159" t="s">
        <v>94</v>
      </c>
      <c r="H230" s="159" t="s">
        <v>93</v>
      </c>
      <c r="I230" s="159" t="s">
        <v>13</v>
      </c>
      <c r="J230" s="201" t="e">
        <f>VLOOKUP(K230,#REF!,2,0)</f>
        <v>#REF!</v>
      </c>
      <c r="K230" s="5" t="str">
        <f t="shared" si="13"/>
        <v>07 2 08 00000</v>
      </c>
      <c r="L230" s="6"/>
      <c r="M230" s="45" t="s">
        <v>577</v>
      </c>
      <c r="N230" s="7" t="b">
        <f t="shared" si="15"/>
        <v>1</v>
      </c>
    </row>
    <row r="231" spans="1:14" s="49" customFormat="1">
      <c r="A231" s="69"/>
      <c r="B231" s="69"/>
      <c r="C231" s="69"/>
      <c r="D231" s="69"/>
      <c r="E231" s="77"/>
      <c r="F231" s="15" t="s">
        <v>73</v>
      </c>
      <c r="G231" s="15" t="s">
        <v>94</v>
      </c>
      <c r="H231" s="15" t="s">
        <v>93</v>
      </c>
      <c r="I231" s="15" t="s">
        <v>578</v>
      </c>
      <c r="J231" s="134" t="e">
        <f>VLOOKUP(K231,#REF!,2,0)</f>
        <v>#REF!</v>
      </c>
      <c r="K231" s="5" t="str">
        <f t="shared" si="13"/>
        <v>07 2 08 21230</v>
      </c>
      <c r="L231" s="6"/>
      <c r="M231" s="45" t="s">
        <v>579</v>
      </c>
      <c r="N231" s="7" t="b">
        <f t="shared" si="15"/>
        <v>1</v>
      </c>
    </row>
    <row r="232" spans="1:14" s="49" customFormat="1" ht="19.5">
      <c r="A232" s="196"/>
      <c r="B232" s="196"/>
      <c r="C232" s="197"/>
      <c r="D232" s="198"/>
      <c r="E232" s="199"/>
      <c r="F232" s="159" t="s">
        <v>73</v>
      </c>
      <c r="G232" s="159" t="s">
        <v>94</v>
      </c>
      <c r="H232" s="159" t="s">
        <v>580</v>
      </c>
      <c r="I232" s="159" t="s">
        <v>13</v>
      </c>
      <c r="J232" s="201" t="e">
        <f>VLOOKUP(K232,#REF!,2,0)</f>
        <v>#REF!</v>
      </c>
      <c r="K232" s="5" t="str">
        <f t="shared" si="13"/>
        <v>07 2 09 00000</v>
      </c>
      <c r="L232" s="6"/>
      <c r="M232" s="45" t="s">
        <v>581</v>
      </c>
      <c r="N232" s="7" t="b">
        <f t="shared" si="15"/>
        <v>1</v>
      </c>
    </row>
    <row r="233" spans="1:14" s="49" customFormat="1">
      <c r="A233" s="69"/>
      <c r="B233" s="69"/>
      <c r="C233" s="69"/>
      <c r="D233" s="69"/>
      <c r="E233" s="77"/>
      <c r="F233" s="15" t="s">
        <v>73</v>
      </c>
      <c r="G233" s="15" t="s">
        <v>94</v>
      </c>
      <c r="H233" s="15" t="s">
        <v>580</v>
      </c>
      <c r="I233" s="15" t="s">
        <v>1577</v>
      </c>
      <c r="J233" s="134" t="e">
        <f>VLOOKUP(K233,#REF!,2,0)</f>
        <v>#REF!</v>
      </c>
      <c r="K233" s="5" t="str">
        <f t="shared" si="13"/>
        <v>07 2 09 21280</v>
      </c>
      <c r="L233" s="6"/>
      <c r="M233" s="45" t="s">
        <v>1387</v>
      </c>
      <c r="N233" s="7" t="b">
        <f t="shared" si="15"/>
        <v>1</v>
      </c>
    </row>
    <row r="234" spans="1:14" s="49" customFormat="1" ht="19.5">
      <c r="A234" s="196"/>
      <c r="B234" s="196"/>
      <c r="C234" s="196"/>
      <c r="D234" s="196"/>
      <c r="E234" s="226"/>
      <c r="F234" s="159" t="s">
        <v>73</v>
      </c>
      <c r="G234" s="159" t="s">
        <v>94</v>
      </c>
      <c r="H234" s="159" t="s">
        <v>652</v>
      </c>
      <c r="I234" s="159" t="s">
        <v>13</v>
      </c>
      <c r="J234" s="201" t="e">
        <f>VLOOKUP(K234,#REF!,2,0)</f>
        <v>#REF!</v>
      </c>
      <c r="K234" s="5" t="str">
        <f t="shared" si="13"/>
        <v>07 2 10 00000</v>
      </c>
      <c r="L234" s="6"/>
      <c r="M234" s="45" t="s">
        <v>1389</v>
      </c>
      <c r="N234" s="7" t="b">
        <f t="shared" si="15"/>
        <v>1</v>
      </c>
    </row>
    <row r="235" spans="1:14" s="49" customFormat="1">
      <c r="A235" s="69"/>
      <c r="B235" s="69"/>
      <c r="C235" s="69"/>
      <c r="D235" s="69"/>
      <c r="E235" s="77"/>
      <c r="F235" s="15" t="s">
        <v>73</v>
      </c>
      <c r="G235" s="15" t="s">
        <v>94</v>
      </c>
      <c r="H235" s="15" t="s">
        <v>652</v>
      </c>
      <c r="I235" s="15" t="s">
        <v>1578</v>
      </c>
      <c r="J235" s="134" t="e">
        <f>VLOOKUP(K235,#REF!,2,0)</f>
        <v>#REF!</v>
      </c>
      <c r="K235" s="5" t="str">
        <f t="shared" si="13"/>
        <v>07 2 10 S6660</v>
      </c>
      <c r="L235" s="6"/>
      <c r="M235" s="45" t="s">
        <v>1391</v>
      </c>
      <c r="N235" s="7" t="b">
        <f t="shared" si="15"/>
        <v>1</v>
      </c>
    </row>
    <row r="236" spans="1:14" s="49" customFormat="1">
      <c r="A236" s="69"/>
      <c r="B236" s="69"/>
      <c r="C236" s="69"/>
      <c r="D236" s="69"/>
      <c r="E236" s="77"/>
      <c r="F236" s="15" t="s">
        <v>73</v>
      </c>
      <c r="G236" s="15" t="s">
        <v>94</v>
      </c>
      <c r="H236" s="15" t="s">
        <v>652</v>
      </c>
      <c r="I236" s="15" t="s">
        <v>1579</v>
      </c>
      <c r="J236" s="134" t="e">
        <f>VLOOKUP(K236,#REF!,2,0)</f>
        <v>#REF!</v>
      </c>
      <c r="K236" s="5" t="str">
        <f t="shared" si="13"/>
        <v>07 2 10 76660</v>
      </c>
      <c r="L236" s="6"/>
      <c r="M236" s="45" t="s">
        <v>1393</v>
      </c>
      <c r="N236" s="7" t="b">
        <f t="shared" si="15"/>
        <v>1</v>
      </c>
    </row>
    <row r="237" spans="1:14" s="49" customFormat="1" ht="56.25">
      <c r="A237" s="196"/>
      <c r="B237" s="196"/>
      <c r="C237" s="196"/>
      <c r="D237" s="196"/>
      <c r="E237" s="226"/>
      <c r="F237" s="159" t="s">
        <v>73</v>
      </c>
      <c r="G237" s="159" t="s">
        <v>94</v>
      </c>
      <c r="H237" s="159" t="s">
        <v>674</v>
      </c>
      <c r="I237" s="159" t="s">
        <v>13</v>
      </c>
      <c r="J237" s="201" t="s">
        <v>1580</v>
      </c>
      <c r="K237" s="5" t="str">
        <f t="shared" si="13"/>
        <v>07 2 11 00000</v>
      </c>
      <c r="L237" s="6"/>
      <c r="M237" s="45"/>
      <c r="N237" s="7" t="b">
        <f t="shared" si="15"/>
        <v>0</v>
      </c>
    </row>
    <row r="238" spans="1:14" s="49" customFormat="1">
      <c r="A238" s="69"/>
      <c r="B238" s="69"/>
      <c r="C238" s="69"/>
      <c r="D238" s="69"/>
      <c r="E238" s="77"/>
      <c r="F238" s="15" t="s">
        <v>73</v>
      </c>
      <c r="G238" s="15" t="s">
        <v>94</v>
      </c>
      <c r="H238" s="15" t="s">
        <v>674</v>
      </c>
      <c r="I238" s="15" t="s">
        <v>1581</v>
      </c>
      <c r="J238" s="134" t="e">
        <f>VLOOKUP(K238,#REF!,2,0)</f>
        <v>#REF!</v>
      </c>
      <c r="K238" s="5" t="str">
        <f t="shared" si="13"/>
        <v>07 2 11 60160</v>
      </c>
      <c r="L238" s="6"/>
      <c r="M238" s="45" t="s">
        <v>1395</v>
      </c>
      <c r="N238" s="7" t="b">
        <f t="shared" si="15"/>
        <v>1</v>
      </c>
    </row>
    <row r="239" spans="1:14" s="49" customFormat="1" ht="19.5">
      <c r="A239" s="196"/>
      <c r="B239" s="196"/>
      <c r="C239" s="196"/>
      <c r="D239" s="196"/>
      <c r="E239" s="226"/>
      <c r="F239" s="159" t="s">
        <v>73</v>
      </c>
      <c r="G239" s="159" t="s">
        <v>94</v>
      </c>
      <c r="H239" s="159" t="s">
        <v>751</v>
      </c>
      <c r="I239" s="159" t="s">
        <v>13</v>
      </c>
      <c r="J239" s="201" t="e">
        <f>VLOOKUP(K239,#REF!,2,0)</f>
        <v>#REF!</v>
      </c>
      <c r="K239" s="5" t="str">
        <f t="shared" si="13"/>
        <v>07 2 13 00000</v>
      </c>
      <c r="L239" s="6"/>
      <c r="M239" s="45" t="s">
        <v>1397</v>
      </c>
      <c r="N239" s="7" t="b">
        <f t="shared" si="15"/>
        <v>1</v>
      </c>
    </row>
    <row r="240" spans="1:14" s="49" customFormat="1">
      <c r="A240" s="69"/>
      <c r="B240" s="69"/>
      <c r="C240" s="69"/>
      <c r="D240" s="69"/>
      <c r="E240" s="77"/>
      <c r="F240" s="15" t="s">
        <v>73</v>
      </c>
      <c r="G240" s="15" t="s">
        <v>94</v>
      </c>
      <c r="H240" s="15" t="s">
        <v>751</v>
      </c>
      <c r="I240" s="15" t="s">
        <v>101</v>
      </c>
      <c r="J240" s="134" t="e">
        <f>VLOOKUP(K240,#REF!,2,0)</f>
        <v>#REF!</v>
      </c>
      <c r="K240" s="5" t="str">
        <f t="shared" si="13"/>
        <v>07 2 13 40010</v>
      </c>
      <c r="L240" s="6"/>
      <c r="M240" s="123" t="s">
        <v>1398</v>
      </c>
      <c r="N240" s="7" t="b">
        <f t="shared" si="15"/>
        <v>1</v>
      </c>
    </row>
    <row r="241" spans="1:15" s="49" customFormat="1" ht="67.5">
      <c r="A241" s="78" t="s">
        <v>93</v>
      </c>
      <c r="B241" s="78" t="s">
        <v>8</v>
      </c>
      <c r="C241" s="79" t="s">
        <v>9</v>
      </c>
      <c r="D241" s="80" t="s">
        <v>582</v>
      </c>
      <c r="E241" s="95" t="s">
        <v>583</v>
      </c>
      <c r="F241" s="9" t="s">
        <v>93</v>
      </c>
      <c r="G241" s="9" t="s">
        <v>8</v>
      </c>
      <c r="H241" s="9" t="s">
        <v>12</v>
      </c>
      <c r="I241" s="9" t="s">
        <v>13</v>
      </c>
      <c r="J241" s="163" t="e">
        <f>VLOOKUP(K241,#REF!,2,0)</f>
        <v>#REF!</v>
      </c>
      <c r="K241" s="5" t="str">
        <f t="shared" si="13"/>
        <v>08 0 00 00000</v>
      </c>
      <c r="L241" s="6"/>
      <c r="M241" s="11" t="s">
        <v>585</v>
      </c>
      <c r="N241" s="7" t="b">
        <f t="shared" si="15"/>
        <v>1</v>
      </c>
    </row>
    <row r="242" spans="1:15" s="49" customFormat="1" ht="56.25">
      <c r="A242" s="81" t="s">
        <v>93</v>
      </c>
      <c r="B242" s="81" t="s">
        <v>15</v>
      </c>
      <c r="C242" s="82" t="s">
        <v>9</v>
      </c>
      <c r="D242" s="83" t="s">
        <v>586</v>
      </c>
      <c r="E242" s="162" t="s">
        <v>587</v>
      </c>
      <c r="F242" s="25" t="s">
        <v>93</v>
      </c>
      <c r="G242" s="25" t="s">
        <v>15</v>
      </c>
      <c r="H242" s="25" t="s">
        <v>12</v>
      </c>
      <c r="I242" s="25" t="s">
        <v>13</v>
      </c>
      <c r="J242" s="164" t="e">
        <f>VLOOKUP(K242,#REF!,2,0)</f>
        <v>#REF!</v>
      </c>
      <c r="K242" s="5" t="str">
        <f t="shared" si="13"/>
        <v>08 1 00 00000</v>
      </c>
      <c r="L242" s="6"/>
      <c r="M242" s="12" t="s">
        <v>588</v>
      </c>
      <c r="N242" s="7" t="b">
        <f t="shared" si="15"/>
        <v>1</v>
      </c>
      <c r="O242" s="6"/>
    </row>
    <row r="243" spans="1:15" s="49" customFormat="1" ht="19.5">
      <c r="A243" s="196"/>
      <c r="B243" s="196"/>
      <c r="C243" s="197"/>
      <c r="D243" s="198"/>
      <c r="E243" s="199"/>
      <c r="F243" s="159" t="s">
        <v>93</v>
      </c>
      <c r="G243" s="159" t="s">
        <v>15</v>
      </c>
      <c r="H243" s="159" t="s">
        <v>7</v>
      </c>
      <c r="I243" s="159" t="s">
        <v>13</v>
      </c>
      <c r="J243" s="200" t="e">
        <f>VLOOKUP(K243,#REF!,2,0)</f>
        <v>#REF!</v>
      </c>
      <c r="K243" s="5" t="str">
        <f t="shared" si="13"/>
        <v>08 1 01 00000</v>
      </c>
      <c r="L243" s="6"/>
      <c r="M243" s="45" t="s">
        <v>589</v>
      </c>
      <c r="N243" s="7" t="b">
        <f t="shared" si="15"/>
        <v>1</v>
      </c>
      <c r="O243" s="6"/>
    </row>
    <row r="244" spans="1:15" s="49" customFormat="1" ht="37.5">
      <c r="A244" s="69" t="s">
        <v>93</v>
      </c>
      <c r="B244" s="69" t="s">
        <v>15</v>
      </c>
      <c r="C244" s="69">
        <v>1115</v>
      </c>
      <c r="D244" s="69" t="s">
        <v>590</v>
      </c>
      <c r="E244" s="77" t="s">
        <v>43</v>
      </c>
      <c r="F244" s="15" t="s">
        <v>93</v>
      </c>
      <c r="G244" s="15" t="s">
        <v>15</v>
      </c>
      <c r="H244" s="15" t="s">
        <v>7</v>
      </c>
      <c r="I244" s="30" t="s">
        <v>22</v>
      </c>
      <c r="J244" s="166" t="e">
        <f>VLOOKUP(K244,#REF!,2,0)</f>
        <v>#REF!</v>
      </c>
      <c r="K244" s="5" t="str">
        <f t="shared" si="13"/>
        <v>08 1 01 11010</v>
      </c>
      <c r="L244" s="6"/>
      <c r="M244" s="22" t="s">
        <v>591</v>
      </c>
      <c r="N244" s="7" t="b">
        <f t="shared" si="15"/>
        <v>1</v>
      </c>
      <c r="O244" s="6"/>
    </row>
    <row r="245" spans="1:15" s="49" customFormat="1" ht="19.5" thickBot="1">
      <c r="A245" s="69"/>
      <c r="B245" s="69"/>
      <c r="C245" s="69"/>
      <c r="D245" s="69"/>
      <c r="E245" s="77"/>
      <c r="F245" s="15" t="s">
        <v>93</v>
      </c>
      <c r="G245" s="15" t="s">
        <v>15</v>
      </c>
      <c r="H245" s="15" t="s">
        <v>7</v>
      </c>
      <c r="I245" s="30" t="s">
        <v>1536</v>
      </c>
      <c r="J245" s="166" t="e">
        <f>VLOOKUP(K245,#REF!,2,0)</f>
        <v>#REF!</v>
      </c>
      <c r="K245" s="5" t="str">
        <f t="shared" si="13"/>
        <v>08 1 01 77250</v>
      </c>
      <c r="L245" s="6"/>
      <c r="M245" s="22" t="s">
        <v>1400</v>
      </c>
      <c r="N245" s="7" t="b">
        <f t="shared" si="15"/>
        <v>1</v>
      </c>
      <c r="O245" s="6"/>
    </row>
    <row r="246" spans="1:15" s="49" customFormat="1" ht="20.25" thickBot="1">
      <c r="A246" s="196"/>
      <c r="B246" s="196"/>
      <c r="C246" s="197"/>
      <c r="D246" s="198"/>
      <c r="E246" s="199"/>
      <c r="F246" s="159" t="s">
        <v>93</v>
      </c>
      <c r="G246" s="159" t="s">
        <v>15</v>
      </c>
      <c r="H246" s="159" t="s">
        <v>37</v>
      </c>
      <c r="I246" s="159" t="s">
        <v>13</v>
      </c>
      <c r="J246" s="227" t="e">
        <f>VLOOKUP(K246,#REF!,2,0)</f>
        <v>#REF!</v>
      </c>
      <c r="K246" s="5" t="str">
        <f t="shared" si="13"/>
        <v>08 1 02 00000</v>
      </c>
      <c r="L246" s="6"/>
      <c r="M246" s="45" t="s">
        <v>592</v>
      </c>
      <c r="N246" s="7" t="b">
        <f t="shared" si="15"/>
        <v>1</v>
      </c>
      <c r="O246" s="27"/>
    </row>
    <row r="247" spans="1:15" s="49" customFormat="1">
      <c r="A247" s="69" t="s">
        <v>93</v>
      </c>
      <c r="B247" s="69" t="s">
        <v>15</v>
      </c>
      <c r="C247" s="69">
        <v>1138</v>
      </c>
      <c r="D247" s="69" t="s">
        <v>593</v>
      </c>
      <c r="E247" s="77" t="s">
        <v>594</v>
      </c>
      <c r="F247" s="15" t="s">
        <v>93</v>
      </c>
      <c r="G247" s="15" t="s">
        <v>15</v>
      </c>
      <c r="H247" s="15" t="s">
        <v>37</v>
      </c>
      <c r="I247" s="30" t="s">
        <v>22</v>
      </c>
      <c r="J247" s="166" t="e">
        <f>VLOOKUP(K247,#REF!,2,0)</f>
        <v>#REF!</v>
      </c>
      <c r="K247" s="5" t="str">
        <f t="shared" si="13"/>
        <v>08 1 02 11010</v>
      </c>
      <c r="L247" s="6"/>
      <c r="M247" s="22" t="s">
        <v>595</v>
      </c>
      <c r="N247" s="7" t="b">
        <f t="shared" si="15"/>
        <v>1</v>
      </c>
      <c r="O247" s="6"/>
    </row>
    <row r="248" spans="1:15">
      <c r="A248" s="69"/>
      <c r="B248" s="69"/>
      <c r="C248" s="69"/>
      <c r="D248" s="69"/>
      <c r="E248" s="77"/>
      <c r="F248" s="15" t="s">
        <v>93</v>
      </c>
      <c r="G248" s="15" t="s">
        <v>15</v>
      </c>
      <c r="H248" s="15" t="s">
        <v>37</v>
      </c>
      <c r="I248" s="30" t="s">
        <v>1536</v>
      </c>
      <c r="J248" s="166" t="e">
        <f>VLOOKUP(K248,#REF!,2,0)</f>
        <v>#REF!</v>
      </c>
      <c r="K248" s="5" t="str">
        <f t="shared" si="13"/>
        <v>08 1 02 77250</v>
      </c>
      <c r="M248" s="22" t="s">
        <v>1402</v>
      </c>
      <c r="N248" s="7" t="b">
        <f t="shared" si="15"/>
        <v>1</v>
      </c>
    </row>
    <row r="249" spans="1:15" ht="37.5">
      <c r="A249" s="81" t="s">
        <v>93</v>
      </c>
      <c r="B249" s="81" t="s">
        <v>94</v>
      </c>
      <c r="C249" s="81" t="s">
        <v>9</v>
      </c>
      <c r="D249" s="81" t="s">
        <v>596</v>
      </c>
      <c r="E249" s="96" t="s">
        <v>597</v>
      </c>
      <c r="F249" s="25" t="s">
        <v>93</v>
      </c>
      <c r="G249" s="25" t="s">
        <v>94</v>
      </c>
      <c r="H249" s="25" t="s">
        <v>12</v>
      </c>
      <c r="I249" s="25" t="s">
        <v>13</v>
      </c>
      <c r="J249" s="230" t="e">
        <f>VLOOKUP(K249,#REF!,2,0)</f>
        <v>#REF!</v>
      </c>
      <c r="K249" s="5" t="str">
        <f t="shared" si="13"/>
        <v>08 2 00 00000</v>
      </c>
      <c r="M249" s="12" t="s">
        <v>598</v>
      </c>
      <c r="N249" s="7" t="b">
        <f t="shared" si="15"/>
        <v>1</v>
      </c>
    </row>
    <row r="250" spans="1:15" ht="19.5">
      <c r="A250" s="196"/>
      <c r="B250" s="196"/>
      <c r="C250" s="197"/>
      <c r="D250" s="198"/>
      <c r="E250" s="199"/>
      <c r="F250" s="159" t="s">
        <v>93</v>
      </c>
      <c r="G250" s="159" t="s">
        <v>94</v>
      </c>
      <c r="H250" s="159" t="s">
        <v>7</v>
      </c>
      <c r="I250" s="159" t="s">
        <v>13</v>
      </c>
      <c r="J250" s="227" t="e">
        <f>VLOOKUP(K250,#REF!,2,0)</f>
        <v>#REF!</v>
      </c>
      <c r="K250" s="5" t="str">
        <f t="shared" si="13"/>
        <v>08 2 01 00000</v>
      </c>
      <c r="M250" s="45" t="s">
        <v>599</v>
      </c>
      <c r="N250" s="7" t="b">
        <f t="shared" si="15"/>
        <v>1</v>
      </c>
    </row>
    <row r="251" spans="1:15" ht="38.25" thickBot="1">
      <c r="A251" s="69" t="s">
        <v>93</v>
      </c>
      <c r="B251" s="69" t="s">
        <v>94</v>
      </c>
      <c r="C251" s="69">
        <v>2042</v>
      </c>
      <c r="D251" s="69" t="s">
        <v>600</v>
      </c>
      <c r="E251" s="77" t="s">
        <v>601</v>
      </c>
      <c r="F251" s="15" t="s">
        <v>93</v>
      </c>
      <c r="G251" s="15" t="s">
        <v>94</v>
      </c>
      <c r="H251" s="15" t="s">
        <v>7</v>
      </c>
      <c r="I251" s="15" t="s">
        <v>602</v>
      </c>
      <c r="J251" s="166" t="e">
        <f>VLOOKUP(K251,#REF!,2,0)</f>
        <v>#REF!</v>
      </c>
      <c r="K251" s="5" t="str">
        <f t="shared" si="13"/>
        <v>08 2 01 20420</v>
      </c>
      <c r="M251" s="22" t="s">
        <v>603</v>
      </c>
      <c r="N251" s="7" t="b">
        <f>K251=M251</f>
        <v>1</v>
      </c>
    </row>
    <row r="252" spans="1:15" s="27" customFormat="1" ht="38.25" thickBot="1">
      <c r="A252" s="196"/>
      <c r="B252" s="196"/>
      <c r="C252" s="197"/>
      <c r="D252" s="198"/>
      <c r="E252" s="199"/>
      <c r="F252" s="159" t="s">
        <v>93</v>
      </c>
      <c r="G252" s="159" t="s">
        <v>94</v>
      </c>
      <c r="H252" s="159" t="s">
        <v>37</v>
      </c>
      <c r="I252" s="159" t="s">
        <v>13</v>
      </c>
      <c r="J252" s="231" t="s">
        <v>1583</v>
      </c>
      <c r="K252" s="5" t="str">
        <f t="shared" si="13"/>
        <v>08 2 02 00000</v>
      </c>
      <c r="L252" s="6"/>
      <c r="N252" s="7" t="b">
        <f t="shared" ref="N252:N315" si="16">K252=M252</f>
        <v>0</v>
      </c>
      <c r="O252" s="6"/>
    </row>
    <row r="253" spans="1:15" ht="75.75" thickBot="1">
      <c r="A253" s="69" t="s">
        <v>93</v>
      </c>
      <c r="B253" s="69" t="s">
        <v>94</v>
      </c>
      <c r="C253" s="69">
        <v>2044</v>
      </c>
      <c r="D253" s="69" t="s">
        <v>604</v>
      </c>
      <c r="E253" s="77" t="s">
        <v>605</v>
      </c>
      <c r="F253" s="15" t="s">
        <v>93</v>
      </c>
      <c r="G253" s="15" t="s">
        <v>94</v>
      </c>
      <c r="H253" s="15" t="s">
        <v>37</v>
      </c>
      <c r="I253" s="15" t="s">
        <v>606</v>
      </c>
      <c r="J253" s="228" t="s">
        <v>605</v>
      </c>
      <c r="K253" s="5" t="str">
        <f t="shared" si="13"/>
        <v>08 2 02 20440</v>
      </c>
      <c r="N253" s="7" t="b">
        <f t="shared" si="16"/>
        <v>0</v>
      </c>
    </row>
    <row r="254" spans="1:15" ht="57" thickBot="1">
      <c r="A254" s="196"/>
      <c r="B254" s="196"/>
      <c r="C254" s="197"/>
      <c r="D254" s="198"/>
      <c r="E254" s="199"/>
      <c r="F254" s="159" t="s">
        <v>93</v>
      </c>
      <c r="G254" s="159" t="s">
        <v>94</v>
      </c>
      <c r="H254" s="159" t="s">
        <v>48</v>
      </c>
      <c r="I254" s="159" t="s">
        <v>13</v>
      </c>
      <c r="J254" s="231" t="s">
        <v>1582</v>
      </c>
      <c r="K254" s="5" t="str">
        <f t="shared" si="13"/>
        <v>08 2 03 00000</v>
      </c>
      <c r="L254" s="27"/>
      <c r="M254" s="22"/>
      <c r="N254" s="7" t="b">
        <f t="shared" si="16"/>
        <v>0</v>
      </c>
    </row>
    <row r="255" spans="1:15" ht="62.25" customHeight="1">
      <c r="A255" s="69" t="s">
        <v>93</v>
      </c>
      <c r="B255" s="69" t="s">
        <v>94</v>
      </c>
      <c r="C255" s="69">
        <v>2042</v>
      </c>
      <c r="D255" s="69" t="s">
        <v>600</v>
      </c>
      <c r="E255" s="77" t="s">
        <v>601</v>
      </c>
      <c r="F255" s="15" t="s">
        <v>93</v>
      </c>
      <c r="G255" s="15" t="s">
        <v>94</v>
      </c>
      <c r="H255" s="15" t="s">
        <v>48</v>
      </c>
      <c r="I255" s="15" t="s">
        <v>606</v>
      </c>
      <c r="J255" s="229" t="s">
        <v>605</v>
      </c>
      <c r="K255" s="5" t="str">
        <f t="shared" si="13"/>
        <v>08 2 03 20440</v>
      </c>
      <c r="M255" s="22"/>
      <c r="N255" s="7" t="b">
        <f t="shared" si="16"/>
        <v>0</v>
      </c>
    </row>
    <row r="256" spans="1:15" ht="19.5">
      <c r="A256" s="196"/>
      <c r="B256" s="196"/>
      <c r="C256" s="197"/>
      <c r="D256" s="198"/>
      <c r="E256" s="199"/>
      <c r="F256" s="159" t="s">
        <v>93</v>
      </c>
      <c r="G256" s="159" t="s">
        <v>94</v>
      </c>
      <c r="H256" s="159" t="s">
        <v>53</v>
      </c>
      <c r="I256" s="159" t="s">
        <v>13</v>
      </c>
      <c r="J256" s="227" t="e">
        <f>VLOOKUP(K256,#REF!,2,0)</f>
        <v>#REF!</v>
      </c>
      <c r="K256" s="5" t="str">
        <f t="shared" si="13"/>
        <v>08 2 04 00000</v>
      </c>
      <c r="M256" s="45" t="s">
        <v>607</v>
      </c>
      <c r="N256" s="7" t="b">
        <f t="shared" si="16"/>
        <v>1</v>
      </c>
    </row>
    <row r="257" spans="1:15" ht="131.25">
      <c r="A257" s="69" t="s">
        <v>93</v>
      </c>
      <c r="B257" s="69" t="s">
        <v>94</v>
      </c>
      <c r="C257" s="69">
        <v>2043</v>
      </c>
      <c r="D257" s="69" t="s">
        <v>608</v>
      </c>
      <c r="E257" s="77" t="s">
        <v>609</v>
      </c>
      <c r="F257" s="15" t="s">
        <v>93</v>
      </c>
      <c r="G257" s="15" t="s">
        <v>94</v>
      </c>
      <c r="H257" s="15" t="s">
        <v>53</v>
      </c>
      <c r="I257" s="15" t="s">
        <v>610</v>
      </c>
      <c r="J257" s="166" t="e">
        <f>VLOOKUP(K257,#REF!,2,0)</f>
        <v>#REF!</v>
      </c>
      <c r="K257" s="5" t="str">
        <f t="shared" si="13"/>
        <v>08 2 04 60120</v>
      </c>
      <c r="M257" s="22" t="s">
        <v>611</v>
      </c>
      <c r="N257" s="7" t="b">
        <f t="shared" si="16"/>
        <v>1</v>
      </c>
      <c r="O257" s="53"/>
    </row>
    <row r="258" spans="1:15" ht="37.5">
      <c r="A258" s="81" t="s">
        <v>93</v>
      </c>
      <c r="B258" s="81" t="s">
        <v>316</v>
      </c>
      <c r="C258" s="81" t="s">
        <v>9</v>
      </c>
      <c r="D258" s="81" t="s">
        <v>612</v>
      </c>
      <c r="E258" s="96" t="s">
        <v>613</v>
      </c>
      <c r="F258" s="25" t="s">
        <v>93</v>
      </c>
      <c r="G258" s="25" t="s">
        <v>316</v>
      </c>
      <c r="H258" s="25" t="s">
        <v>12</v>
      </c>
      <c r="I258" s="25" t="s">
        <v>13</v>
      </c>
      <c r="J258" s="230" t="e">
        <f>VLOOKUP(K258,#REF!,2,0)</f>
        <v>#REF!</v>
      </c>
      <c r="K258" s="5" t="str">
        <f t="shared" si="13"/>
        <v>08 3 00 00000</v>
      </c>
      <c r="M258" s="12" t="s">
        <v>614</v>
      </c>
      <c r="N258" s="7" t="b">
        <f t="shared" si="16"/>
        <v>1</v>
      </c>
    </row>
    <row r="259" spans="1:15" ht="19.5">
      <c r="A259" s="196"/>
      <c r="B259" s="196"/>
      <c r="C259" s="197"/>
      <c r="D259" s="198"/>
      <c r="E259" s="199"/>
      <c r="F259" s="159" t="s">
        <v>93</v>
      </c>
      <c r="G259" s="159" t="s">
        <v>316</v>
      </c>
      <c r="H259" s="159" t="s">
        <v>7</v>
      </c>
      <c r="I259" s="159" t="s">
        <v>13</v>
      </c>
      <c r="J259" s="227" t="e">
        <f>VLOOKUP(K259,#REF!,2,0)</f>
        <v>#REF!</v>
      </c>
      <c r="K259" s="5" t="str">
        <f t="shared" si="13"/>
        <v>08 3 01 00000</v>
      </c>
      <c r="M259" s="45" t="s">
        <v>615</v>
      </c>
      <c r="N259" s="7" t="b">
        <f t="shared" si="16"/>
        <v>1</v>
      </c>
      <c r="O259" s="53"/>
    </row>
    <row r="260" spans="1:15" ht="69.75" customHeight="1">
      <c r="A260" s="69" t="s">
        <v>93</v>
      </c>
      <c r="B260" s="69">
        <v>3</v>
      </c>
      <c r="C260" s="69" t="s">
        <v>616</v>
      </c>
      <c r="D260" s="69" t="s">
        <v>617</v>
      </c>
      <c r="E260" s="77" t="s">
        <v>618</v>
      </c>
      <c r="F260" s="15" t="s">
        <v>93</v>
      </c>
      <c r="G260" s="15" t="s">
        <v>316</v>
      </c>
      <c r="H260" s="15" t="s">
        <v>7</v>
      </c>
      <c r="I260" s="15" t="s">
        <v>1584</v>
      </c>
      <c r="J260" s="166" t="e">
        <f>VLOOKUP(K260,#REF!,2,0)</f>
        <v>#REF!</v>
      </c>
      <c r="K260" s="5" t="str">
        <f t="shared" si="13"/>
        <v>08 3 01 40050</v>
      </c>
      <c r="M260" s="45" t="s">
        <v>1408</v>
      </c>
      <c r="N260" s="7" t="b">
        <f t="shared" si="16"/>
        <v>1</v>
      </c>
      <c r="O260" s="53"/>
    </row>
    <row r="261" spans="1:15">
      <c r="A261" s="69"/>
      <c r="B261" s="69"/>
      <c r="C261" s="69"/>
      <c r="D261" s="69"/>
      <c r="E261" s="77"/>
      <c r="F261" s="15" t="s">
        <v>93</v>
      </c>
      <c r="G261" s="15" t="s">
        <v>316</v>
      </c>
      <c r="H261" s="15" t="s">
        <v>7</v>
      </c>
      <c r="I261" s="15" t="s">
        <v>1585</v>
      </c>
      <c r="J261" s="166" t="e">
        <f>VLOOKUP(K261,#REF!,2,0)</f>
        <v>#REF!</v>
      </c>
      <c r="K261" s="5" t="str">
        <f t="shared" si="13"/>
        <v>08 3 01 S7000</v>
      </c>
      <c r="M261" s="45" t="s">
        <v>1409</v>
      </c>
      <c r="N261" s="7" t="b">
        <f t="shared" si="16"/>
        <v>1</v>
      </c>
      <c r="O261" s="53"/>
    </row>
    <row r="262" spans="1:15" ht="45">
      <c r="A262" s="78" t="s">
        <v>580</v>
      </c>
      <c r="B262" s="78" t="s">
        <v>8</v>
      </c>
      <c r="C262" s="79" t="s">
        <v>9</v>
      </c>
      <c r="D262" s="80" t="s">
        <v>619</v>
      </c>
      <c r="E262" s="95" t="s">
        <v>620</v>
      </c>
      <c r="F262" s="9" t="s">
        <v>580</v>
      </c>
      <c r="G262" s="9" t="s">
        <v>8</v>
      </c>
      <c r="H262" s="9" t="s">
        <v>12</v>
      </c>
      <c r="I262" s="9" t="s">
        <v>13</v>
      </c>
      <c r="J262" s="163" t="e">
        <f>VLOOKUP(K262,#REF!,2,0)</f>
        <v>#REF!</v>
      </c>
      <c r="K262" s="5" t="str">
        <f t="shared" si="13"/>
        <v>09 0 00 00000</v>
      </c>
      <c r="M262" s="11" t="s">
        <v>621</v>
      </c>
      <c r="N262" s="7" t="b">
        <f t="shared" si="16"/>
        <v>1</v>
      </c>
      <c r="O262" s="53"/>
    </row>
    <row r="263" spans="1:15" s="53" customFormat="1" ht="37.5">
      <c r="A263" s="81" t="s">
        <v>580</v>
      </c>
      <c r="B263" s="81" t="s">
        <v>105</v>
      </c>
      <c r="C263" s="82" t="s">
        <v>9</v>
      </c>
      <c r="D263" s="83" t="s">
        <v>622</v>
      </c>
      <c r="E263" s="162" t="s">
        <v>623</v>
      </c>
      <c r="F263" s="25" t="s">
        <v>580</v>
      </c>
      <c r="G263" s="25" t="s">
        <v>105</v>
      </c>
      <c r="H263" s="25" t="s">
        <v>12</v>
      </c>
      <c r="I263" s="25" t="s">
        <v>13</v>
      </c>
      <c r="J263" s="164" t="e">
        <f>VLOOKUP(K263,#REF!,2,0)</f>
        <v>#REF!</v>
      </c>
      <c r="K263" s="5" t="str">
        <f t="shared" si="13"/>
        <v>09 Б 00 00000</v>
      </c>
      <c r="L263" s="6"/>
      <c r="M263" s="12" t="s">
        <v>624</v>
      </c>
      <c r="N263" s="7" t="b">
        <f t="shared" si="16"/>
        <v>1</v>
      </c>
    </row>
    <row r="264" spans="1:15" ht="19.5">
      <c r="A264" s="196"/>
      <c r="B264" s="196"/>
      <c r="C264" s="197"/>
      <c r="D264" s="198"/>
      <c r="E264" s="199"/>
      <c r="F264" s="159" t="s">
        <v>580</v>
      </c>
      <c r="G264" s="159" t="s">
        <v>105</v>
      </c>
      <c r="H264" s="159" t="s">
        <v>7</v>
      </c>
      <c r="I264" s="159" t="s">
        <v>13</v>
      </c>
      <c r="J264" s="200" t="e">
        <f>VLOOKUP(K264,#REF!,2,0)</f>
        <v>#REF!</v>
      </c>
      <c r="K264" s="5" t="str">
        <f t="shared" ref="K264:K327" si="17">CONCATENATE(F264," ",G264," ",H264," ",I264)</f>
        <v>09 Б 01 00000</v>
      </c>
      <c r="M264" s="45" t="s">
        <v>626</v>
      </c>
      <c r="N264" s="7" t="b">
        <f t="shared" si="16"/>
        <v>1</v>
      </c>
      <c r="O264" s="53"/>
    </row>
    <row r="265" spans="1:15" s="53" customFormat="1" ht="49.5" customHeight="1" thickBot="1">
      <c r="A265" s="69" t="s">
        <v>580</v>
      </c>
      <c r="B265" s="69" t="s">
        <v>105</v>
      </c>
      <c r="C265" s="69">
        <v>2023</v>
      </c>
      <c r="D265" s="69" t="s">
        <v>627</v>
      </c>
      <c r="E265" s="77" t="s">
        <v>628</v>
      </c>
      <c r="F265" s="15" t="s">
        <v>580</v>
      </c>
      <c r="G265" s="15" t="s">
        <v>105</v>
      </c>
      <c r="H265" s="15" t="s">
        <v>7</v>
      </c>
      <c r="I265" s="15" t="s">
        <v>629</v>
      </c>
      <c r="J265" s="229" t="s">
        <v>628</v>
      </c>
      <c r="K265" s="5" t="str">
        <f t="shared" si="17"/>
        <v>09 Б 01 20230</v>
      </c>
      <c r="M265" s="45"/>
      <c r="N265" s="7" t="b">
        <f t="shared" si="16"/>
        <v>0</v>
      </c>
    </row>
    <row r="266" spans="1:15" s="53" customFormat="1" ht="59.25" customHeight="1" thickBot="1">
      <c r="A266" s="69" t="s">
        <v>580</v>
      </c>
      <c r="B266" s="69" t="s">
        <v>105</v>
      </c>
      <c r="C266" s="69">
        <v>2046</v>
      </c>
      <c r="D266" s="69" t="s">
        <v>630</v>
      </c>
      <c r="E266" s="77" t="s">
        <v>631</v>
      </c>
      <c r="F266" s="15" t="s">
        <v>580</v>
      </c>
      <c r="G266" s="15" t="s">
        <v>105</v>
      </c>
      <c r="H266" s="15" t="s">
        <v>7</v>
      </c>
      <c r="I266" s="15" t="s">
        <v>632</v>
      </c>
      <c r="J266" s="166" t="e">
        <f>VLOOKUP(K266,#REF!,2,0)</f>
        <v>#REF!</v>
      </c>
      <c r="K266" s="5" t="str">
        <f t="shared" si="17"/>
        <v>09 Б 01 20460</v>
      </c>
      <c r="L266" s="6"/>
      <c r="M266" s="50" t="s">
        <v>633</v>
      </c>
      <c r="N266" s="7" t="b">
        <f t="shared" si="16"/>
        <v>1</v>
      </c>
      <c r="O266" s="27"/>
    </row>
    <row r="267" spans="1:15" s="53" customFormat="1" ht="58.5" customHeight="1" thickBot="1">
      <c r="A267" s="196"/>
      <c r="B267" s="196"/>
      <c r="C267" s="197"/>
      <c r="D267" s="198"/>
      <c r="E267" s="199"/>
      <c r="F267" s="159" t="s">
        <v>580</v>
      </c>
      <c r="G267" s="159" t="s">
        <v>105</v>
      </c>
      <c r="H267" s="159" t="s">
        <v>37</v>
      </c>
      <c r="I267" s="159" t="s">
        <v>13</v>
      </c>
      <c r="J267" s="200" t="e">
        <f>VLOOKUP(K267,#REF!,2,0)</f>
        <v>#REF!</v>
      </c>
      <c r="K267" s="5" t="str">
        <f t="shared" si="17"/>
        <v>09 Б 02 00000</v>
      </c>
      <c r="M267" s="45" t="s">
        <v>635</v>
      </c>
      <c r="N267" s="7" t="b">
        <f t="shared" si="16"/>
        <v>1</v>
      </c>
      <c r="O267" s="27"/>
    </row>
    <row r="268" spans="1:15" s="53" customFormat="1" ht="59.25" customHeight="1">
      <c r="A268" s="69" t="s">
        <v>580</v>
      </c>
      <c r="B268" s="69" t="s">
        <v>105</v>
      </c>
      <c r="C268" s="69">
        <v>2023</v>
      </c>
      <c r="D268" s="69" t="s">
        <v>627</v>
      </c>
      <c r="E268" s="77" t="s">
        <v>628</v>
      </c>
      <c r="F268" s="15" t="s">
        <v>580</v>
      </c>
      <c r="G268" s="15" t="s">
        <v>105</v>
      </c>
      <c r="H268" s="15" t="s">
        <v>37</v>
      </c>
      <c r="I268" s="15" t="s">
        <v>629</v>
      </c>
      <c r="J268" s="166" t="e">
        <f>VLOOKUP(K268,#REF!,2,0)</f>
        <v>#REF!</v>
      </c>
      <c r="K268" s="5" t="str">
        <f t="shared" si="17"/>
        <v>09 Б 02 20230</v>
      </c>
      <c r="M268" s="50" t="s">
        <v>636</v>
      </c>
      <c r="N268" s="7" t="b">
        <f t="shared" si="16"/>
        <v>1</v>
      </c>
      <c r="O268" s="6"/>
    </row>
    <row r="269" spans="1:15" s="53" customFormat="1" ht="58.5" customHeight="1">
      <c r="A269" s="69" t="s">
        <v>580</v>
      </c>
      <c r="B269" s="69" t="s">
        <v>105</v>
      </c>
      <c r="C269" s="69">
        <v>2046</v>
      </c>
      <c r="D269" s="69" t="s">
        <v>630</v>
      </c>
      <c r="E269" s="77" t="s">
        <v>631</v>
      </c>
      <c r="F269" s="15" t="s">
        <v>580</v>
      </c>
      <c r="G269" s="15" t="s">
        <v>105</v>
      </c>
      <c r="H269" s="15" t="s">
        <v>37</v>
      </c>
      <c r="I269" s="15" t="s">
        <v>632</v>
      </c>
      <c r="J269" s="166" t="e">
        <f>VLOOKUP(K269,#REF!,2,0)</f>
        <v>#REF!</v>
      </c>
      <c r="K269" s="5" t="str">
        <f t="shared" si="17"/>
        <v>09 Б 02 20460</v>
      </c>
      <c r="M269" s="50" t="s">
        <v>637</v>
      </c>
      <c r="N269" s="7" t="b">
        <f t="shared" si="16"/>
        <v>1</v>
      </c>
      <c r="O269" s="6"/>
    </row>
    <row r="270" spans="1:15" s="53" customFormat="1" ht="72" customHeight="1" thickBot="1">
      <c r="A270" s="196"/>
      <c r="B270" s="196"/>
      <c r="C270" s="197"/>
      <c r="D270" s="198"/>
      <c r="E270" s="199"/>
      <c r="F270" s="159" t="s">
        <v>580</v>
      </c>
      <c r="G270" s="159" t="s">
        <v>105</v>
      </c>
      <c r="H270" s="159" t="s">
        <v>48</v>
      </c>
      <c r="I270" s="159" t="s">
        <v>13</v>
      </c>
      <c r="J270" s="200" t="e">
        <f>VLOOKUP(K270,#REF!,2,0)</f>
        <v>#REF!</v>
      </c>
      <c r="K270" s="5" t="str">
        <f t="shared" si="17"/>
        <v>09 Б 03 00000</v>
      </c>
      <c r="M270" s="45" t="s">
        <v>639</v>
      </c>
      <c r="N270" s="7" t="b">
        <f t="shared" si="16"/>
        <v>1</v>
      </c>
      <c r="O270" s="6"/>
    </row>
    <row r="271" spans="1:15" s="27" customFormat="1" ht="19.5" thickBot="1">
      <c r="A271" s="69" t="s">
        <v>580</v>
      </c>
      <c r="B271" s="69" t="s">
        <v>105</v>
      </c>
      <c r="C271" s="69">
        <v>2023</v>
      </c>
      <c r="D271" s="69" t="s">
        <v>627</v>
      </c>
      <c r="E271" s="77" t="s">
        <v>628</v>
      </c>
      <c r="F271" s="15" t="s">
        <v>580</v>
      </c>
      <c r="G271" s="15" t="s">
        <v>105</v>
      </c>
      <c r="H271" s="15" t="s">
        <v>48</v>
      </c>
      <c r="I271" s="15" t="s">
        <v>629</v>
      </c>
      <c r="J271" s="229" t="s">
        <v>628</v>
      </c>
      <c r="K271" s="5" t="str">
        <f t="shared" si="17"/>
        <v>09 Б 03 20230</v>
      </c>
      <c r="L271" s="53"/>
      <c r="M271" s="45"/>
      <c r="N271" s="7" t="b">
        <f t="shared" si="16"/>
        <v>0</v>
      </c>
      <c r="O271" s="6"/>
    </row>
    <row r="272" spans="1:15" s="27" customFormat="1" ht="72.75" customHeight="1" thickBot="1">
      <c r="A272" s="69" t="s">
        <v>580</v>
      </c>
      <c r="B272" s="69" t="s">
        <v>105</v>
      </c>
      <c r="C272" s="69">
        <v>2046</v>
      </c>
      <c r="D272" s="69" t="s">
        <v>630</v>
      </c>
      <c r="E272" s="77" t="s">
        <v>631</v>
      </c>
      <c r="F272" s="15" t="s">
        <v>580</v>
      </c>
      <c r="G272" s="15" t="s">
        <v>105</v>
      </c>
      <c r="H272" s="15" t="s">
        <v>48</v>
      </c>
      <c r="I272" s="15" t="s">
        <v>632</v>
      </c>
      <c r="J272" s="166" t="e">
        <f>VLOOKUP(K272,#REF!,2,0)</f>
        <v>#REF!</v>
      </c>
      <c r="K272" s="5" t="str">
        <f t="shared" si="17"/>
        <v>09 Б 03 20460</v>
      </c>
      <c r="L272" s="53"/>
      <c r="M272" s="50" t="s">
        <v>640</v>
      </c>
      <c r="N272" s="7" t="b">
        <f t="shared" si="16"/>
        <v>1</v>
      </c>
      <c r="O272" s="6"/>
    </row>
    <row r="273" spans="1:15" ht="47.25" customHeight="1" thickBot="1">
      <c r="A273" s="196"/>
      <c r="B273" s="196"/>
      <c r="C273" s="197"/>
      <c r="D273" s="198"/>
      <c r="E273" s="199"/>
      <c r="F273" s="159" t="s">
        <v>580</v>
      </c>
      <c r="G273" s="159" t="s">
        <v>105</v>
      </c>
      <c r="H273" s="159" t="s">
        <v>53</v>
      </c>
      <c r="I273" s="159" t="s">
        <v>13</v>
      </c>
      <c r="J273" s="200" t="e">
        <f>VLOOKUP(K273,#REF!,2,0)</f>
        <v>#REF!</v>
      </c>
      <c r="K273" s="5" t="str">
        <f t="shared" si="17"/>
        <v>09 Б 04 00000</v>
      </c>
      <c r="L273" s="27"/>
      <c r="M273" s="45" t="s">
        <v>642</v>
      </c>
      <c r="N273" s="7" t="b">
        <f t="shared" si="16"/>
        <v>1</v>
      </c>
    </row>
    <row r="274" spans="1:15" ht="69.75" customHeight="1" thickBot="1">
      <c r="A274" s="69" t="s">
        <v>580</v>
      </c>
      <c r="B274" s="69" t="s">
        <v>105</v>
      </c>
      <c r="C274" s="69">
        <v>2023</v>
      </c>
      <c r="D274" s="69" t="s">
        <v>627</v>
      </c>
      <c r="E274" s="77" t="s">
        <v>628</v>
      </c>
      <c r="F274" s="15" t="s">
        <v>580</v>
      </c>
      <c r="G274" s="15" t="s">
        <v>105</v>
      </c>
      <c r="H274" s="15" t="s">
        <v>53</v>
      </c>
      <c r="I274" s="15" t="s">
        <v>629</v>
      </c>
      <c r="J274" s="229" t="s">
        <v>628</v>
      </c>
      <c r="K274" s="5" t="str">
        <f t="shared" si="17"/>
        <v>09 Б 04 20230</v>
      </c>
      <c r="L274" s="27"/>
      <c r="M274" s="45"/>
      <c r="N274" s="7" t="b">
        <f t="shared" si="16"/>
        <v>0</v>
      </c>
    </row>
    <row r="275" spans="1:15" ht="69.75" customHeight="1">
      <c r="A275" s="69" t="s">
        <v>580</v>
      </c>
      <c r="B275" s="69" t="s">
        <v>105</v>
      </c>
      <c r="C275" s="69">
        <v>2046</v>
      </c>
      <c r="D275" s="69" t="s">
        <v>630</v>
      </c>
      <c r="E275" s="77" t="s">
        <v>631</v>
      </c>
      <c r="F275" s="15" t="s">
        <v>580</v>
      </c>
      <c r="G275" s="15" t="s">
        <v>105</v>
      </c>
      <c r="H275" s="15" t="s">
        <v>53</v>
      </c>
      <c r="I275" s="15" t="s">
        <v>632</v>
      </c>
      <c r="J275" s="166" t="e">
        <f>VLOOKUP(K275,#REF!,2,0)</f>
        <v>#REF!</v>
      </c>
      <c r="K275" s="5" t="str">
        <f t="shared" si="17"/>
        <v>09 Б 04 20460</v>
      </c>
      <c r="M275" s="50" t="s">
        <v>643</v>
      </c>
      <c r="N275" s="7" t="b">
        <f t="shared" si="16"/>
        <v>1</v>
      </c>
    </row>
    <row r="276" spans="1:15" ht="69.75" customHeight="1">
      <c r="A276" s="196"/>
      <c r="B276" s="196"/>
      <c r="C276" s="197"/>
      <c r="D276" s="198"/>
      <c r="E276" s="199"/>
      <c r="F276" s="159" t="s">
        <v>580</v>
      </c>
      <c r="G276" s="159" t="s">
        <v>105</v>
      </c>
      <c r="H276" s="159" t="s">
        <v>62</v>
      </c>
      <c r="I276" s="159" t="s">
        <v>13</v>
      </c>
      <c r="J276" s="200" t="e">
        <f>VLOOKUP(K276,#REF!,2,0)</f>
        <v>#REF!</v>
      </c>
      <c r="K276" s="5" t="str">
        <f t="shared" si="17"/>
        <v>09 Б 05 00000</v>
      </c>
      <c r="M276" s="45" t="s">
        <v>645</v>
      </c>
      <c r="N276" s="7" t="b">
        <f t="shared" si="16"/>
        <v>1</v>
      </c>
    </row>
    <row r="277" spans="1:15">
      <c r="A277" s="69" t="s">
        <v>580</v>
      </c>
      <c r="B277" s="69" t="s">
        <v>105</v>
      </c>
      <c r="C277" s="69">
        <v>2023</v>
      </c>
      <c r="D277" s="69" t="s">
        <v>627</v>
      </c>
      <c r="E277" s="77" t="s">
        <v>628</v>
      </c>
      <c r="F277" s="15" t="s">
        <v>580</v>
      </c>
      <c r="G277" s="15" t="s">
        <v>105</v>
      </c>
      <c r="H277" s="15" t="s">
        <v>62</v>
      </c>
      <c r="I277" s="15" t="s">
        <v>629</v>
      </c>
      <c r="J277" s="229" t="s">
        <v>628</v>
      </c>
      <c r="K277" s="5" t="str">
        <f t="shared" si="17"/>
        <v>09 Б 05 20230</v>
      </c>
      <c r="M277" s="45"/>
      <c r="N277" s="7" t="b">
        <f t="shared" si="16"/>
        <v>0</v>
      </c>
    </row>
    <row r="278" spans="1:15" ht="69.75" customHeight="1">
      <c r="A278" s="69" t="s">
        <v>580</v>
      </c>
      <c r="B278" s="69" t="s">
        <v>105</v>
      </c>
      <c r="C278" s="69">
        <v>2046</v>
      </c>
      <c r="D278" s="69" t="s">
        <v>630</v>
      </c>
      <c r="E278" s="77" t="s">
        <v>631</v>
      </c>
      <c r="F278" s="15" t="s">
        <v>580</v>
      </c>
      <c r="G278" s="15" t="s">
        <v>105</v>
      </c>
      <c r="H278" s="15" t="s">
        <v>62</v>
      </c>
      <c r="I278" s="15" t="s">
        <v>632</v>
      </c>
      <c r="J278" s="166" t="e">
        <f>VLOOKUP(K278,#REF!,2,0)</f>
        <v>#REF!</v>
      </c>
      <c r="K278" s="5" t="str">
        <f t="shared" si="17"/>
        <v>09 Б 05 20460</v>
      </c>
      <c r="M278" s="50" t="s">
        <v>646</v>
      </c>
      <c r="N278" s="7" t="b">
        <f t="shared" si="16"/>
        <v>1</v>
      </c>
    </row>
    <row r="279" spans="1:15" ht="48.75" customHeight="1">
      <c r="A279" s="196"/>
      <c r="B279" s="196"/>
      <c r="C279" s="197"/>
      <c r="D279" s="198"/>
      <c r="E279" s="199"/>
      <c r="F279" s="159" t="s">
        <v>580</v>
      </c>
      <c r="G279" s="159" t="s">
        <v>105</v>
      </c>
      <c r="H279" s="159" t="s">
        <v>68</v>
      </c>
      <c r="I279" s="159" t="s">
        <v>13</v>
      </c>
      <c r="J279" s="200" t="e">
        <f>VLOOKUP(K279,#REF!,2,0)</f>
        <v>#REF!</v>
      </c>
      <c r="K279" s="5" t="str">
        <f t="shared" si="17"/>
        <v>09 Б 06 00000</v>
      </c>
      <c r="M279" s="45" t="s">
        <v>648</v>
      </c>
      <c r="N279" s="7" t="b">
        <f t="shared" si="16"/>
        <v>1</v>
      </c>
    </row>
    <row r="280" spans="1:15" ht="37.5">
      <c r="A280" s="69" t="s">
        <v>580</v>
      </c>
      <c r="B280" s="69" t="s">
        <v>105</v>
      </c>
      <c r="C280" s="69">
        <v>1122</v>
      </c>
      <c r="D280" s="69" t="s">
        <v>649</v>
      </c>
      <c r="E280" s="77" t="s">
        <v>650</v>
      </c>
      <c r="F280" s="15" t="s">
        <v>580</v>
      </c>
      <c r="G280" s="15" t="s">
        <v>105</v>
      </c>
      <c r="H280" s="15" t="s">
        <v>68</v>
      </c>
      <c r="I280" s="30" t="s">
        <v>22</v>
      </c>
      <c r="J280" s="166" t="e">
        <f>VLOOKUP(K280,#REF!,2,0)</f>
        <v>#REF!</v>
      </c>
      <c r="K280" s="5" t="str">
        <f t="shared" si="17"/>
        <v>09 Б 06 11010</v>
      </c>
      <c r="M280" s="50" t="s">
        <v>651</v>
      </c>
      <c r="N280" s="7" t="b">
        <f t="shared" si="16"/>
        <v>1</v>
      </c>
      <c r="O280" s="54"/>
    </row>
    <row r="281" spans="1:15" ht="69.75" customHeight="1">
      <c r="A281" s="78" t="s">
        <v>652</v>
      </c>
      <c r="B281" s="78" t="s">
        <v>8</v>
      </c>
      <c r="C281" s="79" t="s">
        <v>9</v>
      </c>
      <c r="D281" s="80" t="s">
        <v>653</v>
      </c>
      <c r="E281" s="95" t="s">
        <v>654</v>
      </c>
      <c r="F281" s="9" t="s">
        <v>652</v>
      </c>
      <c r="G281" s="9" t="s">
        <v>8</v>
      </c>
      <c r="H281" s="9" t="s">
        <v>12</v>
      </c>
      <c r="I281" s="9" t="s">
        <v>13</v>
      </c>
      <c r="J281" s="163" t="e">
        <f>VLOOKUP(K281,#REF!,2,0)</f>
        <v>#REF!</v>
      </c>
      <c r="K281" s="5" t="str">
        <f t="shared" si="17"/>
        <v>10 0 00 00000</v>
      </c>
      <c r="M281" s="11" t="s">
        <v>655</v>
      </c>
      <c r="N281" s="7" t="b">
        <f t="shared" si="16"/>
        <v>1</v>
      </c>
      <c r="O281" s="54"/>
    </row>
    <row r="282" spans="1:15" ht="75">
      <c r="A282" s="81" t="s">
        <v>652</v>
      </c>
      <c r="B282" s="81" t="s">
        <v>105</v>
      </c>
      <c r="C282" s="82" t="s">
        <v>9</v>
      </c>
      <c r="D282" s="83" t="s">
        <v>656</v>
      </c>
      <c r="E282" s="96" t="s">
        <v>657</v>
      </c>
      <c r="F282" s="25" t="s">
        <v>652</v>
      </c>
      <c r="G282" s="25" t="s">
        <v>105</v>
      </c>
      <c r="H282" s="25" t="s">
        <v>12</v>
      </c>
      <c r="I282" s="25" t="s">
        <v>13</v>
      </c>
      <c r="J282" s="170" t="e">
        <f>VLOOKUP(K282,#REF!,2,0)</f>
        <v>#REF!</v>
      </c>
      <c r="K282" s="5" t="str">
        <f t="shared" si="17"/>
        <v>10 Б 00 00000</v>
      </c>
      <c r="M282" s="12" t="s">
        <v>658</v>
      </c>
      <c r="N282" s="7" t="b">
        <f t="shared" si="16"/>
        <v>1</v>
      </c>
    </row>
    <row r="283" spans="1:15" ht="69.75" customHeight="1">
      <c r="A283" s="196"/>
      <c r="B283" s="196"/>
      <c r="C283" s="197"/>
      <c r="D283" s="198"/>
      <c r="E283" s="199"/>
      <c r="F283" s="159" t="s">
        <v>652</v>
      </c>
      <c r="G283" s="159" t="s">
        <v>105</v>
      </c>
      <c r="H283" s="159" t="s">
        <v>7</v>
      </c>
      <c r="I283" s="159" t="s">
        <v>13</v>
      </c>
      <c r="J283" s="200" t="e">
        <f>VLOOKUP(K283,#REF!,2,0)</f>
        <v>#REF!</v>
      </c>
      <c r="K283" s="5" t="str">
        <f t="shared" si="17"/>
        <v>10 Б 01 00000</v>
      </c>
      <c r="M283" s="45" t="s">
        <v>659</v>
      </c>
      <c r="N283" s="7" t="b">
        <f t="shared" si="16"/>
        <v>1</v>
      </c>
    </row>
    <row r="284" spans="1:15">
      <c r="A284" s="69" t="s">
        <v>652</v>
      </c>
      <c r="B284" s="69" t="s">
        <v>105</v>
      </c>
      <c r="C284" s="69">
        <v>2002</v>
      </c>
      <c r="D284" s="69" t="s">
        <v>660</v>
      </c>
      <c r="E284" s="77" t="s">
        <v>661</v>
      </c>
      <c r="F284" s="15" t="s">
        <v>652</v>
      </c>
      <c r="G284" s="15" t="s">
        <v>105</v>
      </c>
      <c r="H284" s="15" t="s">
        <v>7</v>
      </c>
      <c r="I284" s="15" t="s">
        <v>662</v>
      </c>
      <c r="J284" s="166" t="e">
        <f>VLOOKUP(K284,#REF!,2,0)</f>
        <v>#REF!</v>
      </c>
      <c r="K284" s="5" t="str">
        <f t="shared" si="17"/>
        <v>10 Б 01 20020</v>
      </c>
      <c r="M284" s="45" t="s">
        <v>663</v>
      </c>
      <c r="N284" s="7" t="b">
        <f t="shared" si="16"/>
        <v>1</v>
      </c>
      <c r="O284" s="54"/>
    </row>
    <row r="285" spans="1:15" s="54" customFormat="1" ht="66.75" customHeight="1">
      <c r="A285" s="196"/>
      <c r="B285" s="196"/>
      <c r="C285" s="197"/>
      <c r="D285" s="198"/>
      <c r="E285" s="199"/>
      <c r="F285" s="159" t="s">
        <v>652</v>
      </c>
      <c r="G285" s="159" t="s">
        <v>105</v>
      </c>
      <c r="H285" s="159" t="s">
        <v>37</v>
      </c>
      <c r="I285" s="159" t="s">
        <v>13</v>
      </c>
      <c r="J285" s="200" t="e">
        <f>VLOOKUP(K285,#REF!,2,0)</f>
        <v>#REF!</v>
      </c>
      <c r="K285" s="5" t="str">
        <f t="shared" si="17"/>
        <v>10 Б 02 00000</v>
      </c>
      <c r="L285" s="6"/>
      <c r="M285" s="45" t="s">
        <v>664</v>
      </c>
      <c r="N285" s="7" t="b">
        <f t="shared" si="16"/>
        <v>1</v>
      </c>
      <c r="O285" s="6"/>
    </row>
    <row r="286" spans="1:15" s="54" customFormat="1" ht="66.75" customHeight="1">
      <c r="A286" s="69" t="s">
        <v>652</v>
      </c>
      <c r="B286" s="69" t="s">
        <v>105</v>
      </c>
      <c r="C286" s="69">
        <v>2005</v>
      </c>
      <c r="D286" s="69" t="s">
        <v>665</v>
      </c>
      <c r="E286" s="77" t="s">
        <v>666</v>
      </c>
      <c r="F286" s="15" t="s">
        <v>652</v>
      </c>
      <c r="G286" s="15" t="s">
        <v>105</v>
      </c>
      <c r="H286" s="15" t="s">
        <v>37</v>
      </c>
      <c r="I286" s="15" t="s">
        <v>667</v>
      </c>
      <c r="J286" s="166" t="e">
        <f>VLOOKUP(K286,#REF!,2,0)</f>
        <v>#REF!</v>
      </c>
      <c r="K286" s="5" t="str">
        <f t="shared" si="17"/>
        <v>10 Б 02 20050</v>
      </c>
      <c r="L286" s="6"/>
      <c r="M286" s="45" t="s">
        <v>668</v>
      </c>
      <c r="N286" s="7" t="b">
        <f t="shared" si="16"/>
        <v>1</v>
      </c>
    </row>
    <row r="287" spans="1:15" ht="19.5">
      <c r="A287" s="196"/>
      <c r="B287" s="196"/>
      <c r="C287" s="197"/>
      <c r="D287" s="198"/>
      <c r="E287" s="199"/>
      <c r="F287" s="159" t="s">
        <v>652</v>
      </c>
      <c r="G287" s="159" t="s">
        <v>105</v>
      </c>
      <c r="H287" s="159" t="s">
        <v>48</v>
      </c>
      <c r="I287" s="159" t="s">
        <v>13</v>
      </c>
      <c r="J287" s="200" t="e">
        <f>VLOOKUP(K287,#REF!,2,0)</f>
        <v>#REF!</v>
      </c>
      <c r="K287" s="5" t="str">
        <f t="shared" si="17"/>
        <v>10 Б 03 00000</v>
      </c>
      <c r="L287" s="54"/>
      <c r="M287" s="45" t="s">
        <v>669</v>
      </c>
      <c r="N287" s="7" t="b">
        <f t="shared" si="16"/>
        <v>1</v>
      </c>
    </row>
    <row r="288" spans="1:15">
      <c r="A288" s="69" t="s">
        <v>652</v>
      </c>
      <c r="B288" s="69" t="s">
        <v>105</v>
      </c>
      <c r="C288" s="69">
        <v>2001</v>
      </c>
      <c r="D288" s="69" t="s">
        <v>670</v>
      </c>
      <c r="E288" s="77" t="s">
        <v>671</v>
      </c>
      <c r="F288" s="15" t="s">
        <v>652</v>
      </c>
      <c r="G288" s="15" t="s">
        <v>105</v>
      </c>
      <c r="H288" s="15" t="s">
        <v>48</v>
      </c>
      <c r="I288" s="15" t="s">
        <v>672</v>
      </c>
      <c r="J288" s="166" t="e">
        <f>VLOOKUP(K288,#REF!,2,0)</f>
        <v>#REF!</v>
      </c>
      <c r="K288" s="5" t="str">
        <f t="shared" si="17"/>
        <v>10 Б 03 20010</v>
      </c>
      <c r="L288" s="54"/>
      <c r="M288" s="45" t="s">
        <v>673</v>
      </c>
      <c r="N288" s="7" t="b">
        <f t="shared" si="16"/>
        <v>1</v>
      </c>
    </row>
    <row r="289" spans="1:15" s="54" customFormat="1" ht="90">
      <c r="A289" s="78" t="s">
        <v>674</v>
      </c>
      <c r="B289" s="78" t="s">
        <v>8</v>
      </c>
      <c r="C289" s="79" t="s">
        <v>9</v>
      </c>
      <c r="D289" s="80" t="s">
        <v>675</v>
      </c>
      <c r="E289" s="95" t="s">
        <v>676</v>
      </c>
      <c r="F289" s="209" t="s">
        <v>674</v>
      </c>
      <c r="G289" s="210" t="s">
        <v>8</v>
      </c>
      <c r="H289" s="9" t="s">
        <v>12</v>
      </c>
      <c r="I289" s="9" t="s">
        <v>13</v>
      </c>
      <c r="J289" s="163" t="e">
        <f>VLOOKUP(K289,#REF!,2,0)</f>
        <v>#REF!</v>
      </c>
      <c r="K289" s="5" t="str">
        <f t="shared" si="17"/>
        <v>11 0 00 00000</v>
      </c>
      <c r="L289" s="6"/>
      <c r="M289" s="11" t="s">
        <v>677</v>
      </c>
      <c r="N289" s="7" t="b">
        <f t="shared" si="16"/>
        <v>1</v>
      </c>
      <c r="O289" s="6"/>
    </row>
    <row r="290" spans="1:15" ht="75">
      <c r="A290" s="81" t="s">
        <v>674</v>
      </c>
      <c r="B290" s="81" t="s">
        <v>105</v>
      </c>
      <c r="C290" s="82" t="s">
        <v>9</v>
      </c>
      <c r="D290" s="83" t="s">
        <v>678</v>
      </c>
      <c r="E290" s="96" t="s">
        <v>657</v>
      </c>
      <c r="F290" s="211" t="s">
        <v>674</v>
      </c>
      <c r="G290" s="212" t="s">
        <v>105</v>
      </c>
      <c r="H290" s="25" t="s">
        <v>12</v>
      </c>
      <c r="I290" s="25" t="s">
        <v>13</v>
      </c>
      <c r="J290" s="170" t="e">
        <f>VLOOKUP(K290,#REF!,2,0)</f>
        <v>#REF!</v>
      </c>
      <c r="K290" s="5" t="str">
        <f t="shared" si="17"/>
        <v>11 Б 00 00000</v>
      </c>
      <c r="M290" s="12" t="s">
        <v>679</v>
      </c>
      <c r="N290" s="7" t="b">
        <f t="shared" si="16"/>
        <v>1</v>
      </c>
    </row>
    <row r="291" spans="1:15" s="54" customFormat="1" ht="56.25" customHeight="1">
      <c r="A291" s="196"/>
      <c r="B291" s="196"/>
      <c r="C291" s="197"/>
      <c r="D291" s="198"/>
      <c r="E291" s="199"/>
      <c r="F291" s="213" t="s">
        <v>674</v>
      </c>
      <c r="G291" s="214" t="s">
        <v>105</v>
      </c>
      <c r="H291" s="213" t="s">
        <v>7</v>
      </c>
      <c r="I291" s="213" t="s">
        <v>13</v>
      </c>
      <c r="J291" s="200" t="e">
        <f>VLOOKUP(K291,#REF!,2,0)</f>
        <v>#REF!</v>
      </c>
      <c r="K291" s="5" t="str">
        <f t="shared" si="17"/>
        <v>11 Б 01 00000</v>
      </c>
      <c r="M291" s="45" t="s">
        <v>680</v>
      </c>
      <c r="N291" s="7" t="b">
        <f t="shared" si="16"/>
        <v>1</v>
      </c>
      <c r="O291" s="6"/>
    </row>
    <row r="292" spans="1:15" ht="56.25">
      <c r="A292" s="69">
        <v>11</v>
      </c>
      <c r="B292" s="69" t="s">
        <v>105</v>
      </c>
      <c r="C292" s="70">
        <v>2003</v>
      </c>
      <c r="D292" s="71" t="s">
        <v>681</v>
      </c>
      <c r="E292" s="77" t="s">
        <v>682</v>
      </c>
      <c r="F292" s="51" t="s">
        <v>674</v>
      </c>
      <c r="G292" s="52" t="s">
        <v>105</v>
      </c>
      <c r="H292" s="51" t="s">
        <v>7</v>
      </c>
      <c r="I292" s="51" t="s">
        <v>683</v>
      </c>
      <c r="J292" s="166" t="e">
        <f>VLOOKUP(K292,#REF!,2,0)</f>
        <v>#REF!</v>
      </c>
      <c r="K292" s="5" t="str">
        <f t="shared" si="17"/>
        <v>11 Б 01 20030</v>
      </c>
      <c r="M292" s="45" t="s">
        <v>684</v>
      </c>
      <c r="N292" s="7" t="b">
        <f t="shared" si="16"/>
        <v>1</v>
      </c>
    </row>
    <row r="293" spans="1:15" ht="37.5">
      <c r="A293" s="69">
        <v>11</v>
      </c>
      <c r="B293" s="69" t="s">
        <v>105</v>
      </c>
      <c r="C293" s="70">
        <v>2007</v>
      </c>
      <c r="D293" s="71" t="s">
        <v>685</v>
      </c>
      <c r="E293" s="77" t="s">
        <v>686</v>
      </c>
      <c r="F293" s="51" t="s">
        <v>674</v>
      </c>
      <c r="G293" s="52" t="s">
        <v>105</v>
      </c>
      <c r="H293" s="51" t="s">
        <v>7</v>
      </c>
      <c r="I293" s="51" t="s">
        <v>687</v>
      </c>
      <c r="J293" s="166" t="e">
        <f>VLOOKUP(K293,#REF!,2,0)</f>
        <v>#REF!</v>
      </c>
      <c r="K293" s="5" t="str">
        <f t="shared" si="17"/>
        <v>11 Б 01 20070</v>
      </c>
      <c r="L293" s="54"/>
      <c r="M293" s="45" t="s">
        <v>688</v>
      </c>
      <c r="N293" s="7" t="b">
        <f t="shared" si="16"/>
        <v>1</v>
      </c>
    </row>
    <row r="294" spans="1:15" ht="37.5">
      <c r="A294" s="69">
        <v>11</v>
      </c>
      <c r="B294" s="69" t="s">
        <v>105</v>
      </c>
      <c r="C294" s="70">
        <v>2084</v>
      </c>
      <c r="D294" s="71" t="s">
        <v>689</v>
      </c>
      <c r="E294" s="77" t="s">
        <v>690</v>
      </c>
      <c r="F294" s="51" t="s">
        <v>674</v>
      </c>
      <c r="G294" s="52" t="s">
        <v>105</v>
      </c>
      <c r="H294" s="51" t="s">
        <v>7</v>
      </c>
      <c r="I294" s="51" t="s">
        <v>691</v>
      </c>
      <c r="J294" s="166" t="e">
        <f>VLOOKUP(K294,#REF!,2,0)</f>
        <v>#REF!</v>
      </c>
      <c r="K294" s="5" t="str">
        <f t="shared" si="17"/>
        <v>11 Б 01 20840</v>
      </c>
      <c r="M294" s="45" t="s">
        <v>692</v>
      </c>
      <c r="N294" s="7" t="b">
        <f t="shared" si="16"/>
        <v>1</v>
      </c>
    </row>
    <row r="295" spans="1:15" ht="19.5">
      <c r="A295" s="196"/>
      <c r="B295" s="196"/>
      <c r="C295" s="197"/>
      <c r="D295" s="198"/>
      <c r="E295" s="199"/>
      <c r="F295" s="213" t="s">
        <v>674</v>
      </c>
      <c r="G295" s="214" t="s">
        <v>105</v>
      </c>
      <c r="H295" s="213" t="s">
        <v>37</v>
      </c>
      <c r="I295" s="213" t="s">
        <v>13</v>
      </c>
      <c r="J295" s="200" t="e">
        <f>VLOOKUP(K295,#REF!,2,0)</f>
        <v>#REF!</v>
      </c>
      <c r="K295" s="5" t="str">
        <f t="shared" si="17"/>
        <v>11 Б 02 00000</v>
      </c>
      <c r="M295" s="45" t="s">
        <v>693</v>
      </c>
      <c r="N295" s="7" t="b">
        <f t="shared" si="16"/>
        <v>1</v>
      </c>
    </row>
    <row r="296" spans="1:15" ht="37.5">
      <c r="A296" s="69">
        <v>11</v>
      </c>
      <c r="B296" s="69" t="s">
        <v>105</v>
      </c>
      <c r="C296" s="70">
        <v>2018</v>
      </c>
      <c r="D296" s="71" t="s">
        <v>694</v>
      </c>
      <c r="E296" s="77" t="s">
        <v>695</v>
      </c>
      <c r="F296" s="51" t="s">
        <v>674</v>
      </c>
      <c r="G296" s="52" t="s">
        <v>105</v>
      </c>
      <c r="H296" s="51" t="s">
        <v>37</v>
      </c>
      <c r="I296" s="51" t="s">
        <v>696</v>
      </c>
      <c r="J296" s="166" t="e">
        <f>VLOOKUP(K296,#REF!,2,0)</f>
        <v>#REF!</v>
      </c>
      <c r="K296" s="5" t="str">
        <f t="shared" si="17"/>
        <v>11 Б 02 20180</v>
      </c>
      <c r="M296" s="45" t="s">
        <v>697</v>
      </c>
      <c r="N296" s="7" t="b">
        <f t="shared" si="16"/>
        <v>1</v>
      </c>
    </row>
    <row r="297" spans="1:15" ht="19.5">
      <c r="A297" s="196"/>
      <c r="B297" s="196"/>
      <c r="C297" s="197"/>
      <c r="D297" s="198"/>
      <c r="E297" s="199"/>
      <c r="F297" s="213" t="s">
        <v>674</v>
      </c>
      <c r="G297" s="214" t="s">
        <v>105</v>
      </c>
      <c r="H297" s="213" t="s">
        <v>48</v>
      </c>
      <c r="I297" s="213" t="s">
        <v>13</v>
      </c>
      <c r="J297" s="200" t="e">
        <f>VLOOKUP(K297,#REF!,2,0)</f>
        <v>#REF!</v>
      </c>
      <c r="K297" s="5" t="str">
        <f t="shared" si="17"/>
        <v>11 Б 03 00000</v>
      </c>
      <c r="M297" s="45" t="s">
        <v>698</v>
      </c>
      <c r="N297" s="7" t="b">
        <f t="shared" si="16"/>
        <v>1</v>
      </c>
    </row>
    <row r="298" spans="1:15" ht="56.25">
      <c r="A298" s="69" t="s">
        <v>674</v>
      </c>
      <c r="B298" s="69" t="s">
        <v>105</v>
      </c>
      <c r="C298" s="70">
        <v>2034</v>
      </c>
      <c r="D298" s="71" t="s">
        <v>699</v>
      </c>
      <c r="E298" s="77" t="s">
        <v>700</v>
      </c>
      <c r="F298" s="51" t="s">
        <v>674</v>
      </c>
      <c r="G298" s="52" t="s">
        <v>105</v>
      </c>
      <c r="H298" s="51" t="s">
        <v>48</v>
      </c>
      <c r="I298" s="51" t="s">
        <v>701</v>
      </c>
      <c r="J298" s="166" t="e">
        <f>VLOOKUP(K298,#REF!,2,0)</f>
        <v>#REF!</v>
      </c>
      <c r="K298" s="5" t="str">
        <f t="shared" si="17"/>
        <v>11 Б 03 20340</v>
      </c>
      <c r="M298" s="45" t="s">
        <v>702</v>
      </c>
      <c r="N298" s="7" t="b">
        <f t="shared" si="16"/>
        <v>1</v>
      </c>
    </row>
    <row r="299" spans="1:15" ht="45">
      <c r="A299" s="78" t="s">
        <v>703</v>
      </c>
      <c r="B299" s="78" t="s">
        <v>8</v>
      </c>
      <c r="C299" s="79" t="s">
        <v>9</v>
      </c>
      <c r="D299" s="80" t="s">
        <v>704</v>
      </c>
      <c r="E299" s="95" t="s">
        <v>705</v>
      </c>
      <c r="F299" s="9" t="s">
        <v>703</v>
      </c>
      <c r="G299" s="9" t="s">
        <v>8</v>
      </c>
      <c r="H299" s="9" t="s">
        <v>12</v>
      </c>
      <c r="I299" s="9" t="s">
        <v>13</v>
      </c>
      <c r="J299" s="163" t="e">
        <f>VLOOKUP(K299,#REF!,2,0)</f>
        <v>#REF!</v>
      </c>
      <c r="K299" s="5" t="str">
        <f t="shared" si="17"/>
        <v>12 0 00 00000</v>
      </c>
      <c r="M299" s="11" t="s">
        <v>706</v>
      </c>
      <c r="N299" s="7" t="b">
        <f t="shared" si="16"/>
        <v>1</v>
      </c>
      <c r="O299" s="55"/>
    </row>
    <row r="300" spans="1:15" ht="37.5">
      <c r="A300" s="81" t="s">
        <v>703</v>
      </c>
      <c r="B300" s="81" t="s">
        <v>15</v>
      </c>
      <c r="C300" s="82" t="s">
        <v>9</v>
      </c>
      <c r="D300" s="83" t="s">
        <v>707</v>
      </c>
      <c r="E300" s="96" t="s">
        <v>708</v>
      </c>
      <c r="F300" s="25" t="s">
        <v>703</v>
      </c>
      <c r="G300" s="25" t="s">
        <v>15</v>
      </c>
      <c r="H300" s="25" t="s">
        <v>12</v>
      </c>
      <c r="I300" s="25" t="s">
        <v>13</v>
      </c>
      <c r="J300" s="170" t="e">
        <f>VLOOKUP(K300,#REF!,2,0)</f>
        <v>#REF!</v>
      </c>
      <c r="K300" s="5" t="str">
        <f t="shared" si="17"/>
        <v>12 1 00 00000</v>
      </c>
      <c r="M300" s="12" t="s">
        <v>709</v>
      </c>
      <c r="N300" s="7" t="b">
        <f t="shared" si="16"/>
        <v>1</v>
      </c>
    </row>
    <row r="301" spans="1:15" ht="19.5">
      <c r="A301" s="196"/>
      <c r="B301" s="196"/>
      <c r="C301" s="197"/>
      <c r="D301" s="198"/>
      <c r="E301" s="199"/>
      <c r="F301" s="159" t="s">
        <v>703</v>
      </c>
      <c r="G301" s="159" t="s">
        <v>15</v>
      </c>
      <c r="H301" s="159" t="s">
        <v>7</v>
      </c>
      <c r="I301" s="159" t="s">
        <v>13</v>
      </c>
      <c r="J301" s="200" t="e">
        <f>VLOOKUP(K301,#REF!,2,0)</f>
        <v>#REF!</v>
      </c>
      <c r="K301" s="5" t="str">
        <f t="shared" si="17"/>
        <v>12 1 01 00000</v>
      </c>
      <c r="M301" s="45" t="s">
        <v>710</v>
      </c>
      <c r="N301" s="7" t="b">
        <f t="shared" si="16"/>
        <v>1</v>
      </c>
    </row>
    <row r="302" spans="1:15" ht="37.5">
      <c r="A302" s="69">
        <v>12</v>
      </c>
      <c r="B302" s="69">
        <v>1</v>
      </c>
      <c r="C302" s="69">
        <v>2048</v>
      </c>
      <c r="D302" s="69" t="s">
        <v>711</v>
      </c>
      <c r="E302" s="77" t="s">
        <v>712</v>
      </c>
      <c r="F302" s="15" t="s">
        <v>703</v>
      </c>
      <c r="G302" s="15" t="s">
        <v>15</v>
      </c>
      <c r="H302" s="15" t="s">
        <v>7</v>
      </c>
      <c r="I302" s="15" t="s">
        <v>713</v>
      </c>
      <c r="J302" s="166" t="e">
        <f>VLOOKUP(K302,#REF!,2,0)</f>
        <v>#REF!</v>
      </c>
      <c r="K302" s="5" t="str">
        <f t="shared" si="17"/>
        <v>12 1 01 60130</v>
      </c>
      <c r="M302" s="45" t="s">
        <v>714</v>
      </c>
      <c r="N302" s="7" t="b">
        <f t="shared" si="16"/>
        <v>1</v>
      </c>
    </row>
    <row r="303" spans="1:15" ht="19.5">
      <c r="A303" s="196"/>
      <c r="B303" s="196"/>
      <c r="C303" s="197"/>
      <c r="D303" s="198"/>
      <c r="E303" s="199"/>
      <c r="F303" s="159" t="s">
        <v>703</v>
      </c>
      <c r="G303" s="159" t="s">
        <v>15</v>
      </c>
      <c r="H303" s="159" t="s">
        <v>37</v>
      </c>
      <c r="I303" s="159" t="s">
        <v>13</v>
      </c>
      <c r="J303" s="200" t="e">
        <f>VLOOKUP(K303,#REF!,2,0)</f>
        <v>#REF!</v>
      </c>
      <c r="K303" s="5" t="str">
        <f t="shared" si="17"/>
        <v>12 1 02 00000</v>
      </c>
      <c r="M303" s="45" t="s">
        <v>715</v>
      </c>
      <c r="N303" s="7" t="b">
        <f t="shared" si="16"/>
        <v>1</v>
      </c>
    </row>
    <row r="304" spans="1:15" s="55" customFormat="1" ht="37.5">
      <c r="A304" s="69">
        <v>12</v>
      </c>
      <c r="B304" s="69">
        <v>1</v>
      </c>
      <c r="C304" s="69">
        <v>2048</v>
      </c>
      <c r="D304" s="69" t="s">
        <v>711</v>
      </c>
      <c r="E304" s="77" t="s">
        <v>712</v>
      </c>
      <c r="F304" s="15" t="s">
        <v>703</v>
      </c>
      <c r="G304" s="15" t="s">
        <v>15</v>
      </c>
      <c r="H304" s="15" t="s">
        <v>37</v>
      </c>
      <c r="I304" s="15" t="s">
        <v>716</v>
      </c>
      <c r="J304" s="166" t="e">
        <f>VLOOKUP(K304,#REF!,2,0)</f>
        <v>#REF!</v>
      </c>
      <c r="K304" s="5" t="str">
        <f t="shared" si="17"/>
        <v>12 1 02 20480</v>
      </c>
      <c r="L304" s="6"/>
      <c r="M304" s="45" t="s">
        <v>718</v>
      </c>
      <c r="N304" s="7" t="b">
        <f t="shared" si="16"/>
        <v>1</v>
      </c>
      <c r="O304" s="6"/>
    </row>
    <row r="305" spans="1:15" ht="19.5">
      <c r="A305" s="196"/>
      <c r="B305" s="196"/>
      <c r="C305" s="197"/>
      <c r="D305" s="198"/>
      <c r="E305" s="199"/>
      <c r="F305" s="159" t="s">
        <v>703</v>
      </c>
      <c r="G305" s="159" t="s">
        <v>15</v>
      </c>
      <c r="H305" s="159" t="s">
        <v>48</v>
      </c>
      <c r="I305" s="159" t="s">
        <v>13</v>
      </c>
      <c r="J305" s="200" t="e">
        <f>VLOOKUP(K305,#REF!,2,0)</f>
        <v>#REF!</v>
      </c>
      <c r="K305" s="5" t="str">
        <f t="shared" si="17"/>
        <v>12 1 03 00000</v>
      </c>
      <c r="M305" s="45" t="s">
        <v>719</v>
      </c>
      <c r="N305" s="7" t="b">
        <f t="shared" si="16"/>
        <v>1</v>
      </c>
    </row>
    <row r="306" spans="1:15" ht="37.5">
      <c r="A306" s="69">
        <v>12</v>
      </c>
      <c r="B306" s="69">
        <v>1</v>
      </c>
      <c r="C306" s="69">
        <v>2048</v>
      </c>
      <c r="D306" s="69" t="s">
        <v>711</v>
      </c>
      <c r="E306" s="77" t="s">
        <v>712</v>
      </c>
      <c r="F306" s="15" t="s">
        <v>703</v>
      </c>
      <c r="G306" s="15" t="s">
        <v>15</v>
      </c>
      <c r="H306" s="15" t="s">
        <v>48</v>
      </c>
      <c r="I306" s="15" t="s">
        <v>716</v>
      </c>
      <c r="J306" s="166" t="e">
        <f>VLOOKUP(K306,#REF!,2,0)</f>
        <v>#REF!</v>
      </c>
      <c r="K306" s="5" t="str">
        <f t="shared" si="17"/>
        <v>12 1 03 20480</v>
      </c>
      <c r="M306" s="45" t="s">
        <v>720</v>
      </c>
      <c r="N306" s="7" t="b">
        <f t="shared" si="16"/>
        <v>1</v>
      </c>
    </row>
    <row r="307" spans="1:15" ht="37.5">
      <c r="A307" s="81" t="s">
        <v>703</v>
      </c>
      <c r="B307" s="81" t="s">
        <v>94</v>
      </c>
      <c r="C307" s="82" t="s">
        <v>9</v>
      </c>
      <c r="D307" s="83" t="s">
        <v>721</v>
      </c>
      <c r="E307" s="96" t="s">
        <v>722</v>
      </c>
      <c r="F307" s="25" t="s">
        <v>703</v>
      </c>
      <c r="G307" s="25" t="s">
        <v>94</v>
      </c>
      <c r="H307" s="25" t="s">
        <v>12</v>
      </c>
      <c r="I307" s="25" t="s">
        <v>13</v>
      </c>
      <c r="J307" s="170" t="e">
        <f>VLOOKUP(K307,#REF!,2,0)</f>
        <v>#REF!</v>
      </c>
      <c r="K307" s="5" t="str">
        <f t="shared" si="17"/>
        <v>12 2 00 00000</v>
      </c>
      <c r="M307" s="12" t="s">
        <v>723</v>
      </c>
      <c r="N307" s="7" t="b">
        <f t="shared" si="16"/>
        <v>1</v>
      </c>
    </row>
    <row r="308" spans="1:15" ht="37.5">
      <c r="A308" s="196"/>
      <c r="B308" s="196"/>
      <c r="C308" s="197"/>
      <c r="D308" s="198"/>
      <c r="E308" s="199"/>
      <c r="F308" s="159" t="s">
        <v>703</v>
      </c>
      <c r="G308" s="159" t="s">
        <v>94</v>
      </c>
      <c r="H308" s="159" t="s">
        <v>7</v>
      </c>
      <c r="I308" s="159" t="s">
        <v>13</v>
      </c>
      <c r="J308" s="200" t="s">
        <v>1586</v>
      </c>
      <c r="K308" s="5" t="str">
        <f t="shared" si="17"/>
        <v>12 2 01 00000</v>
      </c>
      <c r="M308" s="12"/>
      <c r="N308" s="7" t="b">
        <f t="shared" si="16"/>
        <v>0</v>
      </c>
    </row>
    <row r="309" spans="1:15" ht="37.5">
      <c r="A309" s="69">
        <v>12</v>
      </c>
      <c r="B309" s="69">
        <v>2</v>
      </c>
      <c r="C309" s="69">
        <v>2064</v>
      </c>
      <c r="D309" s="69" t="s">
        <v>724</v>
      </c>
      <c r="E309" s="77" t="s">
        <v>725</v>
      </c>
      <c r="F309" s="15" t="s">
        <v>703</v>
      </c>
      <c r="G309" s="15" t="s">
        <v>94</v>
      </c>
      <c r="H309" s="15" t="s">
        <v>7</v>
      </c>
      <c r="I309" s="15" t="s">
        <v>726</v>
      </c>
      <c r="J309" s="166" t="s">
        <v>725</v>
      </c>
      <c r="K309" s="5" t="str">
        <f t="shared" si="17"/>
        <v>12 2 01 20640</v>
      </c>
      <c r="M309" s="12"/>
      <c r="N309" s="7" t="b">
        <f t="shared" si="16"/>
        <v>0</v>
      </c>
    </row>
    <row r="310" spans="1:15" ht="19.5">
      <c r="A310" s="196"/>
      <c r="B310" s="196"/>
      <c r="C310" s="197"/>
      <c r="D310" s="198"/>
      <c r="E310" s="199"/>
      <c r="F310" s="159" t="s">
        <v>703</v>
      </c>
      <c r="G310" s="159" t="s">
        <v>94</v>
      </c>
      <c r="H310" s="159" t="s">
        <v>37</v>
      </c>
      <c r="I310" s="159" t="s">
        <v>13</v>
      </c>
      <c r="J310" s="200" t="e">
        <f>VLOOKUP(K310,#REF!,2,0)</f>
        <v>#REF!</v>
      </c>
      <c r="K310" s="5" t="str">
        <f t="shared" si="17"/>
        <v>12 2 02 00000</v>
      </c>
      <c r="M310" s="45" t="s">
        <v>727</v>
      </c>
      <c r="N310" s="7" t="b">
        <f t="shared" si="16"/>
        <v>1</v>
      </c>
    </row>
    <row r="311" spans="1:15" ht="37.5">
      <c r="A311" s="69">
        <v>12</v>
      </c>
      <c r="B311" s="69">
        <v>2</v>
      </c>
      <c r="C311" s="69">
        <v>2064</v>
      </c>
      <c r="D311" s="69" t="s">
        <v>724</v>
      </c>
      <c r="E311" s="77" t="s">
        <v>725</v>
      </c>
      <c r="F311" s="15" t="s">
        <v>703</v>
      </c>
      <c r="G311" s="15" t="s">
        <v>94</v>
      </c>
      <c r="H311" s="15" t="s">
        <v>37</v>
      </c>
      <c r="I311" s="15" t="s">
        <v>726</v>
      </c>
      <c r="J311" s="166" t="e">
        <f>VLOOKUP(K311,#REF!,2,0)</f>
        <v>#REF!</v>
      </c>
      <c r="K311" s="5" t="str">
        <f t="shared" si="17"/>
        <v>12 2 02 20640</v>
      </c>
      <c r="M311" s="45" t="s">
        <v>728</v>
      </c>
      <c r="N311" s="7" t="b">
        <f t="shared" si="16"/>
        <v>1</v>
      </c>
      <c r="O311" s="57"/>
    </row>
    <row r="312" spans="1:15" ht="39" customHeight="1">
      <c r="A312" s="196"/>
      <c r="B312" s="196"/>
      <c r="C312" s="197"/>
      <c r="D312" s="198"/>
      <c r="E312" s="199"/>
      <c r="F312" s="159" t="s">
        <v>703</v>
      </c>
      <c r="G312" s="159" t="s">
        <v>94</v>
      </c>
      <c r="H312" s="159" t="s">
        <v>48</v>
      </c>
      <c r="I312" s="159" t="s">
        <v>13</v>
      </c>
      <c r="J312" s="200" t="e">
        <f>VLOOKUP(K312,#REF!,2,0)</f>
        <v>#REF!</v>
      </c>
      <c r="K312" s="5" t="str">
        <f t="shared" si="17"/>
        <v>12 2 03 00000</v>
      </c>
      <c r="M312" s="45" t="s">
        <v>729</v>
      </c>
      <c r="N312" s="7" t="b">
        <f t="shared" si="16"/>
        <v>1</v>
      </c>
    </row>
    <row r="313" spans="1:15" ht="68.25" customHeight="1">
      <c r="A313" s="69" t="s">
        <v>703</v>
      </c>
      <c r="B313" s="69" t="s">
        <v>94</v>
      </c>
      <c r="C313" s="69" t="s">
        <v>730</v>
      </c>
      <c r="D313" s="69" t="s">
        <v>731</v>
      </c>
      <c r="E313" s="77" t="s">
        <v>732</v>
      </c>
      <c r="F313" s="15" t="s">
        <v>703</v>
      </c>
      <c r="G313" s="15" t="s">
        <v>94</v>
      </c>
      <c r="H313" s="15" t="s">
        <v>48</v>
      </c>
      <c r="I313" s="15" t="s">
        <v>733</v>
      </c>
      <c r="J313" s="166" t="e">
        <f>VLOOKUP(K313,#REF!,2,0)</f>
        <v>#REF!</v>
      </c>
      <c r="K313" s="5" t="str">
        <f t="shared" si="17"/>
        <v>12 2 03 20040</v>
      </c>
      <c r="M313" s="45" t="s">
        <v>734</v>
      </c>
      <c r="N313" s="7" t="b">
        <f t="shared" si="16"/>
        <v>1</v>
      </c>
    </row>
    <row r="314" spans="1:15" ht="78" customHeight="1">
      <c r="A314" s="69">
        <v>12</v>
      </c>
      <c r="B314" s="69">
        <v>2</v>
      </c>
      <c r="C314" s="69">
        <v>2009</v>
      </c>
      <c r="D314" s="69" t="s">
        <v>735</v>
      </c>
      <c r="E314" s="77" t="s">
        <v>736</v>
      </c>
      <c r="F314" s="15" t="s">
        <v>703</v>
      </c>
      <c r="G314" s="15" t="s">
        <v>94</v>
      </c>
      <c r="H314" s="15" t="s">
        <v>48</v>
      </c>
      <c r="I314" s="15" t="s">
        <v>737</v>
      </c>
      <c r="J314" s="166" t="e">
        <f>VLOOKUP(K314,#REF!,2,0)</f>
        <v>#REF!</v>
      </c>
      <c r="K314" s="5" t="str">
        <f t="shared" si="17"/>
        <v>12 2 03 20090</v>
      </c>
      <c r="M314" s="45" t="s">
        <v>738</v>
      </c>
      <c r="N314" s="7" t="b">
        <f t="shared" si="16"/>
        <v>1</v>
      </c>
    </row>
    <row r="315" spans="1:15" ht="37.5">
      <c r="A315" s="81" t="s">
        <v>703</v>
      </c>
      <c r="B315" s="81" t="s">
        <v>316</v>
      </c>
      <c r="C315" s="82" t="s">
        <v>9</v>
      </c>
      <c r="D315" s="83" t="s">
        <v>739</v>
      </c>
      <c r="E315" s="96" t="s">
        <v>740</v>
      </c>
      <c r="F315" s="25" t="s">
        <v>703</v>
      </c>
      <c r="G315" s="25" t="s">
        <v>316</v>
      </c>
      <c r="H315" s="25" t="s">
        <v>12</v>
      </c>
      <c r="I315" s="25" t="s">
        <v>13</v>
      </c>
      <c r="J315" s="170" t="e">
        <f>VLOOKUP(K315,#REF!,2,0)</f>
        <v>#REF!</v>
      </c>
      <c r="K315" s="5" t="str">
        <f t="shared" si="17"/>
        <v>12 3 00 00000</v>
      </c>
      <c r="M315" s="12" t="s">
        <v>741</v>
      </c>
      <c r="N315" s="7" t="b">
        <f t="shared" si="16"/>
        <v>1</v>
      </c>
    </row>
    <row r="316" spans="1:15" s="57" customFormat="1" ht="78" customHeight="1">
      <c r="A316" s="196"/>
      <c r="B316" s="196"/>
      <c r="C316" s="197"/>
      <c r="D316" s="198"/>
      <c r="E316" s="199"/>
      <c r="F316" s="159" t="s">
        <v>703</v>
      </c>
      <c r="G316" s="159" t="s">
        <v>316</v>
      </c>
      <c r="H316" s="159" t="s">
        <v>7</v>
      </c>
      <c r="I316" s="159" t="s">
        <v>13</v>
      </c>
      <c r="J316" s="200" t="e">
        <f>VLOOKUP(K316,#REF!,2,0)</f>
        <v>#REF!</v>
      </c>
      <c r="K316" s="5" t="str">
        <f t="shared" si="17"/>
        <v>12 3 01 00000</v>
      </c>
      <c r="L316" s="6"/>
      <c r="M316" s="45" t="s">
        <v>742</v>
      </c>
      <c r="N316" s="7" t="b">
        <f t="shared" ref="N316:N379" si="18">K316=M316</f>
        <v>1</v>
      </c>
      <c r="O316" s="6"/>
    </row>
    <row r="317" spans="1:15" ht="37.5">
      <c r="A317" s="69">
        <v>12</v>
      </c>
      <c r="B317" s="69">
        <v>3</v>
      </c>
      <c r="C317" s="69">
        <v>2065</v>
      </c>
      <c r="D317" s="69" t="s">
        <v>743</v>
      </c>
      <c r="E317" s="77" t="s">
        <v>744</v>
      </c>
      <c r="F317" s="15" t="s">
        <v>703</v>
      </c>
      <c r="G317" s="15" t="s">
        <v>316</v>
      </c>
      <c r="H317" s="15" t="s">
        <v>7</v>
      </c>
      <c r="I317" s="15" t="s">
        <v>745</v>
      </c>
      <c r="J317" s="166" t="e">
        <f>VLOOKUP(K317,#REF!,2,0)</f>
        <v>#REF!</v>
      </c>
      <c r="K317" s="5" t="str">
        <f t="shared" si="17"/>
        <v>12 3 01 20650</v>
      </c>
      <c r="M317" s="45" t="s">
        <v>747</v>
      </c>
      <c r="N317" s="7" t="b">
        <f t="shared" si="18"/>
        <v>1</v>
      </c>
    </row>
    <row r="318" spans="1:15" ht="19.5">
      <c r="A318" s="196"/>
      <c r="B318" s="196"/>
      <c r="C318" s="197"/>
      <c r="D318" s="198"/>
      <c r="E318" s="199"/>
      <c r="F318" s="159" t="s">
        <v>703</v>
      </c>
      <c r="G318" s="159" t="s">
        <v>316</v>
      </c>
      <c r="H318" s="159" t="s">
        <v>37</v>
      </c>
      <c r="I318" s="159" t="s">
        <v>13</v>
      </c>
      <c r="J318" s="200" t="e">
        <f>VLOOKUP(K318,#REF!,2,0)</f>
        <v>#REF!</v>
      </c>
      <c r="K318" s="5" t="str">
        <f t="shared" si="17"/>
        <v>12 3 02 00000</v>
      </c>
      <c r="M318" s="45" t="s">
        <v>749</v>
      </c>
      <c r="N318" s="7" t="b">
        <f t="shared" si="18"/>
        <v>1</v>
      </c>
      <c r="O318" s="32"/>
    </row>
    <row r="319" spans="1:15" ht="38.25" customHeight="1">
      <c r="A319" s="69">
        <v>12</v>
      </c>
      <c r="B319" s="69">
        <v>3</v>
      </c>
      <c r="C319" s="69">
        <v>2065</v>
      </c>
      <c r="D319" s="69" t="s">
        <v>743</v>
      </c>
      <c r="E319" s="77" t="s">
        <v>744</v>
      </c>
      <c r="F319" s="15" t="s">
        <v>703</v>
      </c>
      <c r="G319" s="15" t="s">
        <v>316</v>
      </c>
      <c r="H319" s="15" t="s">
        <v>37</v>
      </c>
      <c r="I319" s="15" t="s">
        <v>745</v>
      </c>
      <c r="J319" s="166" t="e">
        <f>VLOOKUP(K319,#REF!,2,0)</f>
        <v>#REF!</v>
      </c>
      <c r="K319" s="5" t="str">
        <f t="shared" si="17"/>
        <v>12 3 02 20650</v>
      </c>
      <c r="M319" s="45" t="s">
        <v>750</v>
      </c>
      <c r="N319" s="7" t="b">
        <f t="shared" si="18"/>
        <v>1</v>
      </c>
    </row>
    <row r="320" spans="1:15" ht="67.5">
      <c r="A320" s="78" t="s">
        <v>751</v>
      </c>
      <c r="B320" s="78" t="s">
        <v>8</v>
      </c>
      <c r="C320" s="79" t="s">
        <v>9</v>
      </c>
      <c r="D320" s="80" t="s">
        <v>752</v>
      </c>
      <c r="E320" s="95" t="s">
        <v>753</v>
      </c>
      <c r="F320" s="9" t="s">
        <v>751</v>
      </c>
      <c r="G320" s="9" t="s">
        <v>8</v>
      </c>
      <c r="H320" s="9" t="s">
        <v>12</v>
      </c>
      <c r="I320" s="9" t="s">
        <v>13</v>
      </c>
      <c r="J320" s="136" t="e">
        <f>VLOOKUP(K320,#REF!,2,0)</f>
        <v>#REF!</v>
      </c>
      <c r="K320" s="5" t="str">
        <f t="shared" si="17"/>
        <v>13 0 00 00000</v>
      </c>
      <c r="M320" s="11" t="s">
        <v>755</v>
      </c>
      <c r="N320" s="7" t="b">
        <f t="shared" si="18"/>
        <v>1</v>
      </c>
      <c r="O320" s="32"/>
    </row>
    <row r="321" spans="1:15" ht="37.5">
      <c r="A321" s="81" t="s">
        <v>751</v>
      </c>
      <c r="B321" s="81" t="s">
        <v>15</v>
      </c>
      <c r="C321" s="82" t="s">
        <v>9</v>
      </c>
      <c r="D321" s="83" t="s">
        <v>756</v>
      </c>
      <c r="E321" s="162" t="s">
        <v>757</v>
      </c>
      <c r="F321" s="25" t="s">
        <v>751</v>
      </c>
      <c r="G321" s="25" t="s">
        <v>15</v>
      </c>
      <c r="H321" s="25" t="s">
        <v>12</v>
      </c>
      <c r="I321" s="25" t="s">
        <v>13</v>
      </c>
      <c r="J321" s="232" t="e">
        <f>VLOOKUP(K321,#REF!,2,0)</f>
        <v>#REF!</v>
      </c>
      <c r="K321" s="5" t="str">
        <f t="shared" si="17"/>
        <v>13 1 00 00000</v>
      </c>
      <c r="M321" s="12" t="s">
        <v>758</v>
      </c>
      <c r="N321" s="7" t="b">
        <f t="shared" si="18"/>
        <v>1</v>
      </c>
    </row>
    <row r="322" spans="1:15" ht="20.25" thickBot="1">
      <c r="A322" s="196"/>
      <c r="B322" s="196"/>
      <c r="C322" s="197"/>
      <c r="D322" s="198"/>
      <c r="E322" s="199"/>
      <c r="F322" s="159" t="s">
        <v>751</v>
      </c>
      <c r="G322" s="159" t="s">
        <v>15</v>
      </c>
      <c r="H322" s="159" t="s">
        <v>7</v>
      </c>
      <c r="I322" s="159" t="s">
        <v>13</v>
      </c>
      <c r="J322" s="201" t="e">
        <f>VLOOKUP(K322,#REF!,2,0)</f>
        <v>#REF!</v>
      </c>
      <c r="K322" s="5" t="str">
        <f t="shared" si="17"/>
        <v>13 1 01 00000</v>
      </c>
      <c r="M322" s="45" t="s">
        <v>759</v>
      </c>
      <c r="N322" s="7" t="b">
        <f t="shared" si="18"/>
        <v>1</v>
      </c>
      <c r="O322" s="32"/>
    </row>
    <row r="323" spans="1:15" s="32" customFormat="1" ht="57" thickBot="1">
      <c r="A323" s="69" t="s">
        <v>751</v>
      </c>
      <c r="B323" s="69" t="s">
        <v>15</v>
      </c>
      <c r="C323" s="70">
        <v>2045</v>
      </c>
      <c r="D323" s="71" t="s">
        <v>760</v>
      </c>
      <c r="E323" s="88" t="s">
        <v>761</v>
      </c>
      <c r="F323" s="15" t="s">
        <v>751</v>
      </c>
      <c r="G323" s="15" t="s">
        <v>15</v>
      </c>
      <c r="H323" s="15" t="s">
        <v>7</v>
      </c>
      <c r="I323" s="15" t="s">
        <v>762</v>
      </c>
      <c r="J323" s="233" t="e">
        <f>VLOOKUP(K323,#REF!,2,0)</f>
        <v>#REF!</v>
      </c>
      <c r="K323" s="5" t="str">
        <f t="shared" si="17"/>
        <v>13 1 01 20450</v>
      </c>
      <c r="L323" s="6"/>
      <c r="M323" s="45" t="s">
        <v>763</v>
      </c>
      <c r="N323" s="7" t="b">
        <f t="shared" si="18"/>
        <v>1</v>
      </c>
      <c r="O323" s="27"/>
    </row>
    <row r="324" spans="1:15" ht="37.5">
      <c r="A324" s="81" t="s">
        <v>751</v>
      </c>
      <c r="B324" s="81" t="s">
        <v>94</v>
      </c>
      <c r="C324" s="82" t="s">
        <v>9</v>
      </c>
      <c r="D324" s="83" t="s">
        <v>764</v>
      </c>
      <c r="E324" s="96" t="s">
        <v>765</v>
      </c>
      <c r="F324" s="25" t="s">
        <v>751</v>
      </c>
      <c r="G324" s="25" t="s">
        <v>94</v>
      </c>
      <c r="H324" s="25" t="s">
        <v>12</v>
      </c>
      <c r="I324" s="25" t="s">
        <v>13</v>
      </c>
      <c r="J324" s="223" t="e">
        <f>VLOOKUP(K324,#REF!,2,0)</f>
        <v>#REF!</v>
      </c>
      <c r="K324" s="5" t="str">
        <f t="shared" si="17"/>
        <v>13 2 00 00000</v>
      </c>
      <c r="M324" s="12" t="s">
        <v>766</v>
      </c>
      <c r="N324" s="7" t="b">
        <f t="shared" si="18"/>
        <v>1</v>
      </c>
    </row>
    <row r="325" spans="1:15" s="32" customFormat="1" ht="19.5">
      <c r="A325" s="196"/>
      <c r="B325" s="196"/>
      <c r="C325" s="197"/>
      <c r="D325" s="198"/>
      <c r="E325" s="199"/>
      <c r="F325" s="159" t="s">
        <v>751</v>
      </c>
      <c r="G325" s="159" t="s">
        <v>94</v>
      </c>
      <c r="H325" s="159" t="s">
        <v>7</v>
      </c>
      <c r="I325" s="159" t="s">
        <v>13</v>
      </c>
      <c r="J325" s="201" t="e">
        <f>VLOOKUP(K325,#REF!,2,0)</f>
        <v>#REF!</v>
      </c>
      <c r="K325" s="5" t="str">
        <f t="shared" si="17"/>
        <v>13 2 01 00000</v>
      </c>
      <c r="L325" s="6"/>
      <c r="M325" s="45" t="s">
        <v>767</v>
      </c>
      <c r="N325" s="7" t="b">
        <f t="shared" si="18"/>
        <v>1</v>
      </c>
    </row>
    <row r="326" spans="1:15" ht="56.25">
      <c r="A326" s="69" t="s">
        <v>751</v>
      </c>
      <c r="B326" s="69" t="s">
        <v>94</v>
      </c>
      <c r="C326" s="70">
        <v>2062</v>
      </c>
      <c r="D326" s="71" t="s">
        <v>768</v>
      </c>
      <c r="E326" s="88" t="s">
        <v>769</v>
      </c>
      <c r="F326" s="15" t="s">
        <v>751</v>
      </c>
      <c r="G326" s="15" t="s">
        <v>94</v>
      </c>
      <c r="H326" s="15" t="s">
        <v>7</v>
      </c>
      <c r="I326" s="15" t="s">
        <v>770</v>
      </c>
      <c r="J326" s="233" t="e">
        <f>VLOOKUP(K326,#REF!,2,0)</f>
        <v>#REF!</v>
      </c>
      <c r="K326" s="5" t="str">
        <f t="shared" si="17"/>
        <v>13 2 01 20620</v>
      </c>
      <c r="M326" s="45" t="s">
        <v>771</v>
      </c>
      <c r="N326" s="7" t="b">
        <f t="shared" si="18"/>
        <v>1</v>
      </c>
    </row>
    <row r="327" spans="1:15" s="32" customFormat="1" ht="20.25" thickBot="1">
      <c r="A327" s="196"/>
      <c r="B327" s="196"/>
      <c r="C327" s="197"/>
      <c r="D327" s="198"/>
      <c r="E327" s="199"/>
      <c r="F327" s="159" t="s">
        <v>751</v>
      </c>
      <c r="G327" s="159" t="s">
        <v>94</v>
      </c>
      <c r="H327" s="159" t="s">
        <v>37</v>
      </c>
      <c r="I327" s="159" t="s">
        <v>13</v>
      </c>
      <c r="J327" s="201" t="e">
        <f>VLOOKUP(K327,#REF!,2,0)</f>
        <v>#REF!</v>
      </c>
      <c r="K327" s="5" t="str">
        <f t="shared" si="17"/>
        <v>13 2 02 00000</v>
      </c>
      <c r="L327" s="6"/>
      <c r="M327" s="45" t="s">
        <v>772</v>
      </c>
      <c r="N327" s="7" t="b">
        <f t="shared" si="18"/>
        <v>1</v>
      </c>
    </row>
    <row r="328" spans="1:15" s="27" customFormat="1" ht="57" thickBot="1">
      <c r="A328" s="69" t="s">
        <v>751</v>
      </c>
      <c r="B328" s="69" t="s">
        <v>94</v>
      </c>
      <c r="C328" s="70">
        <v>2062</v>
      </c>
      <c r="D328" s="71" t="s">
        <v>768</v>
      </c>
      <c r="E328" s="88" t="s">
        <v>769</v>
      </c>
      <c r="F328" s="15" t="s">
        <v>751</v>
      </c>
      <c r="G328" s="15" t="s">
        <v>94</v>
      </c>
      <c r="H328" s="15" t="s">
        <v>37</v>
      </c>
      <c r="I328" s="15" t="s">
        <v>770</v>
      </c>
      <c r="J328" s="233" t="e">
        <f>VLOOKUP(K328,#REF!,2,0)</f>
        <v>#REF!</v>
      </c>
      <c r="K328" s="5" t="str">
        <f t="shared" ref="K328:K391" si="19">CONCATENATE(F328," ",G328," ",H328," ",I328)</f>
        <v>13 2 02 20620</v>
      </c>
      <c r="L328" s="6"/>
      <c r="M328" s="45" t="s">
        <v>773</v>
      </c>
      <c r="N328" s="7" t="b">
        <f t="shared" si="18"/>
        <v>1</v>
      </c>
      <c r="O328" s="6"/>
    </row>
    <row r="329" spans="1:15" ht="67.5">
      <c r="A329" s="147">
        <v>14</v>
      </c>
      <c r="B329" s="147" t="s">
        <v>8</v>
      </c>
      <c r="C329" s="148" t="s">
        <v>9</v>
      </c>
      <c r="D329" s="147" t="s">
        <v>774</v>
      </c>
      <c r="E329" s="150" t="s">
        <v>775</v>
      </c>
      <c r="F329" s="215" t="s">
        <v>776</v>
      </c>
      <c r="G329" s="215" t="s">
        <v>8</v>
      </c>
      <c r="H329" s="215" t="s">
        <v>12</v>
      </c>
      <c r="I329" s="215" t="s">
        <v>13</v>
      </c>
      <c r="J329" s="234" t="e">
        <f>VLOOKUP(K329,#REF!,2,0)</f>
        <v>#REF!</v>
      </c>
      <c r="K329" s="5" t="str">
        <f t="shared" si="19"/>
        <v>14 0 00 00000</v>
      </c>
      <c r="M329" s="11" t="s">
        <v>777</v>
      </c>
      <c r="N329" s="7" t="b">
        <f t="shared" si="18"/>
        <v>1</v>
      </c>
      <c r="O329" s="32"/>
    </row>
    <row r="330" spans="1:15" s="32" customFormat="1" ht="37.5">
      <c r="A330" s="151">
        <v>14</v>
      </c>
      <c r="B330" s="151" t="s">
        <v>15</v>
      </c>
      <c r="C330" s="152" t="s">
        <v>9</v>
      </c>
      <c r="D330" s="151" t="s">
        <v>778</v>
      </c>
      <c r="E330" s="154" t="s">
        <v>779</v>
      </c>
      <c r="F330" s="216" t="s">
        <v>776</v>
      </c>
      <c r="G330" s="216" t="s">
        <v>15</v>
      </c>
      <c r="H330" s="216" t="s">
        <v>12</v>
      </c>
      <c r="I330" s="216" t="s">
        <v>13</v>
      </c>
      <c r="J330" s="235" t="e">
        <f>VLOOKUP(K330,#REF!,2,0)</f>
        <v>#REF!</v>
      </c>
      <c r="K330" s="5" t="str">
        <f t="shared" si="19"/>
        <v>14 1 00 00000</v>
      </c>
      <c r="L330" s="6"/>
      <c r="M330" s="12" t="s">
        <v>780</v>
      </c>
      <c r="N330" s="7" t="b">
        <f t="shared" si="18"/>
        <v>1</v>
      </c>
      <c r="O330" s="6"/>
    </row>
    <row r="331" spans="1:15" ht="20.25" thickBot="1">
      <c r="A331" s="196"/>
      <c r="B331" s="196"/>
      <c r="C331" s="197"/>
      <c r="D331" s="198"/>
      <c r="E331" s="199"/>
      <c r="F331" s="217" t="s">
        <v>776</v>
      </c>
      <c r="G331" s="217" t="s">
        <v>15</v>
      </c>
      <c r="H331" s="217" t="s">
        <v>7</v>
      </c>
      <c r="I331" s="217" t="s">
        <v>13</v>
      </c>
      <c r="J331" s="200" t="e">
        <f>VLOOKUP(K331,#REF!,2,0)</f>
        <v>#REF!</v>
      </c>
      <c r="K331" s="5" t="str">
        <f t="shared" si="19"/>
        <v>14 1 01 00000</v>
      </c>
      <c r="M331" s="45" t="s">
        <v>781</v>
      </c>
      <c r="N331" s="7" t="b">
        <f t="shared" si="18"/>
        <v>1</v>
      </c>
      <c r="O331" s="32"/>
    </row>
    <row r="332" spans="1:15" s="32" customFormat="1" ht="38.25" thickBot="1">
      <c r="A332" s="84">
        <v>14</v>
      </c>
      <c r="B332" s="84">
        <v>1</v>
      </c>
      <c r="C332" s="84">
        <v>2063</v>
      </c>
      <c r="D332" s="84" t="s">
        <v>782</v>
      </c>
      <c r="E332" s="88" t="s">
        <v>783</v>
      </c>
      <c r="F332" s="28" t="s">
        <v>776</v>
      </c>
      <c r="G332" s="28" t="s">
        <v>15</v>
      </c>
      <c r="H332" s="28" t="s">
        <v>7</v>
      </c>
      <c r="I332" s="28" t="s">
        <v>784</v>
      </c>
      <c r="J332" s="139" t="e">
        <f>VLOOKUP(K332,#REF!,2,0)</f>
        <v>#REF!</v>
      </c>
      <c r="K332" s="5" t="str">
        <f t="shared" si="19"/>
        <v>14 1 01 20630</v>
      </c>
      <c r="L332" s="6"/>
      <c r="M332" s="45" t="s">
        <v>785</v>
      </c>
      <c r="N332" s="7" t="b">
        <f t="shared" si="18"/>
        <v>1</v>
      </c>
      <c r="O332" s="27"/>
    </row>
    <row r="333" spans="1:15" ht="19.5">
      <c r="A333" s="196"/>
      <c r="B333" s="196"/>
      <c r="C333" s="197"/>
      <c r="D333" s="198"/>
      <c r="E333" s="199"/>
      <c r="F333" s="217" t="s">
        <v>776</v>
      </c>
      <c r="G333" s="217" t="s">
        <v>15</v>
      </c>
      <c r="H333" s="217" t="s">
        <v>37</v>
      </c>
      <c r="I333" s="217" t="s">
        <v>13</v>
      </c>
      <c r="J333" s="200" t="e">
        <f>VLOOKUP(K333,#REF!,2,0)</f>
        <v>#REF!</v>
      </c>
      <c r="K333" s="5" t="str">
        <f t="shared" si="19"/>
        <v>14 1 02 00000</v>
      </c>
      <c r="M333" s="45" t="s">
        <v>786</v>
      </c>
      <c r="N333" s="7" t="b">
        <f t="shared" si="18"/>
        <v>1</v>
      </c>
    </row>
    <row r="334" spans="1:15" s="32" customFormat="1" ht="37.5">
      <c r="A334" s="84">
        <v>14</v>
      </c>
      <c r="B334" s="84">
        <v>1</v>
      </c>
      <c r="C334" s="84">
        <v>2063</v>
      </c>
      <c r="D334" s="84" t="s">
        <v>782</v>
      </c>
      <c r="E334" s="88" t="s">
        <v>783</v>
      </c>
      <c r="F334" s="218" t="s">
        <v>776</v>
      </c>
      <c r="G334" s="218" t="s">
        <v>15</v>
      </c>
      <c r="H334" s="218" t="s">
        <v>37</v>
      </c>
      <c r="I334" s="218" t="s">
        <v>784</v>
      </c>
      <c r="J334" s="139" t="e">
        <f>VLOOKUP(K334,#REF!,2,0)</f>
        <v>#REF!</v>
      </c>
      <c r="K334" s="5" t="str">
        <f t="shared" si="19"/>
        <v>14 1 02 20630</v>
      </c>
      <c r="M334" s="45" t="s">
        <v>787</v>
      </c>
      <c r="N334" s="7" t="b">
        <f t="shared" si="18"/>
        <v>1</v>
      </c>
    </row>
    <row r="335" spans="1:15" ht="19.5">
      <c r="A335" s="196"/>
      <c r="B335" s="196"/>
      <c r="C335" s="197"/>
      <c r="D335" s="198"/>
      <c r="E335" s="199"/>
      <c r="F335" s="217" t="s">
        <v>776</v>
      </c>
      <c r="G335" s="217" t="s">
        <v>15</v>
      </c>
      <c r="H335" s="217" t="s">
        <v>48</v>
      </c>
      <c r="I335" s="217" t="s">
        <v>13</v>
      </c>
      <c r="J335" s="200" t="e">
        <f>VLOOKUP(K335,#REF!,2,0)</f>
        <v>#REF!</v>
      </c>
      <c r="K335" s="5" t="str">
        <f t="shared" si="19"/>
        <v>14 1 03 00000</v>
      </c>
      <c r="M335" s="45" t="s">
        <v>788</v>
      </c>
      <c r="N335" s="7" t="b">
        <f t="shared" si="18"/>
        <v>1</v>
      </c>
    </row>
    <row r="336" spans="1:15" s="32" customFormat="1" ht="38.25" thickBot="1">
      <c r="A336" s="84">
        <v>14</v>
      </c>
      <c r="B336" s="84">
        <v>1</v>
      </c>
      <c r="C336" s="84">
        <v>2008</v>
      </c>
      <c r="D336" s="84" t="s">
        <v>789</v>
      </c>
      <c r="E336" s="88" t="s">
        <v>790</v>
      </c>
      <c r="F336" s="218" t="s">
        <v>776</v>
      </c>
      <c r="G336" s="218" t="s">
        <v>15</v>
      </c>
      <c r="H336" s="218" t="s">
        <v>48</v>
      </c>
      <c r="I336" s="218" t="s">
        <v>791</v>
      </c>
      <c r="J336" s="139" t="e">
        <f>VLOOKUP(K336,#REF!,2,0)</f>
        <v>#REF!</v>
      </c>
      <c r="K336" s="5" t="str">
        <f t="shared" si="19"/>
        <v>14 1 03 20080</v>
      </c>
      <c r="M336" s="45" t="s">
        <v>792</v>
      </c>
      <c r="N336" s="7" t="b">
        <f t="shared" si="18"/>
        <v>1</v>
      </c>
      <c r="O336" s="6"/>
    </row>
    <row r="337" spans="1:15" s="27" customFormat="1" ht="20.25" thickBot="1">
      <c r="A337" s="196"/>
      <c r="B337" s="196"/>
      <c r="C337" s="197"/>
      <c r="D337" s="198"/>
      <c r="E337" s="199"/>
      <c r="F337" s="217" t="s">
        <v>776</v>
      </c>
      <c r="G337" s="217" t="s">
        <v>15</v>
      </c>
      <c r="H337" s="217" t="s">
        <v>53</v>
      </c>
      <c r="I337" s="217" t="s">
        <v>13</v>
      </c>
      <c r="J337" s="200" t="e">
        <f>VLOOKUP(K337,#REF!,2,0)</f>
        <v>#REF!</v>
      </c>
      <c r="K337" s="5" t="str">
        <f t="shared" si="19"/>
        <v>14 1 04 00000</v>
      </c>
      <c r="L337" s="6"/>
      <c r="M337" s="45" t="s">
        <v>793</v>
      </c>
      <c r="N337" s="7" t="b">
        <f t="shared" si="18"/>
        <v>1</v>
      </c>
      <c r="O337" s="6"/>
    </row>
    <row r="338" spans="1:15" ht="38.25" thickBot="1">
      <c r="A338" s="84">
        <v>14</v>
      </c>
      <c r="B338" s="84">
        <v>1</v>
      </c>
      <c r="C338" s="84">
        <v>6003</v>
      </c>
      <c r="D338" s="84" t="s">
        <v>794</v>
      </c>
      <c r="E338" s="88" t="s">
        <v>795</v>
      </c>
      <c r="F338" s="218" t="s">
        <v>776</v>
      </c>
      <c r="G338" s="218" t="s">
        <v>15</v>
      </c>
      <c r="H338" s="218" t="s">
        <v>53</v>
      </c>
      <c r="I338" s="218" t="s">
        <v>796</v>
      </c>
      <c r="J338" s="139" t="e">
        <f>VLOOKUP(K338,#REF!,2,0)</f>
        <v>#REF!</v>
      </c>
      <c r="K338" s="5" t="str">
        <f t="shared" si="19"/>
        <v>14 1 04 60030</v>
      </c>
      <c r="L338" s="32"/>
      <c r="M338" s="45" t="s">
        <v>797</v>
      </c>
      <c r="N338" s="7" t="b">
        <f t="shared" si="18"/>
        <v>1</v>
      </c>
    </row>
    <row r="339" spans="1:15" s="32" customFormat="1" ht="57" thickBot="1">
      <c r="A339" s="151">
        <v>14</v>
      </c>
      <c r="B339" s="151">
        <v>2</v>
      </c>
      <c r="C339" s="152" t="s">
        <v>9</v>
      </c>
      <c r="D339" s="151" t="s">
        <v>798</v>
      </c>
      <c r="E339" s="154" t="s">
        <v>799</v>
      </c>
      <c r="F339" s="216" t="s">
        <v>776</v>
      </c>
      <c r="G339" s="216" t="s">
        <v>94</v>
      </c>
      <c r="H339" s="216" t="s">
        <v>12</v>
      </c>
      <c r="I339" s="216" t="s">
        <v>13</v>
      </c>
      <c r="J339" s="235" t="e">
        <f>VLOOKUP(K339,#REF!,2,0)</f>
        <v>#REF!</v>
      </c>
      <c r="K339" s="5" t="str">
        <f t="shared" si="19"/>
        <v>14 2 00 00000</v>
      </c>
      <c r="L339" s="27"/>
      <c r="M339" s="12" t="s">
        <v>800</v>
      </c>
      <c r="N339" s="7" t="b">
        <f t="shared" si="18"/>
        <v>1</v>
      </c>
      <c r="O339" s="49"/>
    </row>
    <row r="340" spans="1:15" ht="19.5">
      <c r="A340" s="196"/>
      <c r="B340" s="196"/>
      <c r="C340" s="197"/>
      <c r="D340" s="198"/>
      <c r="E340" s="199"/>
      <c r="F340" s="217" t="s">
        <v>776</v>
      </c>
      <c r="G340" s="217" t="s">
        <v>94</v>
      </c>
      <c r="H340" s="217" t="s">
        <v>7</v>
      </c>
      <c r="I340" s="217" t="s">
        <v>13</v>
      </c>
      <c r="J340" s="200" t="e">
        <f>VLOOKUP(K340,#REF!,2,0)</f>
        <v>#REF!</v>
      </c>
      <c r="K340" s="5" t="str">
        <f t="shared" si="19"/>
        <v>14 2 01 00000</v>
      </c>
      <c r="M340" s="45" t="s">
        <v>801</v>
      </c>
      <c r="N340" s="7" t="b">
        <f t="shared" si="18"/>
        <v>1</v>
      </c>
      <c r="O340" s="49"/>
    </row>
    <row r="341" spans="1:15" ht="75">
      <c r="A341" s="84">
        <v>14</v>
      </c>
      <c r="B341" s="84">
        <v>2</v>
      </c>
      <c r="C341" s="84">
        <v>2071</v>
      </c>
      <c r="D341" s="84" t="s">
        <v>802</v>
      </c>
      <c r="E341" s="88" t="s">
        <v>803</v>
      </c>
      <c r="F341" s="218" t="s">
        <v>776</v>
      </c>
      <c r="G341" s="218" t="s">
        <v>94</v>
      </c>
      <c r="H341" s="218" t="s">
        <v>7</v>
      </c>
      <c r="I341" s="218" t="s">
        <v>804</v>
      </c>
      <c r="J341" s="139" t="e">
        <f>VLOOKUP(K341,#REF!,2,0)</f>
        <v>#REF!</v>
      </c>
      <c r="K341" s="5" t="str">
        <f t="shared" si="19"/>
        <v>14 2 01 20710</v>
      </c>
      <c r="L341" s="32"/>
      <c r="M341" s="45" t="s">
        <v>805</v>
      </c>
      <c r="N341" s="7" t="b">
        <f t="shared" si="18"/>
        <v>1</v>
      </c>
      <c r="O341" s="49"/>
    </row>
    <row r="342" spans="1:15" ht="19.5">
      <c r="A342" s="196"/>
      <c r="B342" s="196"/>
      <c r="C342" s="197"/>
      <c r="D342" s="198"/>
      <c r="E342" s="199"/>
      <c r="F342" s="217" t="s">
        <v>776</v>
      </c>
      <c r="G342" s="217" t="s">
        <v>94</v>
      </c>
      <c r="H342" s="217" t="s">
        <v>37</v>
      </c>
      <c r="I342" s="217" t="s">
        <v>13</v>
      </c>
      <c r="J342" s="200" t="e">
        <f>VLOOKUP(K342,#REF!,2,0)</f>
        <v>#REF!</v>
      </c>
      <c r="K342" s="5" t="str">
        <f t="shared" si="19"/>
        <v>14 2 02 00000</v>
      </c>
      <c r="M342" s="45" t="s">
        <v>806</v>
      </c>
      <c r="N342" s="7" t="b">
        <f t="shared" si="18"/>
        <v>1</v>
      </c>
      <c r="O342" s="49"/>
    </row>
    <row r="343" spans="1:15" ht="93.75">
      <c r="A343" s="84">
        <v>14</v>
      </c>
      <c r="B343" s="84">
        <v>2</v>
      </c>
      <c r="C343" s="84">
        <v>2071</v>
      </c>
      <c r="D343" s="84" t="s">
        <v>802</v>
      </c>
      <c r="E343" s="88" t="s">
        <v>807</v>
      </c>
      <c r="F343" s="218" t="s">
        <v>776</v>
      </c>
      <c r="G343" s="218" t="s">
        <v>94</v>
      </c>
      <c r="H343" s="218" t="s">
        <v>37</v>
      </c>
      <c r="I343" s="218" t="s">
        <v>804</v>
      </c>
      <c r="J343" s="139" t="e">
        <f>VLOOKUP(K343,#REF!,2,0)</f>
        <v>#REF!</v>
      </c>
      <c r="K343" s="5" t="str">
        <f t="shared" si="19"/>
        <v>14 2 02 20710</v>
      </c>
      <c r="M343" s="45" t="s">
        <v>808</v>
      </c>
      <c r="N343" s="7" t="b">
        <f t="shared" si="18"/>
        <v>1</v>
      </c>
      <c r="O343" s="49"/>
    </row>
    <row r="344" spans="1:15" s="49" customFormat="1" ht="75">
      <c r="A344" s="196"/>
      <c r="B344" s="196"/>
      <c r="C344" s="197"/>
      <c r="D344" s="198"/>
      <c r="E344" s="199"/>
      <c r="F344" s="217" t="s">
        <v>776</v>
      </c>
      <c r="G344" s="217" t="s">
        <v>94</v>
      </c>
      <c r="H344" s="217" t="s">
        <v>48</v>
      </c>
      <c r="I344" s="217" t="s">
        <v>13</v>
      </c>
      <c r="J344" s="200" t="s">
        <v>1587</v>
      </c>
      <c r="K344" s="5" t="str">
        <f t="shared" si="19"/>
        <v>14 2 03 00000</v>
      </c>
      <c r="L344" s="6"/>
      <c r="M344" s="45"/>
      <c r="N344" s="7" t="b">
        <f t="shared" si="18"/>
        <v>0</v>
      </c>
    </row>
    <row r="345" spans="1:15" s="49" customFormat="1" ht="93.75">
      <c r="A345" s="84">
        <v>14</v>
      </c>
      <c r="B345" s="84">
        <v>2</v>
      </c>
      <c r="C345" s="84">
        <v>2071</v>
      </c>
      <c r="D345" s="84" t="s">
        <v>802</v>
      </c>
      <c r="E345" s="88" t="s">
        <v>807</v>
      </c>
      <c r="F345" s="218" t="s">
        <v>776</v>
      </c>
      <c r="G345" s="218" t="s">
        <v>94</v>
      </c>
      <c r="H345" s="218" t="s">
        <v>48</v>
      </c>
      <c r="I345" s="218" t="s">
        <v>804</v>
      </c>
      <c r="J345" s="139" t="s">
        <v>803</v>
      </c>
      <c r="K345" s="5" t="str">
        <f t="shared" si="19"/>
        <v>14 2 03 20710</v>
      </c>
      <c r="L345" s="6"/>
      <c r="M345" s="45"/>
      <c r="N345" s="7" t="b">
        <f t="shared" si="18"/>
        <v>0</v>
      </c>
    </row>
    <row r="346" spans="1:15" s="49" customFormat="1" ht="19.5">
      <c r="A346" s="196"/>
      <c r="B346" s="196"/>
      <c r="C346" s="197"/>
      <c r="D346" s="198"/>
      <c r="E346" s="199"/>
      <c r="F346" s="217" t="s">
        <v>776</v>
      </c>
      <c r="G346" s="217" t="s">
        <v>94</v>
      </c>
      <c r="H346" s="217" t="s">
        <v>53</v>
      </c>
      <c r="I346" s="217" t="s">
        <v>13</v>
      </c>
      <c r="J346" s="200" t="e">
        <f>VLOOKUP(K346,#REF!,2,0)</f>
        <v>#REF!</v>
      </c>
      <c r="K346" s="5" t="str">
        <f t="shared" si="19"/>
        <v>14 2 04 00000</v>
      </c>
      <c r="L346" s="6"/>
      <c r="M346" s="45" t="s">
        <v>809</v>
      </c>
      <c r="N346" s="7" t="b">
        <f t="shared" si="18"/>
        <v>1</v>
      </c>
    </row>
    <row r="347" spans="1:15" s="49" customFormat="1" ht="75">
      <c r="A347" s="84">
        <v>14</v>
      </c>
      <c r="B347" s="84">
        <v>2</v>
      </c>
      <c r="C347" s="84">
        <v>1151</v>
      </c>
      <c r="D347" s="84" t="s">
        <v>810</v>
      </c>
      <c r="E347" s="88" t="s">
        <v>811</v>
      </c>
      <c r="F347" s="218">
        <v>14</v>
      </c>
      <c r="G347" s="218">
        <v>2</v>
      </c>
      <c r="H347" s="218" t="s">
        <v>53</v>
      </c>
      <c r="I347" s="30" t="s">
        <v>22</v>
      </c>
      <c r="J347" s="139" t="e">
        <f>VLOOKUP(K347,#REF!,2,0)</f>
        <v>#REF!</v>
      </c>
      <c r="K347" s="5" t="str">
        <f t="shared" si="19"/>
        <v>14 2 04 11010</v>
      </c>
      <c r="L347" s="6"/>
      <c r="M347" s="45" t="s">
        <v>812</v>
      </c>
      <c r="N347" s="7" t="b">
        <f t="shared" si="18"/>
        <v>1</v>
      </c>
    </row>
    <row r="348" spans="1:15" s="49" customFormat="1" ht="90">
      <c r="A348" s="78" t="s">
        <v>813</v>
      </c>
      <c r="B348" s="78" t="s">
        <v>8</v>
      </c>
      <c r="C348" s="79" t="s">
        <v>9</v>
      </c>
      <c r="D348" s="80" t="s">
        <v>814</v>
      </c>
      <c r="E348" s="95" t="s">
        <v>815</v>
      </c>
      <c r="F348" s="9" t="s">
        <v>813</v>
      </c>
      <c r="G348" s="9" t="s">
        <v>8</v>
      </c>
      <c r="H348" s="9" t="s">
        <v>12</v>
      </c>
      <c r="I348" s="9" t="s">
        <v>13</v>
      </c>
      <c r="J348" s="163" t="e">
        <f>VLOOKUP(K348,#REF!,2,0)</f>
        <v>#REF!</v>
      </c>
      <c r="K348" s="5" t="str">
        <f t="shared" si="19"/>
        <v>15 0 00 00000</v>
      </c>
      <c r="L348" s="6"/>
      <c r="M348" s="56" t="s">
        <v>816</v>
      </c>
      <c r="N348" s="7" t="b">
        <f t="shared" si="18"/>
        <v>1</v>
      </c>
    </row>
    <row r="349" spans="1:15" s="49" customFormat="1">
      <c r="A349" s="81" t="s">
        <v>813</v>
      </c>
      <c r="B349" s="81" t="s">
        <v>15</v>
      </c>
      <c r="C349" s="82" t="s">
        <v>9</v>
      </c>
      <c r="D349" s="83" t="s">
        <v>817</v>
      </c>
      <c r="E349" s="96" t="s">
        <v>818</v>
      </c>
      <c r="F349" s="25" t="s">
        <v>813</v>
      </c>
      <c r="G349" s="25" t="s">
        <v>15</v>
      </c>
      <c r="H349" s="25" t="s">
        <v>12</v>
      </c>
      <c r="I349" s="25" t="s">
        <v>13</v>
      </c>
      <c r="J349" s="170" t="e">
        <f>VLOOKUP(K349,#REF!,2,0)</f>
        <v>#REF!</v>
      </c>
      <c r="K349" s="5" t="str">
        <f t="shared" si="19"/>
        <v>15 1 00 00000</v>
      </c>
      <c r="L349" s="6"/>
      <c r="M349" s="12" t="s">
        <v>819</v>
      </c>
      <c r="N349" s="7" t="b">
        <f t="shared" si="18"/>
        <v>1</v>
      </c>
    </row>
    <row r="350" spans="1:15" s="49" customFormat="1" ht="19.5">
      <c r="A350" s="196"/>
      <c r="B350" s="196"/>
      <c r="C350" s="197"/>
      <c r="D350" s="198"/>
      <c r="E350" s="199"/>
      <c r="F350" s="159" t="s">
        <v>813</v>
      </c>
      <c r="G350" s="159" t="s">
        <v>15</v>
      </c>
      <c r="H350" s="159" t="s">
        <v>7</v>
      </c>
      <c r="I350" s="159" t="s">
        <v>13</v>
      </c>
      <c r="J350" s="200" t="e">
        <f>VLOOKUP(K350,#REF!,2,0)</f>
        <v>#REF!</v>
      </c>
      <c r="K350" s="5" t="str">
        <f t="shared" si="19"/>
        <v>15 1 01 00000</v>
      </c>
      <c r="L350" s="6"/>
      <c r="M350" s="45" t="s">
        <v>820</v>
      </c>
      <c r="N350" s="7" t="b">
        <f t="shared" si="18"/>
        <v>1</v>
      </c>
    </row>
    <row r="351" spans="1:15" s="49" customFormat="1" ht="37.5">
      <c r="A351" s="84">
        <v>15</v>
      </c>
      <c r="B351" s="84">
        <v>1</v>
      </c>
      <c r="C351" s="84">
        <v>2035</v>
      </c>
      <c r="D351" s="84" t="s">
        <v>821</v>
      </c>
      <c r="E351" s="88" t="s">
        <v>822</v>
      </c>
      <c r="F351" s="28" t="s">
        <v>813</v>
      </c>
      <c r="G351" s="28" t="s">
        <v>15</v>
      </c>
      <c r="H351" s="28" t="s">
        <v>7</v>
      </c>
      <c r="I351" s="28" t="s">
        <v>823</v>
      </c>
      <c r="J351" s="139" t="e">
        <f>VLOOKUP(K351,#REF!,2,0)</f>
        <v>#REF!</v>
      </c>
      <c r="K351" s="5" t="str">
        <f t="shared" si="19"/>
        <v>15 1 01 20350</v>
      </c>
      <c r="L351" s="6"/>
      <c r="M351" s="45" t="s">
        <v>824</v>
      </c>
      <c r="N351" s="7" t="b">
        <f t="shared" si="18"/>
        <v>1</v>
      </c>
    </row>
    <row r="352" spans="1:15" s="49" customFormat="1" ht="19.5">
      <c r="A352" s="196"/>
      <c r="B352" s="196"/>
      <c r="C352" s="197"/>
      <c r="D352" s="198"/>
      <c r="E352" s="199"/>
      <c r="F352" s="159" t="s">
        <v>813</v>
      </c>
      <c r="G352" s="159" t="s">
        <v>15</v>
      </c>
      <c r="H352" s="159" t="s">
        <v>37</v>
      </c>
      <c r="I352" s="159" t="s">
        <v>13</v>
      </c>
      <c r="J352" s="200" t="e">
        <f>VLOOKUP(K352,#REF!,2,0)</f>
        <v>#REF!</v>
      </c>
      <c r="K352" s="5" t="str">
        <f t="shared" si="19"/>
        <v>15 1 02 00000</v>
      </c>
      <c r="L352" s="6"/>
      <c r="M352" s="45" t="s">
        <v>825</v>
      </c>
      <c r="N352" s="7" t="b">
        <f t="shared" si="18"/>
        <v>1</v>
      </c>
    </row>
    <row r="353" spans="1:15" s="49" customFormat="1" ht="37.5">
      <c r="A353" s="84">
        <v>15</v>
      </c>
      <c r="B353" s="84">
        <v>1</v>
      </c>
      <c r="C353" s="84">
        <v>2035</v>
      </c>
      <c r="D353" s="84" t="s">
        <v>821</v>
      </c>
      <c r="E353" s="88" t="s">
        <v>822</v>
      </c>
      <c r="F353" s="28" t="s">
        <v>813</v>
      </c>
      <c r="G353" s="28" t="s">
        <v>15</v>
      </c>
      <c r="H353" s="28" t="s">
        <v>37</v>
      </c>
      <c r="I353" s="28" t="s">
        <v>823</v>
      </c>
      <c r="J353" s="139" t="e">
        <f>VLOOKUP(K353,#REF!,2,0)</f>
        <v>#REF!</v>
      </c>
      <c r="K353" s="5" t="str">
        <f t="shared" si="19"/>
        <v>15 1 02 20350</v>
      </c>
      <c r="L353" s="6"/>
      <c r="M353" s="45" t="s">
        <v>826</v>
      </c>
      <c r="N353" s="7" t="b">
        <f t="shared" si="18"/>
        <v>1</v>
      </c>
    </row>
    <row r="354" spans="1:15" s="49" customFormat="1" ht="19.5">
      <c r="A354" s="196"/>
      <c r="B354" s="196"/>
      <c r="C354" s="197"/>
      <c r="D354" s="198"/>
      <c r="E354" s="199"/>
      <c r="F354" s="159" t="s">
        <v>813</v>
      </c>
      <c r="G354" s="159" t="s">
        <v>15</v>
      </c>
      <c r="H354" s="159" t="s">
        <v>48</v>
      </c>
      <c r="I354" s="159" t="s">
        <v>13</v>
      </c>
      <c r="J354" s="200" t="e">
        <f>VLOOKUP(K354,#REF!,2,0)</f>
        <v>#REF!</v>
      </c>
      <c r="K354" s="5" t="str">
        <f t="shared" si="19"/>
        <v>15 1 03 00000</v>
      </c>
      <c r="L354" s="6"/>
      <c r="M354" s="131" t="s">
        <v>827</v>
      </c>
      <c r="N354" s="7" t="b">
        <f t="shared" si="18"/>
        <v>1</v>
      </c>
    </row>
    <row r="355" spans="1:15" s="49" customFormat="1" ht="37.5">
      <c r="A355" s="84">
        <v>15</v>
      </c>
      <c r="B355" s="84">
        <v>1</v>
      </c>
      <c r="C355" s="84">
        <v>2035</v>
      </c>
      <c r="D355" s="84" t="s">
        <v>821</v>
      </c>
      <c r="E355" s="88" t="s">
        <v>822</v>
      </c>
      <c r="F355" s="28" t="s">
        <v>813</v>
      </c>
      <c r="G355" s="28" t="s">
        <v>15</v>
      </c>
      <c r="H355" s="28" t="s">
        <v>48</v>
      </c>
      <c r="I355" s="28" t="s">
        <v>823</v>
      </c>
      <c r="J355" s="139" t="e">
        <f>VLOOKUP(K355,#REF!,2,0)</f>
        <v>#REF!</v>
      </c>
      <c r="K355" s="5" t="str">
        <f t="shared" si="19"/>
        <v>15 1 03 20350</v>
      </c>
      <c r="L355" s="6"/>
      <c r="M355" s="131" t="s">
        <v>828</v>
      </c>
      <c r="N355" s="7" t="b">
        <f t="shared" si="18"/>
        <v>1</v>
      </c>
    </row>
    <row r="356" spans="1:15" s="49" customFormat="1" ht="64.5" customHeight="1">
      <c r="A356" s="196"/>
      <c r="B356" s="196"/>
      <c r="C356" s="197"/>
      <c r="D356" s="198"/>
      <c r="E356" s="199"/>
      <c r="F356" s="159" t="s">
        <v>813</v>
      </c>
      <c r="G356" s="159" t="s">
        <v>15</v>
      </c>
      <c r="H356" s="159" t="s">
        <v>53</v>
      </c>
      <c r="I356" s="159" t="s">
        <v>13</v>
      </c>
      <c r="J356" s="200" t="e">
        <f>VLOOKUP(K356,#REF!,2,0)</f>
        <v>#REF!</v>
      </c>
      <c r="K356" s="5" t="str">
        <f t="shared" si="19"/>
        <v>15 1 04 00000</v>
      </c>
      <c r="L356" s="6"/>
      <c r="M356" s="45" t="s">
        <v>829</v>
      </c>
      <c r="N356" s="7" t="b">
        <f t="shared" si="18"/>
        <v>1</v>
      </c>
    </row>
    <row r="357" spans="1:15" s="49" customFormat="1" ht="37.5">
      <c r="A357" s="84">
        <v>15</v>
      </c>
      <c r="B357" s="84">
        <v>1</v>
      </c>
      <c r="C357" s="84">
        <v>2035</v>
      </c>
      <c r="D357" s="84" t="s">
        <v>821</v>
      </c>
      <c r="E357" s="88" t="s">
        <v>822</v>
      </c>
      <c r="F357" s="28" t="s">
        <v>813</v>
      </c>
      <c r="G357" s="28" t="s">
        <v>15</v>
      </c>
      <c r="H357" s="28" t="s">
        <v>53</v>
      </c>
      <c r="I357" s="28" t="s">
        <v>823</v>
      </c>
      <c r="J357" s="139" t="e">
        <f>VLOOKUP(K357,#REF!,2,0)</f>
        <v>#REF!</v>
      </c>
      <c r="K357" s="5" t="str">
        <f t="shared" si="19"/>
        <v>15 1 04 20350</v>
      </c>
      <c r="L357" s="6"/>
      <c r="M357" s="45" t="s">
        <v>830</v>
      </c>
      <c r="N357" s="7" t="b">
        <f t="shared" si="18"/>
        <v>1</v>
      </c>
      <c r="O357" s="6"/>
    </row>
    <row r="358" spans="1:15" s="49" customFormat="1" ht="82.5" customHeight="1">
      <c r="A358" s="84"/>
      <c r="B358" s="84"/>
      <c r="C358" s="84"/>
      <c r="D358" s="84"/>
      <c r="E358" s="88"/>
      <c r="F358" s="28" t="s">
        <v>813</v>
      </c>
      <c r="G358" s="28" t="s">
        <v>15</v>
      </c>
      <c r="H358" s="28" t="s">
        <v>53</v>
      </c>
      <c r="I358" s="28" t="s">
        <v>1588</v>
      </c>
      <c r="J358" s="139" t="e">
        <f>VLOOKUP(K358,#REF!,2,0)</f>
        <v>#REF!</v>
      </c>
      <c r="K358" s="5" t="str">
        <f t="shared" si="19"/>
        <v>15 1 04 77310</v>
      </c>
      <c r="L358" s="6"/>
      <c r="M358" s="123" t="s">
        <v>1446</v>
      </c>
      <c r="N358" s="7" t="b">
        <f t="shared" si="18"/>
        <v>1</v>
      </c>
      <c r="O358" s="6"/>
    </row>
    <row r="359" spans="1:15" s="49" customFormat="1">
      <c r="A359" s="84"/>
      <c r="B359" s="84"/>
      <c r="C359" s="84"/>
      <c r="D359" s="84"/>
      <c r="E359" s="88"/>
      <c r="F359" s="28" t="s">
        <v>813</v>
      </c>
      <c r="G359" s="28" t="s">
        <v>15</v>
      </c>
      <c r="H359" s="28" t="s">
        <v>53</v>
      </c>
      <c r="I359" s="28" t="s">
        <v>1589</v>
      </c>
      <c r="J359" s="139" t="e">
        <f>VLOOKUP(K359,#REF!,2,0)</f>
        <v>#REF!</v>
      </c>
      <c r="K359" s="5" t="str">
        <f t="shared" si="19"/>
        <v>15 1 04 S7310</v>
      </c>
      <c r="L359" s="6"/>
      <c r="M359" s="123" t="s">
        <v>1448</v>
      </c>
      <c r="N359" s="7" t="b">
        <f t="shared" si="18"/>
        <v>1</v>
      </c>
      <c r="O359" s="6"/>
    </row>
    <row r="360" spans="1:15">
      <c r="A360" s="81" t="s">
        <v>813</v>
      </c>
      <c r="B360" s="81" t="s">
        <v>94</v>
      </c>
      <c r="C360" s="82" t="s">
        <v>9</v>
      </c>
      <c r="D360" s="83" t="s">
        <v>831</v>
      </c>
      <c r="E360" s="96" t="s">
        <v>832</v>
      </c>
      <c r="F360" s="25" t="s">
        <v>813</v>
      </c>
      <c r="G360" s="25" t="s">
        <v>94</v>
      </c>
      <c r="H360" s="25" t="s">
        <v>12</v>
      </c>
      <c r="I360" s="25" t="s">
        <v>13</v>
      </c>
      <c r="J360" s="170" t="e">
        <f>VLOOKUP(K360,#REF!,2,0)</f>
        <v>#REF!</v>
      </c>
      <c r="K360" s="5" t="str">
        <f t="shared" si="19"/>
        <v>15 2 00 00000</v>
      </c>
      <c r="M360" s="12" t="s">
        <v>833</v>
      </c>
      <c r="N360" s="7" t="b">
        <f t="shared" si="18"/>
        <v>1</v>
      </c>
    </row>
    <row r="361" spans="1:15" ht="73.5" customHeight="1">
      <c r="A361" s="196"/>
      <c r="B361" s="196"/>
      <c r="C361" s="197"/>
      <c r="D361" s="198"/>
      <c r="E361" s="199"/>
      <c r="F361" s="159" t="s">
        <v>813</v>
      </c>
      <c r="G361" s="159" t="s">
        <v>94</v>
      </c>
      <c r="H361" s="159" t="s">
        <v>7</v>
      </c>
      <c r="I361" s="159" t="s">
        <v>13</v>
      </c>
      <c r="J361" s="200" t="s">
        <v>1590</v>
      </c>
      <c r="K361" s="5" t="str">
        <f t="shared" si="19"/>
        <v>15 2 01 00000</v>
      </c>
      <c r="M361" s="12"/>
      <c r="N361" s="7" t="b">
        <f t="shared" si="18"/>
        <v>0</v>
      </c>
    </row>
    <row r="362" spans="1:15" ht="43.5" customHeight="1">
      <c r="A362" s="84">
        <v>15</v>
      </c>
      <c r="B362" s="84" t="s">
        <v>94</v>
      </c>
      <c r="C362" s="84" t="s">
        <v>834</v>
      </c>
      <c r="D362" s="84" t="s">
        <v>835</v>
      </c>
      <c r="E362" s="88" t="s">
        <v>836</v>
      </c>
      <c r="F362" s="28" t="s">
        <v>813</v>
      </c>
      <c r="G362" s="28" t="s">
        <v>94</v>
      </c>
      <c r="H362" s="28" t="s">
        <v>7</v>
      </c>
      <c r="I362" s="28" t="s">
        <v>837</v>
      </c>
      <c r="J362" s="139" t="s">
        <v>836</v>
      </c>
      <c r="K362" s="5" t="str">
        <f t="shared" si="19"/>
        <v>15 2 01 20370</v>
      </c>
      <c r="M362" s="12"/>
      <c r="N362" s="7" t="b">
        <f t="shared" si="18"/>
        <v>0</v>
      </c>
    </row>
    <row r="363" spans="1:15" ht="45" customHeight="1">
      <c r="A363" s="196"/>
      <c r="B363" s="196"/>
      <c r="C363" s="197"/>
      <c r="D363" s="198"/>
      <c r="E363" s="199"/>
      <c r="F363" s="159" t="s">
        <v>813</v>
      </c>
      <c r="G363" s="159" t="s">
        <v>94</v>
      </c>
      <c r="H363" s="159" t="s">
        <v>37</v>
      </c>
      <c r="I363" s="159" t="s">
        <v>13</v>
      </c>
      <c r="J363" s="200" t="e">
        <f>VLOOKUP(K363,#REF!,2,0)</f>
        <v>#REF!</v>
      </c>
      <c r="K363" s="5" t="str">
        <f t="shared" si="19"/>
        <v>15 2 02 00000</v>
      </c>
      <c r="M363" s="58" t="s">
        <v>838</v>
      </c>
      <c r="N363" s="7" t="b">
        <f t="shared" si="18"/>
        <v>1</v>
      </c>
    </row>
    <row r="364" spans="1:15" ht="39" customHeight="1">
      <c r="A364" s="84">
        <v>15</v>
      </c>
      <c r="B364" s="84" t="s">
        <v>94</v>
      </c>
      <c r="C364" s="84" t="s">
        <v>834</v>
      </c>
      <c r="D364" s="84" t="s">
        <v>835</v>
      </c>
      <c r="E364" s="88" t="s">
        <v>836</v>
      </c>
      <c r="F364" s="28" t="s">
        <v>813</v>
      </c>
      <c r="G364" s="28" t="s">
        <v>94</v>
      </c>
      <c r="H364" s="28" t="s">
        <v>37</v>
      </c>
      <c r="I364" s="28" t="s">
        <v>837</v>
      </c>
      <c r="J364" s="139" t="e">
        <f>VLOOKUP(K364,#REF!,2,0)</f>
        <v>#REF!</v>
      </c>
      <c r="K364" s="5" t="str">
        <f t="shared" si="19"/>
        <v>15 2 02 20370</v>
      </c>
      <c r="M364" s="45" t="s">
        <v>839</v>
      </c>
      <c r="N364" s="7" t="b">
        <f t="shared" si="18"/>
        <v>1</v>
      </c>
    </row>
    <row r="365" spans="1:15" ht="48" customHeight="1">
      <c r="A365" s="196"/>
      <c r="B365" s="196"/>
      <c r="C365" s="197"/>
      <c r="D365" s="198"/>
      <c r="E365" s="199"/>
      <c r="F365" s="159" t="s">
        <v>813</v>
      </c>
      <c r="G365" s="159" t="s">
        <v>94</v>
      </c>
      <c r="H365" s="159" t="s">
        <v>48</v>
      </c>
      <c r="I365" s="159" t="s">
        <v>13</v>
      </c>
      <c r="J365" s="200" t="e">
        <f>VLOOKUP(K365,#REF!,2,0)</f>
        <v>#REF!</v>
      </c>
      <c r="K365" s="5" t="str">
        <f t="shared" si="19"/>
        <v>15 2 03 00000</v>
      </c>
      <c r="M365" s="58" t="s">
        <v>840</v>
      </c>
      <c r="N365" s="7" t="b">
        <f t="shared" si="18"/>
        <v>1</v>
      </c>
    </row>
    <row r="366" spans="1:15" ht="75">
      <c r="A366" s="84">
        <v>15</v>
      </c>
      <c r="B366" s="84" t="s">
        <v>94</v>
      </c>
      <c r="C366" s="84" t="s">
        <v>834</v>
      </c>
      <c r="D366" s="84" t="s">
        <v>835</v>
      </c>
      <c r="E366" s="88" t="s">
        <v>836</v>
      </c>
      <c r="F366" s="28" t="s">
        <v>813</v>
      </c>
      <c r="G366" s="28" t="s">
        <v>94</v>
      </c>
      <c r="H366" s="28" t="s">
        <v>48</v>
      </c>
      <c r="I366" s="28" t="s">
        <v>837</v>
      </c>
      <c r="J366" s="139" t="e">
        <f>VLOOKUP(K366,#REF!,2,0)</f>
        <v>#REF!</v>
      </c>
      <c r="K366" s="5" t="str">
        <f t="shared" si="19"/>
        <v>15 2 03 20370</v>
      </c>
      <c r="M366" s="45" t="s">
        <v>841</v>
      </c>
      <c r="N366" s="7" t="b">
        <f t="shared" si="18"/>
        <v>1</v>
      </c>
    </row>
    <row r="367" spans="1:15" ht="37.5">
      <c r="A367" s="81" t="s">
        <v>813</v>
      </c>
      <c r="B367" s="81" t="s">
        <v>316</v>
      </c>
      <c r="C367" s="82" t="s">
        <v>9</v>
      </c>
      <c r="D367" s="83" t="s">
        <v>842</v>
      </c>
      <c r="E367" s="96" t="s">
        <v>843</v>
      </c>
      <c r="F367" s="25" t="s">
        <v>813</v>
      </c>
      <c r="G367" s="25" t="s">
        <v>316</v>
      </c>
      <c r="H367" s="25" t="s">
        <v>12</v>
      </c>
      <c r="I367" s="25" t="s">
        <v>13</v>
      </c>
      <c r="J367" s="170" t="e">
        <f>VLOOKUP(K367,#REF!,2,0)</f>
        <v>#REF!</v>
      </c>
      <c r="K367" s="5" t="str">
        <f t="shared" si="19"/>
        <v>15 3 00 00000</v>
      </c>
      <c r="M367" s="12" t="s">
        <v>844</v>
      </c>
      <c r="N367" s="7" t="b">
        <f t="shared" si="18"/>
        <v>1</v>
      </c>
    </row>
    <row r="368" spans="1:15" ht="19.5">
      <c r="A368" s="196"/>
      <c r="B368" s="196"/>
      <c r="C368" s="197"/>
      <c r="D368" s="198"/>
      <c r="E368" s="199"/>
      <c r="F368" s="159" t="s">
        <v>813</v>
      </c>
      <c r="G368" s="159" t="s">
        <v>316</v>
      </c>
      <c r="H368" s="159" t="s">
        <v>7</v>
      </c>
      <c r="I368" s="159" t="s">
        <v>13</v>
      </c>
      <c r="J368" s="200" t="e">
        <f>VLOOKUP(K368,#REF!,2,0)</f>
        <v>#REF!</v>
      </c>
      <c r="K368" s="5" t="str">
        <f t="shared" si="19"/>
        <v>15 3 01 00000</v>
      </c>
      <c r="M368" s="45" t="s">
        <v>845</v>
      </c>
      <c r="N368" s="7" t="b">
        <f t="shared" si="18"/>
        <v>1</v>
      </c>
    </row>
    <row r="369" spans="1:15" ht="37.5">
      <c r="A369" s="84">
        <v>15</v>
      </c>
      <c r="B369" s="84" t="s">
        <v>316</v>
      </c>
      <c r="C369" s="84" t="s">
        <v>846</v>
      </c>
      <c r="D369" s="84" t="s">
        <v>847</v>
      </c>
      <c r="E369" s="88" t="s">
        <v>848</v>
      </c>
      <c r="F369" s="28" t="s">
        <v>813</v>
      </c>
      <c r="G369" s="28" t="s">
        <v>316</v>
      </c>
      <c r="H369" s="28" t="s">
        <v>7</v>
      </c>
      <c r="I369" s="28" t="s">
        <v>849</v>
      </c>
      <c r="J369" s="139" t="e">
        <f>VLOOKUP(K369,#REF!,2,0)</f>
        <v>#REF!</v>
      </c>
      <c r="K369" s="5" t="str">
        <f t="shared" si="19"/>
        <v>15 3 01 20660</v>
      </c>
      <c r="M369" s="45" t="s">
        <v>850</v>
      </c>
      <c r="N369" s="7" t="b">
        <f t="shared" si="18"/>
        <v>1</v>
      </c>
      <c r="O369" s="4"/>
    </row>
    <row r="370" spans="1:15" ht="19.5">
      <c r="A370" s="196"/>
      <c r="B370" s="196"/>
      <c r="C370" s="197"/>
      <c r="D370" s="198"/>
      <c r="E370" s="199"/>
      <c r="F370" s="159" t="s">
        <v>813</v>
      </c>
      <c r="G370" s="159" t="s">
        <v>316</v>
      </c>
      <c r="H370" s="159" t="s">
        <v>37</v>
      </c>
      <c r="I370" s="159" t="s">
        <v>13</v>
      </c>
      <c r="J370" s="200" t="e">
        <f>VLOOKUP(K370,#REF!,2,0)</f>
        <v>#REF!</v>
      </c>
      <c r="K370" s="5" t="str">
        <f t="shared" si="19"/>
        <v>15 3 02 00000</v>
      </c>
      <c r="M370" s="45" t="s">
        <v>851</v>
      </c>
      <c r="N370" s="7" t="b">
        <f t="shared" si="18"/>
        <v>1</v>
      </c>
      <c r="O370" s="4"/>
    </row>
    <row r="371" spans="1:15" ht="45.75" customHeight="1">
      <c r="A371" s="84">
        <v>15</v>
      </c>
      <c r="B371" s="84" t="s">
        <v>316</v>
      </c>
      <c r="C371" s="84" t="s">
        <v>846</v>
      </c>
      <c r="D371" s="84" t="s">
        <v>847</v>
      </c>
      <c r="E371" s="88" t="s">
        <v>848</v>
      </c>
      <c r="F371" s="28" t="s">
        <v>813</v>
      </c>
      <c r="G371" s="28" t="s">
        <v>316</v>
      </c>
      <c r="H371" s="28" t="s">
        <v>37</v>
      </c>
      <c r="I371" s="28" t="s">
        <v>849</v>
      </c>
      <c r="J371" s="139" t="e">
        <f>VLOOKUP(K371,#REF!,2,0)</f>
        <v>#REF!</v>
      </c>
      <c r="K371" s="5" t="str">
        <f t="shared" si="19"/>
        <v>15 3 02 20660</v>
      </c>
      <c r="M371" s="45" t="s">
        <v>852</v>
      </c>
      <c r="N371" s="7" t="b">
        <f t="shared" si="18"/>
        <v>1</v>
      </c>
      <c r="O371" s="4"/>
    </row>
    <row r="372" spans="1:15" s="4" customFormat="1" ht="19.5">
      <c r="A372" s="196"/>
      <c r="B372" s="196"/>
      <c r="C372" s="197"/>
      <c r="D372" s="198"/>
      <c r="E372" s="199"/>
      <c r="F372" s="159" t="s">
        <v>813</v>
      </c>
      <c r="G372" s="159" t="s">
        <v>316</v>
      </c>
      <c r="H372" s="159" t="s">
        <v>48</v>
      </c>
      <c r="I372" s="159" t="s">
        <v>13</v>
      </c>
      <c r="J372" s="200" t="e">
        <f>VLOOKUP(K372,#REF!,2,0)</f>
        <v>#REF!</v>
      </c>
      <c r="K372" s="5" t="str">
        <f t="shared" si="19"/>
        <v>15 3 03 00000</v>
      </c>
      <c r="L372" s="6"/>
      <c r="M372" s="45" t="s">
        <v>853</v>
      </c>
      <c r="N372" s="7" t="b">
        <f t="shared" si="18"/>
        <v>1</v>
      </c>
    </row>
    <row r="373" spans="1:15" s="4" customFormat="1" ht="56.25">
      <c r="A373" s="84">
        <v>15</v>
      </c>
      <c r="B373" s="84" t="s">
        <v>316</v>
      </c>
      <c r="C373" s="84" t="s">
        <v>854</v>
      </c>
      <c r="D373" s="84" t="s">
        <v>855</v>
      </c>
      <c r="E373" s="88" t="s">
        <v>856</v>
      </c>
      <c r="F373" s="28" t="s">
        <v>813</v>
      </c>
      <c r="G373" s="28" t="s">
        <v>316</v>
      </c>
      <c r="H373" s="28" t="s">
        <v>48</v>
      </c>
      <c r="I373" s="28" t="s">
        <v>857</v>
      </c>
      <c r="J373" s="16" t="e">
        <f>VLOOKUP(K373,#REF!,2,0)</f>
        <v>#REF!</v>
      </c>
      <c r="K373" s="5" t="str">
        <f t="shared" si="19"/>
        <v>15 3 03 20100</v>
      </c>
      <c r="L373" s="6"/>
      <c r="M373" s="45" t="s">
        <v>858</v>
      </c>
      <c r="N373" s="7" t="b">
        <f t="shared" si="18"/>
        <v>1</v>
      </c>
    </row>
    <row r="374" spans="1:15" s="4" customFormat="1" ht="135">
      <c r="A374" s="78" t="s">
        <v>859</v>
      </c>
      <c r="B374" s="78" t="s">
        <v>8</v>
      </c>
      <c r="C374" s="79" t="s">
        <v>9</v>
      </c>
      <c r="D374" s="80" t="s">
        <v>860</v>
      </c>
      <c r="E374" s="95" t="s">
        <v>861</v>
      </c>
      <c r="F374" s="23">
        <v>16</v>
      </c>
      <c r="G374" s="23" t="s">
        <v>8</v>
      </c>
      <c r="H374" s="23" t="s">
        <v>12</v>
      </c>
      <c r="I374" s="23" t="s">
        <v>13</v>
      </c>
      <c r="J374" s="163" t="e">
        <f>VLOOKUP(K374,#REF!,2,0)</f>
        <v>#REF!</v>
      </c>
      <c r="K374" s="5" t="str">
        <f t="shared" si="19"/>
        <v>16 0 00 00000</v>
      </c>
      <c r="M374" s="11" t="s">
        <v>863</v>
      </c>
      <c r="N374" s="7" t="b">
        <f t="shared" si="18"/>
        <v>1</v>
      </c>
    </row>
    <row r="375" spans="1:15" s="4" customFormat="1" ht="37.5">
      <c r="A375" s="81" t="s">
        <v>859</v>
      </c>
      <c r="B375" s="81" t="s">
        <v>15</v>
      </c>
      <c r="C375" s="82" t="s">
        <v>9</v>
      </c>
      <c r="D375" s="83" t="s">
        <v>864</v>
      </c>
      <c r="E375" s="162" t="s">
        <v>865</v>
      </c>
      <c r="F375" s="25" t="s">
        <v>859</v>
      </c>
      <c r="G375" s="25" t="s">
        <v>15</v>
      </c>
      <c r="H375" s="25" t="s">
        <v>12</v>
      </c>
      <c r="I375" s="25" t="s">
        <v>13</v>
      </c>
      <c r="J375" s="164" t="e">
        <f>VLOOKUP(K375,#REF!,2,0)</f>
        <v>#REF!</v>
      </c>
      <c r="K375" s="5" t="str">
        <f t="shared" si="19"/>
        <v>16 1 00 00000</v>
      </c>
      <c r="M375" s="12" t="s">
        <v>866</v>
      </c>
      <c r="N375" s="7" t="b">
        <f t="shared" si="18"/>
        <v>1</v>
      </c>
    </row>
    <row r="376" spans="1:15" s="4" customFormat="1" ht="19.5">
      <c r="A376" s="196"/>
      <c r="B376" s="196"/>
      <c r="C376" s="197"/>
      <c r="D376" s="198"/>
      <c r="E376" s="199"/>
      <c r="F376" s="159" t="s">
        <v>859</v>
      </c>
      <c r="G376" s="159" t="s">
        <v>15</v>
      </c>
      <c r="H376" s="159" t="s">
        <v>7</v>
      </c>
      <c r="I376" s="159" t="s">
        <v>13</v>
      </c>
      <c r="J376" s="200" t="e">
        <f>VLOOKUP(K376,#REF!,2,0)</f>
        <v>#REF!</v>
      </c>
      <c r="K376" s="5" t="str">
        <f t="shared" si="19"/>
        <v>16 1 01 00000</v>
      </c>
      <c r="M376" s="13" t="s">
        <v>867</v>
      </c>
      <c r="N376" s="7" t="b">
        <f t="shared" si="18"/>
        <v>1</v>
      </c>
    </row>
    <row r="377" spans="1:15" s="4" customFormat="1" ht="75">
      <c r="A377" s="84" t="s">
        <v>859</v>
      </c>
      <c r="B377" s="84" t="s">
        <v>15</v>
      </c>
      <c r="C377" s="84" t="s">
        <v>868</v>
      </c>
      <c r="D377" s="84" t="s">
        <v>869</v>
      </c>
      <c r="E377" s="94" t="s">
        <v>870</v>
      </c>
      <c r="F377" s="30" t="s">
        <v>859</v>
      </c>
      <c r="G377" s="30" t="s">
        <v>15</v>
      </c>
      <c r="H377" s="30" t="s">
        <v>7</v>
      </c>
      <c r="I377" s="30" t="s">
        <v>871</v>
      </c>
      <c r="J377" s="236" t="e">
        <f>VLOOKUP(K377,#REF!,2,0)</f>
        <v>#REF!</v>
      </c>
      <c r="K377" s="5" t="str">
        <f t="shared" si="19"/>
        <v>16 1 01 20120</v>
      </c>
      <c r="M377" s="13" t="s">
        <v>872</v>
      </c>
      <c r="N377" s="7" t="b">
        <f t="shared" si="18"/>
        <v>1</v>
      </c>
    </row>
    <row r="378" spans="1:15" s="4" customFormat="1" ht="19.5">
      <c r="A378" s="196"/>
      <c r="B378" s="196"/>
      <c r="C378" s="197"/>
      <c r="D378" s="198"/>
      <c r="E378" s="199"/>
      <c r="F378" s="159" t="s">
        <v>859</v>
      </c>
      <c r="G378" s="159" t="s">
        <v>15</v>
      </c>
      <c r="H378" s="159" t="s">
        <v>37</v>
      </c>
      <c r="I378" s="159" t="s">
        <v>13</v>
      </c>
      <c r="J378" s="200" t="e">
        <f>VLOOKUP(K378,#REF!,2,0)</f>
        <v>#REF!</v>
      </c>
      <c r="K378" s="5" t="str">
        <f t="shared" si="19"/>
        <v>16 1 02 00000</v>
      </c>
      <c r="M378" s="13" t="s">
        <v>873</v>
      </c>
      <c r="N378" s="7" t="b">
        <f t="shared" si="18"/>
        <v>1</v>
      </c>
    </row>
    <row r="379" spans="1:15" s="4" customFormat="1" ht="56.25">
      <c r="A379" s="84" t="s">
        <v>859</v>
      </c>
      <c r="B379" s="84" t="s">
        <v>15</v>
      </c>
      <c r="C379" s="84" t="s">
        <v>874</v>
      </c>
      <c r="D379" s="84" t="s">
        <v>875</v>
      </c>
      <c r="E379" s="94" t="s">
        <v>876</v>
      </c>
      <c r="F379" s="30" t="s">
        <v>859</v>
      </c>
      <c r="G379" s="30" t="s">
        <v>15</v>
      </c>
      <c r="H379" s="30" t="s">
        <v>37</v>
      </c>
      <c r="I379" s="30" t="s">
        <v>877</v>
      </c>
      <c r="J379" s="236" t="e">
        <f>VLOOKUP(K379,#REF!,2,0)</f>
        <v>#REF!</v>
      </c>
      <c r="K379" s="5" t="str">
        <f t="shared" si="19"/>
        <v>16 1 02 20690</v>
      </c>
      <c r="M379" s="13" t="s">
        <v>878</v>
      </c>
      <c r="N379" s="7" t="b">
        <f t="shared" si="18"/>
        <v>1</v>
      </c>
    </row>
    <row r="380" spans="1:15" s="4" customFormat="1" ht="52.5" customHeight="1">
      <c r="A380" s="196"/>
      <c r="B380" s="196"/>
      <c r="C380" s="197"/>
      <c r="D380" s="198"/>
      <c r="E380" s="199"/>
      <c r="F380" s="159" t="s">
        <v>859</v>
      </c>
      <c r="G380" s="159" t="s">
        <v>15</v>
      </c>
      <c r="H380" s="159" t="s">
        <v>48</v>
      </c>
      <c r="I380" s="159" t="s">
        <v>13</v>
      </c>
      <c r="J380" s="200" t="e">
        <f>VLOOKUP(K380,#REF!,2,0)</f>
        <v>#REF!</v>
      </c>
      <c r="K380" s="5" t="str">
        <f t="shared" si="19"/>
        <v>16 1 03 00000</v>
      </c>
      <c r="M380" s="13" t="s">
        <v>879</v>
      </c>
      <c r="N380" s="7" t="b">
        <f t="shared" ref="N380:N443" si="20">K380=M380</f>
        <v>1</v>
      </c>
    </row>
    <row r="381" spans="1:15" s="4" customFormat="1" ht="37.5">
      <c r="A381" s="84">
        <v>16</v>
      </c>
      <c r="B381" s="84">
        <v>1</v>
      </c>
      <c r="C381" s="84" t="s">
        <v>880</v>
      </c>
      <c r="D381" s="84" t="s">
        <v>881</v>
      </c>
      <c r="E381" s="94" t="s">
        <v>882</v>
      </c>
      <c r="F381" s="30" t="s">
        <v>859</v>
      </c>
      <c r="G381" s="30" t="s">
        <v>15</v>
      </c>
      <c r="H381" s="30" t="s">
        <v>48</v>
      </c>
      <c r="I381" s="30" t="s">
        <v>22</v>
      </c>
      <c r="J381" s="236" t="e">
        <f>VLOOKUP(K381,#REF!,2,0)</f>
        <v>#REF!</v>
      </c>
      <c r="K381" s="5" t="str">
        <f t="shared" si="19"/>
        <v>16 1 03 11010</v>
      </c>
      <c r="M381" s="13" t="s">
        <v>883</v>
      </c>
      <c r="N381" s="7" t="b">
        <f t="shared" si="20"/>
        <v>1</v>
      </c>
    </row>
    <row r="382" spans="1:15" s="4" customFormat="1" ht="19.5">
      <c r="A382" s="196"/>
      <c r="B382" s="196"/>
      <c r="C382" s="197"/>
      <c r="D382" s="198"/>
      <c r="E382" s="199"/>
      <c r="F382" s="159" t="s">
        <v>859</v>
      </c>
      <c r="G382" s="159" t="s">
        <v>15</v>
      </c>
      <c r="H382" s="159" t="s">
        <v>53</v>
      </c>
      <c r="I382" s="159" t="s">
        <v>13</v>
      </c>
      <c r="J382" s="200" t="e">
        <f>VLOOKUP(K382,#REF!,2,0)</f>
        <v>#REF!</v>
      </c>
      <c r="K382" s="5" t="str">
        <f t="shared" si="19"/>
        <v>16 1 04 00000</v>
      </c>
      <c r="M382" s="13" t="s">
        <v>884</v>
      </c>
      <c r="N382" s="7" t="b">
        <f t="shared" si="20"/>
        <v>1</v>
      </c>
    </row>
    <row r="383" spans="1:15" s="4" customFormat="1">
      <c r="A383" s="84"/>
      <c r="B383" s="84"/>
      <c r="C383" s="84"/>
      <c r="D383" s="84"/>
      <c r="E383" s="94"/>
      <c r="F383" s="30" t="s">
        <v>859</v>
      </c>
      <c r="G383" s="30" t="s">
        <v>15</v>
      </c>
      <c r="H383" s="30" t="s">
        <v>53</v>
      </c>
      <c r="I383" s="30" t="s">
        <v>22</v>
      </c>
      <c r="J383" s="236" t="e">
        <f>VLOOKUP(K383,#REF!,2,0)</f>
        <v>#REF!</v>
      </c>
      <c r="K383" s="5" t="str">
        <f t="shared" si="19"/>
        <v>16 1 04 11010</v>
      </c>
      <c r="M383" s="13" t="s">
        <v>885</v>
      </c>
      <c r="N383" s="7" t="b">
        <f t="shared" si="20"/>
        <v>1</v>
      </c>
    </row>
    <row r="384" spans="1:15" s="4" customFormat="1" ht="19.5">
      <c r="A384" s="196"/>
      <c r="B384" s="196"/>
      <c r="C384" s="197"/>
      <c r="D384" s="198"/>
      <c r="E384" s="199"/>
      <c r="F384" s="159" t="s">
        <v>859</v>
      </c>
      <c r="G384" s="159" t="s">
        <v>15</v>
      </c>
      <c r="H384" s="159" t="s">
        <v>62</v>
      </c>
      <c r="I384" s="159" t="s">
        <v>13</v>
      </c>
      <c r="J384" s="200" t="e">
        <f>VLOOKUP(K384,#REF!,2,0)</f>
        <v>#REF!</v>
      </c>
      <c r="K384" s="5" t="str">
        <f t="shared" si="19"/>
        <v>16 1 05 00000</v>
      </c>
      <c r="M384" s="13" t="s">
        <v>886</v>
      </c>
      <c r="N384" s="7" t="b">
        <f t="shared" si="20"/>
        <v>1</v>
      </c>
    </row>
    <row r="385" spans="1:14" s="4" customFormat="1" ht="75">
      <c r="A385" s="84" t="s">
        <v>859</v>
      </c>
      <c r="B385" s="84" t="s">
        <v>15</v>
      </c>
      <c r="C385" s="84" t="s">
        <v>868</v>
      </c>
      <c r="D385" s="84" t="s">
        <v>869</v>
      </c>
      <c r="E385" s="94" t="s">
        <v>870</v>
      </c>
      <c r="F385" s="30" t="s">
        <v>859</v>
      </c>
      <c r="G385" s="30" t="s">
        <v>15</v>
      </c>
      <c r="H385" s="30" t="s">
        <v>62</v>
      </c>
      <c r="I385" s="30" t="s">
        <v>871</v>
      </c>
      <c r="J385" s="236" t="e">
        <f>VLOOKUP(K385,#REF!,2,0)</f>
        <v>#REF!</v>
      </c>
      <c r="K385" s="5" t="str">
        <f t="shared" si="19"/>
        <v>16 1 05 20120</v>
      </c>
      <c r="M385" s="13" t="s">
        <v>887</v>
      </c>
      <c r="N385" s="7" t="b">
        <f t="shared" si="20"/>
        <v>1</v>
      </c>
    </row>
    <row r="386" spans="1:14" s="4" customFormat="1" ht="37.5">
      <c r="A386" s="81" t="s">
        <v>859</v>
      </c>
      <c r="B386" s="81" t="s">
        <v>94</v>
      </c>
      <c r="C386" s="82" t="s">
        <v>9</v>
      </c>
      <c r="D386" s="83" t="s">
        <v>888</v>
      </c>
      <c r="E386" s="96" t="s">
        <v>889</v>
      </c>
      <c r="F386" s="25" t="s">
        <v>859</v>
      </c>
      <c r="G386" s="25" t="s">
        <v>94</v>
      </c>
      <c r="H386" s="25" t="s">
        <v>12</v>
      </c>
      <c r="I386" s="25" t="s">
        <v>13</v>
      </c>
      <c r="J386" s="170" t="e">
        <f>VLOOKUP(K386,#REF!,2,0)</f>
        <v>#REF!</v>
      </c>
      <c r="K386" s="5" t="str">
        <f t="shared" si="19"/>
        <v>16 2 00 00000</v>
      </c>
      <c r="M386" s="12" t="s">
        <v>890</v>
      </c>
      <c r="N386" s="7" t="b">
        <f t="shared" si="20"/>
        <v>1</v>
      </c>
    </row>
    <row r="387" spans="1:14" s="4" customFormat="1" ht="19.5">
      <c r="A387" s="196"/>
      <c r="B387" s="196"/>
      <c r="C387" s="197"/>
      <c r="D387" s="198"/>
      <c r="E387" s="199"/>
      <c r="F387" s="159" t="s">
        <v>859</v>
      </c>
      <c r="G387" s="159" t="s">
        <v>94</v>
      </c>
      <c r="H387" s="159" t="s">
        <v>7</v>
      </c>
      <c r="I387" s="159" t="s">
        <v>13</v>
      </c>
      <c r="J387" s="200" t="e">
        <f>VLOOKUP(K387,#REF!,2,0)</f>
        <v>#REF!</v>
      </c>
      <c r="K387" s="5" t="str">
        <f t="shared" si="19"/>
        <v>16 2 01 00000</v>
      </c>
      <c r="M387" s="13" t="s">
        <v>891</v>
      </c>
      <c r="N387" s="7" t="b">
        <f t="shared" si="20"/>
        <v>1</v>
      </c>
    </row>
    <row r="388" spans="1:14" s="4" customFormat="1" ht="37.5">
      <c r="A388" s="69">
        <v>16</v>
      </c>
      <c r="B388" s="69">
        <v>2</v>
      </c>
      <c r="C388" s="69" t="s">
        <v>892</v>
      </c>
      <c r="D388" s="69" t="s">
        <v>893</v>
      </c>
      <c r="E388" s="94" t="s">
        <v>894</v>
      </c>
      <c r="F388" s="30" t="s">
        <v>859</v>
      </c>
      <c r="G388" s="30" t="s">
        <v>94</v>
      </c>
      <c r="H388" s="30" t="s">
        <v>7</v>
      </c>
      <c r="I388" s="30" t="s">
        <v>895</v>
      </c>
      <c r="J388" s="236" t="e">
        <f>VLOOKUP(K388,#REF!,2,0)</f>
        <v>#REF!</v>
      </c>
      <c r="K388" s="5" t="str">
        <f t="shared" si="19"/>
        <v>16 2 01 20540</v>
      </c>
      <c r="M388" s="13" t="s">
        <v>896</v>
      </c>
      <c r="N388" s="7" t="b">
        <f t="shared" si="20"/>
        <v>1</v>
      </c>
    </row>
    <row r="389" spans="1:14" s="4" customFormat="1" ht="89.25" customHeight="1">
      <c r="A389" s="196"/>
      <c r="B389" s="196"/>
      <c r="C389" s="197"/>
      <c r="D389" s="198"/>
      <c r="E389" s="199"/>
      <c r="F389" s="159" t="s">
        <v>859</v>
      </c>
      <c r="G389" s="159" t="s">
        <v>94</v>
      </c>
      <c r="H389" s="159" t="s">
        <v>37</v>
      </c>
      <c r="I389" s="159" t="s">
        <v>13</v>
      </c>
      <c r="J389" s="200" t="e">
        <f>VLOOKUP(K389,#REF!,2,0)</f>
        <v>#REF!</v>
      </c>
      <c r="K389" s="5" t="str">
        <f t="shared" si="19"/>
        <v>16 2 02 00000</v>
      </c>
      <c r="M389" s="13" t="s">
        <v>897</v>
      </c>
      <c r="N389" s="7" t="b">
        <f t="shared" si="20"/>
        <v>1</v>
      </c>
    </row>
    <row r="390" spans="1:14" s="4" customFormat="1" ht="37.5">
      <c r="A390" s="69" t="s">
        <v>859</v>
      </c>
      <c r="B390" s="69" t="s">
        <v>94</v>
      </c>
      <c r="C390" s="69" t="s">
        <v>898</v>
      </c>
      <c r="D390" s="219" t="s">
        <v>899</v>
      </c>
      <c r="E390" s="94" t="s">
        <v>900</v>
      </c>
      <c r="F390" s="15" t="s">
        <v>859</v>
      </c>
      <c r="G390" s="15" t="s">
        <v>94</v>
      </c>
      <c r="H390" s="15" t="s">
        <v>37</v>
      </c>
      <c r="I390" s="15" t="s">
        <v>901</v>
      </c>
      <c r="J390" s="236" t="e">
        <f>VLOOKUP(K390,#REF!,2,0)</f>
        <v>#REF!</v>
      </c>
      <c r="K390" s="5" t="str">
        <f t="shared" si="19"/>
        <v>16 2 02 20550</v>
      </c>
      <c r="M390" s="13" t="s">
        <v>902</v>
      </c>
      <c r="N390" s="7" t="b">
        <f t="shared" si="20"/>
        <v>1</v>
      </c>
    </row>
    <row r="391" spans="1:14" s="4" customFormat="1" ht="67.5">
      <c r="A391" s="78" t="s">
        <v>903</v>
      </c>
      <c r="B391" s="78" t="s">
        <v>8</v>
      </c>
      <c r="C391" s="79" t="s">
        <v>9</v>
      </c>
      <c r="D391" s="80" t="s">
        <v>904</v>
      </c>
      <c r="E391" s="95" t="s">
        <v>905</v>
      </c>
      <c r="F391" s="9" t="s">
        <v>903</v>
      </c>
      <c r="G391" s="9" t="s">
        <v>8</v>
      </c>
      <c r="H391" s="9" t="s">
        <v>12</v>
      </c>
      <c r="I391" s="9" t="s">
        <v>13</v>
      </c>
      <c r="J391" s="163" t="e">
        <f>VLOOKUP(K391,#REF!,2,0)</f>
        <v>#REF!</v>
      </c>
      <c r="K391" s="5" t="str">
        <f t="shared" si="19"/>
        <v>17 0 00 00000</v>
      </c>
      <c r="M391" s="11" t="s">
        <v>906</v>
      </c>
      <c r="N391" s="7" t="b">
        <f t="shared" si="20"/>
        <v>1</v>
      </c>
    </row>
    <row r="392" spans="1:14" s="4" customFormat="1" ht="99" customHeight="1">
      <c r="A392" s="81" t="s">
        <v>903</v>
      </c>
      <c r="B392" s="81" t="s">
        <v>105</v>
      </c>
      <c r="C392" s="82" t="s">
        <v>9</v>
      </c>
      <c r="D392" s="220" t="s">
        <v>907</v>
      </c>
      <c r="E392" s="221" t="s">
        <v>908</v>
      </c>
      <c r="F392" s="25" t="s">
        <v>903</v>
      </c>
      <c r="G392" s="25" t="s">
        <v>105</v>
      </c>
      <c r="H392" s="25" t="s">
        <v>12</v>
      </c>
      <c r="I392" s="25" t="s">
        <v>13</v>
      </c>
      <c r="J392" s="237" t="e">
        <f>VLOOKUP(K392,#REF!,2,0)</f>
        <v>#REF!</v>
      </c>
      <c r="K392" s="5" t="str">
        <f t="shared" ref="K392:K455" si="21">CONCATENATE(F392," ",G392," ",H392," ",I392)</f>
        <v>17 Б 00 00000</v>
      </c>
      <c r="M392" s="12" t="s">
        <v>909</v>
      </c>
      <c r="N392" s="7" t="b">
        <f t="shared" si="20"/>
        <v>1</v>
      </c>
    </row>
    <row r="393" spans="1:14" s="4" customFormat="1" ht="128.25" customHeight="1">
      <c r="A393" s="196"/>
      <c r="B393" s="196"/>
      <c r="C393" s="197"/>
      <c r="D393" s="198"/>
      <c r="E393" s="199"/>
      <c r="F393" s="159" t="s">
        <v>903</v>
      </c>
      <c r="G393" s="159" t="s">
        <v>105</v>
      </c>
      <c r="H393" s="159" t="s">
        <v>7</v>
      </c>
      <c r="I393" s="159" t="s">
        <v>13</v>
      </c>
      <c r="J393" s="200" t="e">
        <f>VLOOKUP(K393,#REF!,2,0)</f>
        <v>#REF!</v>
      </c>
      <c r="K393" s="5" t="str">
        <f t="shared" si="21"/>
        <v>17 Б 01 00000</v>
      </c>
      <c r="M393" s="13" t="s">
        <v>910</v>
      </c>
      <c r="N393" s="7" t="b">
        <f t="shared" si="20"/>
        <v>1</v>
      </c>
    </row>
    <row r="394" spans="1:14" s="4" customFormat="1" ht="37.5">
      <c r="A394" s="84">
        <v>17</v>
      </c>
      <c r="B394" s="84" t="s">
        <v>105</v>
      </c>
      <c r="C394" s="84" t="s">
        <v>911</v>
      </c>
      <c r="D394" s="84" t="s">
        <v>912</v>
      </c>
      <c r="E394" s="88" t="s">
        <v>913</v>
      </c>
      <c r="F394" s="28" t="s">
        <v>903</v>
      </c>
      <c r="G394" s="28" t="s">
        <v>105</v>
      </c>
      <c r="H394" s="28" t="s">
        <v>7</v>
      </c>
      <c r="I394" s="28" t="s">
        <v>914</v>
      </c>
      <c r="J394" s="139" t="e">
        <f>VLOOKUP(K394,#REF!,2,0)</f>
        <v>#REF!</v>
      </c>
      <c r="K394" s="5" t="str">
        <f t="shared" si="21"/>
        <v>17 Б 01 20490</v>
      </c>
      <c r="M394" s="13" t="s">
        <v>915</v>
      </c>
      <c r="N394" s="7" t="b">
        <f t="shared" si="20"/>
        <v>1</v>
      </c>
    </row>
    <row r="395" spans="1:14" s="4" customFormat="1" ht="19.5">
      <c r="A395" s="196"/>
      <c r="B395" s="196"/>
      <c r="C395" s="197"/>
      <c r="D395" s="198"/>
      <c r="E395" s="199"/>
      <c r="F395" s="159" t="s">
        <v>903</v>
      </c>
      <c r="G395" s="159" t="s">
        <v>105</v>
      </c>
      <c r="H395" s="159" t="s">
        <v>37</v>
      </c>
      <c r="I395" s="159" t="s">
        <v>13</v>
      </c>
      <c r="J395" s="200" t="e">
        <f>VLOOKUP(K395,#REF!,2,0)</f>
        <v>#REF!</v>
      </c>
      <c r="K395" s="5" t="str">
        <f t="shared" si="21"/>
        <v>17 Б 02 00000</v>
      </c>
      <c r="M395" s="13" t="s">
        <v>916</v>
      </c>
      <c r="N395" s="7" t="b">
        <f t="shared" si="20"/>
        <v>1</v>
      </c>
    </row>
    <row r="396" spans="1:14" s="4" customFormat="1" ht="37.5">
      <c r="A396" s="84">
        <v>17</v>
      </c>
      <c r="B396" s="84" t="s">
        <v>105</v>
      </c>
      <c r="C396" s="84" t="s">
        <v>911</v>
      </c>
      <c r="D396" s="84" t="s">
        <v>912</v>
      </c>
      <c r="E396" s="88" t="s">
        <v>913</v>
      </c>
      <c r="F396" s="28" t="s">
        <v>903</v>
      </c>
      <c r="G396" s="28" t="s">
        <v>105</v>
      </c>
      <c r="H396" s="28" t="s">
        <v>37</v>
      </c>
      <c r="I396" s="28" t="s">
        <v>914</v>
      </c>
      <c r="J396" s="139" t="e">
        <f>VLOOKUP(K396,#REF!,2,0)</f>
        <v>#REF!</v>
      </c>
      <c r="K396" s="5" t="str">
        <f t="shared" si="21"/>
        <v>17 Б 02 20490</v>
      </c>
      <c r="M396" s="13" t="s">
        <v>917</v>
      </c>
      <c r="N396" s="7" t="b">
        <f t="shared" si="20"/>
        <v>1</v>
      </c>
    </row>
    <row r="397" spans="1:14" s="4" customFormat="1" ht="45">
      <c r="A397" s="78" t="s">
        <v>918</v>
      </c>
      <c r="B397" s="78" t="s">
        <v>8</v>
      </c>
      <c r="C397" s="79" t="s">
        <v>9</v>
      </c>
      <c r="D397" s="80" t="s">
        <v>919</v>
      </c>
      <c r="E397" s="95" t="s">
        <v>920</v>
      </c>
      <c r="F397" s="9" t="s">
        <v>918</v>
      </c>
      <c r="G397" s="9" t="s">
        <v>8</v>
      </c>
      <c r="H397" s="9" t="s">
        <v>12</v>
      </c>
      <c r="I397" s="9" t="s">
        <v>13</v>
      </c>
      <c r="J397" s="136" t="e">
        <f>VLOOKUP(K397,#REF!,2,0)</f>
        <v>#REF!</v>
      </c>
      <c r="K397" s="5" t="str">
        <f t="shared" si="21"/>
        <v>18 0 00 00000</v>
      </c>
      <c r="M397" s="11" t="s">
        <v>921</v>
      </c>
      <c r="N397" s="7" t="b">
        <f t="shared" si="20"/>
        <v>1</v>
      </c>
    </row>
    <row r="398" spans="1:14" s="4" customFormat="1" ht="37.5">
      <c r="A398" s="81" t="s">
        <v>918</v>
      </c>
      <c r="B398" s="81" t="s">
        <v>105</v>
      </c>
      <c r="C398" s="82" t="s">
        <v>9</v>
      </c>
      <c r="D398" s="83" t="s">
        <v>922</v>
      </c>
      <c r="E398" s="96" t="s">
        <v>923</v>
      </c>
      <c r="F398" s="25" t="s">
        <v>918</v>
      </c>
      <c r="G398" s="25" t="s">
        <v>105</v>
      </c>
      <c r="H398" s="25" t="s">
        <v>12</v>
      </c>
      <c r="I398" s="25" t="s">
        <v>13</v>
      </c>
      <c r="J398" s="223" t="e">
        <f>VLOOKUP(K398,#REF!,2,0)</f>
        <v>#REF!</v>
      </c>
      <c r="K398" s="5" t="str">
        <f t="shared" si="21"/>
        <v>18 Б 00 00000</v>
      </c>
      <c r="M398" s="12" t="s">
        <v>925</v>
      </c>
      <c r="N398" s="7" t="b">
        <f t="shared" si="20"/>
        <v>1</v>
      </c>
    </row>
    <row r="399" spans="1:14" s="4" customFormat="1" ht="19.5">
      <c r="A399" s="196"/>
      <c r="B399" s="196"/>
      <c r="C399" s="197"/>
      <c r="D399" s="198"/>
      <c r="E399" s="199"/>
      <c r="F399" s="159" t="s">
        <v>918</v>
      </c>
      <c r="G399" s="159" t="s">
        <v>105</v>
      </c>
      <c r="H399" s="159" t="s">
        <v>7</v>
      </c>
      <c r="I399" s="159" t="s">
        <v>13</v>
      </c>
      <c r="J399" s="201" t="e">
        <f>VLOOKUP(K399,#REF!,2,0)</f>
        <v>#REF!</v>
      </c>
      <c r="K399" s="5" t="str">
        <f t="shared" si="21"/>
        <v>18 Б 01 00000</v>
      </c>
      <c r="M399" s="13" t="s">
        <v>926</v>
      </c>
      <c r="N399" s="7" t="b">
        <f t="shared" si="20"/>
        <v>1</v>
      </c>
    </row>
    <row r="400" spans="1:14" s="4" customFormat="1" ht="56.25">
      <c r="A400" s="84" t="s">
        <v>918</v>
      </c>
      <c r="B400" s="84" t="s">
        <v>105</v>
      </c>
      <c r="C400" s="84">
        <v>6008</v>
      </c>
      <c r="D400" s="84" t="s">
        <v>927</v>
      </c>
      <c r="E400" s="88" t="s">
        <v>928</v>
      </c>
      <c r="F400" s="28" t="s">
        <v>918</v>
      </c>
      <c r="G400" s="28" t="s">
        <v>105</v>
      </c>
      <c r="H400" s="28" t="s">
        <v>7</v>
      </c>
      <c r="I400" s="28" t="s">
        <v>929</v>
      </c>
      <c r="J400" s="233" t="e">
        <f>VLOOKUP(K400,#REF!,2,0)</f>
        <v>#REF!</v>
      </c>
      <c r="K400" s="5" t="str">
        <f t="shared" si="21"/>
        <v>18 Б 01 60080</v>
      </c>
      <c r="M400" s="13" t="s">
        <v>930</v>
      </c>
      <c r="N400" s="7" t="b">
        <f t="shared" si="20"/>
        <v>1</v>
      </c>
    </row>
    <row r="401" spans="1:14" s="4" customFormat="1" ht="75">
      <c r="A401" s="196"/>
      <c r="B401" s="196"/>
      <c r="C401" s="197"/>
      <c r="D401" s="198"/>
      <c r="E401" s="199"/>
      <c r="F401" s="159" t="s">
        <v>918</v>
      </c>
      <c r="G401" s="159" t="s">
        <v>105</v>
      </c>
      <c r="H401" s="159" t="s">
        <v>37</v>
      </c>
      <c r="I401" s="159" t="s">
        <v>13</v>
      </c>
      <c r="J401" s="201" t="s">
        <v>1591</v>
      </c>
      <c r="K401" s="5" t="str">
        <f t="shared" si="21"/>
        <v>18 Б 02 00000</v>
      </c>
      <c r="M401" s="13"/>
      <c r="N401" s="7" t="b">
        <f t="shared" si="20"/>
        <v>0</v>
      </c>
    </row>
    <row r="402" spans="1:14" s="4" customFormat="1" ht="48" customHeight="1">
      <c r="A402" s="84" t="s">
        <v>918</v>
      </c>
      <c r="B402" s="84" t="s">
        <v>105</v>
      </c>
      <c r="C402" s="84">
        <v>2036</v>
      </c>
      <c r="D402" s="84" t="s">
        <v>931</v>
      </c>
      <c r="E402" s="88" t="s">
        <v>932</v>
      </c>
      <c r="F402" s="28" t="s">
        <v>918</v>
      </c>
      <c r="G402" s="28" t="s">
        <v>105</v>
      </c>
      <c r="H402" s="28" t="s">
        <v>37</v>
      </c>
      <c r="I402" s="28" t="s">
        <v>933</v>
      </c>
      <c r="J402" s="233" t="s">
        <v>932</v>
      </c>
      <c r="K402" s="5" t="str">
        <f t="shared" si="21"/>
        <v>18 Б 02 20360</v>
      </c>
      <c r="M402" s="13"/>
      <c r="N402" s="7" t="b">
        <f t="shared" si="20"/>
        <v>0</v>
      </c>
    </row>
    <row r="403" spans="1:14" s="4" customFormat="1" ht="45">
      <c r="A403" s="78">
        <v>70</v>
      </c>
      <c r="B403" s="78">
        <v>0</v>
      </c>
      <c r="C403" s="78" t="s">
        <v>9</v>
      </c>
      <c r="D403" s="80" t="s">
        <v>934</v>
      </c>
      <c r="E403" s="95" t="s">
        <v>935</v>
      </c>
      <c r="F403" s="23">
        <v>70</v>
      </c>
      <c r="G403" s="23">
        <v>0</v>
      </c>
      <c r="H403" s="9" t="s">
        <v>12</v>
      </c>
      <c r="I403" s="9" t="s">
        <v>13</v>
      </c>
      <c r="J403" s="163" t="e">
        <f>VLOOKUP(K403,#REF!,2,0)</f>
        <v>#REF!</v>
      </c>
      <c r="K403" s="5" t="str">
        <f t="shared" si="21"/>
        <v>70 0 00 00000</v>
      </c>
      <c r="M403" s="11" t="s">
        <v>936</v>
      </c>
      <c r="N403" s="7" t="b">
        <f t="shared" si="20"/>
        <v>1</v>
      </c>
    </row>
    <row r="404" spans="1:14" s="4" customFormat="1" ht="37.5">
      <c r="A404" s="81" t="s">
        <v>937</v>
      </c>
      <c r="B404" s="81" t="s">
        <v>15</v>
      </c>
      <c r="C404" s="82" t="s">
        <v>9</v>
      </c>
      <c r="D404" s="83" t="s">
        <v>938</v>
      </c>
      <c r="E404" s="96" t="s">
        <v>939</v>
      </c>
      <c r="F404" s="24" t="s">
        <v>937</v>
      </c>
      <c r="G404" s="24" t="s">
        <v>15</v>
      </c>
      <c r="H404" s="25" t="s">
        <v>12</v>
      </c>
      <c r="I404" s="25" t="s">
        <v>13</v>
      </c>
      <c r="J404" s="170" t="e">
        <f>VLOOKUP(K404,#REF!,2,0)</f>
        <v>#REF!</v>
      </c>
      <c r="K404" s="5" t="str">
        <f t="shared" si="21"/>
        <v>70 1 00 00000</v>
      </c>
      <c r="M404" s="12" t="s">
        <v>940</v>
      </c>
      <c r="N404" s="7" t="b">
        <f t="shared" si="20"/>
        <v>1</v>
      </c>
    </row>
    <row r="405" spans="1:14" s="4" customFormat="1" ht="37.5">
      <c r="A405" s="84">
        <v>70</v>
      </c>
      <c r="B405" s="84">
        <v>1</v>
      </c>
      <c r="C405" s="84">
        <v>1001</v>
      </c>
      <c r="D405" s="84" t="s">
        <v>941</v>
      </c>
      <c r="E405" s="94" t="s">
        <v>942</v>
      </c>
      <c r="F405" s="28">
        <v>70</v>
      </c>
      <c r="G405" s="28">
        <v>1</v>
      </c>
      <c r="H405" s="30" t="s">
        <v>12</v>
      </c>
      <c r="I405" s="59">
        <v>10010</v>
      </c>
      <c r="J405" s="236" t="e">
        <f>VLOOKUP(K405,#REF!,2,0)</f>
        <v>#REF!</v>
      </c>
      <c r="K405" s="5" t="str">
        <f t="shared" si="21"/>
        <v>70 1 00 10010</v>
      </c>
      <c r="M405" s="45" t="s">
        <v>943</v>
      </c>
      <c r="N405" s="7" t="b">
        <f t="shared" si="20"/>
        <v>1</v>
      </c>
    </row>
    <row r="406" spans="1:14" s="4" customFormat="1" ht="37.5">
      <c r="A406" s="84">
        <v>70</v>
      </c>
      <c r="B406" s="84">
        <v>1</v>
      </c>
      <c r="C406" s="84">
        <v>1002</v>
      </c>
      <c r="D406" s="84" t="s">
        <v>944</v>
      </c>
      <c r="E406" s="94" t="s">
        <v>945</v>
      </c>
      <c r="F406" s="28">
        <v>70</v>
      </c>
      <c r="G406" s="28">
        <v>1</v>
      </c>
      <c r="H406" s="30" t="s">
        <v>12</v>
      </c>
      <c r="I406" s="59">
        <v>10020</v>
      </c>
      <c r="J406" s="236" t="e">
        <f>VLOOKUP(K406,#REF!,2,0)</f>
        <v>#REF!</v>
      </c>
      <c r="K406" s="5" t="str">
        <f t="shared" si="21"/>
        <v>70 1 00 10020</v>
      </c>
      <c r="M406" s="45" t="s">
        <v>946</v>
      </c>
      <c r="N406" s="7" t="b">
        <f t="shared" si="20"/>
        <v>1</v>
      </c>
    </row>
    <row r="407" spans="1:14" s="4" customFormat="1" ht="37.5">
      <c r="A407" s="84">
        <v>70</v>
      </c>
      <c r="B407" s="84">
        <v>1</v>
      </c>
      <c r="C407" s="84">
        <v>2008</v>
      </c>
      <c r="D407" s="84" t="s">
        <v>947</v>
      </c>
      <c r="E407" s="94" t="s">
        <v>790</v>
      </c>
      <c r="F407" s="28">
        <v>70</v>
      </c>
      <c r="G407" s="28">
        <v>1</v>
      </c>
      <c r="H407" s="30" t="s">
        <v>12</v>
      </c>
      <c r="I407" s="59">
        <v>20080</v>
      </c>
      <c r="J407" s="236" t="e">
        <f>VLOOKUP(K407,#REF!,2,0)</f>
        <v>#REF!</v>
      </c>
      <c r="K407" s="5" t="str">
        <f t="shared" si="21"/>
        <v>70 1 00 20080</v>
      </c>
      <c r="M407" s="45" t="s">
        <v>948</v>
      </c>
      <c r="N407" s="7" t="b">
        <f t="shared" si="20"/>
        <v>1</v>
      </c>
    </row>
    <row r="408" spans="1:14" s="4" customFormat="1">
      <c r="A408" s="81">
        <v>70</v>
      </c>
      <c r="B408" s="81">
        <v>2</v>
      </c>
      <c r="C408" s="82">
        <v>0</v>
      </c>
      <c r="D408" s="83" t="s">
        <v>949</v>
      </c>
      <c r="E408" s="96" t="s">
        <v>950</v>
      </c>
      <c r="F408" s="24">
        <v>70</v>
      </c>
      <c r="G408" s="24">
        <v>2</v>
      </c>
      <c r="H408" s="25" t="s">
        <v>12</v>
      </c>
      <c r="I408" s="25" t="s">
        <v>13</v>
      </c>
      <c r="J408" s="170" t="e">
        <f>VLOOKUP(K408,#REF!,2,0)</f>
        <v>#REF!</v>
      </c>
      <c r="K408" s="5" t="str">
        <f t="shared" si="21"/>
        <v>70 2 00 00000</v>
      </c>
      <c r="M408" s="12" t="s">
        <v>951</v>
      </c>
      <c r="N408" s="7" t="b">
        <f t="shared" si="20"/>
        <v>1</v>
      </c>
    </row>
    <row r="409" spans="1:14" s="4" customFormat="1">
      <c r="A409" s="84"/>
      <c r="B409" s="84"/>
      <c r="C409" s="84"/>
      <c r="D409" s="84"/>
      <c r="E409" s="94"/>
      <c r="F409" s="28">
        <v>70</v>
      </c>
      <c r="G409" s="28" t="s">
        <v>94</v>
      </c>
      <c r="H409" s="30" t="s">
        <v>12</v>
      </c>
      <c r="I409" s="59">
        <v>10010</v>
      </c>
      <c r="J409" s="236" t="e">
        <f>VLOOKUP(K409,#REF!,2,0)</f>
        <v>#REF!</v>
      </c>
      <c r="K409" s="5" t="str">
        <f t="shared" si="21"/>
        <v>70 2 00 10010</v>
      </c>
      <c r="M409" s="45" t="s">
        <v>952</v>
      </c>
      <c r="N409" s="7" t="b">
        <f t="shared" si="20"/>
        <v>1</v>
      </c>
    </row>
    <row r="410" spans="1:14" s="4" customFormat="1" ht="37.5">
      <c r="A410" s="84">
        <v>70</v>
      </c>
      <c r="B410" s="84">
        <v>2</v>
      </c>
      <c r="C410" s="84">
        <v>1002</v>
      </c>
      <c r="D410" s="84" t="s">
        <v>953</v>
      </c>
      <c r="E410" s="94" t="s">
        <v>945</v>
      </c>
      <c r="F410" s="28">
        <v>70</v>
      </c>
      <c r="G410" s="28">
        <v>2</v>
      </c>
      <c r="H410" s="30" t="s">
        <v>12</v>
      </c>
      <c r="I410" s="59">
        <v>10020</v>
      </c>
      <c r="J410" s="236" t="e">
        <f>VLOOKUP(K410,#REF!,2,0)</f>
        <v>#REF!</v>
      </c>
      <c r="K410" s="5" t="str">
        <f t="shared" si="21"/>
        <v>70 2 00 10020</v>
      </c>
      <c r="M410" s="45" t="s">
        <v>954</v>
      </c>
      <c r="N410" s="7" t="b">
        <f t="shared" si="20"/>
        <v>1</v>
      </c>
    </row>
    <row r="411" spans="1:14" s="4" customFormat="1">
      <c r="A411" s="81">
        <v>70</v>
      </c>
      <c r="B411" s="81">
        <v>3</v>
      </c>
      <c r="C411" s="82">
        <v>0</v>
      </c>
      <c r="D411" s="83" t="s">
        <v>955</v>
      </c>
      <c r="E411" s="96" t="s">
        <v>956</v>
      </c>
      <c r="F411" s="24">
        <v>70</v>
      </c>
      <c r="G411" s="24">
        <v>3</v>
      </c>
      <c r="H411" s="25" t="s">
        <v>12</v>
      </c>
      <c r="I411" s="25" t="s">
        <v>13</v>
      </c>
      <c r="J411" s="170" t="e">
        <f>VLOOKUP(K411,#REF!,2,0)</f>
        <v>#REF!</v>
      </c>
      <c r="K411" s="5" t="str">
        <f t="shared" si="21"/>
        <v>70 3 00 00000</v>
      </c>
      <c r="M411" s="12" t="s">
        <v>957</v>
      </c>
      <c r="N411" s="7" t="b">
        <f t="shared" si="20"/>
        <v>1</v>
      </c>
    </row>
    <row r="412" spans="1:14" s="4" customFormat="1">
      <c r="A412" s="84"/>
      <c r="B412" s="84"/>
      <c r="C412" s="84"/>
      <c r="D412" s="84"/>
      <c r="E412" s="94"/>
      <c r="F412" s="28">
        <v>70</v>
      </c>
      <c r="G412" s="28" t="s">
        <v>316</v>
      </c>
      <c r="H412" s="30" t="s">
        <v>12</v>
      </c>
      <c r="I412" s="59">
        <v>10010</v>
      </c>
      <c r="J412" s="236" t="e">
        <f>VLOOKUP(K412,#REF!,2,0)</f>
        <v>#REF!</v>
      </c>
      <c r="K412" s="5" t="str">
        <f t="shared" si="21"/>
        <v>70 3 00 10010</v>
      </c>
      <c r="M412" s="45" t="s">
        <v>958</v>
      </c>
      <c r="N412" s="7" t="b">
        <f t="shared" si="20"/>
        <v>1</v>
      </c>
    </row>
    <row r="413" spans="1:14" s="4" customFormat="1" ht="37.5">
      <c r="A413" s="84">
        <v>70</v>
      </c>
      <c r="B413" s="84" t="s">
        <v>316</v>
      </c>
      <c r="C413" s="84">
        <v>1002</v>
      </c>
      <c r="D413" s="84" t="s">
        <v>959</v>
      </c>
      <c r="E413" s="94" t="s">
        <v>945</v>
      </c>
      <c r="F413" s="28">
        <v>70</v>
      </c>
      <c r="G413" s="28" t="s">
        <v>316</v>
      </c>
      <c r="H413" s="30" t="s">
        <v>12</v>
      </c>
      <c r="I413" s="59">
        <v>10020</v>
      </c>
      <c r="J413" s="236" t="e">
        <f>VLOOKUP(K413,#REF!,2,0)</f>
        <v>#REF!</v>
      </c>
      <c r="K413" s="5" t="str">
        <f t="shared" si="21"/>
        <v>70 3 00 10020</v>
      </c>
      <c r="M413" s="45" t="s">
        <v>960</v>
      </c>
      <c r="N413" s="7" t="b">
        <f t="shared" si="20"/>
        <v>1</v>
      </c>
    </row>
    <row r="414" spans="1:14" s="4" customFormat="1">
      <c r="A414" s="81">
        <v>70</v>
      </c>
      <c r="B414" s="81" t="s">
        <v>326</v>
      </c>
      <c r="C414" s="82">
        <v>0</v>
      </c>
      <c r="D414" s="83" t="s">
        <v>961</v>
      </c>
      <c r="E414" s="96" t="s">
        <v>962</v>
      </c>
      <c r="F414" s="24">
        <v>70</v>
      </c>
      <c r="G414" s="24" t="s">
        <v>326</v>
      </c>
      <c r="H414" s="25" t="s">
        <v>12</v>
      </c>
      <c r="I414" s="25" t="s">
        <v>13</v>
      </c>
      <c r="J414" s="170" t="e">
        <f>VLOOKUP(K414,#REF!,2,0)</f>
        <v>#REF!</v>
      </c>
      <c r="K414" s="5" t="str">
        <f t="shared" si="21"/>
        <v>70 4 00 00000</v>
      </c>
      <c r="M414" s="12" t="s">
        <v>963</v>
      </c>
      <c r="N414" s="7" t="b">
        <f t="shared" si="20"/>
        <v>1</v>
      </c>
    </row>
    <row r="415" spans="1:14" s="4" customFormat="1" ht="37.5">
      <c r="A415" s="84">
        <v>70</v>
      </c>
      <c r="B415" s="84" t="s">
        <v>326</v>
      </c>
      <c r="C415" s="84" t="s">
        <v>964</v>
      </c>
      <c r="D415" s="84" t="s">
        <v>965</v>
      </c>
      <c r="E415" s="94" t="s">
        <v>942</v>
      </c>
      <c r="F415" s="28">
        <v>70</v>
      </c>
      <c r="G415" s="28" t="s">
        <v>326</v>
      </c>
      <c r="H415" s="30" t="s">
        <v>12</v>
      </c>
      <c r="I415" s="59">
        <v>10010</v>
      </c>
      <c r="J415" s="236" t="e">
        <f>VLOOKUP(K415,#REF!,2,0)</f>
        <v>#REF!</v>
      </c>
      <c r="K415" s="5" t="str">
        <f t="shared" si="21"/>
        <v>70 4 00 10010</v>
      </c>
      <c r="M415" s="45" t="s">
        <v>966</v>
      </c>
      <c r="N415" s="7" t="b">
        <f t="shared" si="20"/>
        <v>1</v>
      </c>
    </row>
    <row r="416" spans="1:14" s="4" customFormat="1" ht="37.5">
      <c r="A416" s="84">
        <v>70</v>
      </c>
      <c r="B416" s="84" t="s">
        <v>326</v>
      </c>
      <c r="C416" s="84" t="s">
        <v>967</v>
      </c>
      <c r="D416" s="84" t="s">
        <v>968</v>
      </c>
      <c r="E416" s="94" t="s">
        <v>945</v>
      </c>
      <c r="F416" s="28">
        <v>70</v>
      </c>
      <c r="G416" s="28" t="s">
        <v>326</v>
      </c>
      <c r="H416" s="30" t="s">
        <v>12</v>
      </c>
      <c r="I416" s="59">
        <v>10020</v>
      </c>
      <c r="J416" s="236" t="e">
        <f>VLOOKUP(K416,#REF!,2,0)</f>
        <v>#REF!</v>
      </c>
      <c r="K416" s="5" t="str">
        <f t="shared" si="21"/>
        <v>70 4 00 10020</v>
      </c>
      <c r="M416" s="45" t="s">
        <v>969</v>
      </c>
      <c r="N416" s="7" t="b">
        <f t="shared" si="20"/>
        <v>1</v>
      </c>
    </row>
    <row r="417" spans="1:15" s="4" customFormat="1">
      <c r="A417" s="81"/>
      <c r="B417" s="81"/>
      <c r="C417" s="82"/>
      <c r="D417" s="83"/>
      <c r="E417" s="96"/>
      <c r="F417" s="24">
        <v>70</v>
      </c>
      <c r="G417" s="24" t="s">
        <v>336</v>
      </c>
      <c r="H417" s="25" t="s">
        <v>12</v>
      </c>
      <c r="I417" s="25" t="s">
        <v>13</v>
      </c>
      <c r="J417" s="170" t="e">
        <f>VLOOKUP(K417,#REF!,2,0)</f>
        <v>#REF!</v>
      </c>
      <c r="K417" s="5" t="str">
        <f t="shared" si="21"/>
        <v>70 5 00 00000</v>
      </c>
      <c r="M417" s="12" t="s">
        <v>970</v>
      </c>
      <c r="N417" s="7" t="b">
        <f t="shared" si="20"/>
        <v>1</v>
      </c>
    </row>
    <row r="418" spans="1:15" s="4" customFormat="1">
      <c r="A418" s="84"/>
      <c r="B418" s="84"/>
      <c r="C418" s="84"/>
      <c r="D418" s="84"/>
      <c r="E418" s="94"/>
      <c r="F418" s="28">
        <v>70</v>
      </c>
      <c r="G418" s="28" t="s">
        <v>336</v>
      </c>
      <c r="H418" s="30" t="s">
        <v>12</v>
      </c>
      <c r="I418" s="59">
        <v>20090</v>
      </c>
      <c r="J418" s="236" t="e">
        <f>VLOOKUP(K418,#REF!,2,0)</f>
        <v>#REF!</v>
      </c>
      <c r="K418" s="5" t="str">
        <f t="shared" si="21"/>
        <v>70 5 00 20090</v>
      </c>
      <c r="M418" s="45" t="s">
        <v>971</v>
      </c>
      <c r="N418" s="7" t="b">
        <f t="shared" si="20"/>
        <v>1</v>
      </c>
    </row>
    <row r="419" spans="1:15" s="4" customFormat="1">
      <c r="A419" s="81"/>
      <c r="B419" s="81"/>
      <c r="C419" s="82"/>
      <c r="D419" s="83"/>
      <c r="E419" s="96"/>
      <c r="F419" s="24" t="s">
        <v>937</v>
      </c>
      <c r="G419" s="24" t="s">
        <v>346</v>
      </c>
      <c r="H419" s="25" t="s">
        <v>12</v>
      </c>
      <c r="I419" s="25" t="s">
        <v>13</v>
      </c>
      <c r="J419" s="170" t="s">
        <v>1466</v>
      </c>
      <c r="K419" s="5" t="str">
        <f t="shared" si="21"/>
        <v>70 6 00 00000</v>
      </c>
      <c r="M419" s="12" t="s">
        <v>1467</v>
      </c>
      <c r="N419" s="7" t="b">
        <f t="shared" si="20"/>
        <v>1</v>
      </c>
    </row>
    <row r="420" spans="1:15" s="4" customFormat="1" ht="37.5">
      <c r="A420" s="84"/>
      <c r="B420" s="84"/>
      <c r="C420" s="84"/>
      <c r="D420" s="84"/>
      <c r="E420" s="94"/>
      <c r="F420" s="28" t="s">
        <v>937</v>
      </c>
      <c r="G420" s="28" t="s">
        <v>346</v>
      </c>
      <c r="H420" s="30" t="s">
        <v>12</v>
      </c>
      <c r="I420" s="59">
        <v>10020</v>
      </c>
      <c r="J420" s="236" t="s">
        <v>945</v>
      </c>
      <c r="K420" s="5" t="str">
        <f t="shared" si="21"/>
        <v>70 6 00 10020</v>
      </c>
      <c r="M420" s="45" t="s">
        <v>1468</v>
      </c>
      <c r="N420" s="7" t="b">
        <f t="shared" si="20"/>
        <v>1</v>
      </c>
    </row>
    <row r="421" spans="1:15" s="4" customFormat="1" ht="45">
      <c r="A421" s="78">
        <v>71</v>
      </c>
      <c r="B421" s="78" t="s">
        <v>8</v>
      </c>
      <c r="C421" s="78" t="s">
        <v>9</v>
      </c>
      <c r="D421" s="80" t="s">
        <v>972</v>
      </c>
      <c r="E421" s="95" t="s">
        <v>973</v>
      </c>
      <c r="F421" s="23">
        <v>71</v>
      </c>
      <c r="G421" s="23" t="s">
        <v>8</v>
      </c>
      <c r="H421" s="9" t="s">
        <v>12</v>
      </c>
      <c r="I421" s="9" t="s">
        <v>13</v>
      </c>
      <c r="J421" s="163" t="e">
        <f>VLOOKUP(K421,#REF!,2,0)</f>
        <v>#REF!</v>
      </c>
      <c r="K421" s="5" t="str">
        <f t="shared" si="21"/>
        <v>71 0 00 00000</v>
      </c>
      <c r="M421" s="11" t="s">
        <v>974</v>
      </c>
      <c r="N421" s="7" t="b">
        <f t="shared" si="20"/>
        <v>1</v>
      </c>
    </row>
    <row r="422" spans="1:15" s="4" customFormat="1" ht="37.5">
      <c r="A422" s="81">
        <v>71</v>
      </c>
      <c r="B422" s="81" t="s">
        <v>15</v>
      </c>
      <c r="C422" s="82">
        <v>0</v>
      </c>
      <c r="D422" s="83" t="s">
        <v>975</v>
      </c>
      <c r="E422" s="96" t="s">
        <v>976</v>
      </c>
      <c r="F422" s="24">
        <v>71</v>
      </c>
      <c r="G422" s="24" t="s">
        <v>15</v>
      </c>
      <c r="H422" s="25" t="s">
        <v>12</v>
      </c>
      <c r="I422" s="25" t="s">
        <v>13</v>
      </c>
      <c r="J422" s="170" t="e">
        <f>VLOOKUP(K422,#REF!,2,0)</f>
        <v>#REF!</v>
      </c>
      <c r="K422" s="5" t="str">
        <f t="shared" si="21"/>
        <v>71 1 00 00000</v>
      </c>
      <c r="M422" s="12" t="s">
        <v>977</v>
      </c>
      <c r="N422" s="7" t="b">
        <f t="shared" si="20"/>
        <v>1</v>
      </c>
    </row>
    <row r="423" spans="1:15" s="4" customFormat="1" ht="37.5">
      <c r="A423" s="84">
        <v>71</v>
      </c>
      <c r="B423" s="84" t="s">
        <v>15</v>
      </c>
      <c r="C423" s="84" t="s">
        <v>964</v>
      </c>
      <c r="D423" s="84" t="s">
        <v>978</v>
      </c>
      <c r="E423" s="94" t="s">
        <v>942</v>
      </c>
      <c r="F423" s="28">
        <v>71</v>
      </c>
      <c r="G423" s="28" t="s">
        <v>15</v>
      </c>
      <c r="H423" s="30" t="s">
        <v>12</v>
      </c>
      <c r="I423" s="59">
        <v>10010</v>
      </c>
      <c r="J423" s="236" t="e">
        <f>VLOOKUP(K423,#REF!,2,0)</f>
        <v>#REF!</v>
      </c>
      <c r="K423" s="5" t="str">
        <f t="shared" si="21"/>
        <v>71 1 00 10010</v>
      </c>
      <c r="M423" s="45" t="s">
        <v>979</v>
      </c>
      <c r="N423" s="7" t="b">
        <f t="shared" si="20"/>
        <v>1</v>
      </c>
    </row>
    <row r="424" spans="1:15" s="4" customFormat="1" ht="44.25" customHeight="1">
      <c r="A424" s="84">
        <v>71</v>
      </c>
      <c r="B424" s="84" t="s">
        <v>15</v>
      </c>
      <c r="C424" s="84" t="s">
        <v>967</v>
      </c>
      <c r="D424" s="84" t="s">
        <v>980</v>
      </c>
      <c r="E424" s="94" t="s">
        <v>945</v>
      </c>
      <c r="F424" s="28">
        <v>71</v>
      </c>
      <c r="G424" s="28" t="s">
        <v>15</v>
      </c>
      <c r="H424" s="30" t="s">
        <v>12</v>
      </c>
      <c r="I424" s="59">
        <v>10020</v>
      </c>
      <c r="J424" s="236" t="e">
        <f>VLOOKUP(K424,#REF!,2,0)</f>
        <v>#REF!</v>
      </c>
      <c r="K424" s="5" t="str">
        <f t="shared" si="21"/>
        <v>71 1 00 10020</v>
      </c>
      <c r="M424" s="45" t="s">
        <v>981</v>
      </c>
      <c r="N424" s="7" t="b">
        <f t="shared" si="20"/>
        <v>1</v>
      </c>
    </row>
    <row r="425" spans="1:15" s="4" customFormat="1" ht="37.5">
      <c r="A425" s="84">
        <v>71</v>
      </c>
      <c r="B425" s="84" t="s">
        <v>15</v>
      </c>
      <c r="C425" s="84" t="s">
        <v>982</v>
      </c>
      <c r="D425" s="84" t="s">
        <v>983</v>
      </c>
      <c r="E425" s="94" t="s">
        <v>984</v>
      </c>
      <c r="F425" s="28">
        <v>71</v>
      </c>
      <c r="G425" s="28" t="s">
        <v>15</v>
      </c>
      <c r="H425" s="30" t="s">
        <v>12</v>
      </c>
      <c r="I425" s="59">
        <v>11010</v>
      </c>
      <c r="J425" s="236" t="e">
        <f>VLOOKUP(K425,#REF!,2,0)</f>
        <v>#REF!</v>
      </c>
      <c r="K425" s="5" t="str">
        <f t="shared" si="21"/>
        <v>71 1 00 11010</v>
      </c>
      <c r="M425" s="45" t="s">
        <v>985</v>
      </c>
      <c r="N425" s="7" t="b">
        <f t="shared" si="20"/>
        <v>1</v>
      </c>
    </row>
    <row r="426" spans="1:15" s="4" customFormat="1" ht="75">
      <c r="A426" s="84">
        <v>71</v>
      </c>
      <c r="B426" s="84" t="s">
        <v>15</v>
      </c>
      <c r="C426" s="84" t="s">
        <v>986</v>
      </c>
      <c r="D426" s="84" t="s">
        <v>987</v>
      </c>
      <c r="E426" s="94" t="s">
        <v>988</v>
      </c>
      <c r="F426" s="28"/>
      <c r="G426" s="28"/>
      <c r="H426" s="30"/>
      <c r="I426" s="59"/>
      <c r="J426" s="236" t="s">
        <v>1603</v>
      </c>
      <c r="K426" s="5" t="str">
        <f t="shared" si="21"/>
        <v xml:space="preserve">   </v>
      </c>
      <c r="M426" s="45"/>
      <c r="N426" s="7" t="b">
        <f t="shared" si="20"/>
        <v>0</v>
      </c>
    </row>
    <row r="427" spans="1:15" s="4" customFormat="1">
      <c r="A427" s="84"/>
      <c r="B427" s="84"/>
      <c r="C427" s="84"/>
      <c r="D427" s="84"/>
      <c r="E427" s="94"/>
      <c r="F427" s="28">
        <v>71</v>
      </c>
      <c r="G427" s="28" t="s">
        <v>15</v>
      </c>
      <c r="H427" s="30" t="s">
        <v>12</v>
      </c>
      <c r="I427" s="59">
        <v>20050</v>
      </c>
      <c r="J427" s="236" t="e">
        <f>VLOOKUP(K427,#REF!,2,0)</f>
        <v>#REF!</v>
      </c>
      <c r="K427" s="5" t="str">
        <f t="shared" si="21"/>
        <v>71 1 00 20050</v>
      </c>
      <c r="M427" s="45" t="s">
        <v>1469</v>
      </c>
      <c r="N427" s="7" t="b">
        <f t="shared" si="20"/>
        <v>1</v>
      </c>
    </row>
    <row r="428" spans="1:15" s="4" customFormat="1" ht="112.5">
      <c r="A428" s="84">
        <v>71</v>
      </c>
      <c r="B428" s="84" t="s">
        <v>15</v>
      </c>
      <c r="C428" s="84" t="s">
        <v>989</v>
      </c>
      <c r="D428" s="84" t="s">
        <v>990</v>
      </c>
      <c r="E428" s="94" t="s">
        <v>991</v>
      </c>
      <c r="F428" s="28">
        <v>71</v>
      </c>
      <c r="G428" s="28" t="s">
        <v>15</v>
      </c>
      <c r="H428" s="30" t="s">
        <v>12</v>
      </c>
      <c r="I428" s="59">
        <v>76360</v>
      </c>
      <c r="J428" s="236" t="e">
        <f>VLOOKUP(K428,#REF!,2,0)</f>
        <v>#REF!</v>
      </c>
      <c r="K428" s="5" t="str">
        <f t="shared" si="21"/>
        <v>71 1 00 76360</v>
      </c>
      <c r="M428" s="22" t="s">
        <v>992</v>
      </c>
      <c r="N428" s="7" t="b">
        <f t="shared" si="20"/>
        <v>1</v>
      </c>
    </row>
    <row r="429" spans="1:15" s="4" customFormat="1" ht="139.5" customHeight="1">
      <c r="A429" s="84">
        <v>71</v>
      </c>
      <c r="B429" s="84" t="s">
        <v>15</v>
      </c>
      <c r="C429" s="84" t="s">
        <v>993</v>
      </c>
      <c r="D429" s="84" t="s">
        <v>994</v>
      </c>
      <c r="E429" s="94" t="s">
        <v>995</v>
      </c>
      <c r="F429" s="28">
        <v>71</v>
      </c>
      <c r="G429" s="28" t="s">
        <v>15</v>
      </c>
      <c r="H429" s="30" t="s">
        <v>12</v>
      </c>
      <c r="I429" s="59">
        <v>76610</v>
      </c>
      <c r="J429" s="236" t="s">
        <v>996</v>
      </c>
      <c r="K429" s="5" t="str">
        <f t="shared" si="21"/>
        <v>71 1 00 76610</v>
      </c>
      <c r="M429" s="22" t="s">
        <v>997</v>
      </c>
      <c r="N429" s="7" t="b">
        <f t="shared" si="20"/>
        <v>1</v>
      </c>
    </row>
    <row r="430" spans="1:15" s="4" customFormat="1" ht="204.75" customHeight="1">
      <c r="A430" s="84">
        <v>71</v>
      </c>
      <c r="B430" s="84" t="s">
        <v>15</v>
      </c>
      <c r="C430" s="84" t="s">
        <v>998</v>
      </c>
      <c r="D430" s="84" t="s">
        <v>999</v>
      </c>
      <c r="E430" s="94" t="s">
        <v>1000</v>
      </c>
      <c r="F430" s="28">
        <v>71</v>
      </c>
      <c r="G430" s="28" t="s">
        <v>15</v>
      </c>
      <c r="H430" s="30" t="s">
        <v>12</v>
      </c>
      <c r="I430" s="59">
        <v>76630</v>
      </c>
      <c r="J430" s="236" t="e">
        <f>VLOOKUP(K430,#REF!,2,0)</f>
        <v>#REF!</v>
      </c>
      <c r="K430" s="5" t="str">
        <f t="shared" si="21"/>
        <v>71 1 00 76630</v>
      </c>
      <c r="M430" s="22" t="s">
        <v>1001</v>
      </c>
      <c r="N430" s="7" t="b">
        <f t="shared" si="20"/>
        <v>1</v>
      </c>
      <c r="O430" s="60"/>
    </row>
    <row r="431" spans="1:15" s="4" customFormat="1" ht="112.5">
      <c r="A431" s="84">
        <v>71</v>
      </c>
      <c r="B431" s="84" t="s">
        <v>15</v>
      </c>
      <c r="C431" s="84" t="s">
        <v>1002</v>
      </c>
      <c r="D431" s="84" t="s">
        <v>1003</v>
      </c>
      <c r="E431" s="94" t="s">
        <v>1004</v>
      </c>
      <c r="F431" s="28">
        <v>71</v>
      </c>
      <c r="G431" s="28" t="s">
        <v>15</v>
      </c>
      <c r="H431" s="30" t="s">
        <v>12</v>
      </c>
      <c r="I431" s="59">
        <v>76930</v>
      </c>
      <c r="J431" s="236" t="e">
        <f>VLOOKUP(K431,#REF!,2,0)</f>
        <v>#REF!</v>
      </c>
      <c r="K431" s="5" t="str">
        <f t="shared" si="21"/>
        <v>71 1 00 76930</v>
      </c>
      <c r="M431" s="22" t="s">
        <v>1005</v>
      </c>
      <c r="N431" s="7" t="b">
        <f t="shared" si="20"/>
        <v>1</v>
      </c>
    </row>
    <row r="432" spans="1:15" s="4" customFormat="1" ht="115.5" customHeight="1">
      <c r="A432" s="81">
        <v>71</v>
      </c>
      <c r="B432" s="81" t="s">
        <v>94</v>
      </c>
      <c r="C432" s="82">
        <v>0</v>
      </c>
      <c r="D432" s="83" t="s">
        <v>1006</v>
      </c>
      <c r="E432" s="96" t="s">
        <v>1007</v>
      </c>
      <c r="F432" s="24">
        <v>71</v>
      </c>
      <c r="G432" s="24" t="s">
        <v>94</v>
      </c>
      <c r="H432" s="25" t="s">
        <v>12</v>
      </c>
      <c r="I432" s="25" t="s">
        <v>13</v>
      </c>
      <c r="J432" s="170" t="e">
        <f>VLOOKUP(K432,#REF!,2,0)</f>
        <v>#REF!</v>
      </c>
      <c r="K432" s="5" t="str">
        <f t="shared" si="21"/>
        <v>71 2 00 00000</v>
      </c>
      <c r="M432" s="12" t="s">
        <v>1008</v>
      </c>
      <c r="N432" s="7" t="b">
        <f t="shared" si="20"/>
        <v>1</v>
      </c>
    </row>
    <row r="433" spans="1:15" s="60" customFormat="1" ht="106.5" customHeight="1">
      <c r="A433" s="84"/>
      <c r="B433" s="84"/>
      <c r="C433" s="84"/>
      <c r="D433" s="84"/>
      <c r="E433" s="94"/>
      <c r="F433" s="28">
        <v>71</v>
      </c>
      <c r="G433" s="28" t="s">
        <v>94</v>
      </c>
      <c r="H433" s="30" t="s">
        <v>12</v>
      </c>
      <c r="I433" s="59">
        <v>10010</v>
      </c>
      <c r="J433" s="236" t="e">
        <f>VLOOKUP(K433,#REF!,2,0)</f>
        <v>#REF!</v>
      </c>
      <c r="K433" s="5" t="str">
        <f t="shared" si="21"/>
        <v>71 2 00 10010</v>
      </c>
      <c r="L433" s="4"/>
      <c r="M433" s="45" t="s">
        <v>1009</v>
      </c>
      <c r="N433" s="7" t="b">
        <f t="shared" si="20"/>
        <v>1</v>
      </c>
      <c r="O433" s="4"/>
    </row>
    <row r="434" spans="1:15" s="4" customFormat="1" ht="37.5">
      <c r="A434" s="84">
        <v>71</v>
      </c>
      <c r="B434" s="84" t="s">
        <v>94</v>
      </c>
      <c r="C434" s="84" t="s">
        <v>967</v>
      </c>
      <c r="D434" s="84" t="s">
        <v>1010</v>
      </c>
      <c r="E434" s="94" t="s">
        <v>945</v>
      </c>
      <c r="F434" s="28">
        <v>71</v>
      </c>
      <c r="G434" s="28" t="s">
        <v>94</v>
      </c>
      <c r="H434" s="30" t="s">
        <v>12</v>
      </c>
      <c r="I434" s="59">
        <v>10020</v>
      </c>
      <c r="J434" s="236" t="e">
        <f>VLOOKUP(K434,#REF!,2,0)</f>
        <v>#REF!</v>
      </c>
      <c r="K434" s="5" t="str">
        <f t="shared" si="21"/>
        <v>71 2 00 10020</v>
      </c>
      <c r="M434" s="45" t="s">
        <v>1011</v>
      </c>
      <c r="N434" s="7" t="b">
        <f t="shared" si="20"/>
        <v>1</v>
      </c>
    </row>
    <row r="435" spans="1:15" s="4" customFormat="1">
      <c r="A435" s="81"/>
      <c r="B435" s="81"/>
      <c r="C435" s="82"/>
      <c r="D435" s="83"/>
      <c r="E435" s="96"/>
      <c r="F435" s="24">
        <v>71</v>
      </c>
      <c r="G435" s="24" t="s">
        <v>336</v>
      </c>
      <c r="H435" s="25" t="s">
        <v>12</v>
      </c>
      <c r="I435" s="25" t="s">
        <v>13</v>
      </c>
      <c r="J435" s="170" t="e">
        <f>VLOOKUP(K435,#REF!,2,0)</f>
        <v>#REF!</v>
      </c>
      <c r="K435" s="5" t="str">
        <f t="shared" si="21"/>
        <v>71 5 00 00000</v>
      </c>
      <c r="L435" s="60"/>
      <c r="M435" s="12" t="s">
        <v>1473</v>
      </c>
      <c r="N435" s="7" t="b">
        <f t="shared" si="20"/>
        <v>1</v>
      </c>
    </row>
    <row r="436" spans="1:15" s="4" customFormat="1">
      <c r="A436" s="84"/>
      <c r="B436" s="84"/>
      <c r="C436" s="84"/>
      <c r="D436" s="84"/>
      <c r="E436" s="94"/>
      <c r="F436" s="28">
        <v>71</v>
      </c>
      <c r="G436" s="28" t="s">
        <v>336</v>
      </c>
      <c r="H436" s="30" t="s">
        <v>12</v>
      </c>
      <c r="I436" s="59">
        <v>10020</v>
      </c>
      <c r="J436" s="236" t="e">
        <f>VLOOKUP(K436,#REF!,2,0)</f>
        <v>#REF!</v>
      </c>
      <c r="K436" s="5" t="str">
        <f t="shared" si="21"/>
        <v>71 5 00 10020</v>
      </c>
      <c r="M436" s="45" t="s">
        <v>1474</v>
      </c>
      <c r="N436" s="7" t="b">
        <f t="shared" si="20"/>
        <v>1</v>
      </c>
    </row>
    <row r="437" spans="1:15" s="4" customFormat="1" ht="45">
      <c r="A437" s="78">
        <v>72</v>
      </c>
      <c r="B437" s="78">
        <v>0</v>
      </c>
      <c r="C437" s="78" t="s">
        <v>9</v>
      </c>
      <c r="D437" s="80" t="s">
        <v>1012</v>
      </c>
      <c r="E437" s="95" t="s">
        <v>1013</v>
      </c>
      <c r="F437" s="23">
        <v>72</v>
      </c>
      <c r="G437" s="23">
        <v>0</v>
      </c>
      <c r="H437" s="9" t="s">
        <v>12</v>
      </c>
      <c r="I437" s="9" t="s">
        <v>13</v>
      </c>
      <c r="J437" s="163" t="e">
        <f>VLOOKUP(K437,#REF!,2,0)</f>
        <v>#REF!</v>
      </c>
      <c r="K437" s="5" t="str">
        <f t="shared" si="21"/>
        <v>72 0 00 00000</v>
      </c>
      <c r="M437" s="11" t="s">
        <v>1014</v>
      </c>
      <c r="N437" s="7" t="b">
        <f t="shared" si="20"/>
        <v>1</v>
      </c>
    </row>
    <row r="438" spans="1:15" s="4" customFormat="1" ht="37.5">
      <c r="A438" s="81">
        <v>72</v>
      </c>
      <c r="B438" s="81" t="s">
        <v>15</v>
      </c>
      <c r="C438" s="82">
        <v>0</v>
      </c>
      <c r="D438" s="83" t="s">
        <v>1015</v>
      </c>
      <c r="E438" s="96" t="s">
        <v>1016</v>
      </c>
      <c r="F438" s="24">
        <v>72</v>
      </c>
      <c r="G438" s="24" t="s">
        <v>15</v>
      </c>
      <c r="H438" s="25" t="s">
        <v>12</v>
      </c>
      <c r="I438" s="25" t="s">
        <v>13</v>
      </c>
      <c r="J438" s="170" t="e">
        <f>VLOOKUP(K438,#REF!,2,0)</f>
        <v>#REF!</v>
      </c>
      <c r="K438" s="5" t="str">
        <f t="shared" si="21"/>
        <v>72 1 00 00000</v>
      </c>
      <c r="M438" s="12" t="s">
        <v>1017</v>
      </c>
      <c r="N438" s="7" t="b">
        <f t="shared" si="20"/>
        <v>1</v>
      </c>
    </row>
    <row r="439" spans="1:15" s="4" customFormat="1" ht="37.5">
      <c r="A439" s="84">
        <v>72</v>
      </c>
      <c r="B439" s="84" t="s">
        <v>15</v>
      </c>
      <c r="C439" s="84" t="s">
        <v>964</v>
      </c>
      <c r="D439" s="84" t="s">
        <v>1018</v>
      </c>
      <c r="E439" s="94" t="s">
        <v>942</v>
      </c>
      <c r="F439" s="28">
        <v>72</v>
      </c>
      <c r="G439" s="28" t="s">
        <v>15</v>
      </c>
      <c r="H439" s="30" t="s">
        <v>12</v>
      </c>
      <c r="I439" s="59">
        <v>10010</v>
      </c>
      <c r="J439" s="236" t="e">
        <f>VLOOKUP(K439,#REF!,2,0)</f>
        <v>#REF!</v>
      </c>
      <c r="K439" s="5" t="str">
        <f t="shared" si="21"/>
        <v>72 1 00 10010</v>
      </c>
      <c r="M439" s="45" t="s">
        <v>1019</v>
      </c>
      <c r="N439" s="7" t="b">
        <f t="shared" si="20"/>
        <v>1</v>
      </c>
    </row>
    <row r="440" spans="1:15" s="4" customFormat="1" ht="37.5">
      <c r="A440" s="84">
        <v>72</v>
      </c>
      <c r="B440" s="84" t="s">
        <v>15</v>
      </c>
      <c r="C440" s="84" t="s">
        <v>967</v>
      </c>
      <c r="D440" s="84" t="s">
        <v>1020</v>
      </c>
      <c r="E440" s="94" t="s">
        <v>945</v>
      </c>
      <c r="F440" s="28">
        <v>72</v>
      </c>
      <c r="G440" s="28" t="s">
        <v>15</v>
      </c>
      <c r="H440" s="30" t="s">
        <v>12</v>
      </c>
      <c r="I440" s="59">
        <v>10020</v>
      </c>
      <c r="J440" s="236" t="e">
        <f>VLOOKUP(K440,#REF!,2,0)</f>
        <v>#REF!</v>
      </c>
      <c r="K440" s="5" t="str">
        <f t="shared" si="21"/>
        <v>72 1 00 10020</v>
      </c>
      <c r="M440" s="45" t="s">
        <v>1021</v>
      </c>
      <c r="N440" s="7" t="b">
        <f t="shared" si="20"/>
        <v>1</v>
      </c>
    </row>
    <row r="441" spans="1:15" s="4" customFormat="1" ht="95.25" customHeight="1">
      <c r="A441" s="84"/>
      <c r="B441" s="84"/>
      <c r="C441" s="84"/>
      <c r="D441" s="84"/>
      <c r="E441" s="94"/>
      <c r="F441" s="28">
        <v>72</v>
      </c>
      <c r="G441" s="28" t="s">
        <v>15</v>
      </c>
      <c r="H441" s="30" t="s">
        <v>12</v>
      </c>
      <c r="I441" s="59">
        <v>20050</v>
      </c>
      <c r="J441" s="236" t="e">
        <f>VLOOKUP(K441,#REF!,2,0)</f>
        <v>#REF!</v>
      </c>
      <c r="K441" s="5" t="str">
        <f t="shared" si="21"/>
        <v>72 1 00 20050</v>
      </c>
      <c r="M441" s="45" t="s">
        <v>1475</v>
      </c>
      <c r="N441" s="7" t="b">
        <f t="shared" si="20"/>
        <v>1</v>
      </c>
    </row>
    <row r="442" spans="1:15" s="4" customFormat="1">
      <c r="A442" s="81">
        <v>72</v>
      </c>
      <c r="B442" s="81" t="s">
        <v>94</v>
      </c>
      <c r="C442" s="82">
        <v>0</v>
      </c>
      <c r="D442" s="83" t="s">
        <v>1022</v>
      </c>
      <c r="E442" s="96" t="s">
        <v>1023</v>
      </c>
      <c r="F442" s="24">
        <v>72</v>
      </c>
      <c r="G442" s="24" t="s">
        <v>94</v>
      </c>
      <c r="H442" s="25" t="s">
        <v>12</v>
      </c>
      <c r="I442" s="25" t="s">
        <v>13</v>
      </c>
      <c r="J442" s="170" t="e">
        <f>VLOOKUP(K442,#REF!,2,0)</f>
        <v>#REF!</v>
      </c>
      <c r="K442" s="5" t="str">
        <f t="shared" si="21"/>
        <v>72 2 00 00000</v>
      </c>
      <c r="M442" s="12" t="s">
        <v>1024</v>
      </c>
      <c r="N442" s="7" t="b">
        <f t="shared" si="20"/>
        <v>1</v>
      </c>
    </row>
    <row r="443" spans="1:15" s="4" customFormat="1">
      <c r="A443" s="67"/>
      <c r="B443" s="67"/>
      <c r="C443" s="143"/>
      <c r="D443" s="238"/>
      <c r="E443" s="239"/>
      <c r="F443" s="28">
        <v>72</v>
      </c>
      <c r="G443" s="28" t="s">
        <v>94</v>
      </c>
      <c r="H443" s="30" t="s">
        <v>12</v>
      </c>
      <c r="I443" s="15" t="s">
        <v>1592</v>
      </c>
      <c r="J443" s="166" t="e">
        <f>VLOOKUP(K443,#REF!,2,0)</f>
        <v>#REF!</v>
      </c>
      <c r="K443" s="5" t="str">
        <f t="shared" si="21"/>
        <v>72 2 00 20140</v>
      </c>
      <c r="M443" s="22" t="s">
        <v>1477</v>
      </c>
      <c r="N443" s="7" t="b">
        <f t="shared" si="20"/>
        <v>1</v>
      </c>
    </row>
    <row r="444" spans="1:15" s="4" customFormat="1">
      <c r="A444" s="67"/>
      <c r="B444" s="67"/>
      <c r="C444" s="143"/>
      <c r="D444" s="238"/>
      <c r="E444" s="239"/>
      <c r="F444" s="28" t="s">
        <v>1594</v>
      </c>
      <c r="G444" s="28" t="s">
        <v>94</v>
      </c>
      <c r="H444" s="30" t="s">
        <v>12</v>
      </c>
      <c r="I444" s="15" t="s">
        <v>1593</v>
      </c>
      <c r="J444" s="166" t="e">
        <f>VLOOKUP(K444,#REF!,2,0)</f>
        <v>#REF!</v>
      </c>
      <c r="K444" s="5" t="str">
        <f t="shared" si="21"/>
        <v>72 2 00 20970</v>
      </c>
      <c r="M444" s="22" t="s">
        <v>1479</v>
      </c>
      <c r="N444" s="7" t="b">
        <f t="shared" ref="N444:N467" si="22">K444=M444</f>
        <v>1</v>
      </c>
    </row>
    <row r="445" spans="1:15" s="4" customFormat="1" ht="107.45" customHeight="1">
      <c r="A445" s="84">
        <v>72</v>
      </c>
      <c r="B445" s="84" t="s">
        <v>94</v>
      </c>
      <c r="C445" s="84" t="s">
        <v>1025</v>
      </c>
      <c r="D445" s="84" t="s">
        <v>1026</v>
      </c>
      <c r="E445" s="94" t="s">
        <v>1027</v>
      </c>
      <c r="F445" s="28">
        <v>72</v>
      </c>
      <c r="G445" s="28" t="s">
        <v>94</v>
      </c>
      <c r="H445" s="30" t="s">
        <v>12</v>
      </c>
      <c r="I445" s="59">
        <v>21120</v>
      </c>
      <c r="J445" s="236" t="e">
        <f>VLOOKUP(K445,#REF!,2,0)</f>
        <v>#REF!</v>
      </c>
      <c r="K445" s="5" t="str">
        <f t="shared" si="21"/>
        <v>72 2 00 21120</v>
      </c>
      <c r="M445" s="22" t="s">
        <v>1028</v>
      </c>
      <c r="N445" s="7" t="b">
        <f t="shared" si="22"/>
        <v>1</v>
      </c>
    </row>
    <row r="446" spans="1:15" s="4" customFormat="1" ht="135" customHeight="1">
      <c r="A446" s="78">
        <v>73</v>
      </c>
      <c r="B446" s="78">
        <v>0</v>
      </c>
      <c r="C446" s="78" t="s">
        <v>9</v>
      </c>
      <c r="D446" s="80" t="s">
        <v>1029</v>
      </c>
      <c r="E446" s="95" t="s">
        <v>1030</v>
      </c>
      <c r="F446" s="23">
        <v>73</v>
      </c>
      <c r="G446" s="23">
        <v>0</v>
      </c>
      <c r="H446" s="9" t="s">
        <v>12</v>
      </c>
      <c r="I446" s="9" t="s">
        <v>13</v>
      </c>
      <c r="J446" s="163" t="e">
        <f>VLOOKUP(K446,#REF!,2,0)</f>
        <v>#REF!</v>
      </c>
      <c r="K446" s="5" t="str">
        <f t="shared" si="21"/>
        <v>73 0 00 00000</v>
      </c>
      <c r="M446" s="11" t="s">
        <v>1031</v>
      </c>
      <c r="N446" s="7" t="b">
        <f t="shared" si="22"/>
        <v>1</v>
      </c>
    </row>
    <row r="447" spans="1:15" s="4" customFormat="1" ht="37.5">
      <c r="A447" s="81">
        <v>73</v>
      </c>
      <c r="B447" s="81" t="s">
        <v>15</v>
      </c>
      <c r="C447" s="82">
        <v>0</v>
      </c>
      <c r="D447" s="83" t="s">
        <v>1032</v>
      </c>
      <c r="E447" s="96" t="s">
        <v>1033</v>
      </c>
      <c r="F447" s="24">
        <v>73</v>
      </c>
      <c r="G447" s="24" t="s">
        <v>15</v>
      </c>
      <c r="H447" s="25" t="s">
        <v>12</v>
      </c>
      <c r="I447" s="25" t="s">
        <v>13</v>
      </c>
      <c r="J447" s="241" t="e">
        <f>VLOOKUP(K447,#REF!,2,0)</f>
        <v>#REF!</v>
      </c>
      <c r="K447" s="5" t="str">
        <f t="shared" si="21"/>
        <v>73 1 00 00000</v>
      </c>
      <c r="M447" s="12" t="s">
        <v>1034</v>
      </c>
      <c r="N447" s="7" t="b">
        <f t="shared" si="22"/>
        <v>1</v>
      </c>
    </row>
    <row r="448" spans="1:15" s="4" customFormat="1" ht="114" customHeight="1">
      <c r="A448" s="84">
        <v>73</v>
      </c>
      <c r="B448" s="84" t="s">
        <v>15</v>
      </c>
      <c r="C448" s="84" t="s">
        <v>964</v>
      </c>
      <c r="D448" s="84" t="s">
        <v>1035</v>
      </c>
      <c r="E448" s="94" t="s">
        <v>942</v>
      </c>
      <c r="F448" s="28">
        <v>73</v>
      </c>
      <c r="G448" s="28" t="s">
        <v>15</v>
      </c>
      <c r="H448" s="30" t="s">
        <v>12</v>
      </c>
      <c r="I448" s="59">
        <v>10010</v>
      </c>
      <c r="J448" s="236" t="e">
        <f>VLOOKUP(K448,#REF!,2,0)</f>
        <v>#REF!</v>
      </c>
      <c r="K448" s="5" t="str">
        <f t="shared" si="21"/>
        <v>73 1 00 10010</v>
      </c>
      <c r="M448" s="45" t="s">
        <v>1036</v>
      </c>
      <c r="N448" s="7" t="b">
        <f t="shared" si="22"/>
        <v>1</v>
      </c>
    </row>
    <row r="449" spans="1:14" s="4" customFormat="1" ht="37.5">
      <c r="A449" s="84">
        <v>73</v>
      </c>
      <c r="B449" s="84" t="s">
        <v>15</v>
      </c>
      <c r="C449" s="84" t="s">
        <v>967</v>
      </c>
      <c r="D449" s="84" t="s">
        <v>1037</v>
      </c>
      <c r="E449" s="94" t="s">
        <v>945</v>
      </c>
      <c r="F449" s="28">
        <v>73</v>
      </c>
      <c r="G449" s="28" t="s">
        <v>15</v>
      </c>
      <c r="H449" s="30" t="s">
        <v>12</v>
      </c>
      <c r="I449" s="59">
        <v>10020</v>
      </c>
      <c r="J449" s="236" t="e">
        <f>VLOOKUP(K449,#REF!,2,0)</f>
        <v>#REF!</v>
      </c>
      <c r="K449" s="5" t="str">
        <f t="shared" si="21"/>
        <v>73 1 00 10020</v>
      </c>
      <c r="M449" s="45" t="s">
        <v>1038</v>
      </c>
      <c r="N449" s="7" t="b">
        <f t="shared" si="22"/>
        <v>1</v>
      </c>
    </row>
    <row r="450" spans="1:14" s="4" customFormat="1">
      <c r="A450" s="24">
        <v>73</v>
      </c>
      <c r="B450" s="24" t="s">
        <v>94</v>
      </c>
      <c r="C450" s="242">
        <v>0</v>
      </c>
      <c r="D450" s="211" t="s">
        <v>1039</v>
      </c>
      <c r="E450" s="170" t="s">
        <v>1023</v>
      </c>
      <c r="F450" s="24"/>
      <c r="G450" s="24"/>
      <c r="H450" s="25"/>
      <c r="I450" s="25"/>
      <c r="J450" s="241"/>
      <c r="K450" s="5" t="str">
        <f t="shared" si="21"/>
        <v xml:space="preserve">   </v>
      </c>
      <c r="M450" s="45"/>
      <c r="N450" s="7" t="b">
        <f t="shared" si="22"/>
        <v>0</v>
      </c>
    </row>
    <row r="451" spans="1:14" s="4" customFormat="1" ht="37.5">
      <c r="A451" s="28">
        <v>73</v>
      </c>
      <c r="B451" s="28" t="s">
        <v>94</v>
      </c>
      <c r="C451" s="28" t="s">
        <v>1040</v>
      </c>
      <c r="D451" s="28" t="s">
        <v>1041</v>
      </c>
      <c r="E451" s="236" t="s">
        <v>1042</v>
      </c>
      <c r="F451" s="28"/>
      <c r="G451" s="28"/>
      <c r="H451" s="30"/>
      <c r="I451" s="59"/>
      <c r="J451" s="236" t="s">
        <v>1601</v>
      </c>
      <c r="K451" s="5" t="str">
        <f t="shared" si="21"/>
        <v xml:space="preserve">   </v>
      </c>
      <c r="M451" s="45"/>
      <c r="N451" s="7" t="b">
        <f t="shared" si="22"/>
        <v>0</v>
      </c>
    </row>
    <row r="452" spans="1:14" s="4" customFormat="1" ht="131.25">
      <c r="A452" s="14">
        <v>73</v>
      </c>
      <c r="B452" s="14" t="s">
        <v>94</v>
      </c>
      <c r="C452" s="14" t="s">
        <v>1043</v>
      </c>
      <c r="D452" s="14" t="s">
        <v>1044</v>
      </c>
      <c r="E452" s="142" t="s">
        <v>1045</v>
      </c>
      <c r="F452" s="14"/>
      <c r="G452" s="14"/>
      <c r="H452" s="15"/>
      <c r="I452" s="17"/>
      <c r="J452" s="236" t="s">
        <v>1602</v>
      </c>
      <c r="K452" s="5" t="str">
        <f t="shared" si="21"/>
        <v xml:space="preserve">   </v>
      </c>
      <c r="M452" s="45"/>
      <c r="N452" s="7" t="b">
        <f t="shared" si="22"/>
        <v>0</v>
      </c>
    </row>
    <row r="453" spans="1:14" s="4" customFormat="1" ht="45">
      <c r="A453" s="78">
        <v>74</v>
      </c>
      <c r="B453" s="78">
        <v>0</v>
      </c>
      <c r="C453" s="78" t="s">
        <v>9</v>
      </c>
      <c r="D453" s="80" t="s">
        <v>1046</v>
      </c>
      <c r="E453" s="95" t="s">
        <v>1047</v>
      </c>
      <c r="F453" s="23">
        <v>74</v>
      </c>
      <c r="G453" s="23">
        <v>0</v>
      </c>
      <c r="H453" s="9" t="s">
        <v>12</v>
      </c>
      <c r="I453" s="9" t="s">
        <v>13</v>
      </c>
      <c r="J453" s="163" t="e">
        <f>VLOOKUP(K453,#REF!,2,0)</f>
        <v>#REF!</v>
      </c>
      <c r="K453" s="5" t="str">
        <f t="shared" si="21"/>
        <v>74 0 00 00000</v>
      </c>
      <c r="M453" s="11" t="s">
        <v>1048</v>
      </c>
      <c r="N453" s="7" t="b">
        <f t="shared" si="22"/>
        <v>1</v>
      </c>
    </row>
    <row r="454" spans="1:14" s="4" customFormat="1" ht="126.75" customHeight="1">
      <c r="A454" s="81">
        <v>74</v>
      </c>
      <c r="B454" s="81" t="s">
        <v>15</v>
      </c>
      <c r="C454" s="82">
        <v>0</v>
      </c>
      <c r="D454" s="83" t="s">
        <v>1049</v>
      </c>
      <c r="E454" s="96" t="s">
        <v>1050</v>
      </c>
      <c r="F454" s="24">
        <v>74</v>
      </c>
      <c r="G454" s="24" t="s">
        <v>15</v>
      </c>
      <c r="H454" s="25" t="s">
        <v>12</v>
      </c>
      <c r="I454" s="25" t="s">
        <v>13</v>
      </c>
      <c r="J454" s="170" t="s">
        <v>1050</v>
      </c>
      <c r="K454" s="5" t="str">
        <f t="shared" si="21"/>
        <v>74 1 00 00000</v>
      </c>
      <c r="M454" s="11"/>
      <c r="N454" s="7" t="b">
        <f t="shared" si="22"/>
        <v>0</v>
      </c>
    </row>
    <row r="455" spans="1:14" s="4" customFormat="1" ht="37.5">
      <c r="A455" s="84">
        <v>74</v>
      </c>
      <c r="B455" s="84" t="s">
        <v>15</v>
      </c>
      <c r="C455" s="84" t="s">
        <v>964</v>
      </c>
      <c r="D455" s="84" t="s">
        <v>1051</v>
      </c>
      <c r="E455" s="94" t="s">
        <v>942</v>
      </c>
      <c r="F455" s="28">
        <v>74</v>
      </c>
      <c r="G455" s="28" t="s">
        <v>15</v>
      </c>
      <c r="H455" s="30" t="s">
        <v>12</v>
      </c>
      <c r="I455" s="59">
        <v>10010</v>
      </c>
      <c r="J455" s="236" t="e">
        <f>VLOOKUP(K455,#REF!,2,0)</f>
        <v>#REF!</v>
      </c>
      <c r="K455" s="5" t="str">
        <f t="shared" si="21"/>
        <v>74 1 00 10010</v>
      </c>
      <c r="M455" s="45" t="s">
        <v>1052</v>
      </c>
      <c r="N455" s="7" t="b">
        <f t="shared" si="22"/>
        <v>1</v>
      </c>
    </row>
    <row r="456" spans="1:14" s="4" customFormat="1" ht="37.5">
      <c r="A456" s="84">
        <v>74</v>
      </c>
      <c r="B456" s="84" t="s">
        <v>15</v>
      </c>
      <c r="C456" s="84" t="s">
        <v>967</v>
      </c>
      <c r="D456" s="84" t="s">
        <v>1053</v>
      </c>
      <c r="E456" s="94" t="s">
        <v>945</v>
      </c>
      <c r="F456" s="28">
        <v>74</v>
      </c>
      <c r="G456" s="28" t="s">
        <v>15</v>
      </c>
      <c r="H456" s="30" t="s">
        <v>12</v>
      </c>
      <c r="I456" s="59">
        <v>10020</v>
      </c>
      <c r="J456" s="236" t="e">
        <f>VLOOKUP(K456,#REF!,2,0)</f>
        <v>#REF!</v>
      </c>
      <c r="K456" s="5" t="str">
        <f t="shared" ref="K456:K467" si="23">CONCATENATE(F456," ",G456," ",H456," ",I456)</f>
        <v>74 1 00 10020</v>
      </c>
      <c r="M456" s="45" t="s">
        <v>1054</v>
      </c>
      <c r="N456" s="7" t="b">
        <f t="shared" si="22"/>
        <v>1</v>
      </c>
    </row>
    <row r="457" spans="1:14" s="4" customFormat="1">
      <c r="A457" s="84"/>
      <c r="B457" s="84"/>
      <c r="C457" s="84"/>
      <c r="D457" s="84"/>
      <c r="E457" s="94"/>
      <c r="F457" s="28">
        <v>74</v>
      </c>
      <c r="G457" s="28" t="s">
        <v>15</v>
      </c>
      <c r="H457" s="30" t="s">
        <v>12</v>
      </c>
      <c r="I457" s="59">
        <v>77250</v>
      </c>
      <c r="J457" s="236" t="e">
        <f>VLOOKUP(K457,#REF!,2,0)</f>
        <v>#REF!</v>
      </c>
      <c r="K457" s="5" t="str">
        <f t="shared" si="23"/>
        <v>74 1 00 77250</v>
      </c>
      <c r="M457" s="45" t="s">
        <v>1481</v>
      </c>
      <c r="N457" s="7" t="b">
        <f t="shared" si="22"/>
        <v>1</v>
      </c>
    </row>
    <row r="458" spans="1:14" s="4" customFormat="1" ht="45">
      <c r="A458" s="78">
        <v>75</v>
      </c>
      <c r="B458" s="78">
        <v>0</v>
      </c>
      <c r="C458" s="78" t="s">
        <v>9</v>
      </c>
      <c r="D458" s="80" t="s">
        <v>1055</v>
      </c>
      <c r="E458" s="95" t="s">
        <v>1056</v>
      </c>
      <c r="F458" s="23">
        <v>75</v>
      </c>
      <c r="G458" s="23">
        <v>0</v>
      </c>
      <c r="H458" s="9" t="s">
        <v>12</v>
      </c>
      <c r="I458" s="9" t="s">
        <v>13</v>
      </c>
      <c r="J458" s="163" t="e">
        <f>VLOOKUP(K458,#REF!,2,0)</f>
        <v>#REF!</v>
      </c>
      <c r="K458" s="5" t="str">
        <f t="shared" si="23"/>
        <v>75 0 00 00000</v>
      </c>
      <c r="M458" s="11" t="s">
        <v>1057</v>
      </c>
      <c r="N458" s="7" t="b">
        <f t="shared" si="22"/>
        <v>1</v>
      </c>
    </row>
    <row r="459" spans="1:14" s="4" customFormat="1" ht="37.5">
      <c r="A459" s="81">
        <v>75</v>
      </c>
      <c r="B459" s="81" t="s">
        <v>15</v>
      </c>
      <c r="C459" s="82">
        <v>0</v>
      </c>
      <c r="D459" s="83" t="s">
        <v>1058</v>
      </c>
      <c r="E459" s="96" t="s">
        <v>1059</v>
      </c>
      <c r="F459" s="24">
        <v>75</v>
      </c>
      <c r="G459" s="24" t="s">
        <v>15</v>
      </c>
      <c r="H459" s="25" t="s">
        <v>12</v>
      </c>
      <c r="I459" s="25" t="s">
        <v>13</v>
      </c>
      <c r="J459" s="170" t="e">
        <f>VLOOKUP(K459,#REF!,2,0)</f>
        <v>#REF!</v>
      </c>
      <c r="K459" s="5" t="str">
        <f t="shared" si="23"/>
        <v>75 1 00 00000</v>
      </c>
      <c r="M459" s="12" t="s">
        <v>1060</v>
      </c>
      <c r="N459" s="7" t="b">
        <f t="shared" si="22"/>
        <v>1</v>
      </c>
    </row>
    <row r="460" spans="1:14" s="4" customFormat="1" ht="81" customHeight="1">
      <c r="A460" s="84">
        <v>75</v>
      </c>
      <c r="B460" s="84" t="s">
        <v>15</v>
      </c>
      <c r="C460" s="84" t="s">
        <v>964</v>
      </c>
      <c r="D460" s="84" t="s">
        <v>1061</v>
      </c>
      <c r="E460" s="94" t="s">
        <v>942</v>
      </c>
      <c r="F460" s="28">
        <v>75</v>
      </c>
      <c r="G460" s="28" t="s">
        <v>15</v>
      </c>
      <c r="H460" s="30" t="s">
        <v>12</v>
      </c>
      <c r="I460" s="59">
        <v>10010</v>
      </c>
      <c r="J460" s="236" t="e">
        <f>VLOOKUP(K460,#REF!,2,0)</f>
        <v>#REF!</v>
      </c>
      <c r="K460" s="5" t="str">
        <f t="shared" si="23"/>
        <v>75 1 00 10010</v>
      </c>
      <c r="M460" s="50" t="s">
        <v>1062</v>
      </c>
      <c r="N460" s="7" t="b">
        <f t="shared" si="22"/>
        <v>1</v>
      </c>
    </row>
    <row r="461" spans="1:14" s="4" customFormat="1" ht="37.5">
      <c r="A461" s="84">
        <v>75</v>
      </c>
      <c r="B461" s="84" t="s">
        <v>15</v>
      </c>
      <c r="C461" s="84" t="s">
        <v>967</v>
      </c>
      <c r="D461" s="84" t="s">
        <v>1063</v>
      </c>
      <c r="E461" s="94" t="s">
        <v>945</v>
      </c>
      <c r="F461" s="28">
        <v>75</v>
      </c>
      <c r="G461" s="28" t="s">
        <v>15</v>
      </c>
      <c r="H461" s="30" t="s">
        <v>12</v>
      </c>
      <c r="I461" s="59">
        <v>10020</v>
      </c>
      <c r="J461" s="236" t="e">
        <f>VLOOKUP(K461,#REF!,2,0)</f>
        <v>#REF!</v>
      </c>
      <c r="K461" s="5" t="str">
        <f t="shared" si="23"/>
        <v>75 1 00 10020</v>
      </c>
      <c r="M461" s="50" t="s">
        <v>1064</v>
      </c>
      <c r="N461" s="7" t="b">
        <f t="shared" si="22"/>
        <v>1</v>
      </c>
    </row>
    <row r="462" spans="1:14" s="4" customFormat="1" ht="114" customHeight="1">
      <c r="A462" s="84">
        <v>75</v>
      </c>
      <c r="B462" s="84" t="s">
        <v>15</v>
      </c>
      <c r="C462" s="84" t="s">
        <v>1065</v>
      </c>
      <c r="D462" s="84" t="s">
        <v>1066</v>
      </c>
      <c r="E462" s="94" t="s">
        <v>1067</v>
      </c>
      <c r="F462" s="28">
        <v>75</v>
      </c>
      <c r="G462" s="28" t="s">
        <v>15</v>
      </c>
      <c r="H462" s="30" t="s">
        <v>12</v>
      </c>
      <c r="I462" s="59">
        <v>76200</v>
      </c>
      <c r="J462" s="236" t="e">
        <f>VLOOKUP(K462,#REF!,2,0)</f>
        <v>#REF!</v>
      </c>
      <c r="K462" s="5" t="str">
        <f t="shared" si="23"/>
        <v>75 1 00 76200</v>
      </c>
      <c r="M462" s="50" t="s">
        <v>1068</v>
      </c>
      <c r="N462" s="7" t="b">
        <f t="shared" si="22"/>
        <v>1</v>
      </c>
    </row>
    <row r="463" spans="1:14" s="4" customFormat="1" ht="45">
      <c r="A463" s="78">
        <v>76</v>
      </c>
      <c r="B463" s="78">
        <v>0</v>
      </c>
      <c r="C463" s="78" t="s">
        <v>9</v>
      </c>
      <c r="D463" s="80" t="s">
        <v>1069</v>
      </c>
      <c r="E463" s="95" t="s">
        <v>1070</v>
      </c>
      <c r="F463" s="23">
        <v>76</v>
      </c>
      <c r="G463" s="23">
        <v>0</v>
      </c>
      <c r="H463" s="9" t="s">
        <v>12</v>
      </c>
      <c r="I463" s="9" t="s">
        <v>13</v>
      </c>
      <c r="J463" s="163" t="e">
        <f>VLOOKUP(K463,#REF!,2,0)</f>
        <v>#REF!</v>
      </c>
      <c r="K463" s="5" t="str">
        <f t="shared" si="23"/>
        <v>76 0 00 00000</v>
      </c>
      <c r="M463" s="11" t="s">
        <v>1071</v>
      </c>
      <c r="N463" s="7" t="b">
        <f t="shared" si="22"/>
        <v>1</v>
      </c>
    </row>
    <row r="464" spans="1:14" s="4" customFormat="1" ht="37.5">
      <c r="A464" s="81">
        <v>76</v>
      </c>
      <c r="B464" s="81" t="s">
        <v>15</v>
      </c>
      <c r="C464" s="82">
        <v>0</v>
      </c>
      <c r="D464" s="83" t="s">
        <v>1072</v>
      </c>
      <c r="E464" s="96" t="s">
        <v>1073</v>
      </c>
      <c r="F464" s="24">
        <v>76</v>
      </c>
      <c r="G464" s="24" t="s">
        <v>15</v>
      </c>
      <c r="H464" s="25" t="s">
        <v>12</v>
      </c>
      <c r="I464" s="25" t="s">
        <v>13</v>
      </c>
      <c r="J464" s="170" t="e">
        <f>VLOOKUP(K464,#REF!,2,0)</f>
        <v>#REF!</v>
      </c>
      <c r="K464" s="5" t="str">
        <f t="shared" si="23"/>
        <v>76 1 00 00000</v>
      </c>
      <c r="M464" s="12" t="s">
        <v>1074</v>
      </c>
      <c r="N464" s="7" t="b">
        <f t="shared" si="22"/>
        <v>1</v>
      </c>
    </row>
    <row r="465" spans="1:15" s="4" customFormat="1" ht="38.25" customHeight="1">
      <c r="A465" s="84">
        <v>76</v>
      </c>
      <c r="B465" s="84" t="s">
        <v>15</v>
      </c>
      <c r="C465" s="84" t="s">
        <v>964</v>
      </c>
      <c r="D465" s="84" t="s">
        <v>1075</v>
      </c>
      <c r="E465" s="94" t="s">
        <v>942</v>
      </c>
      <c r="F465" s="28">
        <v>76</v>
      </c>
      <c r="G465" s="28" t="s">
        <v>15</v>
      </c>
      <c r="H465" s="30" t="s">
        <v>12</v>
      </c>
      <c r="I465" s="59">
        <v>10010</v>
      </c>
      <c r="J465" s="236" t="e">
        <f>VLOOKUP(K465,#REF!,2,0)</f>
        <v>#REF!</v>
      </c>
      <c r="K465" s="5" t="str">
        <f t="shared" si="23"/>
        <v>76 1 00 10010</v>
      </c>
      <c r="M465" s="22" t="s">
        <v>1076</v>
      </c>
      <c r="N465" s="7" t="b">
        <f t="shared" si="22"/>
        <v>1</v>
      </c>
    </row>
    <row r="466" spans="1:15" s="4" customFormat="1" ht="38.25" customHeight="1">
      <c r="A466" s="84">
        <v>76</v>
      </c>
      <c r="B466" s="84" t="s">
        <v>15</v>
      </c>
      <c r="C466" s="84" t="s">
        <v>967</v>
      </c>
      <c r="D466" s="84" t="s">
        <v>1077</v>
      </c>
      <c r="E466" s="94" t="s">
        <v>945</v>
      </c>
      <c r="F466" s="28">
        <v>76</v>
      </c>
      <c r="G466" s="28" t="s">
        <v>15</v>
      </c>
      <c r="H466" s="30" t="s">
        <v>12</v>
      </c>
      <c r="I466" s="59">
        <v>10020</v>
      </c>
      <c r="J466" s="236" t="e">
        <f>VLOOKUP(K466,#REF!,2,0)</f>
        <v>#REF!</v>
      </c>
      <c r="K466" s="5" t="str">
        <f t="shared" si="23"/>
        <v>76 1 00 10020</v>
      </c>
      <c r="M466" s="22" t="s">
        <v>1078</v>
      </c>
      <c r="N466" s="7" t="b">
        <f t="shared" si="22"/>
        <v>1</v>
      </c>
    </row>
    <row r="467" spans="1:15" s="4" customFormat="1">
      <c r="A467" s="24">
        <v>76</v>
      </c>
      <c r="B467" s="24" t="s">
        <v>94</v>
      </c>
      <c r="C467" s="242">
        <v>0</v>
      </c>
      <c r="D467" s="211" t="s">
        <v>1082</v>
      </c>
      <c r="E467" s="170" t="s">
        <v>1023</v>
      </c>
      <c r="F467" s="24">
        <v>76</v>
      </c>
      <c r="G467" s="24" t="s">
        <v>94</v>
      </c>
      <c r="H467" s="25" t="s">
        <v>12</v>
      </c>
      <c r="I467" s="25" t="s">
        <v>13</v>
      </c>
      <c r="J467" s="170" t="e">
        <f>VLOOKUP(K467,#REF!,2,0)</f>
        <v>#REF!</v>
      </c>
      <c r="K467" s="5" t="str">
        <f t="shared" si="23"/>
        <v>76 2 00 00000</v>
      </c>
      <c r="M467" s="12" t="s">
        <v>1083</v>
      </c>
      <c r="N467" s="7" t="b">
        <f t="shared" si="22"/>
        <v>1</v>
      </c>
    </row>
    <row r="468" spans="1:15" s="4" customFormat="1">
      <c r="A468" s="28">
        <v>76</v>
      </c>
      <c r="B468" s="28" t="s">
        <v>94</v>
      </c>
      <c r="C468" s="28" t="s">
        <v>1084</v>
      </c>
      <c r="D468" s="28" t="s">
        <v>1085</v>
      </c>
      <c r="E468" s="236" t="s">
        <v>1086</v>
      </c>
      <c r="F468" s="28"/>
      <c r="G468" s="28"/>
      <c r="H468" s="30"/>
      <c r="I468" s="59"/>
      <c r="J468" s="236" t="s">
        <v>1595</v>
      </c>
      <c r="K468" s="5"/>
      <c r="M468" s="22"/>
      <c r="N468" s="7"/>
    </row>
    <row r="469" spans="1:15" s="4" customFormat="1" ht="37.5">
      <c r="A469" s="28">
        <v>76</v>
      </c>
      <c r="B469" s="28" t="s">
        <v>15</v>
      </c>
      <c r="C469" s="28" t="s">
        <v>1079</v>
      </c>
      <c r="D469" s="28" t="s">
        <v>1080</v>
      </c>
      <c r="E469" s="236" t="s">
        <v>1081</v>
      </c>
      <c r="F469" s="28">
        <v>76</v>
      </c>
      <c r="G469" s="28" t="s">
        <v>94</v>
      </c>
      <c r="H469" s="30" t="s">
        <v>12</v>
      </c>
      <c r="I469" s="59">
        <v>20250</v>
      </c>
      <c r="J469" s="236" t="e">
        <f>VLOOKUP(K469,#REF!,2,0)</f>
        <v>#REF!</v>
      </c>
      <c r="K469" s="5" t="str">
        <f t="shared" ref="K469:K533" si="24">CONCATENATE(F469," ",G469," ",H469," ",I469)</f>
        <v>76 2 00 20250</v>
      </c>
      <c r="M469" s="22" t="s">
        <v>1486</v>
      </c>
      <c r="N469" s="7" t="b">
        <f t="shared" ref="N469:N493" si="25">K469=M469</f>
        <v>1</v>
      </c>
    </row>
    <row r="470" spans="1:15" s="4" customFormat="1" ht="45">
      <c r="A470" s="78">
        <v>77</v>
      </c>
      <c r="B470" s="78">
        <v>0</v>
      </c>
      <c r="C470" s="78" t="s">
        <v>9</v>
      </c>
      <c r="D470" s="80" t="s">
        <v>1087</v>
      </c>
      <c r="E470" s="95" t="s">
        <v>1088</v>
      </c>
      <c r="F470" s="23">
        <v>77</v>
      </c>
      <c r="G470" s="23">
        <v>0</v>
      </c>
      <c r="H470" s="9" t="s">
        <v>12</v>
      </c>
      <c r="I470" s="9" t="s">
        <v>13</v>
      </c>
      <c r="J470" s="163" t="e">
        <f>VLOOKUP(K470,#REF!,2,0)</f>
        <v>#REF!</v>
      </c>
      <c r="K470" s="5" t="str">
        <f t="shared" si="24"/>
        <v>77 0 00 00000</v>
      </c>
      <c r="L470" s="60"/>
      <c r="M470" s="11" t="s">
        <v>1089</v>
      </c>
      <c r="N470" s="7" t="b">
        <f t="shared" si="25"/>
        <v>1</v>
      </c>
    </row>
    <row r="471" spans="1:15" s="4" customFormat="1" ht="56.25">
      <c r="A471" s="81">
        <v>77</v>
      </c>
      <c r="B471" s="81" t="s">
        <v>15</v>
      </c>
      <c r="C471" s="82">
        <v>0</v>
      </c>
      <c r="D471" s="83" t="s">
        <v>1090</v>
      </c>
      <c r="E471" s="96" t="s">
        <v>1091</v>
      </c>
      <c r="F471" s="24">
        <v>77</v>
      </c>
      <c r="G471" s="24" t="s">
        <v>15</v>
      </c>
      <c r="H471" s="25" t="s">
        <v>12</v>
      </c>
      <c r="I471" s="25" t="s">
        <v>13</v>
      </c>
      <c r="J471" s="170" t="e">
        <f>VLOOKUP(K471,#REF!,2,0)</f>
        <v>#REF!</v>
      </c>
      <c r="K471" s="5" t="str">
        <f t="shared" si="24"/>
        <v>77 1 00 00000</v>
      </c>
      <c r="M471" s="12" t="s">
        <v>1092</v>
      </c>
      <c r="N471" s="7" t="b">
        <f t="shared" si="25"/>
        <v>1</v>
      </c>
    </row>
    <row r="472" spans="1:15" s="4" customFormat="1" ht="37.5">
      <c r="A472" s="84">
        <v>77</v>
      </c>
      <c r="B472" s="84" t="s">
        <v>15</v>
      </c>
      <c r="C472" s="84" t="s">
        <v>964</v>
      </c>
      <c r="D472" s="84" t="s">
        <v>1093</v>
      </c>
      <c r="E472" s="94" t="s">
        <v>942</v>
      </c>
      <c r="F472" s="28">
        <v>77</v>
      </c>
      <c r="G472" s="28" t="s">
        <v>15</v>
      </c>
      <c r="H472" s="30" t="s">
        <v>12</v>
      </c>
      <c r="I472" s="59">
        <v>10010</v>
      </c>
      <c r="J472" s="236" t="e">
        <f>VLOOKUP(K472,#REF!,2,0)</f>
        <v>#REF!</v>
      </c>
      <c r="K472" s="5" t="str">
        <f t="shared" si="24"/>
        <v>77 1 00 10010</v>
      </c>
      <c r="M472" s="22" t="s">
        <v>1094</v>
      </c>
      <c r="N472" s="7" t="b">
        <f t="shared" si="25"/>
        <v>1</v>
      </c>
    </row>
    <row r="473" spans="1:15" s="4" customFormat="1" ht="37.5">
      <c r="A473" s="84">
        <v>77</v>
      </c>
      <c r="B473" s="84" t="s">
        <v>15</v>
      </c>
      <c r="C473" s="84" t="s">
        <v>967</v>
      </c>
      <c r="D473" s="84" t="s">
        <v>1095</v>
      </c>
      <c r="E473" s="94" t="s">
        <v>945</v>
      </c>
      <c r="F473" s="28">
        <v>77</v>
      </c>
      <c r="G473" s="28" t="s">
        <v>15</v>
      </c>
      <c r="H473" s="30" t="s">
        <v>12</v>
      </c>
      <c r="I473" s="59">
        <v>10020</v>
      </c>
      <c r="J473" s="236" t="e">
        <f>VLOOKUP(K473,#REF!,2,0)</f>
        <v>#REF!</v>
      </c>
      <c r="K473" s="5" t="str">
        <f t="shared" si="24"/>
        <v>77 1 00 10020</v>
      </c>
      <c r="M473" s="22" t="s">
        <v>1096</v>
      </c>
      <c r="N473" s="7" t="b">
        <f t="shared" si="25"/>
        <v>1</v>
      </c>
    </row>
    <row r="474" spans="1:15" s="4" customFormat="1" ht="112.5">
      <c r="A474" s="84">
        <v>77</v>
      </c>
      <c r="B474" s="84" t="s">
        <v>15</v>
      </c>
      <c r="C474" s="84" t="s">
        <v>1097</v>
      </c>
      <c r="D474" s="84" t="s">
        <v>1098</v>
      </c>
      <c r="E474" s="94" t="s">
        <v>1099</v>
      </c>
      <c r="F474" s="28">
        <v>77</v>
      </c>
      <c r="G474" s="28" t="s">
        <v>15</v>
      </c>
      <c r="H474" s="30" t="s">
        <v>12</v>
      </c>
      <c r="I474" s="59">
        <v>76100</v>
      </c>
      <c r="J474" s="236" t="e">
        <f>VLOOKUP(K474,#REF!,2,0)</f>
        <v>#REF!</v>
      </c>
      <c r="K474" s="5" t="str">
        <f t="shared" si="24"/>
        <v>77 1 00 76100</v>
      </c>
      <c r="M474" s="22" t="s">
        <v>1100</v>
      </c>
      <c r="N474" s="7" t="b">
        <f t="shared" si="25"/>
        <v>1</v>
      </c>
    </row>
    <row r="475" spans="1:15" s="4" customFormat="1" ht="187.5">
      <c r="A475" s="84">
        <v>77</v>
      </c>
      <c r="B475" s="84" t="s">
        <v>15</v>
      </c>
      <c r="C475" s="84" t="s">
        <v>1101</v>
      </c>
      <c r="D475" s="84" t="s">
        <v>1102</v>
      </c>
      <c r="E475" s="94" t="s">
        <v>1103</v>
      </c>
      <c r="F475" s="28">
        <v>77</v>
      </c>
      <c r="G475" s="28" t="s">
        <v>15</v>
      </c>
      <c r="H475" s="30" t="s">
        <v>12</v>
      </c>
      <c r="I475" s="59">
        <v>76210</v>
      </c>
      <c r="J475" s="236" t="e">
        <f>VLOOKUP(K475,#REF!,2,0)</f>
        <v>#REF!</v>
      </c>
      <c r="K475" s="5" t="str">
        <f t="shared" si="24"/>
        <v>77 1 00 76210</v>
      </c>
      <c r="M475" s="22" t="s">
        <v>1104</v>
      </c>
      <c r="N475" s="7" t="b">
        <f t="shared" si="25"/>
        <v>1</v>
      </c>
    </row>
    <row r="476" spans="1:15" s="4" customFormat="1">
      <c r="A476" s="81">
        <v>77</v>
      </c>
      <c r="B476" s="81" t="s">
        <v>94</v>
      </c>
      <c r="C476" s="82">
        <v>0</v>
      </c>
      <c r="D476" s="83" t="s">
        <v>1105</v>
      </c>
      <c r="E476" s="96" t="s">
        <v>1023</v>
      </c>
      <c r="F476" s="24">
        <v>77</v>
      </c>
      <c r="G476" s="24" t="s">
        <v>94</v>
      </c>
      <c r="H476" s="25" t="s">
        <v>12</v>
      </c>
      <c r="I476" s="25" t="s">
        <v>13</v>
      </c>
      <c r="J476" s="170" t="e">
        <f>VLOOKUP(K476,#REF!,2,0)</f>
        <v>#REF!</v>
      </c>
      <c r="K476" s="5" t="str">
        <f t="shared" si="24"/>
        <v>77 2 00 00000</v>
      </c>
      <c r="M476" s="45" t="s">
        <v>1106</v>
      </c>
      <c r="N476" s="7" t="b">
        <f t="shared" si="25"/>
        <v>1</v>
      </c>
    </row>
    <row r="477" spans="1:15" s="4" customFormat="1" ht="93.75">
      <c r="A477" s="84">
        <v>77</v>
      </c>
      <c r="B477" s="84" t="s">
        <v>94</v>
      </c>
      <c r="C477" s="84" t="s">
        <v>1025</v>
      </c>
      <c r="D477" s="84" t="s">
        <v>1107</v>
      </c>
      <c r="E477" s="94" t="s">
        <v>1027</v>
      </c>
      <c r="F477" s="28">
        <v>77</v>
      </c>
      <c r="G477" s="28" t="s">
        <v>94</v>
      </c>
      <c r="H477" s="30" t="s">
        <v>12</v>
      </c>
      <c r="I477" s="59">
        <v>21120</v>
      </c>
      <c r="J477" s="236" t="e">
        <f>VLOOKUP(K477,#REF!,2,0)</f>
        <v>#REF!</v>
      </c>
      <c r="K477" s="5" t="str">
        <f t="shared" si="24"/>
        <v>77 2 00 21120</v>
      </c>
      <c r="M477" s="22" t="s">
        <v>1108</v>
      </c>
      <c r="N477" s="7" t="b">
        <f t="shared" si="25"/>
        <v>1</v>
      </c>
    </row>
    <row r="478" spans="1:15" s="4" customFormat="1" ht="67.5">
      <c r="A478" s="78">
        <v>78</v>
      </c>
      <c r="B478" s="78">
        <v>0</v>
      </c>
      <c r="C478" s="78" t="s">
        <v>9</v>
      </c>
      <c r="D478" s="80" t="s">
        <v>1109</v>
      </c>
      <c r="E478" s="95" t="s">
        <v>1110</v>
      </c>
      <c r="F478" s="23">
        <v>78</v>
      </c>
      <c r="G478" s="23">
        <v>0</v>
      </c>
      <c r="H478" s="9" t="s">
        <v>12</v>
      </c>
      <c r="I478" s="9" t="s">
        <v>13</v>
      </c>
      <c r="J478" s="163" t="e">
        <f>VLOOKUP(K478,#REF!,2,0)</f>
        <v>#REF!</v>
      </c>
      <c r="K478" s="5" t="str">
        <f t="shared" si="24"/>
        <v>78 0 00 00000</v>
      </c>
      <c r="M478" s="11" t="s">
        <v>1111</v>
      </c>
      <c r="N478" s="7" t="b">
        <f t="shared" si="25"/>
        <v>1</v>
      </c>
      <c r="O478" s="6"/>
    </row>
    <row r="479" spans="1:15" s="4" customFormat="1" ht="56.25">
      <c r="A479" s="81">
        <v>78</v>
      </c>
      <c r="B479" s="81" t="s">
        <v>15</v>
      </c>
      <c r="C479" s="82">
        <v>0</v>
      </c>
      <c r="D479" s="83" t="s">
        <v>1112</v>
      </c>
      <c r="E479" s="96" t="s">
        <v>1113</v>
      </c>
      <c r="F479" s="24">
        <v>78</v>
      </c>
      <c r="G479" s="24" t="s">
        <v>15</v>
      </c>
      <c r="H479" s="25" t="s">
        <v>12</v>
      </c>
      <c r="I479" s="25" t="s">
        <v>13</v>
      </c>
      <c r="J479" s="170" t="e">
        <f>VLOOKUP(K479,#REF!,2,0)</f>
        <v>#REF!</v>
      </c>
      <c r="K479" s="5" t="str">
        <f t="shared" si="24"/>
        <v>78 1 00 00000</v>
      </c>
      <c r="M479" s="12" t="s">
        <v>1114</v>
      </c>
      <c r="N479" s="7" t="b">
        <f t="shared" si="25"/>
        <v>1</v>
      </c>
      <c r="O479" s="6"/>
    </row>
    <row r="480" spans="1:15" s="4" customFormat="1" ht="37.5">
      <c r="A480" s="84">
        <v>78</v>
      </c>
      <c r="B480" s="84" t="s">
        <v>15</v>
      </c>
      <c r="C480" s="84" t="s">
        <v>964</v>
      </c>
      <c r="D480" s="84" t="s">
        <v>1115</v>
      </c>
      <c r="E480" s="94" t="s">
        <v>942</v>
      </c>
      <c r="F480" s="28">
        <v>78</v>
      </c>
      <c r="G480" s="28" t="s">
        <v>15</v>
      </c>
      <c r="H480" s="30" t="s">
        <v>12</v>
      </c>
      <c r="I480" s="59">
        <v>10010</v>
      </c>
      <c r="J480" s="236" t="e">
        <f>VLOOKUP(K480,#REF!,2,0)</f>
        <v>#REF!</v>
      </c>
      <c r="K480" s="5" t="str">
        <f t="shared" si="24"/>
        <v>78 1 00 10010</v>
      </c>
      <c r="L480" s="6"/>
      <c r="M480" s="22" t="s">
        <v>1116</v>
      </c>
      <c r="N480" s="7" t="b">
        <f t="shared" si="25"/>
        <v>1</v>
      </c>
      <c r="O480" s="6"/>
    </row>
    <row r="481" spans="1:15" ht="42.6" customHeight="1">
      <c r="A481" s="84">
        <v>78</v>
      </c>
      <c r="B481" s="84" t="s">
        <v>15</v>
      </c>
      <c r="C481" s="84" t="s">
        <v>967</v>
      </c>
      <c r="D481" s="84" t="s">
        <v>1117</v>
      </c>
      <c r="E481" s="94" t="s">
        <v>945</v>
      </c>
      <c r="F481" s="28">
        <v>78</v>
      </c>
      <c r="G481" s="28" t="s">
        <v>15</v>
      </c>
      <c r="H481" s="30" t="s">
        <v>12</v>
      </c>
      <c r="I481" s="59">
        <v>10020</v>
      </c>
      <c r="J481" s="236" t="e">
        <f>VLOOKUP(K481,#REF!,2,0)</f>
        <v>#REF!</v>
      </c>
      <c r="K481" s="5" t="str">
        <f t="shared" si="24"/>
        <v>78 1 00 10020</v>
      </c>
      <c r="M481" s="22" t="s">
        <v>1118</v>
      </c>
      <c r="N481" s="7" t="b">
        <f t="shared" si="25"/>
        <v>1</v>
      </c>
    </row>
    <row r="482" spans="1:15" s="248" customFormat="1">
      <c r="A482" s="243"/>
      <c r="B482" s="243"/>
      <c r="C482" s="243"/>
      <c r="D482" s="243"/>
      <c r="E482" s="244"/>
      <c r="F482" s="245">
        <v>78</v>
      </c>
      <c r="G482" s="245" t="s">
        <v>94</v>
      </c>
      <c r="H482" s="246" t="s">
        <v>12</v>
      </c>
      <c r="I482" s="246" t="s">
        <v>13</v>
      </c>
      <c r="J482" s="250" t="s">
        <v>1023</v>
      </c>
      <c r="K482" s="247" t="str">
        <f t="shared" si="24"/>
        <v>78 2 00 00000</v>
      </c>
      <c r="M482" s="42" t="s">
        <v>1491</v>
      </c>
      <c r="N482" s="7" t="b">
        <f t="shared" si="25"/>
        <v>0</v>
      </c>
    </row>
    <row r="483" spans="1:15" ht="75">
      <c r="A483" s="84">
        <v>78</v>
      </c>
      <c r="B483" s="84" t="s">
        <v>15</v>
      </c>
      <c r="C483" s="84" t="s">
        <v>1119</v>
      </c>
      <c r="D483" s="84" t="s">
        <v>1120</v>
      </c>
      <c r="E483" s="94" t="s">
        <v>1121</v>
      </c>
      <c r="F483" s="28">
        <v>78</v>
      </c>
      <c r="G483" s="28" t="s">
        <v>94</v>
      </c>
      <c r="H483" s="30" t="s">
        <v>12</v>
      </c>
      <c r="I483" s="59">
        <v>20730</v>
      </c>
      <c r="J483" s="236" t="s">
        <v>1596</v>
      </c>
      <c r="K483" s="5" t="str">
        <f t="shared" si="24"/>
        <v>78 2 00 20730</v>
      </c>
      <c r="M483" s="22"/>
      <c r="N483" s="7" t="b">
        <f t="shared" si="25"/>
        <v>0</v>
      </c>
    </row>
    <row r="484" spans="1:15" ht="45">
      <c r="A484" s="78">
        <v>80</v>
      </c>
      <c r="B484" s="78">
        <v>0</v>
      </c>
      <c r="C484" s="78" t="s">
        <v>9</v>
      </c>
      <c r="D484" s="80" t="s">
        <v>1122</v>
      </c>
      <c r="E484" s="95" t="s">
        <v>1123</v>
      </c>
      <c r="F484" s="23">
        <v>80</v>
      </c>
      <c r="G484" s="23">
        <v>0</v>
      </c>
      <c r="H484" s="9" t="s">
        <v>12</v>
      </c>
      <c r="I484" s="9" t="s">
        <v>13</v>
      </c>
      <c r="J484" s="163" t="e">
        <f>VLOOKUP(K484,#REF!,2,0)</f>
        <v>#REF!</v>
      </c>
      <c r="K484" s="5" t="str">
        <f t="shared" si="24"/>
        <v>80 0 00 00000</v>
      </c>
      <c r="M484" s="11" t="s">
        <v>1124</v>
      </c>
      <c r="N484" s="7" t="b">
        <f t="shared" si="25"/>
        <v>1</v>
      </c>
    </row>
    <row r="485" spans="1:15" ht="37.5">
      <c r="A485" s="81">
        <v>80</v>
      </c>
      <c r="B485" s="81" t="s">
        <v>15</v>
      </c>
      <c r="C485" s="82">
        <v>0</v>
      </c>
      <c r="D485" s="83" t="s">
        <v>1125</v>
      </c>
      <c r="E485" s="96" t="s">
        <v>1126</v>
      </c>
      <c r="F485" s="24">
        <v>80</v>
      </c>
      <c r="G485" s="24" t="s">
        <v>15</v>
      </c>
      <c r="H485" s="25" t="s">
        <v>12</v>
      </c>
      <c r="I485" s="25" t="s">
        <v>13</v>
      </c>
      <c r="J485" s="170" t="e">
        <f>VLOOKUP(K485,#REF!,2,0)</f>
        <v>#REF!</v>
      </c>
      <c r="K485" s="5" t="str">
        <f t="shared" si="24"/>
        <v>80 1 00 00000</v>
      </c>
      <c r="M485" s="12" t="s">
        <v>1127</v>
      </c>
      <c r="N485" s="7" t="b">
        <f t="shared" si="25"/>
        <v>1</v>
      </c>
    </row>
    <row r="486" spans="1:15" ht="37.5">
      <c r="A486" s="84">
        <v>80</v>
      </c>
      <c r="B486" s="84" t="s">
        <v>15</v>
      </c>
      <c r="C486" s="84" t="s">
        <v>964</v>
      </c>
      <c r="D486" s="84" t="s">
        <v>1128</v>
      </c>
      <c r="E486" s="94" t="s">
        <v>942</v>
      </c>
      <c r="F486" s="28">
        <v>80</v>
      </c>
      <c r="G486" s="28" t="s">
        <v>15</v>
      </c>
      <c r="H486" s="30" t="s">
        <v>12</v>
      </c>
      <c r="I486" s="59">
        <v>10010</v>
      </c>
      <c r="J486" s="236" t="e">
        <f>VLOOKUP(K486,#REF!,2,0)</f>
        <v>#REF!</v>
      </c>
      <c r="K486" s="5" t="str">
        <f t="shared" si="24"/>
        <v>80 1 00 10010</v>
      </c>
      <c r="M486" s="22" t="s">
        <v>1129</v>
      </c>
      <c r="N486" s="7" t="b">
        <f t="shared" si="25"/>
        <v>1</v>
      </c>
    </row>
    <row r="487" spans="1:15" ht="37.5">
      <c r="A487" s="84">
        <v>80</v>
      </c>
      <c r="B487" s="84" t="s">
        <v>15</v>
      </c>
      <c r="C487" s="84" t="s">
        <v>967</v>
      </c>
      <c r="D487" s="84" t="s">
        <v>1130</v>
      </c>
      <c r="E487" s="94" t="s">
        <v>945</v>
      </c>
      <c r="F487" s="28">
        <v>80</v>
      </c>
      <c r="G487" s="28" t="s">
        <v>15</v>
      </c>
      <c r="H487" s="30" t="s">
        <v>12</v>
      </c>
      <c r="I487" s="59">
        <v>10020</v>
      </c>
      <c r="J487" s="236" t="e">
        <f>VLOOKUP(K487,#REF!,2,0)</f>
        <v>#REF!</v>
      </c>
      <c r="K487" s="5" t="str">
        <f t="shared" si="24"/>
        <v>80 1 00 10020</v>
      </c>
      <c r="M487" s="22" t="s">
        <v>1131</v>
      </c>
      <c r="N487" s="7" t="b">
        <f t="shared" si="25"/>
        <v>1</v>
      </c>
      <c r="O487" s="49"/>
    </row>
    <row r="488" spans="1:15">
      <c r="A488" s="84"/>
      <c r="B488" s="84"/>
      <c r="C488" s="84"/>
      <c r="D488" s="84"/>
      <c r="E488" s="94"/>
      <c r="F488" s="28">
        <v>80</v>
      </c>
      <c r="G488" s="28" t="s">
        <v>15</v>
      </c>
      <c r="H488" s="30" t="s">
        <v>12</v>
      </c>
      <c r="I488" s="59">
        <v>20050</v>
      </c>
      <c r="J488" s="236" t="e">
        <f>VLOOKUP(K488,#REF!,2,0)</f>
        <v>#REF!</v>
      </c>
      <c r="K488" s="5" t="str">
        <f t="shared" si="24"/>
        <v>80 1 00 20050</v>
      </c>
      <c r="M488" s="22" t="s">
        <v>1492</v>
      </c>
      <c r="N488" s="7" t="b">
        <f t="shared" si="25"/>
        <v>1</v>
      </c>
      <c r="O488" s="49"/>
    </row>
    <row r="489" spans="1:15" ht="112.5">
      <c r="A489" s="84">
        <v>80</v>
      </c>
      <c r="B489" s="84" t="s">
        <v>15</v>
      </c>
      <c r="C489" s="84" t="s">
        <v>1065</v>
      </c>
      <c r="D489" s="84" t="s">
        <v>1132</v>
      </c>
      <c r="E489" s="94" t="s">
        <v>1067</v>
      </c>
      <c r="F489" s="28">
        <v>80</v>
      </c>
      <c r="G489" s="28" t="s">
        <v>15</v>
      </c>
      <c r="H489" s="30" t="s">
        <v>12</v>
      </c>
      <c r="I489" s="59">
        <v>76200</v>
      </c>
      <c r="J489" s="236" t="e">
        <f>VLOOKUP(K489,#REF!,2,0)</f>
        <v>#REF!</v>
      </c>
      <c r="K489" s="5" t="str">
        <f t="shared" si="24"/>
        <v>80 1 00 76200</v>
      </c>
      <c r="M489" s="22" t="s">
        <v>1133</v>
      </c>
      <c r="N489" s="7" t="b">
        <f t="shared" si="25"/>
        <v>1</v>
      </c>
      <c r="O489" s="49"/>
    </row>
    <row r="490" spans="1:15" s="49" customFormat="1" ht="112.5">
      <c r="A490" s="84">
        <v>80</v>
      </c>
      <c r="B490" s="84" t="s">
        <v>15</v>
      </c>
      <c r="C490" s="84" t="s">
        <v>989</v>
      </c>
      <c r="D490" s="84" t="s">
        <v>1134</v>
      </c>
      <c r="E490" s="94" t="s">
        <v>991</v>
      </c>
      <c r="F490" s="28">
        <v>80</v>
      </c>
      <c r="G490" s="28" t="s">
        <v>15</v>
      </c>
      <c r="H490" s="30" t="s">
        <v>12</v>
      </c>
      <c r="I490" s="59">
        <v>76360</v>
      </c>
      <c r="J490" s="236" t="e">
        <f>VLOOKUP(K490,#REF!,2,0)</f>
        <v>#REF!</v>
      </c>
      <c r="K490" s="5" t="str">
        <f t="shared" si="24"/>
        <v>80 1 00 76360</v>
      </c>
      <c r="L490" s="6"/>
      <c r="M490" s="22" t="s">
        <v>1135</v>
      </c>
      <c r="N490" s="7" t="b">
        <f t="shared" si="25"/>
        <v>1</v>
      </c>
    </row>
    <row r="491" spans="1:15" s="49" customFormat="1">
      <c r="A491" s="81">
        <v>80</v>
      </c>
      <c r="B491" s="81" t="s">
        <v>94</v>
      </c>
      <c r="C491" s="82">
        <v>0</v>
      </c>
      <c r="D491" s="83" t="s">
        <v>1136</v>
      </c>
      <c r="E491" s="96" t="s">
        <v>1023</v>
      </c>
      <c r="F491" s="24">
        <v>80</v>
      </c>
      <c r="G491" s="24" t="s">
        <v>94</v>
      </c>
      <c r="H491" s="25" t="s">
        <v>12</v>
      </c>
      <c r="I491" s="25" t="s">
        <v>13</v>
      </c>
      <c r="J491" s="170" t="e">
        <f>VLOOKUP(K491,#REF!,2,0)</f>
        <v>#REF!</v>
      </c>
      <c r="K491" s="5" t="str">
        <f t="shared" si="24"/>
        <v>80 2 00 00000</v>
      </c>
      <c r="L491" s="6"/>
      <c r="M491" s="12" t="s">
        <v>1137</v>
      </c>
      <c r="N491" s="7" t="b">
        <f t="shared" si="25"/>
        <v>1</v>
      </c>
    </row>
    <row r="492" spans="1:15" s="49" customFormat="1" ht="93.75">
      <c r="A492" s="84">
        <v>80</v>
      </c>
      <c r="B492" s="84" t="s">
        <v>94</v>
      </c>
      <c r="C492" s="84" t="s">
        <v>1025</v>
      </c>
      <c r="D492" s="84" t="s">
        <v>1138</v>
      </c>
      <c r="E492" s="94" t="s">
        <v>1027</v>
      </c>
      <c r="F492" s="28">
        <v>80</v>
      </c>
      <c r="G492" s="28" t="s">
        <v>94</v>
      </c>
      <c r="H492" s="30" t="s">
        <v>12</v>
      </c>
      <c r="I492" s="59">
        <v>21120</v>
      </c>
      <c r="J492" s="236" t="e">
        <f>VLOOKUP(K492,#REF!,2,0)</f>
        <v>#REF!</v>
      </c>
      <c r="K492" s="5" t="str">
        <f t="shared" si="24"/>
        <v>80 2 00 21120</v>
      </c>
      <c r="L492" s="6"/>
      <c r="M492" s="22" t="s">
        <v>1139</v>
      </c>
      <c r="N492" s="7" t="b">
        <f t="shared" si="25"/>
        <v>1</v>
      </c>
    </row>
    <row r="493" spans="1:15" s="49" customFormat="1">
      <c r="A493" s="69"/>
      <c r="B493" s="69"/>
      <c r="C493" s="69"/>
      <c r="D493" s="69"/>
      <c r="E493" s="76"/>
      <c r="F493" s="14" t="s">
        <v>1140</v>
      </c>
      <c r="G493" s="14" t="s">
        <v>94</v>
      </c>
      <c r="H493" s="15" t="s">
        <v>12</v>
      </c>
      <c r="I493" s="17">
        <v>21270</v>
      </c>
      <c r="J493" s="142" t="e">
        <f>VLOOKUP(K493,#REF!,2,0)</f>
        <v>#REF!</v>
      </c>
      <c r="K493" s="5" t="str">
        <f t="shared" si="24"/>
        <v>80 2 00 21270</v>
      </c>
      <c r="L493" s="6"/>
      <c r="M493" s="22" t="s">
        <v>1494</v>
      </c>
      <c r="N493" s="7" t="b">
        <f t="shared" si="25"/>
        <v>1</v>
      </c>
    </row>
    <row r="494" spans="1:15" s="49" customFormat="1" ht="45">
      <c r="A494" s="78">
        <v>81</v>
      </c>
      <c r="B494" s="78">
        <v>0</v>
      </c>
      <c r="C494" s="78" t="s">
        <v>9</v>
      </c>
      <c r="D494" s="80" t="s">
        <v>1141</v>
      </c>
      <c r="E494" s="95" t="s">
        <v>1142</v>
      </c>
      <c r="F494" s="23">
        <v>81</v>
      </c>
      <c r="G494" s="23">
        <v>0</v>
      </c>
      <c r="H494" s="9" t="s">
        <v>12</v>
      </c>
      <c r="I494" s="9" t="s">
        <v>13</v>
      </c>
      <c r="J494" s="163" t="e">
        <f>VLOOKUP(K494,#REF!,2,0)</f>
        <v>#REF!</v>
      </c>
      <c r="K494" s="5" t="str">
        <f t="shared" si="24"/>
        <v>81 0 00 00000</v>
      </c>
      <c r="L494" s="6"/>
      <c r="M494" s="11" t="s">
        <v>1143</v>
      </c>
      <c r="N494" s="7" t="b">
        <f>K494=M494</f>
        <v>1</v>
      </c>
    </row>
    <row r="495" spans="1:15" s="49" customFormat="1" ht="37.5">
      <c r="A495" s="81">
        <v>81</v>
      </c>
      <c r="B495" s="81" t="s">
        <v>15</v>
      </c>
      <c r="C495" s="82">
        <v>0</v>
      </c>
      <c r="D495" s="83" t="s">
        <v>1144</v>
      </c>
      <c r="E495" s="96" t="s">
        <v>1145</v>
      </c>
      <c r="F495" s="24">
        <v>81</v>
      </c>
      <c r="G495" s="24" t="s">
        <v>15</v>
      </c>
      <c r="H495" s="25" t="s">
        <v>12</v>
      </c>
      <c r="I495" s="25" t="s">
        <v>13</v>
      </c>
      <c r="J495" s="170" t="e">
        <f>VLOOKUP(K495,#REF!,2,0)</f>
        <v>#REF!</v>
      </c>
      <c r="K495" s="5" t="str">
        <f t="shared" si="24"/>
        <v>81 1 00 00000</v>
      </c>
      <c r="L495" s="6"/>
      <c r="M495" s="12" t="s">
        <v>1146</v>
      </c>
      <c r="N495" s="7" t="b">
        <f t="shared" ref="N495:N550" si="26">K495=M495</f>
        <v>1</v>
      </c>
    </row>
    <row r="496" spans="1:15" s="49" customFormat="1" ht="37.5">
      <c r="A496" s="84">
        <v>81</v>
      </c>
      <c r="B496" s="84" t="s">
        <v>15</v>
      </c>
      <c r="C496" s="84" t="s">
        <v>964</v>
      </c>
      <c r="D496" s="84" t="s">
        <v>1147</v>
      </c>
      <c r="E496" s="94" t="s">
        <v>942</v>
      </c>
      <c r="F496" s="28">
        <v>81</v>
      </c>
      <c r="G496" s="28" t="s">
        <v>15</v>
      </c>
      <c r="H496" s="30" t="s">
        <v>12</v>
      </c>
      <c r="I496" s="59">
        <v>10010</v>
      </c>
      <c r="J496" s="236" t="e">
        <f>VLOOKUP(K496,#REF!,2,0)</f>
        <v>#REF!</v>
      </c>
      <c r="K496" s="5" t="str">
        <f t="shared" si="24"/>
        <v>81 1 00 10010</v>
      </c>
      <c r="L496" s="6"/>
      <c r="M496" s="22" t="s">
        <v>1148</v>
      </c>
      <c r="N496" s="7" t="b">
        <f t="shared" si="26"/>
        <v>1</v>
      </c>
    </row>
    <row r="497" spans="1:15" s="49" customFormat="1" ht="37.5">
      <c r="A497" s="84">
        <v>81</v>
      </c>
      <c r="B497" s="84" t="s">
        <v>15</v>
      </c>
      <c r="C497" s="84" t="s">
        <v>967</v>
      </c>
      <c r="D497" s="84" t="s">
        <v>1149</v>
      </c>
      <c r="E497" s="94" t="s">
        <v>945</v>
      </c>
      <c r="F497" s="28">
        <v>81</v>
      </c>
      <c r="G497" s="28" t="s">
        <v>15</v>
      </c>
      <c r="H497" s="30" t="s">
        <v>12</v>
      </c>
      <c r="I497" s="59">
        <v>10020</v>
      </c>
      <c r="J497" s="236" t="e">
        <f>VLOOKUP(K497,#REF!,2,0)</f>
        <v>#REF!</v>
      </c>
      <c r="K497" s="5" t="str">
        <f t="shared" si="24"/>
        <v>81 1 00 10020</v>
      </c>
      <c r="L497" s="6"/>
      <c r="M497" s="22" t="s">
        <v>1150</v>
      </c>
      <c r="N497" s="7" t="b">
        <f t="shared" si="26"/>
        <v>1</v>
      </c>
    </row>
    <row r="498" spans="1:15" s="49" customFormat="1">
      <c r="A498" s="84"/>
      <c r="B498" s="84"/>
      <c r="C498" s="84"/>
      <c r="D498" s="84"/>
      <c r="E498" s="94"/>
      <c r="F498" s="28">
        <v>81</v>
      </c>
      <c r="G498" s="28" t="s">
        <v>15</v>
      </c>
      <c r="H498" s="30" t="s">
        <v>12</v>
      </c>
      <c r="I498" s="59">
        <v>20050</v>
      </c>
      <c r="J498" s="236" t="e">
        <f>VLOOKUP(K498,#REF!,2,0)</f>
        <v>#REF!</v>
      </c>
      <c r="K498" s="5" t="str">
        <f t="shared" si="24"/>
        <v>81 1 00 20050</v>
      </c>
      <c r="L498" s="6"/>
      <c r="M498" s="22" t="s">
        <v>1495</v>
      </c>
      <c r="N498" s="7" t="b">
        <f t="shared" si="26"/>
        <v>1</v>
      </c>
    </row>
    <row r="499" spans="1:15" s="49" customFormat="1" ht="112.5">
      <c r="A499" s="84">
        <v>81</v>
      </c>
      <c r="B499" s="84" t="s">
        <v>15</v>
      </c>
      <c r="C499" s="84" t="s">
        <v>1065</v>
      </c>
      <c r="D499" s="84" t="s">
        <v>1151</v>
      </c>
      <c r="E499" s="94" t="s">
        <v>1067</v>
      </c>
      <c r="F499" s="28">
        <v>81</v>
      </c>
      <c r="G499" s="28" t="s">
        <v>15</v>
      </c>
      <c r="H499" s="30" t="s">
        <v>12</v>
      </c>
      <c r="I499" s="59">
        <v>76200</v>
      </c>
      <c r="J499" s="236" t="e">
        <f>VLOOKUP(K499,#REF!,2,0)</f>
        <v>#REF!</v>
      </c>
      <c r="K499" s="5" t="str">
        <f t="shared" si="24"/>
        <v>81 1 00 76200</v>
      </c>
      <c r="L499" s="6"/>
      <c r="M499" s="22" t="s">
        <v>1152</v>
      </c>
      <c r="N499" s="7" t="b">
        <f t="shared" si="26"/>
        <v>1</v>
      </c>
    </row>
    <row r="500" spans="1:15" s="49" customFormat="1" ht="112.5">
      <c r="A500" s="84">
        <v>81</v>
      </c>
      <c r="B500" s="84" t="s">
        <v>15</v>
      </c>
      <c r="C500" s="84" t="s">
        <v>989</v>
      </c>
      <c r="D500" s="84" t="s">
        <v>1153</v>
      </c>
      <c r="E500" s="94" t="s">
        <v>991</v>
      </c>
      <c r="F500" s="28">
        <v>81</v>
      </c>
      <c r="G500" s="28" t="s">
        <v>15</v>
      </c>
      <c r="H500" s="30" t="s">
        <v>12</v>
      </c>
      <c r="I500" s="59">
        <v>76360</v>
      </c>
      <c r="J500" s="236" t="e">
        <f>VLOOKUP(K500,#REF!,2,0)</f>
        <v>#REF!</v>
      </c>
      <c r="K500" s="5" t="str">
        <f t="shared" si="24"/>
        <v>81 1 00 76360</v>
      </c>
      <c r="L500" s="6"/>
      <c r="M500" s="22" t="s">
        <v>1154</v>
      </c>
      <c r="N500" s="7" t="b">
        <f t="shared" si="26"/>
        <v>1</v>
      </c>
    </row>
    <row r="501" spans="1:15" s="49" customFormat="1">
      <c r="A501" s="84"/>
      <c r="B501" s="84"/>
      <c r="C501" s="84"/>
      <c r="D501" s="84"/>
      <c r="E501" s="94"/>
      <c r="F501" s="28">
        <v>81</v>
      </c>
      <c r="G501" s="28" t="s">
        <v>15</v>
      </c>
      <c r="H501" s="30" t="s">
        <v>12</v>
      </c>
      <c r="I501" s="59">
        <v>77250</v>
      </c>
      <c r="J501" s="236" t="e">
        <f>VLOOKUP(K501,#REF!,2,0)</f>
        <v>#REF!</v>
      </c>
      <c r="K501" s="5" t="str">
        <f t="shared" si="24"/>
        <v>81 1 00 77250</v>
      </c>
      <c r="L501" s="6"/>
      <c r="M501" s="22" t="s">
        <v>1496</v>
      </c>
      <c r="N501" s="7" t="b">
        <f t="shared" si="26"/>
        <v>1</v>
      </c>
    </row>
    <row r="502" spans="1:15" s="49" customFormat="1" ht="45">
      <c r="A502" s="78">
        <v>82</v>
      </c>
      <c r="B502" s="78">
        <v>0</v>
      </c>
      <c r="C502" s="78" t="s">
        <v>9</v>
      </c>
      <c r="D502" s="80" t="s">
        <v>1155</v>
      </c>
      <c r="E502" s="95" t="s">
        <v>1156</v>
      </c>
      <c r="F502" s="23">
        <v>82</v>
      </c>
      <c r="G502" s="23">
        <v>0</v>
      </c>
      <c r="H502" s="9" t="s">
        <v>12</v>
      </c>
      <c r="I502" s="9" t="s">
        <v>13</v>
      </c>
      <c r="J502" s="163" t="e">
        <f>VLOOKUP(K502,#REF!,2,0)</f>
        <v>#REF!</v>
      </c>
      <c r="K502" s="5" t="str">
        <f t="shared" si="24"/>
        <v>82 0 00 00000</v>
      </c>
      <c r="L502" s="6"/>
      <c r="M502" s="22" t="s">
        <v>1157</v>
      </c>
      <c r="N502" s="7" t="b">
        <f t="shared" si="26"/>
        <v>1</v>
      </c>
      <c r="O502" s="6"/>
    </row>
    <row r="503" spans="1:15" s="49" customFormat="1" ht="37.5">
      <c r="A503" s="81">
        <v>82</v>
      </c>
      <c r="B503" s="81" t="s">
        <v>15</v>
      </c>
      <c r="C503" s="82">
        <v>0</v>
      </c>
      <c r="D503" s="83" t="s">
        <v>1158</v>
      </c>
      <c r="E503" s="96" t="s">
        <v>1159</v>
      </c>
      <c r="F503" s="24">
        <v>82</v>
      </c>
      <c r="G503" s="24" t="s">
        <v>15</v>
      </c>
      <c r="H503" s="25" t="s">
        <v>12</v>
      </c>
      <c r="I503" s="25" t="s">
        <v>13</v>
      </c>
      <c r="J503" s="170" t="e">
        <f>VLOOKUP(K503,#REF!,2,0)</f>
        <v>#REF!</v>
      </c>
      <c r="K503" s="5" t="str">
        <f t="shared" si="24"/>
        <v>82 1 00 00000</v>
      </c>
      <c r="L503" s="6"/>
      <c r="M503" s="22" t="s">
        <v>1160</v>
      </c>
      <c r="N503" s="7" t="b">
        <f t="shared" si="26"/>
        <v>1</v>
      </c>
      <c r="O503" s="6"/>
    </row>
    <row r="504" spans="1:15" ht="37.5">
      <c r="A504" s="84">
        <v>82</v>
      </c>
      <c r="B504" s="84" t="s">
        <v>15</v>
      </c>
      <c r="C504" s="84" t="s">
        <v>964</v>
      </c>
      <c r="D504" s="84" t="s">
        <v>1161</v>
      </c>
      <c r="E504" s="94" t="s">
        <v>942</v>
      </c>
      <c r="F504" s="28">
        <v>82</v>
      </c>
      <c r="G504" s="28" t="s">
        <v>15</v>
      </c>
      <c r="H504" s="30" t="s">
        <v>12</v>
      </c>
      <c r="I504" s="59">
        <v>10010</v>
      </c>
      <c r="J504" s="236" t="e">
        <f>VLOOKUP(K504,#REF!,2,0)</f>
        <v>#REF!</v>
      </c>
      <c r="K504" s="5" t="str">
        <f t="shared" si="24"/>
        <v>82 1 00 10010</v>
      </c>
      <c r="M504" s="22" t="s">
        <v>1162</v>
      </c>
      <c r="N504" s="7" t="b">
        <f t="shared" si="26"/>
        <v>1</v>
      </c>
    </row>
    <row r="505" spans="1:15" ht="37.5">
      <c r="A505" s="84">
        <v>82</v>
      </c>
      <c r="B505" s="84" t="s">
        <v>15</v>
      </c>
      <c r="C505" s="84" t="s">
        <v>967</v>
      </c>
      <c r="D505" s="84" t="s">
        <v>1163</v>
      </c>
      <c r="E505" s="94" t="s">
        <v>945</v>
      </c>
      <c r="F505" s="28">
        <v>82</v>
      </c>
      <c r="G505" s="28" t="s">
        <v>15</v>
      </c>
      <c r="H505" s="30" t="s">
        <v>12</v>
      </c>
      <c r="I505" s="59">
        <v>10020</v>
      </c>
      <c r="J505" s="236" t="e">
        <f>VLOOKUP(K505,#REF!,2,0)</f>
        <v>#REF!</v>
      </c>
      <c r="K505" s="5" t="str">
        <f t="shared" si="24"/>
        <v>82 1 00 10020</v>
      </c>
      <c r="M505" s="22" t="s">
        <v>1164</v>
      </c>
      <c r="N505" s="7" t="b">
        <f t="shared" si="26"/>
        <v>1</v>
      </c>
    </row>
    <row r="506" spans="1:15">
      <c r="A506" s="84"/>
      <c r="B506" s="84"/>
      <c r="C506" s="84"/>
      <c r="D506" s="84"/>
      <c r="E506" s="94"/>
      <c r="F506" s="28">
        <v>82</v>
      </c>
      <c r="G506" s="28" t="s">
        <v>15</v>
      </c>
      <c r="H506" s="30" t="s">
        <v>12</v>
      </c>
      <c r="I506" s="59">
        <v>20050</v>
      </c>
      <c r="J506" s="236" t="e">
        <f>VLOOKUP(K506,#REF!,2,0)</f>
        <v>#REF!</v>
      </c>
      <c r="K506" s="5" t="str">
        <f t="shared" si="24"/>
        <v>82 1 00 20050</v>
      </c>
      <c r="M506" s="22" t="s">
        <v>1497</v>
      </c>
      <c r="N506" s="7" t="b">
        <f t="shared" si="26"/>
        <v>1</v>
      </c>
    </row>
    <row r="507" spans="1:15" ht="112.5">
      <c r="A507" s="84">
        <v>82</v>
      </c>
      <c r="B507" s="84" t="s">
        <v>15</v>
      </c>
      <c r="C507" s="84" t="s">
        <v>1065</v>
      </c>
      <c r="D507" s="84" t="s">
        <v>1165</v>
      </c>
      <c r="E507" s="94" t="s">
        <v>1067</v>
      </c>
      <c r="F507" s="28">
        <v>82</v>
      </c>
      <c r="G507" s="28" t="s">
        <v>15</v>
      </c>
      <c r="H507" s="30" t="s">
        <v>12</v>
      </c>
      <c r="I507" s="59">
        <v>76200</v>
      </c>
      <c r="J507" s="236" t="e">
        <f>VLOOKUP(K507,#REF!,2,0)</f>
        <v>#REF!</v>
      </c>
      <c r="K507" s="5" t="str">
        <f t="shared" si="24"/>
        <v>82 1 00 76200</v>
      </c>
      <c r="M507" s="22" t="s">
        <v>1166</v>
      </c>
      <c r="N507" s="7" t="b">
        <f t="shared" si="26"/>
        <v>1</v>
      </c>
    </row>
    <row r="508" spans="1:15" s="4" customFormat="1" ht="112.5">
      <c r="A508" s="84">
        <v>82</v>
      </c>
      <c r="B508" s="84" t="s">
        <v>15</v>
      </c>
      <c r="C508" s="84" t="s">
        <v>989</v>
      </c>
      <c r="D508" s="84" t="s">
        <v>1167</v>
      </c>
      <c r="E508" s="94" t="s">
        <v>991</v>
      </c>
      <c r="F508" s="28">
        <v>82</v>
      </c>
      <c r="G508" s="28" t="s">
        <v>15</v>
      </c>
      <c r="H508" s="30" t="s">
        <v>12</v>
      </c>
      <c r="I508" s="59">
        <v>76360</v>
      </c>
      <c r="J508" s="236" t="e">
        <f>VLOOKUP(K508,#REF!,2,0)</f>
        <v>#REF!</v>
      </c>
      <c r="K508" s="5" t="str">
        <f t="shared" si="24"/>
        <v>82 1 00 76360</v>
      </c>
      <c r="L508" s="6"/>
      <c r="M508" s="22" t="s">
        <v>1168</v>
      </c>
      <c r="N508" s="7" t="b">
        <f t="shared" si="26"/>
        <v>1</v>
      </c>
      <c r="O508" s="6"/>
    </row>
    <row r="509" spans="1:15" s="4" customFormat="1">
      <c r="A509" s="81">
        <v>82</v>
      </c>
      <c r="B509" s="81" t="s">
        <v>94</v>
      </c>
      <c r="C509" s="82">
        <v>0</v>
      </c>
      <c r="D509" s="83" t="s">
        <v>1169</v>
      </c>
      <c r="E509" s="96" t="s">
        <v>1023</v>
      </c>
      <c r="F509" s="24">
        <v>82</v>
      </c>
      <c r="G509" s="24" t="s">
        <v>94</v>
      </c>
      <c r="H509" s="25" t="s">
        <v>12</v>
      </c>
      <c r="I509" s="25" t="s">
        <v>13</v>
      </c>
      <c r="J509" s="170" t="e">
        <f>VLOOKUP(K509,#REF!,2,0)</f>
        <v>#REF!</v>
      </c>
      <c r="K509" s="5" t="str">
        <f t="shared" si="24"/>
        <v>82 2 00 00000</v>
      </c>
      <c r="L509" s="6"/>
      <c r="M509" s="12" t="s">
        <v>1170</v>
      </c>
      <c r="N509" s="7" t="b">
        <f t="shared" si="26"/>
        <v>1</v>
      </c>
      <c r="O509" s="6"/>
    </row>
    <row r="510" spans="1:15" s="4" customFormat="1">
      <c r="A510" s="67"/>
      <c r="B510" s="67"/>
      <c r="C510" s="143"/>
      <c r="D510" s="238"/>
      <c r="E510" s="239"/>
      <c r="F510" s="28">
        <v>82</v>
      </c>
      <c r="G510" s="28" t="s">
        <v>94</v>
      </c>
      <c r="H510" s="30" t="s">
        <v>12</v>
      </c>
      <c r="I510" s="15" t="s">
        <v>379</v>
      </c>
      <c r="J510" s="240" t="e">
        <f>VLOOKUP(K510,#REF!,2,0)</f>
        <v>#REF!</v>
      </c>
      <c r="K510" s="5" t="str">
        <f t="shared" si="24"/>
        <v>82 2 00 20200</v>
      </c>
      <c r="L510" s="6"/>
      <c r="M510" s="22" t="s">
        <v>1498</v>
      </c>
      <c r="N510" s="7" t="b">
        <f t="shared" si="26"/>
        <v>1</v>
      </c>
      <c r="O510" s="6"/>
    </row>
    <row r="511" spans="1:15" s="4" customFormat="1" ht="93.75">
      <c r="A511" s="84">
        <v>82</v>
      </c>
      <c r="B511" s="84" t="s">
        <v>94</v>
      </c>
      <c r="C511" s="84" t="s">
        <v>1025</v>
      </c>
      <c r="D511" s="84" t="s">
        <v>1171</v>
      </c>
      <c r="E511" s="94" t="s">
        <v>1027</v>
      </c>
      <c r="F511" s="28">
        <v>82</v>
      </c>
      <c r="G511" s="28" t="s">
        <v>94</v>
      </c>
      <c r="H511" s="30" t="s">
        <v>12</v>
      </c>
      <c r="I511" s="59">
        <v>21120</v>
      </c>
      <c r="J511" s="236" t="e">
        <f>VLOOKUP(K511,#REF!,2,0)</f>
        <v>#REF!</v>
      </c>
      <c r="K511" s="5" t="str">
        <f t="shared" si="24"/>
        <v>82 2 00 21120</v>
      </c>
      <c r="L511" s="6"/>
      <c r="M511" s="22" t="s">
        <v>1172</v>
      </c>
      <c r="N511" s="7" t="b">
        <f t="shared" si="26"/>
        <v>1</v>
      </c>
      <c r="O511" s="6"/>
    </row>
    <row r="512" spans="1:15" s="4" customFormat="1">
      <c r="A512" s="84"/>
      <c r="B512" s="84"/>
      <c r="C512" s="84"/>
      <c r="D512" s="84"/>
      <c r="E512" s="94"/>
      <c r="F512" s="28" t="s">
        <v>1173</v>
      </c>
      <c r="G512" s="28" t="s">
        <v>94</v>
      </c>
      <c r="H512" s="30" t="s">
        <v>12</v>
      </c>
      <c r="I512" s="59">
        <v>21270</v>
      </c>
      <c r="J512" s="236" t="e">
        <f>VLOOKUP(K512,#REF!,2,0)</f>
        <v>#REF!</v>
      </c>
      <c r="K512" s="5" t="str">
        <f t="shared" si="24"/>
        <v>82 2 00 21270</v>
      </c>
      <c r="L512" s="6"/>
      <c r="M512" s="22" t="s">
        <v>1499</v>
      </c>
      <c r="N512" s="7" t="b">
        <f t="shared" si="26"/>
        <v>1</v>
      </c>
      <c r="O512" s="6"/>
    </row>
    <row r="513" spans="1:15" s="4" customFormat="1" ht="45">
      <c r="A513" s="78">
        <v>83</v>
      </c>
      <c r="B513" s="78">
        <v>0</v>
      </c>
      <c r="C513" s="78" t="s">
        <v>9</v>
      </c>
      <c r="D513" s="80" t="s">
        <v>1174</v>
      </c>
      <c r="E513" s="95" t="s">
        <v>1175</v>
      </c>
      <c r="F513" s="23">
        <v>83</v>
      </c>
      <c r="G513" s="23">
        <v>0</v>
      </c>
      <c r="H513" s="9" t="s">
        <v>12</v>
      </c>
      <c r="I513" s="9" t="s">
        <v>13</v>
      </c>
      <c r="J513" s="163" t="e">
        <f>VLOOKUP(K513,#REF!,2,0)</f>
        <v>#REF!</v>
      </c>
      <c r="K513" s="5" t="str">
        <f t="shared" si="24"/>
        <v>83 0 00 00000</v>
      </c>
      <c r="L513" s="6"/>
      <c r="M513" s="11" t="s">
        <v>1176</v>
      </c>
      <c r="N513" s="7" t="b">
        <f t="shared" si="26"/>
        <v>1</v>
      </c>
      <c r="O513" s="6"/>
    </row>
    <row r="514" spans="1:15" s="4" customFormat="1" ht="37.5">
      <c r="A514" s="81">
        <v>83</v>
      </c>
      <c r="B514" s="81" t="s">
        <v>15</v>
      </c>
      <c r="C514" s="82">
        <v>0</v>
      </c>
      <c r="D514" s="83" t="s">
        <v>1177</v>
      </c>
      <c r="E514" s="96" t="s">
        <v>1178</v>
      </c>
      <c r="F514" s="24">
        <v>83</v>
      </c>
      <c r="G514" s="24" t="s">
        <v>15</v>
      </c>
      <c r="H514" s="25" t="s">
        <v>12</v>
      </c>
      <c r="I514" s="25" t="s">
        <v>13</v>
      </c>
      <c r="J514" s="170" t="e">
        <f>VLOOKUP(K514,#REF!,2,0)</f>
        <v>#REF!</v>
      </c>
      <c r="K514" s="5" t="str">
        <f t="shared" si="24"/>
        <v>83 1 00 00000</v>
      </c>
      <c r="L514" s="6"/>
      <c r="M514" s="12" t="s">
        <v>1179</v>
      </c>
      <c r="N514" s="7" t="b">
        <f t="shared" si="26"/>
        <v>1</v>
      </c>
      <c r="O514" s="6"/>
    </row>
    <row r="515" spans="1:15" s="4" customFormat="1" ht="37.5">
      <c r="A515" s="84">
        <v>83</v>
      </c>
      <c r="B515" s="84" t="s">
        <v>15</v>
      </c>
      <c r="C515" s="84" t="s">
        <v>964</v>
      </c>
      <c r="D515" s="84" t="s">
        <v>1180</v>
      </c>
      <c r="E515" s="94" t="s">
        <v>942</v>
      </c>
      <c r="F515" s="28">
        <v>83</v>
      </c>
      <c r="G515" s="28" t="s">
        <v>15</v>
      </c>
      <c r="H515" s="30" t="s">
        <v>12</v>
      </c>
      <c r="I515" s="59">
        <v>10010</v>
      </c>
      <c r="J515" s="236" t="e">
        <f>VLOOKUP(K515,#REF!,2,0)</f>
        <v>#REF!</v>
      </c>
      <c r="K515" s="5" t="str">
        <f t="shared" si="24"/>
        <v>83 1 00 10010</v>
      </c>
      <c r="L515" s="6"/>
      <c r="M515" s="22" t="s">
        <v>1181</v>
      </c>
      <c r="N515" s="7" t="b">
        <f t="shared" si="26"/>
        <v>1</v>
      </c>
      <c r="O515" s="6"/>
    </row>
    <row r="516" spans="1:15" s="4" customFormat="1" ht="37.5">
      <c r="A516" s="84">
        <v>83</v>
      </c>
      <c r="B516" s="84" t="s">
        <v>15</v>
      </c>
      <c r="C516" s="84" t="s">
        <v>967</v>
      </c>
      <c r="D516" s="84" t="s">
        <v>1182</v>
      </c>
      <c r="E516" s="94" t="s">
        <v>945</v>
      </c>
      <c r="F516" s="28">
        <v>83</v>
      </c>
      <c r="G516" s="28" t="s">
        <v>15</v>
      </c>
      <c r="H516" s="30" t="s">
        <v>12</v>
      </c>
      <c r="I516" s="59">
        <v>10020</v>
      </c>
      <c r="J516" s="236" t="e">
        <f>VLOOKUP(K516,#REF!,2,0)</f>
        <v>#REF!</v>
      </c>
      <c r="K516" s="5" t="str">
        <f t="shared" si="24"/>
        <v>83 1 00 10020</v>
      </c>
      <c r="L516" s="6"/>
      <c r="M516" s="61" t="s">
        <v>1183</v>
      </c>
      <c r="N516" s="7" t="b">
        <f t="shared" si="26"/>
        <v>1</v>
      </c>
    </row>
    <row r="517" spans="1:15" s="4" customFormat="1">
      <c r="A517" s="84" t="s">
        <v>1184</v>
      </c>
      <c r="B517" s="84" t="s">
        <v>15</v>
      </c>
      <c r="C517" s="84" t="s">
        <v>1185</v>
      </c>
      <c r="D517" s="84" t="s">
        <v>1186</v>
      </c>
      <c r="E517" s="94" t="s">
        <v>666</v>
      </c>
      <c r="F517" s="28" t="s">
        <v>1184</v>
      </c>
      <c r="G517" s="28" t="s">
        <v>15</v>
      </c>
      <c r="H517" s="30" t="s">
        <v>12</v>
      </c>
      <c r="I517" s="59">
        <v>20050</v>
      </c>
      <c r="J517" s="236" t="e">
        <f>VLOOKUP(K517,#REF!,2,0)</f>
        <v>#REF!</v>
      </c>
      <c r="K517" s="5" t="str">
        <f t="shared" si="24"/>
        <v>83 1 00 20050</v>
      </c>
      <c r="L517" s="6"/>
      <c r="M517" s="61" t="s">
        <v>1187</v>
      </c>
      <c r="N517" s="7" t="b">
        <f t="shared" si="26"/>
        <v>1</v>
      </c>
    </row>
    <row r="518" spans="1:15" s="4" customFormat="1">
      <c r="A518" s="84"/>
      <c r="B518" s="84"/>
      <c r="C518" s="84"/>
      <c r="D518" s="84"/>
      <c r="E518" s="94"/>
      <c r="F518" s="28" t="s">
        <v>1184</v>
      </c>
      <c r="G518" s="28" t="s">
        <v>15</v>
      </c>
      <c r="H518" s="30" t="s">
        <v>12</v>
      </c>
      <c r="I518" s="59">
        <v>21040</v>
      </c>
      <c r="J518" s="236" t="e">
        <f>VLOOKUP(K518,#REF!,2,0)</f>
        <v>#REF!</v>
      </c>
      <c r="K518" s="5" t="str">
        <f t="shared" si="24"/>
        <v>83 1 00 21040</v>
      </c>
      <c r="L518" s="6"/>
      <c r="M518" s="22" t="s">
        <v>1501</v>
      </c>
      <c r="N518" s="7" t="b">
        <f t="shared" si="26"/>
        <v>1</v>
      </c>
    </row>
    <row r="519" spans="1:15" s="4" customFormat="1">
      <c r="A519" s="81">
        <v>83</v>
      </c>
      <c r="B519" s="81" t="s">
        <v>94</v>
      </c>
      <c r="C519" s="82">
        <v>0</v>
      </c>
      <c r="D519" s="83" t="s">
        <v>1188</v>
      </c>
      <c r="E519" s="96" t="s">
        <v>1023</v>
      </c>
      <c r="F519" s="24">
        <v>83</v>
      </c>
      <c r="G519" s="24" t="s">
        <v>94</v>
      </c>
      <c r="H519" s="25" t="s">
        <v>12</v>
      </c>
      <c r="I519" s="25" t="s">
        <v>13</v>
      </c>
      <c r="J519" s="170" t="e">
        <f>VLOOKUP(K519,#REF!,2,0)</f>
        <v>#REF!</v>
      </c>
      <c r="K519" s="5" t="str">
        <f t="shared" si="24"/>
        <v>83 2 00 00000</v>
      </c>
      <c r="L519" s="6"/>
      <c r="M519" s="12" t="s">
        <v>1189</v>
      </c>
      <c r="N519" s="7" t="b">
        <f t="shared" si="26"/>
        <v>1</v>
      </c>
    </row>
    <row r="520" spans="1:15" s="4" customFormat="1">
      <c r="A520" s="67"/>
      <c r="B520" s="67"/>
      <c r="C520" s="143"/>
      <c r="D520" s="238"/>
      <c r="E520" s="239"/>
      <c r="F520" s="28" t="s">
        <v>1184</v>
      </c>
      <c r="G520" s="28" t="s">
        <v>94</v>
      </c>
      <c r="H520" s="30" t="s">
        <v>12</v>
      </c>
      <c r="I520" s="15" t="s">
        <v>1597</v>
      </c>
      <c r="J520" s="166" t="e">
        <f>VLOOKUP(K520,#REF!,2,0)</f>
        <v>#REF!</v>
      </c>
      <c r="K520" s="5" t="str">
        <f t="shared" si="24"/>
        <v>83 2 00 20930</v>
      </c>
      <c r="L520" s="6"/>
      <c r="M520" s="111" t="s">
        <v>1503</v>
      </c>
      <c r="N520" s="7" t="b">
        <f t="shared" si="26"/>
        <v>1</v>
      </c>
    </row>
    <row r="521" spans="1:15" s="4" customFormat="1">
      <c r="A521" s="67"/>
      <c r="B521" s="67"/>
      <c r="C521" s="143"/>
      <c r="D521" s="238"/>
      <c r="E521" s="239"/>
      <c r="F521" s="28" t="s">
        <v>1184</v>
      </c>
      <c r="G521" s="28" t="s">
        <v>94</v>
      </c>
      <c r="H521" s="30" t="s">
        <v>12</v>
      </c>
      <c r="I521" s="15" t="s">
        <v>1598</v>
      </c>
      <c r="J521" s="166" t="e">
        <f>VLOOKUP(K521,#REF!,2,0)</f>
        <v>#REF!</v>
      </c>
      <c r="K521" s="5" t="str">
        <f t="shared" si="24"/>
        <v>83 2 00 20940</v>
      </c>
      <c r="L521" s="6"/>
      <c r="M521" s="132" t="s">
        <v>1505</v>
      </c>
      <c r="N521" s="7" t="b">
        <f t="shared" si="26"/>
        <v>1</v>
      </c>
    </row>
    <row r="522" spans="1:15" s="4" customFormat="1">
      <c r="A522" s="84">
        <v>83</v>
      </c>
      <c r="B522" s="84">
        <v>2</v>
      </c>
      <c r="C522" s="84">
        <v>2095</v>
      </c>
      <c r="D522" s="84" t="str">
        <f t="shared" ref="D522" si="27">CONCATENATE(TEXT(A522,"00")," ",B522," ",C522)</f>
        <v>83 2 2095</v>
      </c>
      <c r="E522" s="94" t="s">
        <v>1190</v>
      </c>
      <c r="F522" s="28" t="s">
        <v>1184</v>
      </c>
      <c r="G522" s="28" t="s">
        <v>94</v>
      </c>
      <c r="H522" s="30" t="s">
        <v>12</v>
      </c>
      <c r="I522" s="59">
        <v>20950</v>
      </c>
      <c r="J522" s="236" t="e">
        <f>VLOOKUP(K522,#REF!,2,0)</f>
        <v>#REF!</v>
      </c>
      <c r="K522" s="5" t="str">
        <f t="shared" si="24"/>
        <v>83 2 00 20950</v>
      </c>
      <c r="L522" s="6"/>
      <c r="M522" s="132"/>
      <c r="N522" s="7" t="b">
        <f t="shared" si="26"/>
        <v>0</v>
      </c>
    </row>
    <row r="523" spans="1:15" s="4" customFormat="1">
      <c r="A523" s="84"/>
      <c r="B523" s="84"/>
      <c r="C523" s="84"/>
      <c r="D523" s="84"/>
      <c r="E523" s="94"/>
      <c r="F523" s="28" t="s">
        <v>1184</v>
      </c>
      <c r="G523" s="28" t="s">
        <v>94</v>
      </c>
      <c r="H523" s="30" t="s">
        <v>12</v>
      </c>
      <c r="I523" s="59">
        <v>21120</v>
      </c>
      <c r="J523" s="236" t="e">
        <f>VLOOKUP(K523,#REF!,2,0)</f>
        <v>#REF!</v>
      </c>
      <c r="K523" s="5" t="str">
        <f t="shared" si="24"/>
        <v>83 2 00 21120</v>
      </c>
      <c r="L523" s="6"/>
      <c r="M523" s="22" t="s">
        <v>1193</v>
      </c>
      <c r="N523" s="7" t="b">
        <f t="shared" si="26"/>
        <v>1</v>
      </c>
    </row>
    <row r="524" spans="1:15" s="4" customFormat="1">
      <c r="A524" s="84"/>
      <c r="B524" s="84"/>
      <c r="C524" s="84"/>
      <c r="D524" s="84"/>
      <c r="E524" s="94"/>
      <c r="F524" s="28" t="s">
        <v>1184</v>
      </c>
      <c r="G524" s="28" t="s">
        <v>94</v>
      </c>
      <c r="H524" s="30" t="s">
        <v>12</v>
      </c>
      <c r="I524" s="59">
        <v>21310</v>
      </c>
      <c r="J524" s="236" t="e">
        <f>VLOOKUP(K524,#REF!,2,0)</f>
        <v>#REF!</v>
      </c>
      <c r="K524" s="5" t="str">
        <f t="shared" si="24"/>
        <v>83 2 00 21310</v>
      </c>
      <c r="L524" s="6"/>
      <c r="M524" s="22" t="s">
        <v>1509</v>
      </c>
      <c r="N524" s="7" t="b">
        <f t="shared" si="26"/>
        <v>1</v>
      </c>
    </row>
    <row r="525" spans="1:15" s="4" customFormat="1">
      <c r="A525" s="84"/>
      <c r="B525" s="84"/>
      <c r="C525" s="84"/>
      <c r="D525" s="84"/>
      <c r="E525" s="94"/>
      <c r="F525" s="28" t="s">
        <v>1184</v>
      </c>
      <c r="G525" s="28" t="s">
        <v>94</v>
      </c>
      <c r="H525" s="30" t="s">
        <v>12</v>
      </c>
      <c r="I525" s="59">
        <v>21320</v>
      </c>
      <c r="J525" s="236" t="e">
        <f>VLOOKUP(K525,#REF!,2,0)</f>
        <v>#REF!</v>
      </c>
      <c r="K525" s="5" t="str">
        <f t="shared" si="24"/>
        <v>83 2 00 21320</v>
      </c>
      <c r="L525" s="6"/>
      <c r="M525" s="22" t="s">
        <v>1511</v>
      </c>
      <c r="N525" s="7" t="b">
        <f t="shared" si="26"/>
        <v>1</v>
      </c>
    </row>
    <row r="526" spans="1:15" s="4" customFormat="1" ht="45">
      <c r="A526" s="78">
        <v>84</v>
      </c>
      <c r="B526" s="78">
        <v>0</v>
      </c>
      <c r="C526" s="78" t="s">
        <v>9</v>
      </c>
      <c r="D526" s="80" t="s">
        <v>1194</v>
      </c>
      <c r="E526" s="95" t="s">
        <v>1195</v>
      </c>
      <c r="F526" s="23">
        <v>84</v>
      </c>
      <c r="G526" s="23">
        <v>0</v>
      </c>
      <c r="H526" s="9" t="s">
        <v>12</v>
      </c>
      <c r="I526" s="9" t="s">
        <v>13</v>
      </c>
      <c r="J526" s="163" t="e">
        <f>VLOOKUP(K526,#REF!,2,0)</f>
        <v>#REF!</v>
      </c>
      <c r="K526" s="5" t="str">
        <f t="shared" si="24"/>
        <v>84 0 00 00000</v>
      </c>
      <c r="L526" s="6"/>
      <c r="M526" s="11" t="s">
        <v>1196</v>
      </c>
      <c r="N526" s="7" t="b">
        <f t="shared" si="26"/>
        <v>1</v>
      </c>
    </row>
    <row r="527" spans="1:15" s="4" customFormat="1" ht="37.5">
      <c r="A527" s="81">
        <v>84</v>
      </c>
      <c r="B527" s="81" t="s">
        <v>15</v>
      </c>
      <c r="C527" s="82">
        <v>0</v>
      </c>
      <c r="D527" s="83" t="s">
        <v>1197</v>
      </c>
      <c r="E527" s="96" t="s">
        <v>1198</v>
      </c>
      <c r="F527" s="24">
        <v>84</v>
      </c>
      <c r="G527" s="24" t="s">
        <v>15</v>
      </c>
      <c r="H527" s="25" t="s">
        <v>12</v>
      </c>
      <c r="I527" s="25" t="s">
        <v>13</v>
      </c>
      <c r="J527" s="170" t="e">
        <f>VLOOKUP(K527,#REF!,2,0)</f>
        <v>#REF!</v>
      </c>
      <c r="K527" s="5" t="str">
        <f t="shared" si="24"/>
        <v>84 1 00 00000</v>
      </c>
      <c r="L527" s="6"/>
      <c r="M527" s="12" t="s">
        <v>1199</v>
      </c>
      <c r="N527" s="7" t="b">
        <f t="shared" si="26"/>
        <v>1</v>
      </c>
    </row>
    <row r="528" spans="1:15" s="4" customFormat="1" ht="37.5">
      <c r="A528" s="84">
        <v>84</v>
      </c>
      <c r="B528" s="84" t="s">
        <v>15</v>
      </c>
      <c r="C528" s="84" t="s">
        <v>964</v>
      </c>
      <c r="D528" s="84" t="s">
        <v>1200</v>
      </c>
      <c r="E528" s="94" t="s">
        <v>942</v>
      </c>
      <c r="F528" s="28">
        <v>84</v>
      </c>
      <c r="G528" s="28" t="s">
        <v>15</v>
      </c>
      <c r="H528" s="30" t="s">
        <v>12</v>
      </c>
      <c r="I528" s="59">
        <v>10010</v>
      </c>
      <c r="J528" s="236" t="e">
        <f>VLOOKUP(K528,#REF!,2,0)</f>
        <v>#REF!</v>
      </c>
      <c r="K528" s="5" t="str">
        <f t="shared" si="24"/>
        <v>84 1 00 10010</v>
      </c>
      <c r="L528" s="6"/>
      <c r="M528" s="22" t="s">
        <v>1201</v>
      </c>
      <c r="N528" s="7" t="b">
        <f t="shared" si="26"/>
        <v>1</v>
      </c>
    </row>
    <row r="529" spans="1:14" s="4" customFormat="1" ht="37.5">
      <c r="A529" s="84">
        <v>84</v>
      </c>
      <c r="B529" s="84" t="s">
        <v>15</v>
      </c>
      <c r="C529" s="84" t="s">
        <v>967</v>
      </c>
      <c r="D529" s="84" t="s">
        <v>1202</v>
      </c>
      <c r="E529" s="94" t="s">
        <v>945</v>
      </c>
      <c r="F529" s="28">
        <v>84</v>
      </c>
      <c r="G529" s="28" t="s">
        <v>15</v>
      </c>
      <c r="H529" s="30" t="s">
        <v>12</v>
      </c>
      <c r="I529" s="59">
        <v>10020</v>
      </c>
      <c r="J529" s="236" t="e">
        <f>VLOOKUP(K529,#REF!,2,0)</f>
        <v>#REF!</v>
      </c>
      <c r="K529" s="5" t="str">
        <f t="shared" si="24"/>
        <v>84 1 00 10020</v>
      </c>
      <c r="L529" s="6"/>
      <c r="M529" s="22" t="s">
        <v>1203</v>
      </c>
      <c r="N529" s="7" t="b">
        <f t="shared" si="26"/>
        <v>1</v>
      </c>
    </row>
    <row r="530" spans="1:14" s="4" customFormat="1">
      <c r="A530" s="84"/>
      <c r="B530" s="84"/>
      <c r="C530" s="84"/>
      <c r="D530" s="84"/>
      <c r="E530" s="94"/>
      <c r="F530" s="28">
        <v>84</v>
      </c>
      <c r="G530" s="28" t="s">
        <v>15</v>
      </c>
      <c r="H530" s="30" t="s">
        <v>12</v>
      </c>
      <c r="I530" s="59">
        <v>20050</v>
      </c>
      <c r="J530" s="236" t="e">
        <f>VLOOKUP(K530,#REF!,2,0)</f>
        <v>#REF!</v>
      </c>
      <c r="K530" s="5" t="str">
        <f t="shared" si="24"/>
        <v>84 1 00 20050</v>
      </c>
      <c r="L530" s="6"/>
      <c r="M530" s="22" t="s">
        <v>1512</v>
      </c>
      <c r="N530" s="7" t="b">
        <f t="shared" si="26"/>
        <v>1</v>
      </c>
    </row>
    <row r="531" spans="1:14" s="4" customFormat="1" ht="37.5">
      <c r="A531" s="84">
        <v>84</v>
      </c>
      <c r="B531" s="84" t="s">
        <v>15</v>
      </c>
      <c r="C531" s="84" t="s">
        <v>1204</v>
      </c>
      <c r="D531" s="84" t="s">
        <v>1205</v>
      </c>
      <c r="E531" s="94" t="s">
        <v>1206</v>
      </c>
      <c r="F531" s="28">
        <v>84</v>
      </c>
      <c r="G531" s="28" t="s">
        <v>15</v>
      </c>
      <c r="H531" s="30" t="s">
        <v>12</v>
      </c>
      <c r="I531" s="59">
        <v>20740</v>
      </c>
      <c r="J531" s="236" t="e">
        <f>VLOOKUP(K531,#REF!,2,0)</f>
        <v>#REF!</v>
      </c>
      <c r="K531" s="5" t="str">
        <f t="shared" si="24"/>
        <v>84 1 00 20740</v>
      </c>
      <c r="L531" s="6"/>
      <c r="M531" s="22" t="s">
        <v>1207</v>
      </c>
      <c r="N531" s="7" t="b">
        <f t="shared" si="26"/>
        <v>1</v>
      </c>
    </row>
    <row r="532" spans="1:14" s="4" customFormat="1">
      <c r="A532" s="81">
        <v>84</v>
      </c>
      <c r="B532" s="81" t="s">
        <v>94</v>
      </c>
      <c r="C532" s="82">
        <v>0</v>
      </c>
      <c r="D532" s="83" t="s">
        <v>1208</v>
      </c>
      <c r="E532" s="96" t="s">
        <v>1023</v>
      </c>
      <c r="F532" s="24">
        <v>84</v>
      </c>
      <c r="G532" s="24" t="s">
        <v>94</v>
      </c>
      <c r="H532" s="25" t="s">
        <v>12</v>
      </c>
      <c r="I532" s="25" t="s">
        <v>13</v>
      </c>
      <c r="J532" s="170" t="e">
        <f>VLOOKUP(K532,#REF!,2,0)</f>
        <v>#REF!</v>
      </c>
      <c r="K532" s="5" t="str">
        <f t="shared" si="24"/>
        <v>84 2 00 00000</v>
      </c>
      <c r="L532" s="6"/>
      <c r="M532" s="12" t="s">
        <v>1209</v>
      </c>
      <c r="N532" s="7" t="b">
        <f t="shared" si="26"/>
        <v>1</v>
      </c>
    </row>
    <row r="533" spans="1:14" s="4" customFormat="1" ht="37.5">
      <c r="A533" s="84">
        <v>84</v>
      </c>
      <c r="B533" s="84" t="s">
        <v>94</v>
      </c>
      <c r="C533" s="84" t="s">
        <v>1210</v>
      </c>
      <c r="D533" s="84" t="s">
        <v>1211</v>
      </c>
      <c r="E533" s="94" t="s">
        <v>1212</v>
      </c>
      <c r="F533" s="28">
        <v>84</v>
      </c>
      <c r="G533" s="28" t="s">
        <v>94</v>
      </c>
      <c r="H533" s="30" t="s">
        <v>12</v>
      </c>
      <c r="I533" s="59">
        <v>21100</v>
      </c>
      <c r="J533" s="236" t="e">
        <f>VLOOKUP(K533,#REF!,2,0)</f>
        <v>#REF!</v>
      </c>
      <c r="K533" s="5" t="str">
        <f t="shared" si="24"/>
        <v>84 2 00 21100</v>
      </c>
      <c r="L533" s="6"/>
      <c r="M533" s="22" t="s">
        <v>1213</v>
      </c>
      <c r="N533" s="7" t="b">
        <f t="shared" si="26"/>
        <v>1</v>
      </c>
    </row>
    <row r="534" spans="1:14" s="4" customFormat="1">
      <c r="A534" s="84">
        <v>84</v>
      </c>
      <c r="B534" s="84" t="s">
        <v>94</v>
      </c>
      <c r="C534" s="84" t="s">
        <v>1214</v>
      </c>
      <c r="D534" s="84" t="s">
        <v>1215</v>
      </c>
      <c r="E534" s="94" t="s">
        <v>1216</v>
      </c>
      <c r="F534" s="28">
        <v>84</v>
      </c>
      <c r="G534" s="28" t="s">
        <v>94</v>
      </c>
      <c r="H534" s="30" t="s">
        <v>12</v>
      </c>
      <c r="I534" s="59">
        <v>21210</v>
      </c>
      <c r="J534" s="236" t="e">
        <f>VLOOKUP(K534,#REF!,2,0)</f>
        <v>#REF!</v>
      </c>
      <c r="K534" s="5" t="str">
        <f t="shared" ref="K534:K550" si="28">CONCATENATE(F534," ",G534," ",H534," ",I534)</f>
        <v>84 2 00 21210</v>
      </c>
      <c r="L534" s="6"/>
      <c r="M534" s="22" t="s">
        <v>1217</v>
      </c>
      <c r="N534" s="7" t="b">
        <f t="shared" si="26"/>
        <v>1</v>
      </c>
    </row>
    <row r="535" spans="1:14" s="4" customFormat="1" ht="67.5">
      <c r="A535" s="78">
        <v>85</v>
      </c>
      <c r="B535" s="78">
        <v>0</v>
      </c>
      <c r="C535" s="78" t="s">
        <v>9</v>
      </c>
      <c r="D535" s="80" t="s">
        <v>1218</v>
      </c>
      <c r="E535" s="95" t="s">
        <v>1219</v>
      </c>
      <c r="F535" s="23">
        <v>85</v>
      </c>
      <c r="G535" s="23">
        <v>0</v>
      </c>
      <c r="H535" s="9" t="s">
        <v>12</v>
      </c>
      <c r="I535" s="9" t="s">
        <v>13</v>
      </c>
      <c r="J535" s="163" t="e">
        <f>VLOOKUP(K535,#REF!,2,0)</f>
        <v>#REF!</v>
      </c>
      <c r="K535" s="5" t="str">
        <f t="shared" si="28"/>
        <v>85 0 00 00000</v>
      </c>
      <c r="L535" s="6"/>
      <c r="M535" s="11" t="s">
        <v>1220</v>
      </c>
      <c r="N535" s="7" t="b">
        <f t="shared" si="26"/>
        <v>1</v>
      </c>
    </row>
    <row r="536" spans="1:14" s="4" customFormat="1" ht="56.25">
      <c r="A536" s="81">
        <v>85</v>
      </c>
      <c r="B536" s="81" t="s">
        <v>15</v>
      </c>
      <c r="C536" s="82">
        <v>0</v>
      </c>
      <c r="D536" s="83" t="s">
        <v>1221</v>
      </c>
      <c r="E536" s="96" t="s">
        <v>1222</v>
      </c>
      <c r="F536" s="24">
        <v>85</v>
      </c>
      <c r="G536" s="24" t="s">
        <v>15</v>
      </c>
      <c r="H536" s="25" t="s">
        <v>12</v>
      </c>
      <c r="I536" s="25" t="s">
        <v>13</v>
      </c>
      <c r="J536" s="170" t="e">
        <f>VLOOKUP(K536,#REF!,2,0)</f>
        <v>#REF!</v>
      </c>
      <c r="K536" s="5" t="str">
        <f t="shared" si="28"/>
        <v>85 1 00 00000</v>
      </c>
      <c r="L536" s="6"/>
      <c r="M536" s="12" t="s">
        <v>1223</v>
      </c>
      <c r="N536" s="7" t="b">
        <f t="shared" si="26"/>
        <v>1</v>
      </c>
    </row>
    <row r="537" spans="1:14" s="4" customFormat="1" ht="37.5">
      <c r="A537" s="84">
        <v>85</v>
      </c>
      <c r="B537" s="84" t="s">
        <v>15</v>
      </c>
      <c r="C537" s="84" t="s">
        <v>964</v>
      </c>
      <c r="D537" s="84" t="s">
        <v>1224</v>
      </c>
      <c r="E537" s="94" t="s">
        <v>942</v>
      </c>
      <c r="F537" s="28">
        <v>85</v>
      </c>
      <c r="G537" s="28" t="s">
        <v>15</v>
      </c>
      <c r="H537" s="30" t="s">
        <v>12</v>
      </c>
      <c r="I537" s="59">
        <v>10010</v>
      </c>
      <c r="J537" s="236" t="e">
        <f>VLOOKUP(K537,#REF!,2,0)</f>
        <v>#REF!</v>
      </c>
      <c r="K537" s="5" t="str">
        <f t="shared" si="28"/>
        <v>85 1 00 10010</v>
      </c>
      <c r="L537" s="6"/>
      <c r="M537" s="45" t="s">
        <v>1225</v>
      </c>
      <c r="N537" s="7" t="b">
        <f t="shared" si="26"/>
        <v>1</v>
      </c>
    </row>
    <row r="538" spans="1:14" s="4" customFormat="1" ht="37.5">
      <c r="A538" s="84">
        <v>85</v>
      </c>
      <c r="B538" s="84" t="s">
        <v>15</v>
      </c>
      <c r="C538" s="84" t="s">
        <v>967</v>
      </c>
      <c r="D538" s="84" t="s">
        <v>1226</v>
      </c>
      <c r="E538" s="94" t="s">
        <v>945</v>
      </c>
      <c r="F538" s="28">
        <v>85</v>
      </c>
      <c r="G538" s="28" t="s">
        <v>15</v>
      </c>
      <c r="H538" s="30" t="s">
        <v>12</v>
      </c>
      <c r="I538" s="59">
        <v>10020</v>
      </c>
      <c r="J538" s="236" t="e">
        <f>VLOOKUP(K538,#REF!,2,0)</f>
        <v>#REF!</v>
      </c>
      <c r="K538" s="5" t="str">
        <f t="shared" si="28"/>
        <v>85 1 00 10020</v>
      </c>
      <c r="L538" s="6"/>
      <c r="M538" s="45" t="s">
        <v>1227</v>
      </c>
      <c r="N538" s="7" t="b">
        <f t="shared" si="26"/>
        <v>1</v>
      </c>
    </row>
    <row r="539" spans="1:14" s="4" customFormat="1" ht="22.5">
      <c r="A539" s="78"/>
      <c r="B539" s="78"/>
      <c r="C539" s="78"/>
      <c r="D539" s="80"/>
      <c r="E539" s="95"/>
      <c r="F539" s="23" t="s">
        <v>1599</v>
      </c>
      <c r="G539" s="23" t="s">
        <v>8</v>
      </c>
      <c r="H539" s="9" t="s">
        <v>12</v>
      </c>
      <c r="I539" s="9" t="s">
        <v>13</v>
      </c>
      <c r="J539" s="163" t="e">
        <f>VLOOKUP(K539,#REF!,2,0)</f>
        <v>#REF!</v>
      </c>
      <c r="K539" s="5" t="str">
        <f t="shared" si="28"/>
        <v>86 0 00 00000</v>
      </c>
      <c r="L539" s="6"/>
      <c r="M539" s="11" t="s">
        <v>1516</v>
      </c>
      <c r="N539" s="7" t="b">
        <f t="shared" si="26"/>
        <v>1</v>
      </c>
    </row>
    <row r="540" spans="1:14" s="4" customFormat="1">
      <c r="A540" s="81"/>
      <c r="B540" s="81"/>
      <c r="C540" s="82"/>
      <c r="D540" s="83"/>
      <c r="E540" s="96"/>
      <c r="F540" s="24" t="s">
        <v>1599</v>
      </c>
      <c r="G540" s="24" t="s">
        <v>15</v>
      </c>
      <c r="H540" s="25" t="s">
        <v>12</v>
      </c>
      <c r="I540" s="25" t="s">
        <v>13</v>
      </c>
      <c r="J540" s="170" t="e">
        <f>VLOOKUP(K540,#REF!,2,0)</f>
        <v>#REF!</v>
      </c>
      <c r="K540" s="5" t="str">
        <f t="shared" si="28"/>
        <v>86 1 00 00000</v>
      </c>
      <c r="L540" s="6"/>
      <c r="M540" s="12" t="s">
        <v>1518</v>
      </c>
      <c r="N540" s="7" t="b">
        <f t="shared" si="26"/>
        <v>1</v>
      </c>
    </row>
    <row r="541" spans="1:14" s="4" customFormat="1">
      <c r="A541" s="84"/>
      <c r="B541" s="84"/>
      <c r="C541" s="84"/>
      <c r="D541" s="84"/>
      <c r="E541" s="94"/>
      <c r="F541" s="28" t="s">
        <v>1599</v>
      </c>
      <c r="G541" s="28" t="s">
        <v>15</v>
      </c>
      <c r="H541" s="30" t="s">
        <v>12</v>
      </c>
      <c r="I541" s="59">
        <v>10010</v>
      </c>
      <c r="J541" s="236" t="e">
        <f>VLOOKUP(K541,#REF!,2,0)</f>
        <v>#REF!</v>
      </c>
      <c r="K541" s="5" t="str">
        <f t="shared" si="28"/>
        <v>86 1 00 10010</v>
      </c>
      <c r="L541" s="6"/>
      <c r="M541" s="45" t="s">
        <v>1519</v>
      </c>
      <c r="N541" s="7" t="b">
        <f t="shared" si="26"/>
        <v>1</v>
      </c>
    </row>
    <row r="542" spans="1:14" s="4" customFormat="1">
      <c r="A542" s="84"/>
      <c r="B542" s="84"/>
      <c r="C542" s="84"/>
      <c r="D542" s="84"/>
      <c r="E542" s="94"/>
      <c r="F542" s="28" t="s">
        <v>1599</v>
      </c>
      <c r="G542" s="28" t="s">
        <v>15</v>
      </c>
      <c r="H542" s="30" t="s">
        <v>12</v>
      </c>
      <c r="I542" s="59">
        <v>10020</v>
      </c>
      <c r="J542" s="236" t="e">
        <f>VLOOKUP(K542,#REF!,2,0)</f>
        <v>#REF!</v>
      </c>
      <c r="K542" s="5" t="str">
        <f t="shared" si="28"/>
        <v>86 1 00 10020</v>
      </c>
      <c r="L542" s="6"/>
      <c r="M542" s="45" t="s">
        <v>1520</v>
      </c>
      <c r="N542" s="7" t="b">
        <f t="shared" si="26"/>
        <v>1</v>
      </c>
    </row>
    <row r="543" spans="1:14" s="4" customFormat="1" ht="67.5">
      <c r="A543" s="78"/>
      <c r="B543" s="78"/>
      <c r="C543" s="78"/>
      <c r="D543" s="80"/>
      <c r="E543" s="95"/>
      <c r="F543" s="23" t="s">
        <v>1600</v>
      </c>
      <c r="G543" s="23" t="s">
        <v>8</v>
      </c>
      <c r="H543" s="9" t="s">
        <v>12</v>
      </c>
      <c r="I543" s="9" t="s">
        <v>13</v>
      </c>
      <c r="J543" s="163" t="s">
        <v>1521</v>
      </c>
      <c r="K543" s="5" t="str">
        <f t="shared" si="28"/>
        <v>98 0 00 00000</v>
      </c>
      <c r="L543" s="6"/>
      <c r="M543" s="11" t="s">
        <v>1522</v>
      </c>
      <c r="N543" s="7" t="b">
        <f t="shared" si="26"/>
        <v>1</v>
      </c>
    </row>
    <row r="544" spans="1:14" s="4" customFormat="1">
      <c r="A544" s="81"/>
      <c r="B544" s="81"/>
      <c r="C544" s="82"/>
      <c r="D544" s="83"/>
      <c r="E544" s="96"/>
      <c r="F544" s="24" t="s">
        <v>1600</v>
      </c>
      <c r="G544" s="24" t="s">
        <v>15</v>
      </c>
      <c r="H544" s="25" t="s">
        <v>12</v>
      </c>
      <c r="I544" s="25" t="s">
        <v>13</v>
      </c>
      <c r="J544" s="170" t="s">
        <v>1523</v>
      </c>
      <c r="K544" s="5" t="str">
        <f t="shared" si="28"/>
        <v>98 1 00 00000</v>
      </c>
      <c r="L544" s="6"/>
      <c r="M544" s="12" t="s">
        <v>1524</v>
      </c>
      <c r="N544" s="7" t="b">
        <f t="shared" si="26"/>
        <v>1</v>
      </c>
    </row>
    <row r="545" spans="1:14" s="4" customFormat="1" ht="37.5">
      <c r="A545" s="28">
        <v>73</v>
      </c>
      <c r="B545" s="28" t="s">
        <v>94</v>
      </c>
      <c r="C545" s="28" t="s">
        <v>1040</v>
      </c>
      <c r="D545" s="28" t="s">
        <v>1041</v>
      </c>
      <c r="E545" s="236" t="s">
        <v>1042</v>
      </c>
      <c r="F545" s="28" t="s">
        <v>1600</v>
      </c>
      <c r="G545" s="28" t="s">
        <v>15</v>
      </c>
      <c r="H545" s="30" t="s">
        <v>12</v>
      </c>
      <c r="I545" s="59">
        <v>10050</v>
      </c>
      <c r="J545" s="249" t="s">
        <v>1525</v>
      </c>
      <c r="K545" s="5" t="str">
        <f t="shared" si="28"/>
        <v>98 1 00 10050</v>
      </c>
      <c r="L545" s="6"/>
      <c r="M545" s="45" t="s">
        <v>1526</v>
      </c>
      <c r="N545" s="7" t="b">
        <f t="shared" si="26"/>
        <v>1</v>
      </c>
    </row>
    <row r="546" spans="1:14" s="4" customFormat="1">
      <c r="A546" s="14"/>
      <c r="B546" s="14"/>
      <c r="C546" s="14"/>
      <c r="D546" s="14"/>
      <c r="E546" s="142"/>
      <c r="F546" s="28" t="s">
        <v>1600</v>
      </c>
      <c r="G546" s="28" t="s">
        <v>15</v>
      </c>
      <c r="H546" s="30" t="s">
        <v>12</v>
      </c>
      <c r="I546" s="59">
        <v>20110</v>
      </c>
      <c r="J546" s="249" t="s">
        <v>1086</v>
      </c>
      <c r="K546" s="5" t="str">
        <f t="shared" si="28"/>
        <v>98 1 00 20110</v>
      </c>
      <c r="L546" s="6"/>
      <c r="M546" s="45" t="s">
        <v>1527</v>
      </c>
      <c r="N546" s="7" t="b">
        <f t="shared" si="26"/>
        <v>1</v>
      </c>
    </row>
    <row r="547" spans="1:14" s="4" customFormat="1" ht="131.25">
      <c r="A547" s="14">
        <v>73</v>
      </c>
      <c r="B547" s="14" t="s">
        <v>94</v>
      </c>
      <c r="C547" s="14" t="s">
        <v>1043</v>
      </c>
      <c r="D547" s="14" t="s">
        <v>1044</v>
      </c>
      <c r="E547" s="142" t="s">
        <v>1045</v>
      </c>
      <c r="F547" s="28" t="s">
        <v>1600</v>
      </c>
      <c r="G547" s="28" t="s">
        <v>15</v>
      </c>
      <c r="H547" s="30" t="s">
        <v>12</v>
      </c>
      <c r="I547" s="59">
        <v>20750</v>
      </c>
      <c r="J547" s="229" t="s">
        <v>1528</v>
      </c>
      <c r="K547" s="5" t="str">
        <f t="shared" si="28"/>
        <v>98 1 00 20750</v>
      </c>
      <c r="L547" s="6"/>
      <c r="M547" s="45" t="s">
        <v>1529</v>
      </c>
      <c r="N547" s="7" t="b">
        <f t="shared" si="26"/>
        <v>1</v>
      </c>
    </row>
    <row r="548" spans="1:14" s="4" customFormat="1" ht="37.5">
      <c r="A548" s="84"/>
      <c r="B548" s="84"/>
      <c r="C548" s="84"/>
      <c r="D548" s="84"/>
      <c r="E548" s="94"/>
      <c r="F548" s="28" t="s">
        <v>1600</v>
      </c>
      <c r="G548" s="28" t="s">
        <v>15</v>
      </c>
      <c r="H548" s="30" t="s">
        <v>12</v>
      </c>
      <c r="I548" s="59">
        <v>20860</v>
      </c>
      <c r="J548" s="249" t="s">
        <v>1530</v>
      </c>
      <c r="K548" s="5" t="str">
        <f t="shared" si="28"/>
        <v>98 1 00 20860</v>
      </c>
      <c r="L548" s="6"/>
      <c r="M548" s="45" t="s">
        <v>1531</v>
      </c>
      <c r="N548" s="7" t="b">
        <f t="shared" si="26"/>
        <v>1</v>
      </c>
    </row>
    <row r="549" spans="1:14" s="4" customFormat="1" ht="56.25">
      <c r="A549" s="84"/>
      <c r="B549" s="84"/>
      <c r="C549" s="84"/>
      <c r="D549" s="84"/>
      <c r="E549" s="94"/>
      <c r="F549" s="28" t="s">
        <v>1600</v>
      </c>
      <c r="G549" s="28" t="s">
        <v>15</v>
      </c>
      <c r="H549" s="30" t="s">
        <v>12</v>
      </c>
      <c r="I549" s="59">
        <v>51200</v>
      </c>
      <c r="J549" s="249" t="s">
        <v>1532</v>
      </c>
      <c r="K549" s="5" t="str">
        <f t="shared" si="28"/>
        <v>98 1 00 51200</v>
      </c>
      <c r="L549" s="6"/>
      <c r="M549" s="45" t="s">
        <v>1533</v>
      </c>
      <c r="N549" s="7" t="b">
        <f t="shared" si="26"/>
        <v>1</v>
      </c>
    </row>
    <row r="550" spans="1:14" s="4" customFormat="1" ht="56.25">
      <c r="A550" s="84"/>
      <c r="B550" s="84"/>
      <c r="C550" s="84"/>
      <c r="D550" s="84"/>
      <c r="E550" s="94"/>
      <c r="F550" s="28" t="s">
        <v>1600</v>
      </c>
      <c r="G550" s="28" t="s">
        <v>15</v>
      </c>
      <c r="H550" s="30" t="s">
        <v>12</v>
      </c>
      <c r="I550" s="59">
        <v>53910</v>
      </c>
      <c r="J550" s="249" t="s">
        <v>1534</v>
      </c>
      <c r="K550" s="5" t="str">
        <f t="shared" si="28"/>
        <v>98 1 00 53910</v>
      </c>
      <c r="L550" s="6"/>
      <c r="M550" s="45" t="s">
        <v>1535</v>
      </c>
      <c r="N550" s="7" t="b">
        <f t="shared" si="26"/>
        <v>1</v>
      </c>
    </row>
    <row r="551" spans="1:14" s="4" customFormat="1">
      <c r="A551" s="84"/>
      <c r="B551" s="84"/>
      <c r="C551" s="84"/>
      <c r="D551" s="84"/>
      <c r="E551" s="94"/>
      <c r="F551" s="28"/>
      <c r="G551" s="28"/>
      <c r="H551" s="30"/>
      <c r="I551" s="59"/>
      <c r="J551" s="236"/>
      <c r="K551" s="5"/>
      <c r="L551" s="6"/>
      <c r="M551" s="45"/>
      <c r="N551" s="7"/>
    </row>
    <row r="552" spans="1:14" s="4" customFormat="1">
      <c r="A552" s="97"/>
      <c r="B552" s="97"/>
      <c r="C552" s="98"/>
      <c r="D552" s="99"/>
      <c r="E552" s="66"/>
      <c r="J552" s="62"/>
      <c r="K552" s="5"/>
      <c r="L552" s="6"/>
      <c r="M552" s="5"/>
      <c r="N552" s="7"/>
    </row>
    <row r="553" spans="1:14" s="4" customFormat="1">
      <c r="A553" s="97"/>
      <c r="B553" s="97"/>
      <c r="C553" s="98"/>
      <c r="D553" s="99"/>
      <c r="E553" s="66"/>
      <c r="J553" s="62"/>
      <c r="K553" s="5"/>
      <c r="L553" s="6"/>
      <c r="M553" s="5"/>
      <c r="N553" s="7"/>
    </row>
    <row r="554" spans="1:14" s="4" customFormat="1">
      <c r="A554" s="97"/>
      <c r="B554" s="97"/>
      <c r="C554" s="98"/>
      <c r="D554" s="99"/>
      <c r="E554" s="66"/>
      <c r="J554" s="62"/>
      <c r="K554" s="5"/>
      <c r="L554" s="6"/>
      <c r="M554" s="5"/>
      <c r="N554" s="7"/>
    </row>
    <row r="555" spans="1:14" s="4" customFormat="1">
      <c r="A555" s="97"/>
      <c r="B555" s="97"/>
      <c r="C555" s="98"/>
      <c r="D555" s="99"/>
      <c r="E555" s="66"/>
      <c r="J555" s="62"/>
      <c r="K555" s="5"/>
      <c r="L555" s="6"/>
      <c r="M555" s="5"/>
      <c r="N555" s="7"/>
    </row>
    <row r="556" spans="1:14" s="4" customFormat="1">
      <c r="A556" s="97"/>
      <c r="B556" s="97"/>
      <c r="C556" s="98"/>
      <c r="D556" s="99"/>
      <c r="E556" s="66"/>
      <c r="J556" s="62"/>
      <c r="K556" s="5"/>
      <c r="L556" s="6"/>
      <c r="M556" s="5"/>
      <c r="N556" s="7"/>
    </row>
    <row r="557" spans="1:14" s="4" customFormat="1">
      <c r="A557" s="97"/>
      <c r="B557" s="97"/>
      <c r="C557" s="98"/>
      <c r="D557" s="99"/>
      <c r="E557" s="66"/>
      <c r="J557" s="62"/>
      <c r="K557" s="5"/>
      <c r="L557" s="6"/>
      <c r="M557" s="5"/>
      <c r="N557" s="7"/>
    </row>
    <row r="558" spans="1:14" s="4" customFormat="1">
      <c r="A558" s="97"/>
      <c r="B558" s="97"/>
      <c r="C558" s="98"/>
      <c r="D558" s="99"/>
      <c r="E558" s="66"/>
      <c r="J558" s="62"/>
      <c r="K558" s="5"/>
      <c r="L558" s="6"/>
      <c r="M558" s="5"/>
      <c r="N558" s="7"/>
    </row>
    <row r="559" spans="1:14" s="4" customFormat="1">
      <c r="A559" s="97"/>
      <c r="B559" s="97"/>
      <c r="C559" s="98"/>
      <c r="D559" s="99"/>
      <c r="E559" s="66"/>
      <c r="J559" s="62"/>
      <c r="K559" s="5"/>
      <c r="L559" s="6"/>
      <c r="M559" s="5"/>
      <c r="N559" s="7"/>
    </row>
    <row r="560" spans="1:14" s="4" customFormat="1">
      <c r="A560" s="97"/>
      <c r="B560" s="97"/>
      <c r="C560" s="98"/>
      <c r="D560" s="99"/>
      <c r="E560" s="66"/>
      <c r="J560" s="62"/>
      <c r="K560" s="5"/>
      <c r="L560" s="6"/>
      <c r="M560" s="5"/>
      <c r="N560" s="7"/>
    </row>
    <row r="561" spans="1:14" s="4" customFormat="1">
      <c r="A561" s="97"/>
      <c r="B561" s="97"/>
      <c r="C561" s="98"/>
      <c r="D561" s="99"/>
      <c r="E561" s="66"/>
      <c r="J561" s="62"/>
      <c r="K561" s="5"/>
      <c r="L561" s="6"/>
      <c r="M561" s="5"/>
      <c r="N561" s="7"/>
    </row>
    <row r="562" spans="1:14" s="4" customFormat="1">
      <c r="A562" s="97"/>
      <c r="B562" s="97"/>
      <c r="C562" s="98"/>
      <c r="D562" s="99"/>
      <c r="E562" s="66"/>
      <c r="J562" s="62"/>
      <c r="K562" s="5"/>
      <c r="L562" s="6"/>
      <c r="M562" s="5"/>
      <c r="N562" s="7"/>
    </row>
    <row r="563" spans="1:14" s="4" customFormat="1">
      <c r="A563" s="97"/>
      <c r="B563" s="97"/>
      <c r="C563" s="98"/>
      <c r="D563" s="99"/>
      <c r="E563" s="66"/>
      <c r="J563" s="62"/>
      <c r="K563" s="5"/>
      <c r="L563" s="6"/>
      <c r="M563" s="5"/>
      <c r="N563" s="7"/>
    </row>
    <row r="564" spans="1:14" s="4" customFormat="1">
      <c r="A564" s="97"/>
      <c r="B564" s="97"/>
      <c r="C564" s="98"/>
      <c r="D564" s="99"/>
      <c r="E564" s="66"/>
      <c r="K564" s="5"/>
      <c r="L564" s="6"/>
      <c r="M564" s="5"/>
      <c r="N564" s="7"/>
    </row>
    <row r="565" spans="1:14" s="4" customFormat="1">
      <c r="A565" s="97"/>
      <c r="B565" s="97"/>
      <c r="C565" s="98"/>
      <c r="D565" s="99"/>
      <c r="E565" s="66"/>
      <c r="K565" s="5"/>
      <c r="L565" s="6"/>
      <c r="M565" s="5"/>
      <c r="N565" s="7"/>
    </row>
    <row r="566" spans="1:14" s="4" customFormat="1">
      <c r="A566" s="97"/>
      <c r="B566" s="97"/>
      <c r="C566" s="98"/>
      <c r="D566" s="99"/>
      <c r="E566" s="66"/>
      <c r="K566" s="5"/>
      <c r="L566" s="6"/>
      <c r="M566" s="5"/>
      <c r="N566" s="7"/>
    </row>
    <row r="567" spans="1:14" s="4" customFormat="1">
      <c r="A567" s="97"/>
      <c r="B567" s="97"/>
      <c r="C567" s="98"/>
      <c r="D567" s="99"/>
      <c r="E567" s="66"/>
      <c r="K567" s="5"/>
      <c r="L567" s="6"/>
      <c r="M567" s="5"/>
      <c r="N567" s="7"/>
    </row>
    <row r="568" spans="1:14" s="4" customFormat="1">
      <c r="A568" s="97"/>
      <c r="B568" s="97"/>
      <c r="C568" s="98"/>
      <c r="D568" s="99"/>
      <c r="E568" s="66"/>
      <c r="K568" s="5"/>
      <c r="L568" s="6"/>
      <c r="M568" s="5"/>
      <c r="N568" s="7"/>
    </row>
    <row r="569" spans="1:14" s="4" customFormat="1">
      <c r="A569" s="97"/>
      <c r="B569" s="97"/>
      <c r="C569" s="98"/>
      <c r="D569" s="99"/>
      <c r="E569" s="66"/>
      <c r="K569" s="5"/>
      <c r="L569" s="6"/>
      <c r="M569" s="5"/>
      <c r="N569" s="7"/>
    </row>
    <row r="570" spans="1:14" s="4" customFormat="1">
      <c r="A570" s="97"/>
      <c r="B570" s="97"/>
      <c r="C570" s="98"/>
      <c r="D570" s="99"/>
      <c r="E570" s="66"/>
      <c r="K570" s="5"/>
      <c r="L570" s="6"/>
      <c r="M570" s="5"/>
      <c r="N570" s="7"/>
    </row>
    <row r="571" spans="1:14" s="4" customFormat="1">
      <c r="A571" s="97"/>
      <c r="B571" s="97"/>
      <c r="C571" s="98"/>
      <c r="D571" s="99"/>
      <c r="E571" s="66"/>
      <c r="K571" s="5"/>
      <c r="L571" s="6"/>
      <c r="M571" s="5"/>
      <c r="N571" s="7"/>
    </row>
    <row r="572" spans="1:14" s="4" customFormat="1">
      <c r="A572" s="97"/>
      <c r="B572" s="97"/>
      <c r="C572" s="98"/>
      <c r="D572" s="99"/>
      <c r="E572" s="66"/>
      <c r="K572" s="5"/>
      <c r="L572" s="6"/>
      <c r="M572" s="5"/>
      <c r="N572" s="7"/>
    </row>
    <row r="573" spans="1:14" s="4" customFormat="1">
      <c r="A573" s="97"/>
      <c r="B573" s="97"/>
      <c r="C573" s="98"/>
      <c r="D573" s="99"/>
      <c r="E573" s="66"/>
      <c r="K573" s="5"/>
      <c r="L573" s="6"/>
      <c r="M573" s="5"/>
      <c r="N573" s="7"/>
    </row>
    <row r="574" spans="1:14" s="4" customFormat="1">
      <c r="A574" s="97"/>
      <c r="B574" s="97"/>
      <c r="C574" s="98"/>
      <c r="D574" s="99"/>
      <c r="E574" s="66"/>
      <c r="K574" s="5"/>
      <c r="L574" s="6"/>
      <c r="M574" s="5"/>
      <c r="N574" s="7"/>
    </row>
    <row r="575" spans="1:14" s="4" customFormat="1">
      <c r="A575" s="97"/>
      <c r="B575" s="97"/>
      <c r="C575" s="98"/>
      <c r="D575" s="99"/>
      <c r="E575" s="66"/>
      <c r="K575" s="5"/>
      <c r="L575" s="6"/>
      <c r="M575" s="5"/>
      <c r="N575" s="7"/>
    </row>
    <row r="576" spans="1:14" s="4" customFormat="1">
      <c r="A576" s="97"/>
      <c r="B576" s="97"/>
      <c r="C576" s="98"/>
      <c r="D576" s="99"/>
      <c r="E576" s="66"/>
      <c r="K576" s="5"/>
      <c r="L576" s="6"/>
      <c r="M576" s="5"/>
      <c r="N576" s="7"/>
    </row>
    <row r="577" spans="1:14" s="4" customFormat="1">
      <c r="A577" s="97"/>
      <c r="B577" s="97"/>
      <c r="C577" s="98"/>
      <c r="D577" s="99"/>
      <c r="E577" s="66"/>
      <c r="K577" s="5"/>
      <c r="L577" s="6"/>
      <c r="M577" s="5"/>
      <c r="N577" s="7"/>
    </row>
    <row r="578" spans="1:14" s="4" customFormat="1">
      <c r="A578" s="97"/>
      <c r="B578" s="97"/>
      <c r="C578" s="98"/>
      <c r="D578" s="99"/>
      <c r="E578" s="66"/>
      <c r="K578" s="5"/>
      <c r="L578" s="6"/>
      <c r="M578" s="5"/>
      <c r="N578" s="7"/>
    </row>
    <row r="579" spans="1:14" s="4" customFormat="1">
      <c r="A579" s="97"/>
      <c r="B579" s="97"/>
      <c r="C579" s="98"/>
      <c r="D579" s="99"/>
      <c r="E579" s="66"/>
      <c r="K579" s="5"/>
      <c r="L579" s="6"/>
      <c r="M579" s="5"/>
      <c r="N579" s="7"/>
    </row>
    <row r="580" spans="1:14" s="4" customFormat="1">
      <c r="A580" s="97"/>
      <c r="B580" s="97"/>
      <c r="C580" s="98"/>
      <c r="D580" s="99"/>
      <c r="E580" s="66"/>
      <c r="K580" s="5"/>
      <c r="L580" s="6"/>
      <c r="M580" s="5"/>
      <c r="N580" s="7"/>
    </row>
    <row r="581" spans="1:14" s="4" customFormat="1">
      <c r="A581" s="97"/>
      <c r="B581" s="97"/>
      <c r="C581" s="98"/>
      <c r="D581" s="99"/>
      <c r="E581" s="66"/>
      <c r="K581" s="5"/>
      <c r="L581" s="6"/>
      <c r="M581" s="5"/>
      <c r="N581" s="7"/>
    </row>
    <row r="582" spans="1:14" s="4" customFormat="1">
      <c r="A582" s="97"/>
      <c r="B582" s="97"/>
      <c r="C582" s="98"/>
      <c r="D582" s="99"/>
      <c r="E582" s="66"/>
      <c r="K582" s="5"/>
      <c r="L582" s="6"/>
      <c r="M582" s="5"/>
      <c r="N582" s="7"/>
    </row>
    <row r="583" spans="1:14" s="4" customFormat="1">
      <c r="A583" s="97"/>
      <c r="B583" s="97"/>
      <c r="C583" s="98"/>
      <c r="D583" s="99"/>
      <c r="E583" s="66"/>
      <c r="K583" s="5"/>
      <c r="L583" s="6"/>
      <c r="M583" s="5"/>
      <c r="N583" s="7"/>
    </row>
    <row r="584" spans="1:14" s="4" customFormat="1">
      <c r="A584" s="97"/>
      <c r="B584" s="97"/>
      <c r="C584" s="98"/>
      <c r="D584" s="99"/>
      <c r="E584" s="66"/>
      <c r="K584" s="5"/>
      <c r="L584" s="6"/>
      <c r="M584" s="5"/>
      <c r="N584" s="7"/>
    </row>
    <row r="585" spans="1:14" s="4" customFormat="1">
      <c r="A585" s="97"/>
      <c r="B585" s="97"/>
      <c r="C585" s="98"/>
      <c r="D585" s="99"/>
      <c r="E585" s="66"/>
      <c r="K585" s="5"/>
      <c r="L585" s="6"/>
      <c r="M585" s="5"/>
      <c r="N585" s="7"/>
    </row>
    <row r="586" spans="1:14" s="4" customFormat="1">
      <c r="A586" s="97"/>
      <c r="B586" s="97"/>
      <c r="C586" s="98"/>
      <c r="D586" s="99"/>
      <c r="E586" s="66"/>
      <c r="K586" s="5"/>
      <c r="L586" s="6"/>
      <c r="M586" s="5"/>
      <c r="N586" s="7"/>
    </row>
    <row r="587" spans="1:14" s="4" customFormat="1">
      <c r="A587" s="97"/>
      <c r="B587" s="97"/>
      <c r="C587" s="98"/>
      <c r="D587" s="99"/>
      <c r="E587" s="66"/>
      <c r="K587" s="5"/>
      <c r="L587" s="6"/>
      <c r="M587" s="5"/>
      <c r="N587" s="7"/>
    </row>
    <row r="588" spans="1:14" s="4" customFormat="1">
      <c r="A588" s="97"/>
      <c r="B588" s="97"/>
      <c r="C588" s="98"/>
      <c r="D588" s="99"/>
      <c r="E588" s="66"/>
      <c r="K588" s="5"/>
      <c r="L588" s="6"/>
      <c r="M588" s="5"/>
      <c r="N588" s="7"/>
    </row>
    <row r="589" spans="1:14" s="4" customFormat="1">
      <c r="A589" s="97"/>
      <c r="B589" s="97"/>
      <c r="C589" s="98"/>
      <c r="D589" s="99"/>
      <c r="E589" s="66"/>
      <c r="K589" s="5"/>
      <c r="L589" s="6"/>
      <c r="M589" s="5"/>
      <c r="N589" s="7"/>
    </row>
    <row r="590" spans="1:14" s="4" customFormat="1">
      <c r="A590" s="97"/>
      <c r="B590" s="97"/>
      <c r="C590" s="98"/>
      <c r="D590" s="99"/>
      <c r="E590" s="66"/>
      <c r="K590" s="5"/>
      <c r="L590" s="6"/>
      <c r="M590" s="5"/>
      <c r="N590" s="7"/>
    </row>
    <row r="591" spans="1:14" s="4" customFormat="1">
      <c r="A591" s="97"/>
      <c r="B591" s="97"/>
      <c r="C591" s="98"/>
      <c r="D591" s="99"/>
      <c r="E591" s="66"/>
      <c r="K591" s="5"/>
      <c r="L591" s="6"/>
      <c r="M591" s="5"/>
      <c r="N591" s="7"/>
    </row>
    <row r="592" spans="1:14" s="4" customFormat="1">
      <c r="A592" s="97"/>
      <c r="B592" s="97"/>
      <c r="C592" s="98"/>
      <c r="D592" s="99"/>
      <c r="E592" s="66"/>
      <c r="K592" s="5"/>
      <c r="L592" s="6"/>
      <c r="M592" s="5"/>
      <c r="N592" s="7"/>
    </row>
    <row r="593" spans="1:14" s="4" customFormat="1">
      <c r="A593" s="97"/>
      <c r="B593" s="97"/>
      <c r="C593" s="98"/>
      <c r="D593" s="99"/>
      <c r="E593" s="66"/>
      <c r="K593" s="5"/>
      <c r="L593" s="6"/>
      <c r="M593" s="5"/>
      <c r="N593" s="7"/>
    </row>
    <row r="594" spans="1:14" s="4" customFormat="1">
      <c r="A594" s="97"/>
      <c r="B594" s="97"/>
      <c r="C594" s="98"/>
      <c r="D594" s="99"/>
      <c r="E594" s="66"/>
      <c r="K594" s="5"/>
      <c r="L594" s="6"/>
      <c r="M594" s="5"/>
      <c r="N594" s="7"/>
    </row>
    <row r="595" spans="1:14" s="4" customFormat="1">
      <c r="A595" s="97"/>
      <c r="B595" s="97"/>
      <c r="C595" s="98"/>
      <c r="D595" s="99"/>
      <c r="E595" s="66"/>
      <c r="K595" s="5"/>
      <c r="L595" s="6"/>
      <c r="M595" s="5"/>
      <c r="N595" s="7"/>
    </row>
    <row r="596" spans="1:14" s="4" customFormat="1">
      <c r="A596" s="97"/>
      <c r="B596" s="97"/>
      <c r="C596" s="98"/>
      <c r="D596" s="99"/>
      <c r="E596" s="66"/>
      <c r="K596" s="5"/>
      <c r="L596" s="6"/>
      <c r="M596" s="5"/>
      <c r="N596" s="7"/>
    </row>
    <row r="597" spans="1:14" s="4" customFormat="1">
      <c r="A597" s="97"/>
      <c r="B597" s="97"/>
      <c r="C597" s="98"/>
      <c r="D597" s="99"/>
      <c r="E597" s="66"/>
      <c r="K597" s="5"/>
      <c r="L597" s="6"/>
      <c r="M597" s="5"/>
      <c r="N597" s="7"/>
    </row>
    <row r="598" spans="1:14" s="4" customFormat="1">
      <c r="A598" s="97"/>
      <c r="B598" s="97"/>
      <c r="C598" s="98"/>
      <c r="D598" s="99"/>
      <c r="E598" s="66"/>
      <c r="K598" s="5"/>
      <c r="L598" s="6"/>
      <c r="M598" s="5"/>
      <c r="N598" s="7"/>
    </row>
    <row r="599" spans="1:14" s="4" customFormat="1">
      <c r="A599" s="97"/>
      <c r="B599" s="97"/>
      <c r="C599" s="98"/>
      <c r="D599" s="99"/>
      <c r="E599" s="66"/>
      <c r="K599" s="5"/>
      <c r="L599" s="6"/>
      <c r="M599" s="5"/>
      <c r="N599" s="7"/>
    </row>
    <row r="600" spans="1:14" s="4" customFormat="1">
      <c r="A600" s="97"/>
      <c r="B600" s="97"/>
      <c r="C600" s="98"/>
      <c r="D600" s="99"/>
      <c r="E600" s="66"/>
      <c r="K600" s="5"/>
      <c r="L600" s="6"/>
      <c r="M600" s="5"/>
      <c r="N600" s="7"/>
    </row>
    <row r="601" spans="1:14" s="4" customFormat="1">
      <c r="A601" s="97"/>
      <c r="B601" s="97"/>
      <c r="C601" s="98"/>
      <c r="D601" s="99"/>
      <c r="E601" s="66"/>
      <c r="K601" s="5"/>
      <c r="L601" s="6"/>
      <c r="M601" s="5"/>
      <c r="N601" s="7"/>
    </row>
    <row r="602" spans="1:14" s="4" customFormat="1">
      <c r="A602" s="97"/>
      <c r="B602" s="97"/>
      <c r="C602" s="98"/>
      <c r="D602" s="99"/>
      <c r="E602" s="66"/>
      <c r="K602" s="5"/>
      <c r="L602" s="6"/>
      <c r="M602" s="5"/>
      <c r="N602" s="7"/>
    </row>
    <row r="603" spans="1:14" s="4" customFormat="1">
      <c r="A603" s="97"/>
      <c r="B603" s="97"/>
      <c r="C603" s="98"/>
      <c r="D603" s="99"/>
      <c r="E603" s="66"/>
      <c r="K603" s="5"/>
      <c r="L603" s="6"/>
      <c r="M603" s="5"/>
      <c r="N603" s="7"/>
    </row>
    <row r="604" spans="1:14" s="4" customFormat="1">
      <c r="A604" s="97"/>
      <c r="B604" s="97"/>
      <c r="C604" s="98"/>
      <c r="D604" s="99"/>
      <c r="E604" s="66"/>
      <c r="K604" s="5"/>
      <c r="L604" s="6"/>
      <c r="M604" s="5"/>
      <c r="N604" s="7"/>
    </row>
    <row r="605" spans="1:14" s="4" customFormat="1">
      <c r="A605" s="97"/>
      <c r="B605" s="97"/>
      <c r="C605" s="98"/>
      <c r="D605" s="99"/>
      <c r="E605" s="66"/>
      <c r="K605" s="5"/>
      <c r="L605" s="6"/>
      <c r="M605" s="5"/>
      <c r="N605" s="7"/>
    </row>
    <row r="606" spans="1:14" s="4" customFormat="1">
      <c r="A606" s="97"/>
      <c r="B606" s="97"/>
      <c r="C606" s="98"/>
      <c r="D606" s="99"/>
      <c r="E606" s="66"/>
      <c r="K606" s="5"/>
      <c r="L606" s="6"/>
      <c r="M606" s="5"/>
      <c r="N606" s="7"/>
    </row>
    <row r="607" spans="1:14" s="4" customFormat="1">
      <c r="A607" s="97"/>
      <c r="B607" s="97"/>
      <c r="C607" s="98"/>
      <c r="D607" s="99"/>
      <c r="E607" s="66"/>
      <c r="K607" s="5"/>
      <c r="L607" s="6"/>
      <c r="M607" s="5"/>
      <c r="N607" s="7"/>
    </row>
    <row r="608" spans="1:14" s="4" customFormat="1">
      <c r="A608" s="97"/>
      <c r="B608" s="97"/>
      <c r="C608" s="98"/>
      <c r="D608" s="99"/>
      <c r="E608" s="66"/>
      <c r="K608" s="5"/>
      <c r="L608" s="6"/>
      <c r="M608" s="5"/>
      <c r="N608" s="7"/>
    </row>
    <row r="609" spans="1:14" s="4" customFormat="1">
      <c r="A609" s="97"/>
      <c r="B609" s="97"/>
      <c r="C609" s="98"/>
      <c r="D609" s="99"/>
      <c r="E609" s="66"/>
      <c r="K609" s="5"/>
      <c r="L609" s="6"/>
      <c r="M609" s="5"/>
      <c r="N609" s="7"/>
    </row>
    <row r="610" spans="1:14" s="4" customFormat="1">
      <c r="A610" s="97"/>
      <c r="B610" s="97"/>
      <c r="C610" s="98"/>
      <c r="D610" s="99"/>
      <c r="E610" s="66"/>
      <c r="K610" s="5"/>
      <c r="L610" s="6"/>
      <c r="M610" s="5"/>
      <c r="N610" s="7"/>
    </row>
    <row r="611" spans="1:14" s="4" customFormat="1">
      <c r="A611" s="97"/>
      <c r="B611" s="97"/>
      <c r="C611" s="98"/>
      <c r="D611" s="99"/>
      <c r="E611" s="66"/>
      <c r="K611" s="5"/>
      <c r="L611" s="6"/>
      <c r="M611" s="5"/>
      <c r="N611" s="7"/>
    </row>
    <row r="612" spans="1:14" s="4" customFormat="1">
      <c r="A612" s="97"/>
      <c r="B612" s="97"/>
      <c r="C612" s="98"/>
      <c r="D612" s="99"/>
      <c r="E612" s="66"/>
      <c r="K612" s="5"/>
      <c r="L612" s="6"/>
      <c r="M612" s="5"/>
      <c r="N612" s="7"/>
    </row>
    <row r="613" spans="1:14" s="4" customFormat="1">
      <c r="A613" s="97"/>
      <c r="B613" s="97"/>
      <c r="C613" s="98"/>
      <c r="D613" s="99"/>
      <c r="E613" s="66"/>
      <c r="K613" s="5"/>
      <c r="L613" s="6"/>
      <c r="M613" s="5"/>
      <c r="N613" s="7"/>
    </row>
    <row r="614" spans="1:14" s="4" customFormat="1">
      <c r="A614" s="97"/>
      <c r="B614" s="97"/>
      <c r="C614" s="98"/>
      <c r="D614" s="99"/>
      <c r="E614" s="66"/>
      <c r="K614" s="5"/>
      <c r="L614" s="6"/>
      <c r="M614" s="5"/>
      <c r="N614" s="7"/>
    </row>
    <row r="615" spans="1:14" s="4" customFormat="1">
      <c r="A615" s="97"/>
      <c r="B615" s="97"/>
      <c r="C615" s="98"/>
      <c r="D615" s="99"/>
      <c r="E615" s="66"/>
      <c r="K615" s="5"/>
      <c r="L615" s="6"/>
      <c r="M615" s="5"/>
      <c r="N615" s="7"/>
    </row>
    <row r="616" spans="1:14" s="4" customFormat="1">
      <c r="A616" s="97"/>
      <c r="B616" s="97"/>
      <c r="C616" s="98"/>
      <c r="D616" s="99"/>
      <c r="E616" s="66"/>
      <c r="K616" s="5"/>
      <c r="L616" s="6"/>
      <c r="M616" s="5"/>
      <c r="N616" s="7"/>
    </row>
    <row r="617" spans="1:14" s="4" customFormat="1">
      <c r="A617" s="97"/>
      <c r="B617" s="97"/>
      <c r="C617" s="98"/>
      <c r="D617" s="99"/>
      <c r="E617" s="66"/>
      <c r="K617" s="5"/>
      <c r="L617" s="6"/>
      <c r="M617" s="5"/>
      <c r="N617" s="7"/>
    </row>
    <row r="618" spans="1:14" s="4" customFormat="1">
      <c r="A618" s="97"/>
      <c r="B618" s="97"/>
      <c r="C618" s="98"/>
      <c r="D618" s="99"/>
      <c r="E618" s="66"/>
      <c r="K618" s="5"/>
      <c r="L618" s="6"/>
      <c r="M618" s="5"/>
      <c r="N618" s="7"/>
    </row>
    <row r="619" spans="1:14" s="4" customFormat="1">
      <c r="A619" s="97"/>
      <c r="B619" s="97"/>
      <c r="C619" s="98"/>
      <c r="D619" s="99"/>
      <c r="E619" s="66"/>
      <c r="K619" s="5"/>
      <c r="L619" s="6"/>
      <c r="M619" s="5"/>
      <c r="N619" s="7"/>
    </row>
    <row r="620" spans="1:14" s="4" customFormat="1">
      <c r="A620" s="97"/>
      <c r="B620" s="97"/>
      <c r="C620" s="98"/>
      <c r="D620" s="99"/>
      <c r="E620" s="66"/>
      <c r="K620" s="5"/>
      <c r="L620" s="6"/>
      <c r="M620" s="5"/>
      <c r="N620" s="7"/>
    </row>
    <row r="621" spans="1:14" s="4" customFormat="1">
      <c r="A621" s="97"/>
      <c r="B621" s="97"/>
      <c r="C621" s="98"/>
      <c r="D621" s="99"/>
      <c r="E621" s="66"/>
      <c r="K621" s="5"/>
      <c r="L621" s="6"/>
      <c r="M621" s="5"/>
      <c r="N621" s="7"/>
    </row>
    <row r="622" spans="1:14" s="4" customFormat="1">
      <c r="A622" s="97"/>
      <c r="B622" s="97"/>
      <c r="C622" s="98"/>
      <c r="D622" s="99"/>
      <c r="E622" s="66"/>
      <c r="K622" s="5"/>
      <c r="L622" s="6"/>
      <c r="M622" s="5"/>
      <c r="N622" s="7"/>
    </row>
    <row r="623" spans="1:14" s="4" customFormat="1">
      <c r="A623" s="97"/>
      <c r="B623" s="97"/>
      <c r="C623" s="98"/>
      <c r="D623" s="99"/>
      <c r="E623" s="66"/>
      <c r="K623" s="5"/>
      <c r="L623" s="6"/>
      <c r="M623" s="5"/>
      <c r="N623" s="7"/>
    </row>
    <row r="624" spans="1:14" s="4" customFormat="1">
      <c r="A624" s="97"/>
      <c r="B624" s="97"/>
      <c r="C624" s="98"/>
      <c r="D624" s="99"/>
      <c r="E624" s="66"/>
      <c r="K624" s="5"/>
      <c r="L624" s="6"/>
      <c r="M624" s="5"/>
      <c r="N624" s="7"/>
    </row>
    <row r="625" spans="1:14" s="4" customFormat="1">
      <c r="A625" s="97"/>
      <c r="B625" s="97"/>
      <c r="C625" s="98"/>
      <c r="D625" s="99"/>
      <c r="E625" s="66"/>
      <c r="K625" s="5"/>
      <c r="L625" s="6"/>
      <c r="M625" s="5"/>
      <c r="N625" s="7"/>
    </row>
    <row r="626" spans="1:14" s="4" customFormat="1">
      <c r="A626" s="97"/>
      <c r="B626" s="97"/>
      <c r="C626" s="98"/>
      <c r="D626" s="99"/>
      <c r="E626" s="66"/>
      <c r="K626" s="5"/>
      <c r="L626" s="6"/>
      <c r="M626" s="5"/>
      <c r="N626" s="7"/>
    </row>
    <row r="627" spans="1:14" s="4" customFormat="1">
      <c r="A627" s="97"/>
      <c r="B627" s="97"/>
      <c r="C627" s="98"/>
      <c r="D627" s="99"/>
      <c r="E627" s="66"/>
      <c r="K627" s="5"/>
      <c r="L627" s="6"/>
      <c r="M627" s="5"/>
      <c r="N627" s="7"/>
    </row>
    <row r="628" spans="1:14" s="4" customFormat="1">
      <c r="A628" s="97"/>
      <c r="B628" s="97"/>
      <c r="C628" s="98"/>
      <c r="D628" s="99"/>
      <c r="E628" s="66"/>
      <c r="K628" s="5"/>
      <c r="L628" s="6"/>
      <c r="M628" s="5"/>
      <c r="N628" s="7"/>
    </row>
    <row r="629" spans="1:14" s="4" customFormat="1">
      <c r="A629" s="97"/>
      <c r="B629" s="97"/>
      <c r="C629" s="98"/>
      <c r="D629" s="99"/>
      <c r="E629" s="66"/>
      <c r="K629" s="5"/>
      <c r="L629" s="6"/>
      <c r="M629" s="5"/>
      <c r="N629" s="7"/>
    </row>
    <row r="630" spans="1:14" s="4" customFormat="1">
      <c r="A630" s="97"/>
      <c r="B630" s="97"/>
      <c r="C630" s="98"/>
      <c r="D630" s="99"/>
      <c r="E630" s="66"/>
      <c r="K630" s="5"/>
      <c r="L630" s="6"/>
      <c r="M630" s="5"/>
      <c r="N630" s="7"/>
    </row>
    <row r="631" spans="1:14" s="4" customFormat="1">
      <c r="A631" s="97"/>
      <c r="B631" s="97"/>
      <c r="C631" s="98"/>
      <c r="D631" s="99"/>
      <c r="E631" s="66"/>
      <c r="K631" s="5"/>
      <c r="L631" s="6"/>
      <c r="M631" s="5"/>
      <c r="N631" s="7"/>
    </row>
    <row r="632" spans="1:14" s="4" customFormat="1">
      <c r="A632" s="97"/>
      <c r="B632" s="97"/>
      <c r="C632" s="98"/>
      <c r="D632" s="99"/>
      <c r="E632" s="66"/>
      <c r="K632" s="5"/>
      <c r="L632" s="6"/>
      <c r="M632" s="5"/>
      <c r="N632" s="7"/>
    </row>
    <row r="633" spans="1:14" s="4" customFormat="1">
      <c r="A633" s="97"/>
      <c r="B633" s="97"/>
      <c r="C633" s="98"/>
      <c r="D633" s="99"/>
      <c r="E633" s="66"/>
      <c r="K633" s="5"/>
      <c r="L633" s="6"/>
      <c r="M633" s="5"/>
      <c r="N633" s="7"/>
    </row>
    <row r="634" spans="1:14" s="4" customFormat="1">
      <c r="A634" s="97"/>
      <c r="B634" s="97"/>
      <c r="C634" s="98"/>
      <c r="D634" s="99"/>
      <c r="E634" s="66"/>
      <c r="K634" s="5"/>
      <c r="L634" s="6"/>
      <c r="M634" s="5"/>
      <c r="N634" s="7"/>
    </row>
    <row r="635" spans="1:14" s="4" customFormat="1">
      <c r="A635" s="97"/>
      <c r="B635" s="97"/>
      <c r="C635" s="98"/>
      <c r="D635" s="99"/>
      <c r="E635" s="66"/>
      <c r="K635" s="5"/>
      <c r="L635" s="6"/>
      <c r="M635" s="5"/>
      <c r="N635" s="7"/>
    </row>
    <row r="636" spans="1:14" s="4" customFormat="1">
      <c r="A636" s="97"/>
      <c r="B636" s="97"/>
      <c r="C636" s="98"/>
      <c r="D636" s="99"/>
      <c r="E636" s="66"/>
      <c r="K636" s="5"/>
      <c r="L636" s="6"/>
      <c r="M636" s="5"/>
      <c r="N636" s="7"/>
    </row>
    <row r="637" spans="1:14" s="4" customFormat="1">
      <c r="A637" s="97"/>
      <c r="B637" s="97"/>
      <c r="C637" s="98"/>
      <c r="D637" s="99"/>
      <c r="E637" s="66"/>
      <c r="K637" s="5"/>
      <c r="L637" s="6"/>
      <c r="M637" s="5"/>
      <c r="N637" s="7"/>
    </row>
    <row r="638" spans="1:14" s="4" customFormat="1">
      <c r="A638" s="97"/>
      <c r="B638" s="97"/>
      <c r="C638" s="98"/>
      <c r="D638" s="99"/>
      <c r="E638" s="66"/>
      <c r="K638" s="5"/>
      <c r="L638" s="6"/>
      <c r="M638" s="5"/>
      <c r="N638" s="7"/>
    </row>
    <row r="639" spans="1:14" s="4" customFormat="1">
      <c r="A639" s="97"/>
      <c r="B639" s="97"/>
      <c r="C639" s="98"/>
      <c r="D639" s="99"/>
      <c r="E639" s="66"/>
      <c r="K639" s="5"/>
      <c r="L639" s="6"/>
      <c r="M639" s="5"/>
      <c r="N639" s="7"/>
    </row>
    <row r="640" spans="1:14" s="4" customFormat="1">
      <c r="A640" s="97"/>
      <c r="B640" s="97"/>
      <c r="C640" s="98"/>
      <c r="D640" s="99"/>
      <c r="E640" s="66"/>
      <c r="K640" s="5"/>
      <c r="L640" s="6"/>
      <c r="M640" s="5"/>
      <c r="N640" s="7"/>
    </row>
    <row r="641" spans="1:14" s="4" customFormat="1">
      <c r="A641" s="97"/>
      <c r="B641" s="97"/>
      <c r="C641" s="98"/>
      <c r="D641" s="99"/>
      <c r="E641" s="66"/>
      <c r="K641" s="5"/>
      <c r="L641" s="6"/>
      <c r="M641" s="5"/>
      <c r="N641" s="7"/>
    </row>
    <row r="642" spans="1:14" s="4" customFormat="1">
      <c r="A642" s="97"/>
      <c r="B642" s="97"/>
      <c r="C642" s="98"/>
      <c r="D642" s="99"/>
      <c r="E642" s="66"/>
      <c r="K642" s="5"/>
      <c r="L642" s="6"/>
      <c r="M642" s="5"/>
      <c r="N642" s="7"/>
    </row>
    <row r="643" spans="1:14" s="4" customFormat="1">
      <c r="A643" s="97"/>
      <c r="B643" s="97"/>
      <c r="C643" s="98"/>
      <c r="D643" s="99"/>
      <c r="E643" s="66"/>
      <c r="K643" s="5"/>
      <c r="L643" s="6"/>
      <c r="M643" s="5"/>
      <c r="N643" s="7"/>
    </row>
    <row r="644" spans="1:14" s="4" customFormat="1">
      <c r="A644" s="97"/>
      <c r="B644" s="97"/>
      <c r="C644" s="98"/>
      <c r="D644" s="99"/>
      <c r="E644" s="66"/>
      <c r="K644" s="5"/>
      <c r="L644" s="6"/>
      <c r="M644" s="5"/>
      <c r="N644" s="7"/>
    </row>
    <row r="645" spans="1:14" s="4" customFormat="1">
      <c r="A645" s="97"/>
      <c r="B645" s="97"/>
      <c r="C645" s="98"/>
      <c r="D645" s="99"/>
      <c r="E645" s="66"/>
      <c r="K645" s="5"/>
      <c r="L645" s="6"/>
      <c r="M645" s="5"/>
      <c r="N645" s="7"/>
    </row>
    <row r="646" spans="1:14" s="4" customFormat="1">
      <c r="A646" s="97"/>
      <c r="B646" s="97"/>
      <c r="C646" s="98"/>
      <c r="D646" s="99"/>
      <c r="E646" s="66"/>
      <c r="K646" s="5"/>
      <c r="L646" s="6"/>
      <c r="M646" s="5"/>
      <c r="N646" s="7"/>
    </row>
    <row r="647" spans="1:14" s="4" customFormat="1">
      <c r="A647" s="97"/>
      <c r="B647" s="97"/>
      <c r="C647" s="98"/>
      <c r="D647" s="99"/>
      <c r="E647" s="66"/>
      <c r="K647" s="5"/>
      <c r="L647" s="6"/>
      <c r="M647" s="5"/>
      <c r="N647" s="7"/>
    </row>
    <row r="648" spans="1:14" s="4" customFormat="1">
      <c r="A648" s="97"/>
      <c r="B648" s="97"/>
      <c r="C648" s="98"/>
      <c r="D648" s="99"/>
      <c r="E648" s="66"/>
      <c r="K648" s="5"/>
      <c r="L648" s="6"/>
      <c r="M648" s="5"/>
      <c r="N648" s="7"/>
    </row>
    <row r="649" spans="1:14" s="4" customFormat="1">
      <c r="A649" s="97"/>
      <c r="B649" s="97"/>
      <c r="C649" s="98"/>
      <c r="D649" s="99"/>
      <c r="E649" s="66"/>
      <c r="K649" s="5"/>
      <c r="L649" s="6"/>
      <c r="M649" s="5"/>
      <c r="N649" s="7"/>
    </row>
    <row r="650" spans="1:14" s="4" customFormat="1">
      <c r="A650" s="97"/>
      <c r="B650" s="97"/>
      <c r="C650" s="98"/>
      <c r="D650" s="99"/>
      <c r="E650" s="66"/>
      <c r="K650" s="5"/>
      <c r="L650" s="6"/>
      <c r="M650" s="5"/>
      <c r="N650" s="7"/>
    </row>
    <row r="651" spans="1:14" s="4" customFormat="1">
      <c r="A651" s="97"/>
      <c r="B651" s="97"/>
      <c r="C651" s="98"/>
      <c r="D651" s="99"/>
      <c r="E651" s="66"/>
      <c r="K651" s="5"/>
      <c r="L651" s="6"/>
      <c r="M651" s="5"/>
      <c r="N651" s="7"/>
    </row>
    <row r="652" spans="1:14" s="4" customFormat="1">
      <c r="A652" s="97"/>
      <c r="B652" s="97"/>
      <c r="C652" s="98"/>
      <c r="D652" s="99"/>
      <c r="E652" s="66"/>
      <c r="K652" s="5"/>
      <c r="L652" s="6"/>
      <c r="M652" s="5"/>
      <c r="N652" s="7"/>
    </row>
    <row r="653" spans="1:14" s="4" customFormat="1">
      <c r="A653" s="97"/>
      <c r="B653" s="97"/>
      <c r="C653" s="98"/>
      <c r="D653" s="99"/>
      <c r="E653" s="66"/>
      <c r="K653" s="5"/>
      <c r="L653" s="6"/>
      <c r="M653" s="5"/>
      <c r="N653" s="7"/>
    </row>
    <row r="654" spans="1:14" s="4" customFormat="1">
      <c r="A654" s="97"/>
      <c r="B654" s="97"/>
      <c r="C654" s="98"/>
      <c r="D654" s="99"/>
      <c r="E654" s="66"/>
      <c r="K654" s="5"/>
      <c r="L654" s="6"/>
      <c r="M654" s="5"/>
      <c r="N654" s="7"/>
    </row>
    <row r="655" spans="1:14" s="4" customFormat="1">
      <c r="A655" s="97"/>
      <c r="B655" s="97"/>
      <c r="C655" s="98"/>
      <c r="D655" s="99"/>
      <c r="E655" s="66"/>
      <c r="K655" s="5"/>
      <c r="L655" s="6"/>
      <c r="M655" s="5"/>
      <c r="N655" s="7"/>
    </row>
    <row r="656" spans="1:14" s="4" customFormat="1">
      <c r="A656" s="97"/>
      <c r="B656" s="97"/>
      <c r="C656" s="98"/>
      <c r="D656" s="99"/>
      <c r="E656" s="66"/>
      <c r="K656" s="5"/>
      <c r="L656" s="6"/>
      <c r="M656" s="5"/>
      <c r="N656" s="7"/>
    </row>
    <row r="657" spans="1:15" s="4" customFormat="1">
      <c r="A657" s="97"/>
      <c r="B657" s="97"/>
      <c r="C657" s="98"/>
      <c r="D657" s="99"/>
      <c r="E657" s="66"/>
      <c r="K657" s="5"/>
      <c r="L657" s="6"/>
      <c r="M657" s="5"/>
      <c r="N657" s="7"/>
    </row>
    <row r="658" spans="1:15" s="4" customFormat="1">
      <c r="A658" s="97"/>
      <c r="B658" s="97"/>
      <c r="C658" s="98"/>
      <c r="D658" s="99"/>
      <c r="E658" s="66"/>
      <c r="K658" s="5"/>
      <c r="L658" s="6"/>
      <c r="M658" s="5"/>
      <c r="N658" s="7"/>
    </row>
    <row r="659" spans="1:15" s="4" customFormat="1">
      <c r="A659" s="97"/>
      <c r="B659" s="97"/>
      <c r="C659" s="98"/>
      <c r="D659" s="99"/>
      <c r="E659" s="66"/>
      <c r="K659" s="5"/>
      <c r="L659" s="6"/>
      <c r="M659" s="5"/>
      <c r="N659" s="7"/>
    </row>
    <row r="660" spans="1:15" s="4" customFormat="1">
      <c r="A660" s="97"/>
      <c r="B660" s="97"/>
      <c r="C660" s="98"/>
      <c r="D660" s="99"/>
      <c r="E660" s="66"/>
      <c r="K660" s="5"/>
      <c r="L660" s="6"/>
      <c r="M660" s="5"/>
      <c r="N660" s="7"/>
    </row>
    <row r="661" spans="1:15" s="4" customFormat="1">
      <c r="A661" s="97"/>
      <c r="B661" s="97"/>
      <c r="C661" s="98"/>
      <c r="D661" s="99"/>
      <c r="E661" s="66"/>
      <c r="K661" s="5"/>
      <c r="L661" s="6"/>
      <c r="M661" s="5"/>
      <c r="N661" s="7"/>
    </row>
    <row r="662" spans="1:15" s="4" customFormat="1">
      <c r="A662" s="97"/>
      <c r="B662" s="97"/>
      <c r="C662" s="98"/>
      <c r="D662" s="99"/>
      <c r="E662" s="66"/>
      <c r="K662" s="5"/>
      <c r="L662" s="6"/>
      <c r="M662" s="5"/>
      <c r="N662" s="7"/>
    </row>
    <row r="663" spans="1:15" s="4" customFormat="1">
      <c r="A663" s="97"/>
      <c r="B663" s="97"/>
      <c r="C663" s="98"/>
      <c r="D663" s="99"/>
      <c r="E663" s="66"/>
      <c r="K663" s="5"/>
      <c r="L663" s="6"/>
      <c r="M663" s="5"/>
      <c r="N663" s="7"/>
      <c r="O663" s="6"/>
    </row>
    <row r="664" spans="1:15" s="4" customFormat="1">
      <c r="A664" s="97"/>
      <c r="B664" s="97"/>
      <c r="C664" s="98"/>
      <c r="D664" s="99"/>
      <c r="E664" s="66"/>
      <c r="K664" s="5"/>
      <c r="L664" s="6"/>
      <c r="M664" s="5"/>
      <c r="N664" s="7"/>
      <c r="O664" s="6"/>
    </row>
    <row r="665" spans="1:15" s="4" customFormat="1">
      <c r="A665" s="97"/>
      <c r="B665" s="97"/>
      <c r="C665" s="98"/>
      <c r="D665" s="99"/>
      <c r="E665" s="66"/>
      <c r="K665" s="5"/>
      <c r="L665" s="6"/>
      <c r="M665" s="5"/>
      <c r="N665" s="7"/>
      <c r="O665" s="6"/>
    </row>
    <row r="666" spans="1:15" s="4" customFormat="1">
      <c r="A666" s="97"/>
      <c r="B666" s="97"/>
      <c r="C666" s="98"/>
      <c r="D666" s="99"/>
      <c r="E666" s="66"/>
      <c r="K666" s="5"/>
      <c r="L666" s="6"/>
      <c r="M666" s="5"/>
      <c r="N666" s="7"/>
      <c r="O666" s="6"/>
    </row>
    <row r="667" spans="1:15" s="4" customFormat="1">
      <c r="A667" s="97"/>
      <c r="B667" s="97"/>
      <c r="C667" s="98"/>
      <c r="D667" s="99"/>
      <c r="E667" s="66"/>
      <c r="K667" s="5"/>
      <c r="L667" s="6"/>
      <c r="M667" s="5"/>
      <c r="N667" s="7"/>
      <c r="O667" s="6"/>
    </row>
    <row r="668" spans="1:15">
      <c r="E668" s="66"/>
    </row>
    <row r="669" spans="1:15">
      <c r="E669" s="66"/>
    </row>
    <row r="670" spans="1:15">
      <c r="E670" s="66"/>
    </row>
    <row r="671" spans="1:15">
      <c r="E671" s="66"/>
    </row>
    <row r="672" spans="1:15">
      <c r="E672" s="66"/>
    </row>
    <row r="673" spans="5:5">
      <c r="E673" s="66"/>
    </row>
    <row r="674" spans="5:5">
      <c r="E674" s="66"/>
    </row>
    <row r="675" spans="5:5">
      <c r="E675" s="66"/>
    </row>
    <row r="676" spans="5:5">
      <c r="E676" s="66"/>
    </row>
    <row r="677" spans="5:5">
      <c r="E677" s="66"/>
    </row>
    <row r="678" spans="5:5">
      <c r="E678" s="66"/>
    </row>
    <row r="679" spans="5:5">
      <c r="E679" s="66"/>
    </row>
    <row r="680" spans="5:5">
      <c r="E680" s="66"/>
    </row>
    <row r="681" spans="5:5">
      <c r="E681" s="66"/>
    </row>
    <row r="682" spans="5:5">
      <c r="E682" s="66"/>
    </row>
    <row r="683" spans="5:5">
      <c r="E683" s="66"/>
    </row>
    <row r="684" spans="5:5">
      <c r="E684" s="66"/>
    </row>
    <row r="685" spans="5:5">
      <c r="E685" s="66"/>
    </row>
    <row r="686" spans="5:5">
      <c r="E686" s="66"/>
    </row>
    <row r="687" spans="5:5">
      <c r="E687" s="66"/>
    </row>
    <row r="688" spans="5:5">
      <c r="E688" s="66"/>
    </row>
    <row r="689" spans="5:5">
      <c r="E689" s="66"/>
    </row>
    <row r="690" spans="5:5">
      <c r="E690" s="66"/>
    </row>
    <row r="691" spans="5:5">
      <c r="E691" s="66"/>
    </row>
    <row r="692" spans="5:5">
      <c r="E692" s="66"/>
    </row>
    <row r="693" spans="5:5">
      <c r="E693" s="66"/>
    </row>
    <row r="694" spans="5:5">
      <c r="E694" s="66"/>
    </row>
    <row r="695" spans="5:5">
      <c r="E695" s="66"/>
    </row>
    <row r="696" spans="5:5">
      <c r="E696" s="66"/>
    </row>
    <row r="697" spans="5:5">
      <c r="E697" s="66"/>
    </row>
    <row r="698" spans="5:5">
      <c r="E698" s="66"/>
    </row>
    <row r="699" spans="5:5">
      <c r="E699" s="66"/>
    </row>
    <row r="700" spans="5:5">
      <c r="E700" s="66"/>
    </row>
    <row r="701" spans="5:5">
      <c r="E701" s="66"/>
    </row>
    <row r="702" spans="5:5">
      <c r="E702" s="66"/>
    </row>
    <row r="703" spans="5:5">
      <c r="E703" s="66"/>
    </row>
    <row r="704" spans="5:5">
      <c r="E704" s="66"/>
    </row>
    <row r="705" spans="5:5">
      <c r="E705" s="66"/>
    </row>
    <row r="706" spans="5:5">
      <c r="E706" s="66"/>
    </row>
    <row r="707" spans="5:5">
      <c r="E707" s="66"/>
    </row>
    <row r="708" spans="5:5">
      <c r="E708" s="66"/>
    </row>
    <row r="709" spans="5:5">
      <c r="E709" s="66"/>
    </row>
    <row r="710" spans="5:5">
      <c r="E710" s="66"/>
    </row>
    <row r="711" spans="5:5">
      <c r="E711" s="66"/>
    </row>
    <row r="712" spans="5:5">
      <c r="E712" s="66"/>
    </row>
    <row r="713" spans="5:5">
      <c r="E713" s="66"/>
    </row>
    <row r="714" spans="5:5">
      <c r="E714" s="66"/>
    </row>
    <row r="715" spans="5:5">
      <c r="E715" s="66"/>
    </row>
    <row r="716" spans="5:5">
      <c r="E716" s="66"/>
    </row>
    <row r="717" spans="5:5">
      <c r="E717" s="66"/>
    </row>
    <row r="718" spans="5:5">
      <c r="E718" s="66"/>
    </row>
    <row r="719" spans="5:5">
      <c r="E719" s="66"/>
    </row>
    <row r="720" spans="5:5">
      <c r="E720" s="66"/>
    </row>
  </sheetData>
  <autoFilter ref="M7:N14"/>
  <mergeCells count="12">
    <mergeCell ref="A2:J2"/>
    <mergeCell ref="A4:E4"/>
    <mergeCell ref="F17:F18"/>
    <mergeCell ref="G17:G18"/>
    <mergeCell ref="H17:H18"/>
    <mergeCell ref="I17:I18"/>
    <mergeCell ref="J17:J18"/>
    <mergeCell ref="F10:F12"/>
    <mergeCell ref="G10:G12"/>
    <mergeCell ref="H10:H12"/>
    <mergeCell ref="I10:I12"/>
    <mergeCell ref="J10:J12"/>
  </mergeCells>
  <pageMargins left="0.31" right="0.19685039370078741" top="0.4" bottom="0.19" header="0.22" footer="0.15"/>
  <pageSetup paperSize="9" scale="50" fitToHeight="0" orientation="landscape" r:id="rId1"/>
  <headerFooter alignWithMargins="0">
    <oddHeader>&amp;R&amp;P</oddHeader>
  </headerFooter>
  <colBreaks count="1" manualBreakCount="1">
    <brk id="5" max="549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C948"/>
  <sheetViews>
    <sheetView topLeftCell="A456" workbookViewId="0">
      <selection activeCell="B464" sqref="B464"/>
    </sheetView>
  </sheetViews>
  <sheetFormatPr defaultColWidth="12.5703125" defaultRowHeight="15.75"/>
  <cols>
    <col min="1" max="1" width="14.7109375" style="104" customWidth="1"/>
    <col min="2" max="2" width="65" style="104" customWidth="1"/>
    <col min="4" max="16384" width="12.5703125" style="104"/>
  </cols>
  <sheetData>
    <row r="1" spans="1:3" s="103" customFormat="1">
      <c r="A1" s="102"/>
      <c r="B1" s="101"/>
    </row>
    <row r="2" spans="1:3" s="103" customFormat="1">
      <c r="A2" s="102"/>
      <c r="B2" s="101"/>
    </row>
    <row r="3" spans="1:3" s="103" customFormat="1"/>
    <row r="4" spans="1:3" s="103" customFormat="1"/>
    <row r="5" spans="1:3" ht="50.45" customHeight="1">
      <c r="A5" s="45" t="s">
        <v>1228</v>
      </c>
      <c r="B5" s="45" t="s">
        <v>4</v>
      </c>
      <c r="C5" s="104"/>
    </row>
    <row r="6" spans="1:3">
      <c r="A6" s="45">
        <v>2</v>
      </c>
      <c r="B6" s="45">
        <v>1</v>
      </c>
      <c r="C6" s="104"/>
    </row>
    <row r="7" spans="1:3" s="106" customFormat="1" ht="31.5">
      <c r="A7" s="11" t="s">
        <v>14</v>
      </c>
      <c r="B7" s="105" t="s">
        <v>1608</v>
      </c>
    </row>
    <row r="8" spans="1:3" s="108" customFormat="1" ht="31.5">
      <c r="A8" s="12" t="s">
        <v>18</v>
      </c>
      <c r="B8" s="120" t="s">
        <v>1609</v>
      </c>
    </row>
    <row r="9" spans="1:3" ht="31.5">
      <c r="A9" s="13" t="s">
        <v>19</v>
      </c>
      <c r="B9" s="109" t="s">
        <v>1229</v>
      </c>
      <c r="C9" s="104"/>
    </row>
    <row r="10" spans="1:3" ht="31.5">
      <c r="A10" s="13" t="s">
        <v>23</v>
      </c>
      <c r="B10" s="109" t="s">
        <v>34</v>
      </c>
      <c r="C10" s="104"/>
    </row>
    <row r="11" spans="1:3" s="112" customFormat="1" ht="63">
      <c r="A11" s="13" t="s">
        <v>27</v>
      </c>
      <c r="B11" s="109" t="s">
        <v>1230</v>
      </c>
    </row>
    <row r="12" spans="1:3" s="112" customFormat="1" ht="94.5">
      <c r="A12" s="13" t="s">
        <v>31</v>
      </c>
      <c r="B12" s="109" t="s">
        <v>1231</v>
      </c>
    </row>
    <row r="13" spans="1:3" s="112" customFormat="1" ht="31.5">
      <c r="A13" s="123" t="s">
        <v>1233</v>
      </c>
      <c r="B13" s="121" t="s">
        <v>1610</v>
      </c>
    </row>
    <row r="14" spans="1:3" ht="63">
      <c r="A14" s="13" t="s">
        <v>38</v>
      </c>
      <c r="B14" s="109" t="s">
        <v>1234</v>
      </c>
      <c r="C14" s="104"/>
    </row>
    <row r="15" spans="1:3" ht="31.5">
      <c r="A15" s="13" t="s">
        <v>41</v>
      </c>
      <c r="B15" s="109" t="s">
        <v>34</v>
      </c>
      <c r="C15" s="104"/>
    </row>
    <row r="16" spans="1:3" s="112" customFormat="1" ht="141.75">
      <c r="A16" s="13" t="s">
        <v>47</v>
      </c>
      <c r="B16" s="109" t="s">
        <v>1235</v>
      </c>
    </row>
    <row r="17" spans="1:2" s="112" customFormat="1" ht="31.5">
      <c r="A17" s="123" t="s">
        <v>1236</v>
      </c>
      <c r="B17" s="121" t="s">
        <v>1610</v>
      </c>
    </row>
    <row r="18" spans="1:2" s="112" customFormat="1" ht="47.25">
      <c r="A18" s="13" t="s">
        <v>49</v>
      </c>
      <c r="B18" s="113" t="s">
        <v>1237</v>
      </c>
    </row>
    <row r="19" spans="1:2" s="112" customFormat="1" ht="31.5">
      <c r="A19" s="13" t="s">
        <v>52</v>
      </c>
      <c r="B19" s="113" t="s">
        <v>34</v>
      </c>
    </row>
    <row r="20" spans="1:2" s="112" customFormat="1" ht="31.5">
      <c r="A20" s="13" t="s">
        <v>1240</v>
      </c>
      <c r="B20" s="113" t="s">
        <v>1610</v>
      </c>
    </row>
    <row r="21" spans="1:2" s="112" customFormat="1" ht="31.5">
      <c r="A21" s="13" t="s">
        <v>54</v>
      </c>
      <c r="B21" s="109" t="s">
        <v>1243</v>
      </c>
    </row>
    <row r="22" spans="1:2" s="112" customFormat="1" ht="31.5">
      <c r="A22" s="13" t="s">
        <v>57</v>
      </c>
      <c r="B22" s="109" t="s">
        <v>34</v>
      </c>
    </row>
    <row r="23" spans="1:2" s="112" customFormat="1">
      <c r="A23" s="13" t="s">
        <v>61</v>
      </c>
      <c r="B23" s="109" t="s">
        <v>1244</v>
      </c>
    </row>
    <row r="24" spans="1:2" s="112" customFormat="1" ht="31.5">
      <c r="A24" s="13" t="s">
        <v>1611</v>
      </c>
      <c r="B24" s="109" t="s">
        <v>1610</v>
      </c>
    </row>
    <row r="25" spans="1:2" s="112" customFormat="1" ht="63">
      <c r="A25" s="13" t="s">
        <v>63</v>
      </c>
      <c r="B25" s="109" t="s">
        <v>1245</v>
      </c>
    </row>
    <row r="26" spans="1:2" s="112" customFormat="1">
      <c r="A26" s="13" t="s">
        <v>67</v>
      </c>
      <c r="B26" s="109" t="s">
        <v>65</v>
      </c>
    </row>
    <row r="27" spans="1:2" s="112" customFormat="1" ht="63">
      <c r="A27" s="13" t="s">
        <v>69</v>
      </c>
      <c r="B27" s="109" t="s">
        <v>1246</v>
      </c>
    </row>
    <row r="28" spans="1:2" s="112" customFormat="1" ht="31.5">
      <c r="A28" s="13" t="s">
        <v>72</v>
      </c>
      <c r="B28" s="109" t="s">
        <v>34</v>
      </c>
    </row>
    <row r="29" spans="1:2" s="112" customFormat="1" ht="47.25">
      <c r="A29" s="13" t="s">
        <v>1250</v>
      </c>
      <c r="B29" s="109" t="s">
        <v>1249</v>
      </c>
    </row>
    <row r="30" spans="1:2" s="112" customFormat="1" ht="31.5">
      <c r="A30" s="13" t="s">
        <v>74</v>
      </c>
      <c r="B30" s="109" t="s">
        <v>1251</v>
      </c>
    </row>
    <row r="31" spans="1:2" s="112" customFormat="1" ht="31.5">
      <c r="A31" s="13" t="s">
        <v>1612</v>
      </c>
      <c r="B31" s="109" t="s">
        <v>78</v>
      </c>
    </row>
    <row r="32" spans="1:2" s="112" customFormat="1" ht="63">
      <c r="A32" s="13" t="s">
        <v>1613</v>
      </c>
      <c r="B32" s="109" t="s">
        <v>1252</v>
      </c>
    </row>
    <row r="33" spans="1:3" s="112" customFormat="1" ht="63">
      <c r="A33" s="13" t="s">
        <v>1614</v>
      </c>
      <c r="B33" s="109" t="s">
        <v>1253</v>
      </c>
    </row>
    <row r="34" spans="1:3" s="112" customFormat="1">
      <c r="A34" s="13" t="s">
        <v>1615</v>
      </c>
      <c r="B34" s="109" t="s">
        <v>91</v>
      </c>
    </row>
    <row r="35" spans="1:3" s="112" customFormat="1" ht="31.5">
      <c r="A35" s="13" t="s">
        <v>1255</v>
      </c>
      <c r="B35" s="113" t="s">
        <v>1254</v>
      </c>
    </row>
    <row r="36" spans="1:3" s="112" customFormat="1" ht="31.5">
      <c r="A36" s="13" t="s">
        <v>1256</v>
      </c>
      <c r="B36" s="113" t="s">
        <v>34</v>
      </c>
    </row>
    <row r="37" spans="1:3" s="112" customFormat="1" ht="31.5">
      <c r="A37" s="13" t="s">
        <v>1257</v>
      </c>
      <c r="B37" s="113" t="s">
        <v>1610</v>
      </c>
    </row>
    <row r="38" spans="1:3" s="108" customFormat="1" ht="47.25">
      <c r="A38" s="12" t="s">
        <v>97</v>
      </c>
      <c r="B38" s="107" t="s">
        <v>1616</v>
      </c>
    </row>
    <row r="39" spans="1:3" ht="47.25">
      <c r="A39" s="22" t="s">
        <v>98</v>
      </c>
      <c r="B39" s="113" t="s">
        <v>1258</v>
      </c>
      <c r="C39" s="104"/>
    </row>
    <row r="40" spans="1:3" ht="47.25">
      <c r="A40" s="22" t="s">
        <v>102</v>
      </c>
      <c r="B40" s="113" t="s">
        <v>100</v>
      </c>
      <c r="C40" s="104"/>
    </row>
    <row r="41" spans="1:3" ht="47.25">
      <c r="A41" s="22" t="s">
        <v>1618</v>
      </c>
      <c r="B41" s="113" t="s">
        <v>1617</v>
      </c>
      <c r="C41" s="104"/>
    </row>
    <row r="42" spans="1:3" ht="47.25">
      <c r="A42" s="22" t="s">
        <v>1620</v>
      </c>
      <c r="B42" s="113" t="s">
        <v>1619</v>
      </c>
      <c r="C42" s="104"/>
    </row>
    <row r="43" spans="1:3" s="106" customFormat="1" ht="63">
      <c r="A43" s="11" t="s">
        <v>104</v>
      </c>
      <c r="B43" s="283" t="s">
        <v>1621</v>
      </c>
    </row>
    <row r="44" spans="1:3" s="108" customFormat="1" ht="63">
      <c r="A44" s="12" t="s">
        <v>108</v>
      </c>
      <c r="B44" s="284" t="s">
        <v>1622</v>
      </c>
    </row>
    <row r="45" spans="1:3" s="108" customFormat="1" ht="63">
      <c r="A45" s="22" t="s">
        <v>109</v>
      </c>
      <c r="B45" s="113" t="s">
        <v>1270</v>
      </c>
    </row>
    <row r="46" spans="1:3" s="108" customFormat="1" ht="63">
      <c r="A46" s="22" t="s">
        <v>113</v>
      </c>
      <c r="B46" s="282" t="s">
        <v>1623</v>
      </c>
    </row>
    <row r="47" spans="1:3" s="108" customFormat="1" ht="63">
      <c r="A47" s="22" t="s">
        <v>114</v>
      </c>
      <c r="B47" s="113" t="s">
        <v>1271</v>
      </c>
    </row>
    <row r="48" spans="1:3" s="108" customFormat="1" ht="78.75">
      <c r="A48" s="22" t="s">
        <v>118</v>
      </c>
      <c r="B48" s="113" t="s">
        <v>116</v>
      </c>
    </row>
    <row r="49" spans="1:2" s="106" customFormat="1" ht="31.5">
      <c r="A49" s="11" t="s">
        <v>130</v>
      </c>
      <c r="B49" s="283" t="s">
        <v>1624</v>
      </c>
    </row>
    <row r="50" spans="1:2" s="112" customFormat="1" ht="47.25">
      <c r="A50" s="12" t="s">
        <v>1549</v>
      </c>
      <c r="B50" s="107" t="s">
        <v>132</v>
      </c>
    </row>
    <row r="51" spans="1:2" s="112" customFormat="1" ht="31.5">
      <c r="A51" s="13" t="s">
        <v>1844</v>
      </c>
      <c r="B51" s="109" t="s">
        <v>1273</v>
      </c>
    </row>
    <row r="52" spans="1:2" s="112" customFormat="1" ht="31.5">
      <c r="A52" s="13" t="s">
        <v>137</v>
      </c>
      <c r="B52" s="109" t="s">
        <v>1275</v>
      </c>
    </row>
    <row r="53" spans="1:2" s="112" customFormat="1" ht="31.5">
      <c r="A53" s="13" t="s">
        <v>143</v>
      </c>
      <c r="B53" s="109" t="s">
        <v>142</v>
      </c>
    </row>
    <row r="54" spans="1:2" s="112" customFormat="1" ht="141.75">
      <c r="A54" s="13" t="s">
        <v>149</v>
      </c>
      <c r="B54" s="109" t="s">
        <v>1625</v>
      </c>
    </row>
    <row r="55" spans="1:2" s="112" customFormat="1" ht="31.5">
      <c r="A55" s="13" t="s">
        <v>167</v>
      </c>
      <c r="B55" s="109" t="s">
        <v>166</v>
      </c>
    </row>
    <row r="56" spans="1:2" s="112" customFormat="1">
      <c r="A56" s="13" t="s">
        <v>1279</v>
      </c>
      <c r="B56" s="109" t="s">
        <v>1278</v>
      </c>
    </row>
    <row r="57" spans="1:2" s="112" customFormat="1" ht="110.25">
      <c r="A57" s="13" t="s">
        <v>1626</v>
      </c>
      <c r="B57" s="109" t="s">
        <v>1280</v>
      </c>
    </row>
    <row r="58" spans="1:2" s="112" customFormat="1" ht="47.25">
      <c r="A58" s="13" t="s">
        <v>1627</v>
      </c>
      <c r="B58" s="109" t="s">
        <v>154</v>
      </c>
    </row>
    <row r="59" spans="1:2" s="112" customFormat="1" ht="47.25">
      <c r="A59" s="13" t="s">
        <v>1628</v>
      </c>
      <c r="B59" s="109" t="s">
        <v>160</v>
      </c>
    </row>
    <row r="60" spans="1:2" s="112" customFormat="1" ht="47.25">
      <c r="A60" s="13" t="s">
        <v>1629</v>
      </c>
      <c r="B60" s="109" t="s">
        <v>183</v>
      </c>
    </row>
    <row r="61" spans="1:2" s="112" customFormat="1" ht="31.5">
      <c r="A61" s="13" t="s">
        <v>1630</v>
      </c>
      <c r="B61" s="109" t="s">
        <v>189</v>
      </c>
    </row>
    <row r="62" spans="1:2" s="112" customFormat="1" ht="31.5">
      <c r="A62" s="13" t="s">
        <v>1631</v>
      </c>
      <c r="B62" s="109" t="s">
        <v>172</v>
      </c>
    </row>
    <row r="63" spans="1:2" s="286" customFormat="1" ht="47.25">
      <c r="A63" s="285" t="s">
        <v>1632</v>
      </c>
      <c r="B63" s="130" t="s">
        <v>1281</v>
      </c>
    </row>
    <row r="64" spans="1:2" s="112" customFormat="1" ht="47.25">
      <c r="A64" s="13" t="s">
        <v>1633</v>
      </c>
      <c r="B64" s="109" t="s">
        <v>1281</v>
      </c>
    </row>
    <row r="65" spans="1:2" s="112" customFormat="1" ht="31.5">
      <c r="A65" s="13" t="s">
        <v>191</v>
      </c>
      <c r="B65" s="109" t="s">
        <v>1283</v>
      </c>
    </row>
    <row r="66" spans="1:2" s="112" customFormat="1" ht="63">
      <c r="A66" s="13" t="s">
        <v>201</v>
      </c>
      <c r="B66" s="109" t="s">
        <v>1634</v>
      </c>
    </row>
    <row r="67" spans="1:2" s="112" customFormat="1" ht="63">
      <c r="A67" s="13" t="s">
        <v>206</v>
      </c>
      <c r="B67" s="109" t="s">
        <v>1286</v>
      </c>
    </row>
    <row r="68" spans="1:2" s="112" customFormat="1" ht="78.75">
      <c r="A68" s="13" t="s">
        <v>213</v>
      </c>
      <c r="B68" s="109" t="s">
        <v>212</v>
      </c>
    </row>
    <row r="69" spans="1:2" s="112" customFormat="1">
      <c r="A69" s="13" t="s">
        <v>219</v>
      </c>
      <c r="B69" s="109" t="s">
        <v>218</v>
      </c>
    </row>
    <row r="70" spans="1:2" s="112" customFormat="1">
      <c r="A70" s="13" t="s">
        <v>225</v>
      </c>
      <c r="B70" s="109" t="s">
        <v>224</v>
      </c>
    </row>
    <row r="71" spans="1:2" s="112" customFormat="1" ht="78.75">
      <c r="A71" s="13" t="s">
        <v>1289</v>
      </c>
      <c r="B71" s="109" t="s">
        <v>1288</v>
      </c>
    </row>
    <row r="72" spans="1:2" s="112" customFormat="1" ht="31.5">
      <c r="A72" s="13" t="s">
        <v>1635</v>
      </c>
      <c r="B72" s="113" t="s">
        <v>1287</v>
      </c>
    </row>
    <row r="73" spans="1:2" s="108" customFormat="1" ht="47.25">
      <c r="A73" s="12" t="s">
        <v>234</v>
      </c>
      <c r="B73" s="284" t="s">
        <v>1636</v>
      </c>
    </row>
    <row r="74" spans="1:2" s="112" customFormat="1" ht="31.5">
      <c r="A74" s="13" t="s">
        <v>235</v>
      </c>
      <c r="B74" s="109" t="s">
        <v>1290</v>
      </c>
    </row>
    <row r="75" spans="1:2" s="112" customFormat="1" ht="63">
      <c r="A75" s="13" t="s">
        <v>241</v>
      </c>
      <c r="B75" s="109" t="s">
        <v>240</v>
      </c>
    </row>
    <row r="76" spans="1:2" s="112" customFormat="1" ht="47.25">
      <c r="A76" s="13" t="s">
        <v>251</v>
      </c>
      <c r="B76" s="109" t="s">
        <v>250</v>
      </c>
    </row>
    <row r="77" spans="1:2" s="112" customFormat="1" ht="31.5">
      <c r="A77" s="13" t="s">
        <v>261</v>
      </c>
      <c r="B77" s="109" t="s">
        <v>260</v>
      </c>
    </row>
    <row r="78" spans="1:2" s="112" customFormat="1" ht="47.25">
      <c r="A78" s="13" t="s">
        <v>265</v>
      </c>
      <c r="B78" s="109" t="s">
        <v>264</v>
      </c>
    </row>
    <row r="79" spans="1:2" s="112" customFormat="1" ht="141.75">
      <c r="A79" s="13" t="s">
        <v>269</v>
      </c>
      <c r="B79" s="109" t="s">
        <v>268</v>
      </c>
    </row>
    <row r="80" spans="1:2" s="112" customFormat="1" ht="47.25">
      <c r="A80" s="13" t="s">
        <v>275</v>
      </c>
      <c r="B80" s="109" t="s">
        <v>274</v>
      </c>
    </row>
    <row r="81" spans="1:2" s="112" customFormat="1" ht="78.75">
      <c r="A81" s="13" t="s">
        <v>279</v>
      </c>
      <c r="B81" s="109" t="s">
        <v>278</v>
      </c>
    </row>
    <row r="82" spans="1:2" s="112" customFormat="1" ht="31.5">
      <c r="A82" s="13" t="s">
        <v>283</v>
      </c>
      <c r="B82" s="109" t="s">
        <v>282</v>
      </c>
    </row>
    <row r="83" spans="1:2" s="115" customFormat="1" ht="31.5">
      <c r="A83" s="13" t="s">
        <v>291</v>
      </c>
      <c r="B83" s="109" t="s">
        <v>290</v>
      </c>
    </row>
    <row r="84" spans="1:2" s="115" customFormat="1" ht="31.5">
      <c r="A84" s="13" t="s">
        <v>295</v>
      </c>
      <c r="B84" s="109" t="s">
        <v>294</v>
      </c>
    </row>
    <row r="85" spans="1:2" s="115" customFormat="1" ht="78.75">
      <c r="A85" s="13" t="s">
        <v>301</v>
      </c>
      <c r="B85" s="109" t="s">
        <v>300</v>
      </c>
    </row>
    <row r="86" spans="1:2" s="116" customFormat="1" ht="47.25">
      <c r="A86" s="13" t="s">
        <v>302</v>
      </c>
      <c r="B86" s="113" t="s">
        <v>1293</v>
      </c>
    </row>
    <row r="87" spans="1:2" s="116" customFormat="1" ht="31.5">
      <c r="A87" s="13" t="s">
        <v>305</v>
      </c>
      <c r="B87" s="109" t="s">
        <v>1294</v>
      </c>
    </row>
    <row r="88" spans="1:2" s="116" customFormat="1" ht="63">
      <c r="A88" s="13" t="s">
        <v>306</v>
      </c>
      <c r="B88" s="109" t="s">
        <v>1295</v>
      </c>
    </row>
    <row r="89" spans="1:2" s="116" customFormat="1" ht="63">
      <c r="A89" s="13" t="s">
        <v>310</v>
      </c>
      <c r="B89" s="109" t="s">
        <v>309</v>
      </c>
    </row>
    <row r="90" spans="1:2" s="116" customFormat="1" ht="63">
      <c r="A90" s="13" t="s">
        <v>311</v>
      </c>
      <c r="B90" s="109" t="s">
        <v>1296</v>
      </c>
    </row>
    <row r="91" spans="1:2" s="116" customFormat="1" ht="47.25">
      <c r="A91" s="13" t="s">
        <v>315</v>
      </c>
      <c r="B91" s="109" t="s">
        <v>314</v>
      </c>
    </row>
    <row r="92" spans="1:2" s="116" customFormat="1" ht="31.5">
      <c r="A92" s="13" t="s">
        <v>1298</v>
      </c>
      <c r="B92" s="109" t="s">
        <v>1637</v>
      </c>
    </row>
    <row r="93" spans="1:2" s="116" customFormat="1" ht="31.5">
      <c r="A93" s="13" t="s">
        <v>1638</v>
      </c>
      <c r="B93" s="109" t="s">
        <v>322</v>
      </c>
    </row>
    <row r="94" spans="1:2" s="116" customFormat="1" ht="31.5">
      <c r="A94" s="13" t="s">
        <v>1640</v>
      </c>
      <c r="B94" s="109" t="s">
        <v>1639</v>
      </c>
    </row>
    <row r="95" spans="1:2" s="116" customFormat="1" ht="47.25">
      <c r="A95" s="13" t="s">
        <v>1642</v>
      </c>
      <c r="B95" s="287" t="s">
        <v>1641</v>
      </c>
    </row>
    <row r="96" spans="1:2" s="116" customFormat="1" ht="31.5">
      <c r="A96" s="13" t="s">
        <v>1644</v>
      </c>
      <c r="B96" s="109" t="s">
        <v>1643</v>
      </c>
    </row>
    <row r="97" spans="1:2" s="116" customFormat="1" ht="31.5">
      <c r="A97" s="13" t="s">
        <v>1645</v>
      </c>
      <c r="B97" s="109" t="s">
        <v>1311</v>
      </c>
    </row>
    <row r="98" spans="1:2" s="116" customFormat="1" ht="31.5">
      <c r="A98" s="13" t="s">
        <v>1647</v>
      </c>
      <c r="B98" s="109" t="s">
        <v>1646</v>
      </c>
    </row>
    <row r="99" spans="1:2" s="116" customFormat="1" ht="31.5">
      <c r="A99" s="13" t="s">
        <v>1649</v>
      </c>
      <c r="B99" s="287" t="s">
        <v>1648</v>
      </c>
    </row>
    <row r="100" spans="1:2" s="115" customFormat="1">
      <c r="A100" s="12" t="s">
        <v>319</v>
      </c>
      <c r="B100" s="107" t="s">
        <v>338</v>
      </c>
    </row>
    <row r="101" spans="1:2" s="115" customFormat="1" ht="47.25">
      <c r="A101" s="13" t="s">
        <v>320</v>
      </c>
      <c r="B101" s="109" t="s">
        <v>1306</v>
      </c>
    </row>
    <row r="102" spans="1:2" s="115" customFormat="1" ht="47.25">
      <c r="A102" s="13" t="s">
        <v>1650</v>
      </c>
      <c r="B102" s="109" t="s">
        <v>342</v>
      </c>
    </row>
    <row r="103" spans="1:2" s="115" customFormat="1" ht="47.25">
      <c r="A103" s="13" t="s">
        <v>1651</v>
      </c>
      <c r="B103" s="109" t="s">
        <v>1309</v>
      </c>
    </row>
    <row r="104" spans="1:2" s="106" customFormat="1" ht="63">
      <c r="A104" s="35" t="s">
        <v>365</v>
      </c>
      <c r="B104" s="283" t="s">
        <v>1652</v>
      </c>
    </row>
    <row r="105" spans="1:2" s="117" customFormat="1" ht="31.5">
      <c r="A105" s="36" t="s">
        <v>368</v>
      </c>
      <c r="B105" s="120" t="s">
        <v>367</v>
      </c>
    </row>
    <row r="106" spans="1:2" s="112" customFormat="1" ht="47.25">
      <c r="A106" s="13" t="s">
        <v>370</v>
      </c>
      <c r="B106" s="109" t="s">
        <v>369</v>
      </c>
    </row>
    <row r="107" spans="1:2" s="112" customFormat="1" ht="31.5">
      <c r="A107" s="13" t="s">
        <v>375</v>
      </c>
      <c r="B107" s="109" t="s">
        <v>373</v>
      </c>
    </row>
    <row r="108" spans="1:2" s="112" customFormat="1">
      <c r="A108" s="13" t="s">
        <v>380</v>
      </c>
      <c r="B108" s="109" t="s">
        <v>378</v>
      </c>
    </row>
    <row r="109" spans="1:2" s="112" customFormat="1" ht="47.25">
      <c r="A109" s="13" t="s">
        <v>391</v>
      </c>
      <c r="B109" s="113" t="s">
        <v>1313</v>
      </c>
    </row>
    <row r="110" spans="1:2" s="112" customFormat="1">
      <c r="A110" s="13" t="s">
        <v>396</v>
      </c>
      <c r="B110" s="113" t="s">
        <v>394</v>
      </c>
    </row>
    <row r="111" spans="1:2" s="117" customFormat="1" ht="63">
      <c r="A111" s="42" t="s">
        <v>399</v>
      </c>
      <c r="B111" s="118" t="s">
        <v>398</v>
      </c>
    </row>
    <row r="112" spans="1:2" s="112" customFormat="1" ht="63">
      <c r="A112" s="22" t="s">
        <v>400</v>
      </c>
      <c r="B112" s="113" t="s">
        <v>1314</v>
      </c>
    </row>
    <row r="113" spans="1:2" s="112" customFormat="1" ht="31.5">
      <c r="A113" s="22" t="s">
        <v>404</v>
      </c>
      <c r="B113" s="113" t="s">
        <v>34</v>
      </c>
    </row>
    <row r="114" spans="1:2" s="112" customFormat="1" ht="31.5">
      <c r="A114" s="22" t="s">
        <v>409</v>
      </c>
      <c r="B114" s="113" t="s">
        <v>407</v>
      </c>
    </row>
    <row r="115" spans="1:2" s="112" customFormat="1" ht="126">
      <c r="A115" s="123" t="s">
        <v>1654</v>
      </c>
      <c r="B115" s="288" t="s">
        <v>1653</v>
      </c>
    </row>
    <row r="116" spans="1:2" s="112" customFormat="1" ht="126">
      <c r="A116" s="123" t="s">
        <v>1654</v>
      </c>
      <c r="B116" s="288" t="s">
        <v>1655</v>
      </c>
    </row>
    <row r="117" spans="1:2" s="112" customFormat="1" ht="47.25">
      <c r="A117" s="22" t="s">
        <v>410</v>
      </c>
      <c r="B117" s="113" t="s">
        <v>1317</v>
      </c>
    </row>
    <row r="118" spans="1:2" s="112" customFormat="1" ht="31.5">
      <c r="A118" s="22" t="s">
        <v>415</v>
      </c>
      <c r="B118" s="113" t="s">
        <v>1656</v>
      </c>
    </row>
    <row r="119" spans="1:2" s="112" customFormat="1" ht="110.25">
      <c r="A119" s="22" t="s">
        <v>420</v>
      </c>
      <c r="B119" s="289" t="s">
        <v>1657</v>
      </c>
    </row>
    <row r="120" spans="1:2" s="112" customFormat="1" ht="31.5">
      <c r="A120" s="22" t="s">
        <v>425</v>
      </c>
      <c r="B120" s="113" t="s">
        <v>423</v>
      </c>
    </row>
    <row r="121" spans="1:2" s="112" customFormat="1" ht="31.5">
      <c r="A121" s="22" t="s">
        <v>430</v>
      </c>
      <c r="B121" s="113" t="s">
        <v>428</v>
      </c>
    </row>
    <row r="122" spans="1:2" s="112" customFormat="1" ht="31.5">
      <c r="A122" s="22" t="s">
        <v>435</v>
      </c>
      <c r="B122" s="113" t="s">
        <v>1320</v>
      </c>
    </row>
    <row r="123" spans="1:2" s="112" customFormat="1" ht="110.25">
      <c r="A123" s="22" t="s">
        <v>1322</v>
      </c>
      <c r="B123" s="289" t="s">
        <v>1658</v>
      </c>
    </row>
    <row r="124" spans="1:2" s="112" customFormat="1" ht="31.5">
      <c r="A124" s="123" t="s">
        <v>1660</v>
      </c>
      <c r="B124" s="121" t="s">
        <v>1659</v>
      </c>
    </row>
    <row r="125" spans="1:2" s="112" customFormat="1" ht="31.5">
      <c r="A125" s="123" t="s">
        <v>1662</v>
      </c>
      <c r="B125" s="121" t="s">
        <v>1661</v>
      </c>
    </row>
    <row r="126" spans="1:2" s="112" customFormat="1" ht="78.75">
      <c r="A126" s="22" t="s">
        <v>440</v>
      </c>
      <c r="B126" s="121" t="s">
        <v>1663</v>
      </c>
    </row>
    <row r="127" spans="1:2" s="112" customFormat="1" ht="47.25">
      <c r="A127" s="22" t="s">
        <v>1325</v>
      </c>
      <c r="B127" s="109" t="s">
        <v>1324</v>
      </c>
    </row>
    <row r="128" spans="1:2" s="112" customFormat="1" ht="47.25">
      <c r="A128" s="22" t="s">
        <v>1329</v>
      </c>
      <c r="B128" s="121" t="s">
        <v>1664</v>
      </c>
    </row>
    <row r="129" spans="1:2" s="112" customFormat="1" ht="63">
      <c r="A129" s="22" t="s">
        <v>1331</v>
      </c>
      <c r="B129" s="121" t="s">
        <v>1665</v>
      </c>
    </row>
    <row r="130" spans="1:2" s="112" customFormat="1" ht="31.5">
      <c r="A130" s="22" t="s">
        <v>441</v>
      </c>
      <c r="B130" s="113" t="s">
        <v>1332</v>
      </c>
    </row>
    <row r="131" spans="1:2" s="112" customFormat="1" ht="31.5">
      <c r="A131" s="22" t="s">
        <v>1666</v>
      </c>
      <c r="B131" s="113" t="s">
        <v>34</v>
      </c>
    </row>
    <row r="132" spans="1:2" s="112" customFormat="1" ht="47.25">
      <c r="A132" s="22" t="s">
        <v>446</v>
      </c>
      <c r="B132" s="109" t="s">
        <v>1333</v>
      </c>
    </row>
    <row r="133" spans="1:2" s="286" customFormat="1" ht="110.25">
      <c r="A133" s="132" t="s">
        <v>451</v>
      </c>
      <c r="B133" s="130" t="s">
        <v>1334</v>
      </c>
    </row>
    <row r="134" spans="1:2" s="108" customFormat="1" ht="31.5">
      <c r="A134" s="44" t="s">
        <v>454</v>
      </c>
      <c r="B134" s="120" t="s">
        <v>453</v>
      </c>
    </row>
    <row r="135" spans="1:2" s="108" customFormat="1" ht="47.25">
      <c r="A135" s="22" t="s">
        <v>455</v>
      </c>
      <c r="B135" s="113" t="s">
        <v>1335</v>
      </c>
    </row>
    <row r="136" spans="1:2" s="108" customFormat="1" ht="31.5">
      <c r="A136" s="22" t="s">
        <v>458</v>
      </c>
      <c r="B136" s="113" t="s">
        <v>34</v>
      </c>
    </row>
    <row r="137" spans="1:2" s="108" customFormat="1" ht="47.25">
      <c r="A137" s="22" t="s">
        <v>459</v>
      </c>
      <c r="B137" s="113" t="s">
        <v>1337</v>
      </c>
    </row>
    <row r="138" spans="1:2" s="108" customFormat="1" ht="47.25">
      <c r="A138" s="22" t="s">
        <v>464</v>
      </c>
      <c r="B138" s="121" t="s">
        <v>1667</v>
      </c>
    </row>
    <row r="139" spans="1:2" s="108" customFormat="1" ht="47.25">
      <c r="A139" s="22" t="s">
        <v>465</v>
      </c>
      <c r="B139" s="113" t="s">
        <v>1342</v>
      </c>
    </row>
    <row r="140" spans="1:2" s="108" customFormat="1" ht="47.25">
      <c r="A140" s="22" t="s">
        <v>466</v>
      </c>
      <c r="B140" s="113" t="s">
        <v>1343</v>
      </c>
    </row>
    <row r="141" spans="1:2" s="112" customFormat="1" ht="31.5">
      <c r="A141" s="22" t="s">
        <v>467</v>
      </c>
      <c r="B141" s="113" t="s">
        <v>1344</v>
      </c>
    </row>
    <row r="142" spans="1:2" s="112" customFormat="1" ht="31.5">
      <c r="A142" s="22" t="s">
        <v>468</v>
      </c>
      <c r="B142" s="113" t="s">
        <v>34</v>
      </c>
    </row>
    <row r="143" spans="1:2" s="112" customFormat="1" ht="31.5">
      <c r="A143" s="22" t="s">
        <v>473</v>
      </c>
      <c r="B143" s="121" t="s">
        <v>1668</v>
      </c>
    </row>
    <row r="144" spans="1:2" s="112" customFormat="1" ht="31.5">
      <c r="A144" s="22" t="s">
        <v>478</v>
      </c>
      <c r="B144" s="113" t="s">
        <v>476</v>
      </c>
    </row>
    <row r="145" spans="1:3" s="112" customFormat="1" ht="31.5">
      <c r="A145" s="22" t="s">
        <v>483</v>
      </c>
      <c r="B145" s="113" t="s">
        <v>481</v>
      </c>
    </row>
    <row r="146" spans="1:3" s="112" customFormat="1" ht="78.75">
      <c r="A146" s="22" t="s">
        <v>488</v>
      </c>
      <c r="B146" s="113" t="s">
        <v>1345</v>
      </c>
    </row>
    <row r="147" spans="1:3" s="112" customFormat="1" ht="78.75">
      <c r="A147" s="22" t="s">
        <v>493</v>
      </c>
      <c r="B147" s="113" t="s">
        <v>1346</v>
      </c>
    </row>
    <row r="148" spans="1:3" s="112" customFormat="1" ht="31.5">
      <c r="A148" s="22" t="s">
        <v>1670</v>
      </c>
      <c r="B148" s="113" t="s">
        <v>1669</v>
      </c>
    </row>
    <row r="149" spans="1:3" s="112" customFormat="1" ht="78.75">
      <c r="A149" s="281" t="s">
        <v>1672</v>
      </c>
      <c r="B149" s="282" t="s">
        <v>1671</v>
      </c>
    </row>
    <row r="150" spans="1:3" s="112" customFormat="1" ht="31.5">
      <c r="A150" s="281" t="s">
        <v>1674</v>
      </c>
      <c r="B150" s="121" t="s">
        <v>1673</v>
      </c>
    </row>
    <row r="151" spans="1:3" s="106" customFormat="1" ht="31.5">
      <c r="A151" s="11" t="s">
        <v>496</v>
      </c>
      <c r="B151" s="283" t="s">
        <v>1675</v>
      </c>
    </row>
    <row r="152" spans="1:3" s="108" customFormat="1" ht="47.25">
      <c r="A152" s="291" t="s">
        <v>1677</v>
      </c>
      <c r="B152" s="284" t="s">
        <v>1676</v>
      </c>
    </row>
    <row r="153" spans="1:3" s="112" customFormat="1" ht="63">
      <c r="A153" s="290" t="s">
        <v>1678</v>
      </c>
      <c r="B153" s="121" t="s">
        <v>1349</v>
      </c>
    </row>
    <row r="154" spans="1:3" ht="31.5">
      <c r="A154" s="290" t="s">
        <v>1680</v>
      </c>
      <c r="B154" s="282" t="s">
        <v>1679</v>
      </c>
      <c r="C154" s="104"/>
    </row>
    <row r="155" spans="1:3" s="112" customFormat="1" ht="78.75">
      <c r="A155" s="290" t="s">
        <v>1682</v>
      </c>
      <c r="B155" s="121" t="s">
        <v>1681</v>
      </c>
    </row>
    <row r="156" spans="1:3" ht="31.5">
      <c r="A156" s="290" t="s">
        <v>1683</v>
      </c>
      <c r="B156" s="282" t="s">
        <v>502</v>
      </c>
      <c r="C156" s="104"/>
    </row>
    <row r="157" spans="1:3" s="106" customFormat="1" ht="31.5">
      <c r="A157" s="11" t="s">
        <v>509</v>
      </c>
      <c r="B157" s="283" t="s">
        <v>1684</v>
      </c>
    </row>
    <row r="158" spans="1:3" s="108" customFormat="1" ht="31.5">
      <c r="A158" s="12" t="s">
        <v>1686</v>
      </c>
      <c r="B158" s="284" t="s">
        <v>1685</v>
      </c>
    </row>
    <row r="159" spans="1:3" s="112" customFormat="1" ht="31.5">
      <c r="A159" s="22" t="s">
        <v>1687</v>
      </c>
      <c r="B159" s="113" t="s">
        <v>1351</v>
      </c>
    </row>
    <row r="160" spans="1:3" ht="47.25">
      <c r="A160" s="45" t="s">
        <v>1689</v>
      </c>
      <c r="B160" s="121" t="s">
        <v>1688</v>
      </c>
      <c r="C160" s="104"/>
    </row>
    <row r="161" spans="1:2" s="106" customFormat="1">
      <c r="A161" s="11" t="s">
        <v>528</v>
      </c>
      <c r="B161" s="283" t="s">
        <v>1690</v>
      </c>
    </row>
    <row r="162" spans="1:2" s="108" customFormat="1" ht="63">
      <c r="A162" s="12" t="s">
        <v>531</v>
      </c>
      <c r="B162" s="284" t="s">
        <v>1691</v>
      </c>
    </row>
    <row r="163" spans="1:2" s="112" customFormat="1" ht="94.5">
      <c r="A163" s="45" t="s">
        <v>532</v>
      </c>
      <c r="B163" s="113" t="s">
        <v>1367</v>
      </c>
    </row>
    <row r="164" spans="1:2" s="112" customFormat="1" ht="31.5">
      <c r="A164" s="45" t="s">
        <v>536</v>
      </c>
      <c r="B164" s="113" t="s">
        <v>534</v>
      </c>
    </row>
    <row r="165" spans="1:2" s="112" customFormat="1" ht="31.5">
      <c r="A165" s="45" t="s">
        <v>538</v>
      </c>
      <c r="B165" s="282" t="s">
        <v>1692</v>
      </c>
    </row>
    <row r="166" spans="1:2" s="112" customFormat="1">
      <c r="A166" s="12" t="s">
        <v>541</v>
      </c>
      <c r="B166" s="107" t="s">
        <v>540</v>
      </c>
    </row>
    <row r="167" spans="1:2" s="112" customFormat="1" ht="47.25">
      <c r="A167" s="45" t="s">
        <v>542</v>
      </c>
      <c r="B167" s="113" t="s">
        <v>1693</v>
      </c>
    </row>
    <row r="168" spans="1:2" s="112" customFormat="1" ht="31.5">
      <c r="A168" s="45" t="s">
        <v>545</v>
      </c>
      <c r="B168" s="113" t="s">
        <v>34</v>
      </c>
    </row>
    <row r="169" spans="1:2" s="112" customFormat="1" ht="31.5">
      <c r="A169" s="45" t="s">
        <v>1371</v>
      </c>
      <c r="B169" s="113" t="s">
        <v>1610</v>
      </c>
    </row>
    <row r="170" spans="1:2" s="112" customFormat="1" ht="31.5">
      <c r="A170" s="45" t="s">
        <v>546</v>
      </c>
      <c r="B170" s="113" t="s">
        <v>1373</v>
      </c>
    </row>
    <row r="171" spans="1:2" s="112" customFormat="1" ht="31.5">
      <c r="A171" s="45" t="s">
        <v>550</v>
      </c>
      <c r="B171" s="113" t="s">
        <v>34</v>
      </c>
    </row>
    <row r="172" spans="1:2" s="112" customFormat="1" ht="31.5">
      <c r="A172" s="45" t="s">
        <v>551</v>
      </c>
      <c r="B172" s="113" t="s">
        <v>1374</v>
      </c>
    </row>
    <row r="173" spans="1:2" s="112" customFormat="1" ht="31.5">
      <c r="A173" s="45" t="s">
        <v>555</v>
      </c>
      <c r="B173" s="113" t="s">
        <v>34</v>
      </c>
    </row>
    <row r="174" spans="1:2" s="112" customFormat="1" ht="47.25">
      <c r="A174" s="45" t="s">
        <v>556</v>
      </c>
      <c r="B174" s="113" t="s">
        <v>1375</v>
      </c>
    </row>
    <row r="175" spans="1:2" s="112" customFormat="1" ht="31.5">
      <c r="A175" s="45" t="s">
        <v>560</v>
      </c>
      <c r="B175" s="113" t="s">
        <v>34</v>
      </c>
    </row>
    <row r="176" spans="1:2" s="292" customFormat="1" ht="47.25">
      <c r="A176" s="45" t="s">
        <v>1695</v>
      </c>
      <c r="B176" s="113" t="s">
        <v>1694</v>
      </c>
    </row>
    <row r="177" spans="1:2" s="112" customFormat="1" ht="47.25">
      <c r="A177" s="45" t="s">
        <v>561</v>
      </c>
      <c r="B177" s="113" t="s">
        <v>1380</v>
      </c>
    </row>
    <row r="178" spans="1:2" s="112" customFormat="1" ht="31.5">
      <c r="A178" s="45" t="s">
        <v>565</v>
      </c>
      <c r="B178" s="113" t="s">
        <v>34</v>
      </c>
    </row>
    <row r="179" spans="1:2" s="112" customFormat="1" ht="47.25">
      <c r="A179" s="45" t="s">
        <v>566</v>
      </c>
      <c r="B179" s="113" t="s">
        <v>1381</v>
      </c>
    </row>
    <row r="180" spans="1:2" s="112" customFormat="1" ht="31.5">
      <c r="A180" s="45" t="s">
        <v>571</v>
      </c>
      <c r="B180" s="113" t="s">
        <v>569</v>
      </c>
    </row>
    <row r="181" spans="1:2" s="116" customFormat="1" ht="110.25">
      <c r="A181" s="45" t="s">
        <v>577</v>
      </c>
      <c r="B181" s="113" t="s">
        <v>1696</v>
      </c>
    </row>
    <row r="182" spans="1:2" s="116" customFormat="1" ht="110.25">
      <c r="A182" s="45" t="s">
        <v>579</v>
      </c>
      <c r="B182" s="113" t="s">
        <v>1697</v>
      </c>
    </row>
    <row r="183" spans="1:2" s="116" customFormat="1" ht="47.25">
      <c r="A183" s="45" t="s">
        <v>581</v>
      </c>
      <c r="B183" s="113" t="s">
        <v>1698</v>
      </c>
    </row>
    <row r="184" spans="1:2" s="116" customFormat="1" ht="47.25">
      <c r="A184" s="45" t="s">
        <v>1387</v>
      </c>
      <c r="B184" s="113" t="s">
        <v>1699</v>
      </c>
    </row>
    <row r="185" spans="1:2" s="116" customFormat="1" ht="63">
      <c r="A185" s="45" t="s">
        <v>1700</v>
      </c>
      <c r="B185" s="125" t="s">
        <v>1580</v>
      </c>
    </row>
    <row r="186" spans="1:2" s="116" customFormat="1" ht="47.25">
      <c r="A186" s="45" t="s">
        <v>1395</v>
      </c>
      <c r="B186" s="113" t="s">
        <v>1394</v>
      </c>
    </row>
    <row r="187" spans="1:2" s="116" customFormat="1" ht="63">
      <c r="A187" s="45" t="s">
        <v>1702</v>
      </c>
      <c r="B187" s="113" t="s">
        <v>1701</v>
      </c>
    </row>
    <row r="188" spans="1:2" s="116" customFormat="1" ht="94.5">
      <c r="A188" s="45" t="s">
        <v>1704</v>
      </c>
      <c r="B188" s="125" t="s">
        <v>1703</v>
      </c>
    </row>
    <row r="189" spans="1:2" s="116" customFormat="1" ht="47.25">
      <c r="A189" s="45" t="s">
        <v>1706</v>
      </c>
      <c r="B189" s="125" t="s">
        <v>1705</v>
      </c>
    </row>
    <row r="190" spans="1:2" s="116" customFormat="1" ht="47.25">
      <c r="A190" s="45" t="s">
        <v>1397</v>
      </c>
      <c r="B190" s="121" t="s">
        <v>1707</v>
      </c>
    </row>
    <row r="191" spans="1:2" s="116" customFormat="1" ht="94.5">
      <c r="A191" s="45" t="s">
        <v>1709</v>
      </c>
      <c r="B191" s="125" t="s">
        <v>1708</v>
      </c>
    </row>
    <row r="192" spans="1:2" s="116" customFormat="1" ht="31.5">
      <c r="A192" s="123" t="s">
        <v>1711</v>
      </c>
      <c r="B192" s="121" t="s">
        <v>1710</v>
      </c>
    </row>
    <row r="193" spans="1:3" s="116" customFormat="1" ht="47.25">
      <c r="A193" s="123" t="s">
        <v>1712</v>
      </c>
      <c r="B193" s="121" t="s">
        <v>100</v>
      </c>
    </row>
    <row r="194" spans="1:3" s="106" customFormat="1" ht="31.5">
      <c r="A194" s="11" t="s">
        <v>585</v>
      </c>
      <c r="B194" s="105" t="s">
        <v>1713</v>
      </c>
    </row>
    <row r="195" spans="1:3" s="108" customFormat="1" ht="47.25">
      <c r="A195" s="12" t="s">
        <v>588</v>
      </c>
      <c r="B195" s="107" t="s">
        <v>587</v>
      </c>
    </row>
    <row r="196" spans="1:3" s="112" customFormat="1" ht="63">
      <c r="A196" s="45" t="s">
        <v>589</v>
      </c>
      <c r="B196" s="113" t="s">
        <v>1399</v>
      </c>
    </row>
    <row r="197" spans="1:3" ht="31.5">
      <c r="A197" s="22" t="s">
        <v>591</v>
      </c>
      <c r="B197" s="113" t="s">
        <v>34</v>
      </c>
      <c r="C197" s="104"/>
    </row>
    <row r="198" spans="1:3" ht="31.5">
      <c r="A198" s="22" t="s">
        <v>1400</v>
      </c>
      <c r="B198" s="113" t="s">
        <v>1610</v>
      </c>
      <c r="C198" s="104"/>
    </row>
    <row r="199" spans="1:3" s="112" customFormat="1" ht="31.5">
      <c r="A199" s="45" t="s">
        <v>592</v>
      </c>
      <c r="B199" s="113" t="s">
        <v>1401</v>
      </c>
    </row>
    <row r="200" spans="1:3" ht="31.5">
      <c r="A200" s="22" t="s">
        <v>595</v>
      </c>
      <c r="B200" s="113" t="s">
        <v>34</v>
      </c>
      <c r="C200" s="104"/>
    </row>
    <row r="201" spans="1:3" ht="31.5">
      <c r="A201" s="22" t="s">
        <v>1402</v>
      </c>
      <c r="B201" s="113" t="s">
        <v>1610</v>
      </c>
      <c r="C201" s="104"/>
    </row>
    <row r="202" spans="1:3" ht="94.5">
      <c r="A202" s="22" t="s">
        <v>1715</v>
      </c>
      <c r="B202" s="113" t="s">
        <v>1714</v>
      </c>
      <c r="C202" s="104"/>
    </row>
    <row r="203" spans="1:3" ht="31.5">
      <c r="A203" s="22" t="s">
        <v>1716</v>
      </c>
      <c r="B203" s="113" t="s">
        <v>34</v>
      </c>
      <c r="C203" s="104"/>
    </row>
    <row r="204" spans="1:3" s="108" customFormat="1" ht="31.5">
      <c r="A204" s="12" t="s">
        <v>598</v>
      </c>
      <c r="B204" s="284" t="s">
        <v>1717</v>
      </c>
    </row>
    <row r="205" spans="1:3" s="112" customFormat="1" ht="47.25">
      <c r="A205" s="45" t="s">
        <v>599</v>
      </c>
      <c r="B205" s="126" t="s">
        <v>1403</v>
      </c>
    </row>
    <row r="206" spans="1:3" ht="31.5">
      <c r="A206" s="22" t="s">
        <v>603</v>
      </c>
      <c r="B206" s="126" t="s">
        <v>601</v>
      </c>
      <c r="C206" s="104"/>
    </row>
    <row r="207" spans="1:3" ht="47.25">
      <c r="A207" s="22" t="s">
        <v>1718</v>
      </c>
      <c r="B207" s="126" t="s">
        <v>1583</v>
      </c>
      <c r="C207" s="104"/>
    </row>
    <row r="208" spans="1:3">
      <c r="A208" s="22" t="s">
        <v>1720</v>
      </c>
      <c r="B208" s="282" t="s">
        <v>1719</v>
      </c>
      <c r="C208" s="104"/>
    </row>
    <row r="209" spans="1:3" ht="47.25">
      <c r="A209" s="22" t="s">
        <v>1721</v>
      </c>
      <c r="B209" s="126" t="s">
        <v>1582</v>
      </c>
      <c r="C209" s="104"/>
    </row>
    <row r="210" spans="1:3" ht="31.5">
      <c r="A210" s="123" t="s">
        <v>1723</v>
      </c>
      <c r="B210" s="126" t="s">
        <v>1722</v>
      </c>
      <c r="C210" s="104"/>
    </row>
    <row r="211" spans="1:3" s="112" customFormat="1" ht="63">
      <c r="A211" s="45" t="s">
        <v>607</v>
      </c>
      <c r="B211" s="121" t="s">
        <v>1404</v>
      </c>
    </row>
    <row r="212" spans="1:3" ht="78.75">
      <c r="A212" s="22" t="s">
        <v>611</v>
      </c>
      <c r="B212" s="121" t="s">
        <v>1724</v>
      </c>
      <c r="C212" s="104"/>
    </row>
    <row r="213" spans="1:3" ht="63">
      <c r="A213" s="123" t="s">
        <v>1726</v>
      </c>
      <c r="B213" s="121" t="s">
        <v>1725</v>
      </c>
      <c r="C213" s="104"/>
    </row>
    <row r="214" spans="1:3" s="106" customFormat="1" ht="31.5">
      <c r="A214" s="11" t="s">
        <v>621</v>
      </c>
      <c r="B214" s="105" t="s">
        <v>1727</v>
      </c>
    </row>
    <row r="215" spans="1:3" s="108" customFormat="1" ht="31.5">
      <c r="A215" s="12" t="s">
        <v>624</v>
      </c>
      <c r="B215" s="284" t="s">
        <v>1728</v>
      </c>
    </row>
    <row r="216" spans="1:3" s="112" customFormat="1" ht="31.5">
      <c r="A216" s="45" t="s">
        <v>626</v>
      </c>
      <c r="B216" s="113" t="s">
        <v>625</v>
      </c>
    </row>
    <row r="217" spans="1:3" ht="47.25">
      <c r="A217" s="50" t="s">
        <v>633</v>
      </c>
      <c r="B217" s="113" t="s">
        <v>631</v>
      </c>
      <c r="C217" s="104"/>
    </row>
    <row r="218" spans="1:3" s="112" customFormat="1" ht="47.25">
      <c r="A218" s="45" t="s">
        <v>635</v>
      </c>
      <c r="B218" s="113" t="s">
        <v>634</v>
      </c>
    </row>
    <row r="219" spans="1:3" ht="47.25">
      <c r="A219" s="50" t="s">
        <v>637</v>
      </c>
      <c r="B219" s="113" t="s">
        <v>631</v>
      </c>
      <c r="C219" s="104"/>
    </row>
    <row r="220" spans="1:3" s="112" customFormat="1" ht="31.5">
      <c r="A220" s="45" t="s">
        <v>639</v>
      </c>
      <c r="B220" s="113" t="s">
        <v>638</v>
      </c>
    </row>
    <row r="221" spans="1:3" ht="47.25">
      <c r="A221" s="50" t="s">
        <v>640</v>
      </c>
      <c r="B221" s="113" t="s">
        <v>631</v>
      </c>
      <c r="C221" s="104"/>
    </row>
    <row r="222" spans="1:3" s="112" customFormat="1" ht="47.25">
      <c r="A222" s="45" t="s">
        <v>642</v>
      </c>
      <c r="B222" s="113" t="s">
        <v>641</v>
      </c>
    </row>
    <row r="223" spans="1:3" ht="47.25">
      <c r="A223" s="50" t="s">
        <v>643</v>
      </c>
      <c r="B223" s="113" t="s">
        <v>631</v>
      </c>
      <c r="C223" s="104"/>
    </row>
    <row r="224" spans="1:3" s="112" customFormat="1" ht="47.25">
      <c r="A224" s="45" t="s">
        <v>645</v>
      </c>
      <c r="B224" s="113" t="s">
        <v>644</v>
      </c>
    </row>
    <row r="225" spans="1:3" ht="47.25">
      <c r="A225" s="50" t="s">
        <v>646</v>
      </c>
      <c r="B225" s="113" t="s">
        <v>631</v>
      </c>
      <c r="C225" s="104"/>
    </row>
    <row r="226" spans="1:3" s="112" customFormat="1" ht="31.5">
      <c r="A226" s="45" t="s">
        <v>648</v>
      </c>
      <c r="B226" s="113" t="s">
        <v>647</v>
      </c>
    </row>
    <row r="227" spans="1:3" ht="31.5">
      <c r="A227" s="50" t="s">
        <v>651</v>
      </c>
      <c r="B227" s="113" t="s">
        <v>34</v>
      </c>
      <c r="C227" s="104"/>
    </row>
    <row r="228" spans="1:3" s="106" customFormat="1" ht="47.25">
      <c r="A228" s="11" t="s">
        <v>655</v>
      </c>
      <c r="B228" s="283" t="s">
        <v>1729</v>
      </c>
    </row>
    <row r="229" spans="1:3" s="108" customFormat="1" ht="47.25">
      <c r="A229" s="12" t="s">
        <v>658</v>
      </c>
      <c r="B229" s="284" t="s">
        <v>1730</v>
      </c>
    </row>
    <row r="230" spans="1:3" s="112" customFormat="1" ht="31.5">
      <c r="A230" s="45" t="s">
        <v>659</v>
      </c>
      <c r="B230" s="113" t="s">
        <v>1411</v>
      </c>
    </row>
    <row r="231" spans="1:3">
      <c r="A231" s="45" t="s">
        <v>663</v>
      </c>
      <c r="B231" s="127" t="s">
        <v>661</v>
      </c>
      <c r="C231" s="104"/>
    </row>
    <row r="232" spans="1:3" s="112" customFormat="1" ht="63">
      <c r="A232" s="45" t="s">
        <v>664</v>
      </c>
      <c r="B232" s="113" t="s">
        <v>1412</v>
      </c>
    </row>
    <row r="233" spans="1:3" ht="31.5">
      <c r="A233" s="45" t="s">
        <v>668</v>
      </c>
      <c r="B233" s="127" t="s">
        <v>666</v>
      </c>
      <c r="C233" s="104"/>
    </row>
    <row r="234" spans="1:3" s="112" customFormat="1" ht="63">
      <c r="A234" s="45" t="s">
        <v>669</v>
      </c>
      <c r="B234" s="113" t="s">
        <v>1413</v>
      </c>
    </row>
    <row r="235" spans="1:3">
      <c r="A235" s="45" t="s">
        <v>673</v>
      </c>
      <c r="B235" s="127" t="s">
        <v>671</v>
      </c>
      <c r="C235" s="104"/>
    </row>
    <row r="236" spans="1:3" s="106" customFormat="1" ht="63">
      <c r="A236" s="11" t="s">
        <v>677</v>
      </c>
      <c r="B236" s="283" t="s">
        <v>1731</v>
      </c>
    </row>
    <row r="237" spans="1:3" s="108" customFormat="1" ht="63">
      <c r="A237" s="12" t="s">
        <v>679</v>
      </c>
      <c r="B237" s="284" t="s">
        <v>1732</v>
      </c>
    </row>
    <row r="238" spans="1:3" s="112" customFormat="1" ht="47.25">
      <c r="A238" s="45" t="s">
        <v>680</v>
      </c>
      <c r="B238" s="113" t="s">
        <v>1414</v>
      </c>
    </row>
    <row r="239" spans="1:3" ht="63">
      <c r="A239" s="45" t="s">
        <v>684</v>
      </c>
      <c r="B239" s="127" t="s">
        <v>682</v>
      </c>
      <c r="C239" s="104"/>
    </row>
    <row r="240" spans="1:3" ht="31.5">
      <c r="A240" s="45" t="s">
        <v>688</v>
      </c>
      <c r="B240" s="113" t="s">
        <v>686</v>
      </c>
      <c r="C240" s="104"/>
    </row>
    <row r="241" spans="1:3" ht="31.5">
      <c r="A241" s="45" t="s">
        <v>692</v>
      </c>
      <c r="B241" s="113" t="s">
        <v>690</v>
      </c>
      <c r="C241" s="104"/>
    </row>
    <row r="242" spans="1:3" ht="31.5">
      <c r="A242" s="45" t="s">
        <v>1734</v>
      </c>
      <c r="B242" s="113" t="s">
        <v>1733</v>
      </c>
      <c r="C242" s="104"/>
    </row>
    <row r="243" spans="1:3" s="112" customFormat="1" ht="47.25">
      <c r="A243" s="45" t="s">
        <v>693</v>
      </c>
      <c r="B243" s="113" t="s">
        <v>1415</v>
      </c>
    </row>
    <row r="244" spans="1:3" ht="47.25">
      <c r="A244" s="45" t="s">
        <v>697</v>
      </c>
      <c r="B244" s="121" t="s">
        <v>1735</v>
      </c>
      <c r="C244" s="104"/>
    </row>
    <row r="245" spans="1:3" s="112" customFormat="1" ht="63">
      <c r="A245" s="45" t="s">
        <v>698</v>
      </c>
      <c r="B245" s="113" t="s">
        <v>1736</v>
      </c>
    </row>
    <row r="246" spans="1:3" ht="63">
      <c r="A246" s="45" t="s">
        <v>702</v>
      </c>
      <c r="B246" s="113" t="s">
        <v>700</v>
      </c>
      <c r="C246" s="104"/>
    </row>
    <row r="247" spans="1:3" s="106" customFormat="1" ht="31.5">
      <c r="A247" s="11" t="s">
        <v>706</v>
      </c>
      <c r="B247" s="283" t="s">
        <v>1737</v>
      </c>
    </row>
    <row r="248" spans="1:3" s="108" customFormat="1" ht="31.5">
      <c r="A248" s="12" t="s">
        <v>709</v>
      </c>
      <c r="B248" s="284" t="s">
        <v>708</v>
      </c>
    </row>
    <row r="249" spans="1:3" s="112" customFormat="1" ht="31.5">
      <c r="A249" s="45" t="s">
        <v>710</v>
      </c>
      <c r="B249" s="113" t="s">
        <v>1418</v>
      </c>
    </row>
    <row r="250" spans="1:3" s="112" customFormat="1" ht="47.25">
      <c r="A250" s="45" t="s">
        <v>714</v>
      </c>
      <c r="B250" s="113" t="s">
        <v>1419</v>
      </c>
    </row>
    <row r="251" spans="1:3" s="112" customFormat="1" ht="47.25">
      <c r="A251" s="45" t="s">
        <v>715</v>
      </c>
      <c r="B251" s="113" t="s">
        <v>1420</v>
      </c>
    </row>
    <row r="252" spans="1:3" s="112" customFormat="1" ht="47.25">
      <c r="A252" s="45" t="s">
        <v>718</v>
      </c>
      <c r="B252" s="288" t="s">
        <v>1738</v>
      </c>
    </row>
    <row r="253" spans="1:3" s="112" customFormat="1" ht="47.25">
      <c r="A253" s="45" t="s">
        <v>719</v>
      </c>
      <c r="B253" s="113" t="s">
        <v>1421</v>
      </c>
    </row>
    <row r="254" spans="1:3" s="112" customFormat="1" ht="47.25">
      <c r="A254" s="45" t="s">
        <v>720</v>
      </c>
      <c r="B254" s="288" t="s">
        <v>1738</v>
      </c>
    </row>
    <row r="255" spans="1:3" s="108" customFormat="1" ht="31.5">
      <c r="A255" s="12" t="s">
        <v>723</v>
      </c>
      <c r="B255" s="284" t="s">
        <v>1739</v>
      </c>
    </row>
    <row r="256" spans="1:3" s="112" customFormat="1" ht="31.5">
      <c r="A256" s="45" t="s">
        <v>1741</v>
      </c>
      <c r="B256" s="113" t="s">
        <v>1740</v>
      </c>
    </row>
    <row r="257" spans="1:2" s="112" customFormat="1" ht="31.5">
      <c r="A257" s="45" t="s">
        <v>1743</v>
      </c>
      <c r="B257" s="288" t="s">
        <v>1742</v>
      </c>
    </row>
    <row r="258" spans="1:2" s="112" customFormat="1" ht="31.5">
      <c r="A258" s="45" t="s">
        <v>727</v>
      </c>
      <c r="B258" s="113" t="s">
        <v>1744</v>
      </c>
    </row>
    <row r="259" spans="1:2" s="112" customFormat="1" ht="47.25">
      <c r="A259" s="45" t="s">
        <v>728</v>
      </c>
      <c r="B259" s="288" t="s">
        <v>1745</v>
      </c>
    </row>
    <row r="260" spans="1:2" s="112" customFormat="1" ht="47.25">
      <c r="A260" s="45" t="s">
        <v>729</v>
      </c>
      <c r="B260" s="113" t="s">
        <v>1746</v>
      </c>
    </row>
    <row r="261" spans="1:2" s="112" customFormat="1" ht="47.25">
      <c r="A261" s="45" t="s">
        <v>734</v>
      </c>
      <c r="B261" s="113" t="s">
        <v>1747</v>
      </c>
    </row>
    <row r="262" spans="1:2" s="112" customFormat="1" ht="78.75">
      <c r="A262" s="45" t="s">
        <v>738</v>
      </c>
      <c r="B262" s="109" t="s">
        <v>1748</v>
      </c>
    </row>
    <row r="263" spans="1:2" s="106" customFormat="1" ht="47.25">
      <c r="A263" s="11" t="s">
        <v>755</v>
      </c>
      <c r="B263" s="283" t="s">
        <v>1749</v>
      </c>
    </row>
    <row r="264" spans="1:2" s="108" customFormat="1" ht="31.5">
      <c r="A264" s="12" t="s">
        <v>758</v>
      </c>
      <c r="B264" s="107" t="s">
        <v>1750</v>
      </c>
    </row>
    <row r="265" spans="1:2" s="112" customFormat="1" ht="47.25">
      <c r="A265" s="45" t="s">
        <v>759</v>
      </c>
      <c r="B265" s="113" t="s">
        <v>1427</v>
      </c>
    </row>
    <row r="266" spans="1:2" s="112" customFormat="1" ht="47.25">
      <c r="A266" s="45" t="s">
        <v>763</v>
      </c>
      <c r="B266" s="288" t="s">
        <v>1751</v>
      </c>
    </row>
    <row r="267" spans="1:2" s="112" customFormat="1" ht="31.5">
      <c r="A267" s="12" t="s">
        <v>766</v>
      </c>
      <c r="B267" s="107" t="s">
        <v>1752</v>
      </c>
    </row>
    <row r="268" spans="1:2" s="112" customFormat="1" ht="31.5">
      <c r="A268" s="45" t="s">
        <v>767</v>
      </c>
      <c r="B268" s="113" t="s">
        <v>1430</v>
      </c>
    </row>
    <row r="269" spans="1:2" s="112" customFormat="1" ht="47.25">
      <c r="A269" s="45" t="s">
        <v>771</v>
      </c>
      <c r="B269" s="113" t="s">
        <v>769</v>
      </c>
    </row>
    <row r="270" spans="1:2" s="106" customFormat="1" ht="63">
      <c r="A270" s="11" t="s">
        <v>777</v>
      </c>
      <c r="B270" s="283" t="s">
        <v>1753</v>
      </c>
    </row>
    <row r="271" spans="1:2" s="108" customFormat="1" ht="31.5">
      <c r="A271" s="12" t="s">
        <v>780</v>
      </c>
      <c r="B271" s="107" t="s">
        <v>779</v>
      </c>
    </row>
    <row r="272" spans="1:2" s="112" customFormat="1" ht="47.25">
      <c r="A272" s="45" t="s">
        <v>781</v>
      </c>
      <c r="B272" s="113" t="s">
        <v>1432</v>
      </c>
    </row>
    <row r="273" spans="1:2" s="112" customFormat="1" ht="31.5">
      <c r="A273" s="45" t="s">
        <v>785</v>
      </c>
      <c r="B273" s="113" t="s">
        <v>783</v>
      </c>
    </row>
    <row r="274" spans="1:2" s="112" customFormat="1" ht="47.25">
      <c r="A274" s="45" t="s">
        <v>786</v>
      </c>
      <c r="B274" s="113" t="s">
        <v>1433</v>
      </c>
    </row>
    <row r="275" spans="1:2" s="112" customFormat="1" ht="31.5">
      <c r="A275" s="45" t="s">
        <v>787</v>
      </c>
      <c r="B275" s="113" t="s">
        <v>783</v>
      </c>
    </row>
    <row r="276" spans="1:2" s="112" customFormat="1" ht="47.25">
      <c r="A276" s="45" t="s">
        <v>788</v>
      </c>
      <c r="B276" s="113" t="s">
        <v>1434</v>
      </c>
    </row>
    <row r="277" spans="1:2" s="112" customFormat="1" ht="31.5">
      <c r="A277" s="45" t="s">
        <v>1754</v>
      </c>
      <c r="B277" s="288" t="s">
        <v>790</v>
      </c>
    </row>
    <row r="278" spans="1:2" s="112" customFormat="1" ht="47.25">
      <c r="A278" s="45" t="s">
        <v>793</v>
      </c>
      <c r="B278" s="113" t="s">
        <v>1435</v>
      </c>
    </row>
    <row r="279" spans="1:2" s="112" customFormat="1" ht="47.25">
      <c r="A279" s="123" t="s">
        <v>1755</v>
      </c>
      <c r="B279" s="288" t="s">
        <v>1436</v>
      </c>
    </row>
    <row r="280" spans="1:2" s="108" customFormat="1" ht="47.25">
      <c r="A280" s="12" t="s">
        <v>800</v>
      </c>
      <c r="B280" s="107" t="s">
        <v>1756</v>
      </c>
    </row>
    <row r="281" spans="1:2" s="112" customFormat="1" ht="47.25">
      <c r="A281" s="45" t="s">
        <v>801</v>
      </c>
      <c r="B281" s="113" t="s">
        <v>1757</v>
      </c>
    </row>
    <row r="282" spans="1:2" s="112" customFormat="1" ht="47.25">
      <c r="A282" s="45" t="s">
        <v>805</v>
      </c>
      <c r="B282" s="288" t="s">
        <v>1758</v>
      </c>
    </row>
    <row r="283" spans="1:2" s="112" customFormat="1" ht="63">
      <c r="A283" s="45" t="s">
        <v>806</v>
      </c>
      <c r="B283" s="113" t="s">
        <v>1439</v>
      </c>
    </row>
    <row r="284" spans="1:2" s="112" customFormat="1" ht="47.25">
      <c r="A284" s="45" t="s">
        <v>808</v>
      </c>
      <c r="B284" s="288" t="s">
        <v>1758</v>
      </c>
    </row>
    <row r="285" spans="1:2" s="112" customFormat="1" ht="78.75">
      <c r="A285" s="45" t="s">
        <v>1759</v>
      </c>
      <c r="B285" s="109" t="s">
        <v>1587</v>
      </c>
    </row>
    <row r="286" spans="1:2" s="112" customFormat="1" ht="47.25">
      <c r="A286" s="45" t="s">
        <v>1760</v>
      </c>
      <c r="B286" s="288" t="s">
        <v>1758</v>
      </c>
    </row>
    <row r="287" spans="1:2" s="112" customFormat="1" ht="63">
      <c r="A287" s="45" t="s">
        <v>809</v>
      </c>
      <c r="B287" s="109" t="s">
        <v>1440</v>
      </c>
    </row>
    <row r="288" spans="1:2" s="112" customFormat="1" ht="31.5">
      <c r="A288" s="45" t="s">
        <v>812</v>
      </c>
      <c r="B288" s="113" t="s">
        <v>34</v>
      </c>
    </row>
    <row r="289" spans="1:3" s="106" customFormat="1" ht="47.25">
      <c r="A289" s="56" t="s">
        <v>816</v>
      </c>
      <c r="B289" s="283" t="s">
        <v>1761</v>
      </c>
    </row>
    <row r="290" spans="1:3" s="112" customFormat="1">
      <c r="A290" s="12" t="s">
        <v>819</v>
      </c>
      <c r="B290" s="284" t="s">
        <v>1762</v>
      </c>
    </row>
    <row r="291" spans="1:3" s="112" customFormat="1" ht="47.25">
      <c r="A291" s="45" t="s">
        <v>820</v>
      </c>
      <c r="B291" s="288" t="s">
        <v>1763</v>
      </c>
    </row>
    <row r="292" spans="1:3" s="112" customFormat="1" ht="47.25">
      <c r="A292" s="45" t="s">
        <v>824</v>
      </c>
      <c r="B292" s="113" t="s">
        <v>822</v>
      </c>
    </row>
    <row r="293" spans="1:3" ht="31.5">
      <c r="A293" s="45" t="s">
        <v>825</v>
      </c>
      <c r="B293" s="113" t="s">
        <v>1444</v>
      </c>
      <c r="C293" s="104"/>
    </row>
    <row r="294" spans="1:3" ht="47.25">
      <c r="A294" s="45" t="s">
        <v>826</v>
      </c>
      <c r="B294" s="113" t="s">
        <v>822</v>
      </c>
      <c r="C294" s="104"/>
    </row>
    <row r="295" spans="1:3" s="112" customFormat="1">
      <c r="A295" s="12" t="s">
        <v>833</v>
      </c>
      <c r="B295" s="284" t="s">
        <v>1764</v>
      </c>
    </row>
    <row r="296" spans="1:3" s="112" customFormat="1" ht="47.25">
      <c r="A296" s="58" t="s">
        <v>1765</v>
      </c>
      <c r="B296" s="113" t="s">
        <v>1590</v>
      </c>
    </row>
    <row r="297" spans="1:3" s="112" customFormat="1" ht="78.75">
      <c r="A297" s="58" t="s">
        <v>1767</v>
      </c>
      <c r="B297" s="288" t="s">
        <v>1766</v>
      </c>
    </row>
    <row r="298" spans="1:3" s="112" customFormat="1" ht="47.25">
      <c r="A298" s="58" t="s">
        <v>838</v>
      </c>
      <c r="B298" s="113" t="s">
        <v>1449</v>
      </c>
    </row>
    <row r="299" spans="1:3" s="112" customFormat="1" ht="78.75">
      <c r="A299" s="45" t="s">
        <v>839</v>
      </c>
      <c r="B299" s="288" t="s">
        <v>1766</v>
      </c>
    </row>
    <row r="300" spans="1:3" s="112" customFormat="1" ht="47.25">
      <c r="A300" s="58" t="s">
        <v>840</v>
      </c>
      <c r="B300" s="113" t="s">
        <v>1450</v>
      </c>
    </row>
    <row r="301" spans="1:3" s="112" customFormat="1" ht="78.75">
      <c r="A301" s="45" t="s">
        <v>841</v>
      </c>
      <c r="B301" s="288" t="s">
        <v>1766</v>
      </c>
    </row>
    <row r="302" spans="1:3" s="112" customFormat="1" ht="31.5">
      <c r="A302" s="12" t="s">
        <v>844</v>
      </c>
      <c r="B302" s="284" t="s">
        <v>1768</v>
      </c>
    </row>
    <row r="303" spans="1:3" s="112" customFormat="1" ht="31.5">
      <c r="A303" s="45" t="s">
        <v>845</v>
      </c>
      <c r="B303" s="126" t="s">
        <v>1451</v>
      </c>
    </row>
    <row r="304" spans="1:3" s="112" customFormat="1" ht="31.5">
      <c r="A304" s="45" t="s">
        <v>850</v>
      </c>
      <c r="B304" s="126" t="s">
        <v>848</v>
      </c>
    </row>
    <row r="305" spans="1:3" s="112" customFormat="1" ht="31.5">
      <c r="A305" s="45" t="s">
        <v>851</v>
      </c>
      <c r="B305" s="126" t="s">
        <v>1452</v>
      </c>
    </row>
    <row r="306" spans="1:3" s="112" customFormat="1" ht="47.25">
      <c r="A306" s="123" t="s">
        <v>1770</v>
      </c>
      <c r="B306" s="293" t="s">
        <v>1769</v>
      </c>
    </row>
    <row r="307" spans="1:3" s="112" customFormat="1" ht="47.25">
      <c r="A307" s="45" t="s">
        <v>853</v>
      </c>
      <c r="B307" s="113" t="s">
        <v>1453</v>
      </c>
    </row>
    <row r="308" spans="1:3" s="112" customFormat="1" ht="63">
      <c r="A308" s="45" t="s">
        <v>858</v>
      </c>
      <c r="B308" s="113" t="s">
        <v>1454</v>
      </c>
    </row>
    <row r="309" spans="1:3" s="106" customFormat="1" ht="78.75">
      <c r="A309" s="11" t="s">
        <v>863</v>
      </c>
      <c r="B309" s="283" t="s">
        <v>1771</v>
      </c>
    </row>
    <row r="310" spans="1:3" s="108" customFormat="1" ht="47.25">
      <c r="A310" s="12" t="s">
        <v>866</v>
      </c>
      <c r="B310" s="107" t="s">
        <v>865</v>
      </c>
    </row>
    <row r="311" spans="1:3" s="112" customFormat="1" ht="47.25">
      <c r="A311" s="13" t="s">
        <v>867</v>
      </c>
      <c r="B311" s="109" t="s">
        <v>1455</v>
      </c>
    </row>
    <row r="312" spans="1:3" s="112" customFormat="1" ht="78.75">
      <c r="A312" s="13" t="s">
        <v>872</v>
      </c>
      <c r="B312" s="109" t="s">
        <v>1456</v>
      </c>
    </row>
    <row r="313" spans="1:3" s="112" customFormat="1" ht="31.5">
      <c r="A313" s="13" t="s">
        <v>873</v>
      </c>
      <c r="B313" s="109" t="s">
        <v>1772</v>
      </c>
    </row>
    <row r="314" spans="1:3" s="112" customFormat="1" ht="31.5">
      <c r="A314" s="13" t="s">
        <v>1773</v>
      </c>
      <c r="B314" s="109" t="s">
        <v>34</v>
      </c>
    </row>
    <row r="315" spans="1:3" s="112" customFormat="1" ht="31.5">
      <c r="A315" s="13" t="s">
        <v>879</v>
      </c>
      <c r="B315" s="109" t="s">
        <v>1452</v>
      </c>
    </row>
    <row r="316" spans="1:3" s="112" customFormat="1" ht="63">
      <c r="A316" s="13" t="s">
        <v>1774</v>
      </c>
      <c r="B316" s="109" t="s">
        <v>870</v>
      </c>
    </row>
    <row r="317" spans="1:3" s="108" customFormat="1" ht="31.5">
      <c r="A317" s="12" t="s">
        <v>890</v>
      </c>
      <c r="B317" s="107" t="s">
        <v>889</v>
      </c>
    </row>
    <row r="318" spans="1:3" s="112" customFormat="1" ht="31.5">
      <c r="A318" s="13" t="s">
        <v>891</v>
      </c>
      <c r="B318" s="109" t="s">
        <v>1775</v>
      </c>
    </row>
    <row r="319" spans="1:3" s="112" customFormat="1" ht="31.5">
      <c r="A319" s="13" t="s">
        <v>896</v>
      </c>
      <c r="B319" s="109" t="s">
        <v>894</v>
      </c>
    </row>
    <row r="320" spans="1:3" ht="47.25">
      <c r="A320" s="13" t="s">
        <v>897</v>
      </c>
      <c r="B320" s="109" t="s">
        <v>1461</v>
      </c>
      <c r="C320" s="104"/>
    </row>
    <row r="321" spans="1:3" ht="47.25">
      <c r="A321" s="13" t="s">
        <v>902</v>
      </c>
      <c r="B321" s="109" t="s">
        <v>900</v>
      </c>
      <c r="C321" s="104"/>
    </row>
    <row r="322" spans="1:3" s="108" customFormat="1" ht="47.25">
      <c r="A322" s="12" t="s">
        <v>1777</v>
      </c>
      <c r="B322" s="107" t="s">
        <v>1776</v>
      </c>
    </row>
    <row r="323" spans="1:3" ht="47.25">
      <c r="A323" s="13" t="s">
        <v>1779</v>
      </c>
      <c r="B323" s="109" t="s">
        <v>1778</v>
      </c>
      <c r="C323" s="104"/>
    </row>
    <row r="324" spans="1:3" ht="31.5">
      <c r="A324" s="13" t="s">
        <v>1780</v>
      </c>
      <c r="B324" s="109" t="s">
        <v>34</v>
      </c>
      <c r="C324" s="104"/>
    </row>
    <row r="325" spans="1:3" ht="78.75">
      <c r="A325" s="13" t="s">
        <v>1781</v>
      </c>
      <c r="B325" s="109" t="s">
        <v>1457</v>
      </c>
      <c r="C325" s="104"/>
    </row>
    <row r="326" spans="1:3" ht="63">
      <c r="A326" s="13" t="s">
        <v>1782</v>
      </c>
      <c r="B326" s="109" t="s">
        <v>876</v>
      </c>
      <c r="C326" s="104"/>
    </row>
    <row r="327" spans="1:3" ht="31.5">
      <c r="A327" s="13" t="s">
        <v>1783</v>
      </c>
      <c r="B327" s="109" t="s">
        <v>1441</v>
      </c>
      <c r="C327" s="104"/>
    </row>
    <row r="328" spans="1:3" ht="47.25">
      <c r="A328" s="13" t="s">
        <v>1784</v>
      </c>
      <c r="B328" s="109" t="s">
        <v>822</v>
      </c>
      <c r="C328" s="104"/>
    </row>
    <row r="329" spans="1:3" ht="78.75">
      <c r="A329" s="13" t="s">
        <v>1786</v>
      </c>
      <c r="B329" s="109" t="s">
        <v>1785</v>
      </c>
      <c r="C329" s="104"/>
    </row>
    <row r="330" spans="1:3" ht="47.25">
      <c r="A330" s="13" t="s">
        <v>1787</v>
      </c>
      <c r="B330" s="109" t="s">
        <v>822</v>
      </c>
      <c r="C330" s="104"/>
    </row>
    <row r="331" spans="1:3" s="106" customFormat="1" ht="47.25">
      <c r="A331" s="11" t="s">
        <v>906</v>
      </c>
      <c r="B331" s="283" t="s">
        <v>1788</v>
      </c>
    </row>
    <row r="332" spans="1:3" s="108" customFormat="1" ht="47.25">
      <c r="A332" s="12" t="s">
        <v>909</v>
      </c>
      <c r="B332" s="284" t="s">
        <v>1789</v>
      </c>
    </row>
    <row r="333" spans="1:3" s="112" customFormat="1" ht="31.5">
      <c r="A333" s="13" t="s">
        <v>910</v>
      </c>
      <c r="B333" s="109" t="s">
        <v>1462</v>
      </c>
    </row>
    <row r="334" spans="1:3" s="112" customFormat="1" ht="31.5">
      <c r="A334" s="13" t="s">
        <v>915</v>
      </c>
      <c r="B334" s="109" t="s">
        <v>913</v>
      </c>
    </row>
    <row r="335" spans="1:3" s="112" customFormat="1" ht="31.5">
      <c r="A335" s="13" t="s">
        <v>916</v>
      </c>
      <c r="B335" s="109" t="s">
        <v>1463</v>
      </c>
    </row>
    <row r="336" spans="1:3" s="112" customFormat="1" ht="31.5">
      <c r="A336" s="13" t="s">
        <v>917</v>
      </c>
      <c r="B336" s="109" t="s">
        <v>913</v>
      </c>
    </row>
    <row r="337" spans="1:3" s="106" customFormat="1" ht="31.5">
      <c r="A337" s="11" t="s">
        <v>921</v>
      </c>
      <c r="B337" s="283" t="s">
        <v>1790</v>
      </c>
    </row>
    <row r="338" spans="1:3" s="108" customFormat="1" ht="31.5">
      <c r="A338" s="12" t="s">
        <v>925</v>
      </c>
      <c r="B338" s="284" t="s">
        <v>1791</v>
      </c>
    </row>
    <row r="339" spans="1:3" s="112" customFormat="1" ht="63">
      <c r="A339" s="13" t="s">
        <v>926</v>
      </c>
      <c r="B339" s="109" t="s">
        <v>1464</v>
      </c>
    </row>
    <row r="340" spans="1:3" s="112" customFormat="1" ht="110.25">
      <c r="A340" s="13" t="s">
        <v>930</v>
      </c>
      <c r="B340" s="113" t="s">
        <v>1465</v>
      </c>
    </row>
    <row r="341" spans="1:3" s="112" customFormat="1" ht="78.75">
      <c r="A341" s="13" t="s">
        <v>1792</v>
      </c>
      <c r="B341" s="109" t="s">
        <v>1591</v>
      </c>
    </row>
    <row r="342" spans="1:3" s="112" customFormat="1" ht="47.25">
      <c r="A342" s="13" t="s">
        <v>1793</v>
      </c>
      <c r="B342" s="109" t="s">
        <v>932</v>
      </c>
    </row>
    <row r="343" spans="1:3" s="294" customFormat="1" ht="31.5">
      <c r="A343" s="11" t="s">
        <v>1795</v>
      </c>
      <c r="B343" s="283" t="s">
        <v>1794</v>
      </c>
    </row>
    <row r="344" spans="1:3" s="108" customFormat="1" ht="47.25">
      <c r="A344" s="12" t="s">
        <v>1797</v>
      </c>
      <c r="B344" s="284" t="s">
        <v>1796</v>
      </c>
    </row>
    <row r="345" spans="1:3" s="112" customFormat="1" ht="63">
      <c r="A345" s="22" t="s">
        <v>1799</v>
      </c>
      <c r="B345" s="121" t="s">
        <v>1798</v>
      </c>
    </row>
    <row r="346" spans="1:3" ht="31.5">
      <c r="A346" s="22" t="s">
        <v>1800</v>
      </c>
      <c r="B346" s="113" t="s">
        <v>525</v>
      </c>
      <c r="C346" s="104"/>
    </row>
    <row r="347" spans="1:3">
      <c r="A347" s="22" t="s">
        <v>1800</v>
      </c>
      <c r="B347" s="113" t="s">
        <v>1360</v>
      </c>
      <c r="C347" s="104"/>
    </row>
    <row r="348" spans="1:3" s="106" customFormat="1" ht="31.5">
      <c r="A348" s="11" t="s">
        <v>936</v>
      </c>
      <c r="B348" s="105" t="s">
        <v>935</v>
      </c>
    </row>
    <row r="349" spans="1:3" s="108" customFormat="1" ht="31.5">
      <c r="A349" s="12" t="s">
        <v>940</v>
      </c>
      <c r="B349" s="107" t="s">
        <v>939</v>
      </c>
    </row>
    <row r="350" spans="1:3" ht="31.5">
      <c r="A350" s="45" t="s">
        <v>943</v>
      </c>
      <c r="B350" s="127" t="s">
        <v>942</v>
      </c>
      <c r="C350" s="104"/>
    </row>
    <row r="351" spans="1:3" ht="31.5">
      <c r="A351" s="45" t="s">
        <v>946</v>
      </c>
      <c r="B351" s="127" t="s">
        <v>945</v>
      </c>
      <c r="C351" s="104"/>
    </row>
    <row r="352" spans="1:3" s="108" customFormat="1" ht="31.5">
      <c r="A352" s="12" t="s">
        <v>951</v>
      </c>
      <c r="B352" s="107" t="s">
        <v>1466</v>
      </c>
    </row>
    <row r="353" spans="1:3" s="108" customFormat="1" ht="31.5">
      <c r="A353" s="45" t="s">
        <v>952</v>
      </c>
      <c r="B353" s="127" t="s">
        <v>942</v>
      </c>
    </row>
    <row r="354" spans="1:3" ht="31.5">
      <c r="A354" s="45" t="s">
        <v>954</v>
      </c>
      <c r="B354" s="127" t="s">
        <v>945</v>
      </c>
      <c r="C354" s="104"/>
    </row>
    <row r="355" spans="1:3" s="108" customFormat="1" ht="31.5">
      <c r="A355" s="12" t="s">
        <v>957</v>
      </c>
      <c r="B355" s="107" t="s">
        <v>956</v>
      </c>
    </row>
    <row r="356" spans="1:3" s="108" customFormat="1" ht="31.5">
      <c r="A356" s="45" t="s">
        <v>958</v>
      </c>
      <c r="B356" s="127" t="s">
        <v>942</v>
      </c>
    </row>
    <row r="357" spans="1:3" ht="31.5">
      <c r="A357" s="45" t="s">
        <v>960</v>
      </c>
      <c r="B357" s="127" t="s">
        <v>945</v>
      </c>
      <c r="C357" s="104"/>
    </row>
    <row r="358" spans="1:3" s="108" customFormat="1">
      <c r="A358" s="12" t="s">
        <v>963</v>
      </c>
      <c r="B358" s="107" t="s">
        <v>1023</v>
      </c>
    </row>
    <row r="359" spans="1:3" ht="78.75">
      <c r="A359" s="45" t="s">
        <v>1801</v>
      </c>
      <c r="B359" s="109" t="s">
        <v>1748</v>
      </c>
      <c r="C359" s="104"/>
    </row>
    <row r="360" spans="1:3" ht="31.5">
      <c r="A360" s="45" t="s">
        <v>1802</v>
      </c>
      <c r="B360" s="109" t="s">
        <v>790</v>
      </c>
      <c r="C360" s="104"/>
    </row>
    <row r="361" spans="1:3" s="106" customFormat="1" ht="31.5">
      <c r="A361" s="11" t="s">
        <v>974</v>
      </c>
      <c r="B361" s="105" t="s">
        <v>973</v>
      </c>
    </row>
    <row r="362" spans="1:3" s="108" customFormat="1" ht="31.5">
      <c r="A362" s="12" t="s">
        <v>977</v>
      </c>
      <c r="B362" s="107" t="s">
        <v>976</v>
      </c>
    </row>
    <row r="363" spans="1:3" ht="31.5">
      <c r="A363" s="45" t="s">
        <v>979</v>
      </c>
      <c r="B363" s="127" t="s">
        <v>942</v>
      </c>
      <c r="C363" s="104"/>
    </row>
    <row r="364" spans="1:3" ht="31.5">
      <c r="A364" s="45" t="s">
        <v>981</v>
      </c>
      <c r="B364" s="127" t="s">
        <v>945</v>
      </c>
      <c r="C364" s="104"/>
    </row>
    <row r="365" spans="1:3" ht="31.5">
      <c r="A365" s="45" t="s">
        <v>985</v>
      </c>
      <c r="B365" s="127" t="s">
        <v>34</v>
      </c>
      <c r="C365" s="104"/>
    </row>
    <row r="366" spans="1:3" ht="31.5">
      <c r="A366" s="45" t="s">
        <v>1469</v>
      </c>
      <c r="B366" s="113" t="s">
        <v>666</v>
      </c>
      <c r="C366" s="104"/>
    </row>
    <row r="367" spans="1:3" ht="63">
      <c r="A367" s="22" t="s">
        <v>992</v>
      </c>
      <c r="B367" s="288" t="s">
        <v>1804</v>
      </c>
      <c r="C367" s="104"/>
    </row>
    <row r="368" spans="1:3" ht="63">
      <c r="A368" s="22" t="s">
        <v>1001</v>
      </c>
      <c r="B368" s="109" t="s">
        <v>1471</v>
      </c>
      <c r="C368" s="104"/>
    </row>
    <row r="369" spans="1:3" ht="47.25">
      <c r="A369" s="22" t="s">
        <v>1005</v>
      </c>
      <c r="B369" s="113" t="s">
        <v>1472</v>
      </c>
      <c r="C369" s="104"/>
    </row>
    <row r="370" spans="1:3" s="108" customFormat="1">
      <c r="A370" s="12" t="s">
        <v>1008</v>
      </c>
      <c r="B370" s="107" t="s">
        <v>950</v>
      </c>
    </row>
    <row r="371" spans="1:3" ht="31.5">
      <c r="A371" s="45" t="s">
        <v>1009</v>
      </c>
      <c r="B371" s="127" t="s">
        <v>942</v>
      </c>
      <c r="C371" s="104"/>
    </row>
    <row r="372" spans="1:3" ht="31.5">
      <c r="A372" s="45" t="s">
        <v>1011</v>
      </c>
      <c r="B372" s="127" t="s">
        <v>945</v>
      </c>
      <c r="C372" s="104"/>
    </row>
    <row r="373" spans="1:3" s="106" customFormat="1" ht="31.5">
      <c r="A373" s="11" t="s">
        <v>1014</v>
      </c>
      <c r="B373" s="105" t="s">
        <v>1013</v>
      </c>
    </row>
    <row r="374" spans="1:3" s="108" customFormat="1" ht="47.25">
      <c r="A374" s="12" t="s">
        <v>1017</v>
      </c>
      <c r="B374" s="107" t="s">
        <v>1016</v>
      </c>
    </row>
    <row r="375" spans="1:3" ht="31.5">
      <c r="A375" s="45" t="s">
        <v>1019</v>
      </c>
      <c r="B375" s="127" t="s">
        <v>942</v>
      </c>
      <c r="C375" s="104"/>
    </row>
    <row r="376" spans="1:3" ht="31.5">
      <c r="A376" s="45" t="s">
        <v>1021</v>
      </c>
      <c r="B376" s="127" t="s">
        <v>945</v>
      </c>
      <c r="C376" s="104"/>
    </row>
    <row r="377" spans="1:3" ht="31.5">
      <c r="A377" s="123" t="s">
        <v>1475</v>
      </c>
      <c r="B377" s="109" t="s">
        <v>666</v>
      </c>
      <c r="C377" s="104"/>
    </row>
    <row r="378" spans="1:3" s="106" customFormat="1" ht="31.5">
      <c r="A378" s="11" t="s">
        <v>1031</v>
      </c>
      <c r="B378" s="105" t="s">
        <v>1030</v>
      </c>
    </row>
    <row r="379" spans="1:3" s="108" customFormat="1" ht="47.25">
      <c r="A379" s="12" t="s">
        <v>1034</v>
      </c>
      <c r="B379" s="107" t="s">
        <v>1033</v>
      </c>
    </row>
    <row r="380" spans="1:3" ht="31.5">
      <c r="A380" s="45" t="s">
        <v>1036</v>
      </c>
      <c r="B380" s="127" t="s">
        <v>942</v>
      </c>
      <c r="C380" s="104"/>
    </row>
    <row r="381" spans="1:3" ht="31.5">
      <c r="A381" s="45" t="s">
        <v>1038</v>
      </c>
      <c r="B381" s="127" t="s">
        <v>945</v>
      </c>
      <c r="C381" s="104"/>
    </row>
    <row r="382" spans="1:3" s="106" customFormat="1" ht="31.5">
      <c r="A382" s="11" t="s">
        <v>1048</v>
      </c>
      <c r="B382" s="105" t="s">
        <v>1047</v>
      </c>
    </row>
    <row r="383" spans="1:3" ht="31.5">
      <c r="A383" s="45" t="s">
        <v>1052</v>
      </c>
      <c r="B383" s="127" t="s">
        <v>942</v>
      </c>
      <c r="C383" s="104"/>
    </row>
    <row r="384" spans="1:3" ht="31.5">
      <c r="A384" s="45" t="s">
        <v>1054</v>
      </c>
      <c r="B384" s="127" t="s">
        <v>945</v>
      </c>
      <c r="C384" s="104"/>
    </row>
    <row r="385" spans="1:3" s="106" customFormat="1" ht="31.5">
      <c r="A385" s="11" t="s">
        <v>1057</v>
      </c>
      <c r="B385" s="105" t="s">
        <v>1056</v>
      </c>
    </row>
    <row r="386" spans="1:3" s="108" customFormat="1" ht="31.5">
      <c r="A386" s="12" t="s">
        <v>1060</v>
      </c>
      <c r="B386" s="107" t="s">
        <v>1059</v>
      </c>
    </row>
    <row r="387" spans="1:3" ht="31.5">
      <c r="A387" s="50" t="s">
        <v>1062</v>
      </c>
      <c r="B387" s="109" t="s">
        <v>942</v>
      </c>
      <c r="C387" s="104"/>
    </row>
    <row r="388" spans="1:3" ht="31.5">
      <c r="A388" s="50" t="s">
        <v>1064</v>
      </c>
      <c r="B388" s="109" t="s">
        <v>945</v>
      </c>
      <c r="C388" s="104"/>
    </row>
    <row r="389" spans="1:3" ht="63">
      <c r="A389" s="50" t="s">
        <v>1068</v>
      </c>
      <c r="B389" s="113" t="s">
        <v>1482</v>
      </c>
      <c r="C389" s="104"/>
    </row>
    <row r="390" spans="1:3" s="106" customFormat="1" ht="31.5">
      <c r="A390" s="11" t="s">
        <v>1071</v>
      </c>
      <c r="B390" s="105" t="s">
        <v>1483</v>
      </c>
    </row>
    <row r="391" spans="1:3" s="108" customFormat="1" ht="47.25">
      <c r="A391" s="12" t="s">
        <v>1074</v>
      </c>
      <c r="B391" s="107" t="s">
        <v>1484</v>
      </c>
    </row>
    <row r="392" spans="1:3" ht="31.5">
      <c r="A392" s="22" t="s">
        <v>1076</v>
      </c>
      <c r="B392" s="113" t="s">
        <v>942</v>
      </c>
      <c r="C392" s="104"/>
    </row>
    <row r="393" spans="1:3" ht="31.5">
      <c r="A393" s="22" t="s">
        <v>1078</v>
      </c>
      <c r="B393" s="113" t="s">
        <v>945</v>
      </c>
      <c r="C393" s="104"/>
    </row>
    <row r="394" spans="1:3">
      <c r="A394" s="12" t="s">
        <v>1083</v>
      </c>
      <c r="B394" s="107" t="s">
        <v>1023</v>
      </c>
      <c r="C394" s="104"/>
    </row>
    <row r="395" spans="1:3" ht="47.25">
      <c r="A395" s="22" t="s">
        <v>1486</v>
      </c>
      <c r="B395" s="113" t="s">
        <v>1485</v>
      </c>
      <c r="C395" s="104"/>
    </row>
    <row r="396" spans="1:3" s="106" customFormat="1" ht="31.5">
      <c r="A396" s="11" t="s">
        <v>1089</v>
      </c>
      <c r="B396" s="105" t="s">
        <v>1088</v>
      </c>
    </row>
    <row r="397" spans="1:3" s="108" customFormat="1" ht="47.25">
      <c r="A397" s="12" t="s">
        <v>1092</v>
      </c>
      <c r="B397" s="107" t="s">
        <v>1091</v>
      </c>
    </row>
    <row r="398" spans="1:3" s="108" customFormat="1" ht="31.5">
      <c r="A398" s="22" t="s">
        <v>1094</v>
      </c>
      <c r="B398" s="129" t="s">
        <v>942</v>
      </c>
    </row>
    <row r="399" spans="1:3" s="108" customFormat="1" ht="31.5">
      <c r="A399" s="22" t="s">
        <v>1096</v>
      </c>
      <c r="B399" s="129" t="s">
        <v>945</v>
      </c>
    </row>
    <row r="400" spans="1:3" s="108" customFormat="1" ht="63">
      <c r="A400" s="22" t="s">
        <v>1100</v>
      </c>
      <c r="B400" s="113" t="s">
        <v>1487</v>
      </c>
    </row>
    <row r="401" spans="1:3" s="108" customFormat="1" ht="47.25">
      <c r="A401" s="22" t="s">
        <v>1104</v>
      </c>
      <c r="B401" s="113" t="s">
        <v>1488</v>
      </c>
    </row>
    <row r="402" spans="1:3" s="106" customFormat="1" ht="31.5">
      <c r="A402" s="11" t="s">
        <v>1111</v>
      </c>
      <c r="B402" s="105" t="s">
        <v>1489</v>
      </c>
    </row>
    <row r="403" spans="1:3" s="108" customFormat="1" ht="47.25">
      <c r="A403" s="12" t="s">
        <v>1114</v>
      </c>
      <c r="B403" s="107" t="s">
        <v>1490</v>
      </c>
    </row>
    <row r="404" spans="1:3" ht="31.5">
      <c r="A404" s="22" t="s">
        <v>1116</v>
      </c>
      <c r="B404" s="113" t="s">
        <v>942</v>
      </c>
      <c r="C404" s="104"/>
    </row>
    <row r="405" spans="1:3" ht="31.5">
      <c r="A405" s="22" t="s">
        <v>1118</v>
      </c>
      <c r="B405" s="113" t="s">
        <v>945</v>
      </c>
      <c r="C405" s="104"/>
    </row>
    <row r="406" spans="1:3" s="106" customFormat="1" ht="31.5">
      <c r="A406" s="11" t="s">
        <v>1124</v>
      </c>
      <c r="B406" s="105" t="s">
        <v>1123</v>
      </c>
    </row>
    <row r="407" spans="1:3" s="108" customFormat="1" ht="31.5">
      <c r="A407" s="12" t="s">
        <v>1127</v>
      </c>
      <c r="B407" s="107" t="s">
        <v>1126</v>
      </c>
    </row>
    <row r="408" spans="1:3" ht="31.5">
      <c r="A408" s="22" t="s">
        <v>1129</v>
      </c>
      <c r="B408" s="113" t="s">
        <v>942</v>
      </c>
      <c r="C408" s="104"/>
    </row>
    <row r="409" spans="1:3" ht="31.5">
      <c r="A409" s="22" t="s">
        <v>1131</v>
      </c>
      <c r="B409" s="113" t="s">
        <v>945</v>
      </c>
      <c r="C409" s="104"/>
    </row>
    <row r="410" spans="1:3" ht="31.5">
      <c r="A410" s="281" t="s">
        <v>1492</v>
      </c>
      <c r="B410" s="121" t="s">
        <v>666</v>
      </c>
      <c r="C410" s="104"/>
    </row>
    <row r="411" spans="1:3" ht="63">
      <c r="A411" s="22" t="s">
        <v>1133</v>
      </c>
      <c r="B411" s="113" t="s">
        <v>1482</v>
      </c>
      <c r="C411" s="104"/>
    </row>
    <row r="412" spans="1:3" ht="63">
      <c r="A412" s="22" t="s">
        <v>1135</v>
      </c>
      <c r="B412" s="288" t="s">
        <v>1804</v>
      </c>
      <c r="C412" s="104"/>
    </row>
    <row r="413" spans="1:3" s="106" customFormat="1" ht="31.5">
      <c r="A413" s="11" t="s">
        <v>1143</v>
      </c>
      <c r="B413" s="105" t="s">
        <v>1142</v>
      </c>
    </row>
    <row r="414" spans="1:3" s="108" customFormat="1" ht="31.5">
      <c r="A414" s="12" t="s">
        <v>1146</v>
      </c>
      <c r="B414" s="107" t="s">
        <v>1145</v>
      </c>
    </row>
    <row r="415" spans="1:3" ht="31.5">
      <c r="A415" s="22" t="s">
        <v>1148</v>
      </c>
      <c r="B415" s="113" t="s">
        <v>942</v>
      </c>
      <c r="C415" s="104"/>
    </row>
    <row r="416" spans="1:3" ht="31.5">
      <c r="A416" s="22" t="s">
        <v>1150</v>
      </c>
      <c r="B416" s="113" t="s">
        <v>945</v>
      </c>
      <c r="C416" s="104"/>
    </row>
    <row r="417" spans="1:3" ht="63">
      <c r="A417" s="22" t="s">
        <v>1152</v>
      </c>
      <c r="B417" s="113" t="s">
        <v>1482</v>
      </c>
      <c r="C417" s="104"/>
    </row>
    <row r="418" spans="1:3" ht="63">
      <c r="A418" s="22" t="s">
        <v>1154</v>
      </c>
      <c r="B418" s="288" t="s">
        <v>1804</v>
      </c>
      <c r="C418" s="104"/>
    </row>
    <row r="419" spans="1:3" s="106" customFormat="1" ht="31.5">
      <c r="A419" s="11" t="s">
        <v>1157</v>
      </c>
      <c r="B419" s="105" t="s">
        <v>1156</v>
      </c>
    </row>
    <row r="420" spans="1:3" s="108" customFormat="1" ht="31.5">
      <c r="A420" s="12" t="s">
        <v>1160</v>
      </c>
      <c r="B420" s="107" t="s">
        <v>1159</v>
      </c>
    </row>
    <row r="421" spans="1:3" ht="31.5">
      <c r="A421" s="22" t="s">
        <v>1162</v>
      </c>
      <c r="B421" s="113" t="s">
        <v>942</v>
      </c>
      <c r="C421" s="104"/>
    </row>
    <row r="422" spans="1:3" ht="31.5">
      <c r="A422" s="22" t="s">
        <v>1164</v>
      </c>
      <c r="B422" s="113" t="s">
        <v>945</v>
      </c>
      <c r="C422" s="104"/>
    </row>
    <row r="423" spans="1:3" ht="31.5">
      <c r="A423" s="22" t="s">
        <v>1497</v>
      </c>
      <c r="B423" s="109" t="s">
        <v>666</v>
      </c>
      <c r="C423" s="104"/>
    </row>
    <row r="424" spans="1:3" ht="63">
      <c r="A424" s="22" t="s">
        <v>1166</v>
      </c>
      <c r="B424" s="109" t="s">
        <v>1482</v>
      </c>
      <c r="C424" s="104"/>
    </row>
    <row r="425" spans="1:3" ht="63">
      <c r="A425" s="22" t="s">
        <v>1168</v>
      </c>
      <c r="B425" s="288" t="s">
        <v>1804</v>
      </c>
      <c r="C425" s="104"/>
    </row>
    <row r="426" spans="1:3" s="106" customFormat="1" ht="31.5">
      <c r="A426" s="11" t="s">
        <v>1176</v>
      </c>
      <c r="B426" s="105" t="s">
        <v>1175</v>
      </c>
    </row>
    <row r="427" spans="1:3" s="108" customFormat="1" ht="47.25">
      <c r="A427" s="12" t="s">
        <v>1179</v>
      </c>
      <c r="B427" s="107" t="s">
        <v>1178</v>
      </c>
    </row>
    <row r="428" spans="1:3" ht="31.5">
      <c r="A428" s="22" t="s">
        <v>1181</v>
      </c>
      <c r="B428" s="113" t="s">
        <v>942</v>
      </c>
      <c r="C428" s="104"/>
    </row>
    <row r="429" spans="1:3" ht="31.5">
      <c r="A429" s="61" t="s">
        <v>1183</v>
      </c>
      <c r="B429" s="113" t="s">
        <v>945</v>
      </c>
      <c r="C429" s="104"/>
    </row>
    <row r="430" spans="1:3" ht="31.5">
      <c r="A430" s="61" t="s">
        <v>1187</v>
      </c>
      <c r="B430" s="113" t="s">
        <v>666</v>
      </c>
      <c r="C430" s="104"/>
    </row>
    <row r="431" spans="1:3">
      <c r="A431" s="61" t="s">
        <v>1501</v>
      </c>
      <c r="B431" s="109" t="s">
        <v>1500</v>
      </c>
      <c r="C431" s="104"/>
    </row>
    <row r="432" spans="1:3">
      <c r="A432" s="12" t="s">
        <v>1189</v>
      </c>
      <c r="B432" s="107" t="s">
        <v>1023</v>
      </c>
      <c r="C432" s="104"/>
    </row>
    <row r="433" spans="1:3">
      <c r="A433" s="61" t="s">
        <v>1506</v>
      </c>
      <c r="B433" s="121" t="s">
        <v>378</v>
      </c>
      <c r="C433" s="104"/>
    </row>
    <row r="434" spans="1:3">
      <c r="A434" s="298" t="s">
        <v>1506</v>
      </c>
      <c r="B434" s="297" t="s">
        <v>1803</v>
      </c>
      <c r="C434" s="104"/>
    </row>
    <row r="435" spans="1:3" ht="63">
      <c r="A435" s="123" t="s">
        <v>1192</v>
      </c>
      <c r="B435" s="121" t="s">
        <v>1806</v>
      </c>
      <c r="C435" s="104"/>
    </row>
    <row r="436" spans="1:3">
      <c r="A436" s="296" t="s">
        <v>1192</v>
      </c>
      <c r="B436" s="295" t="s">
        <v>1803</v>
      </c>
      <c r="C436" s="104"/>
    </row>
    <row r="437" spans="1:3" ht="110.25">
      <c r="A437" s="123" t="s">
        <v>1193</v>
      </c>
      <c r="B437" s="121" t="s">
        <v>1507</v>
      </c>
      <c r="C437" s="104"/>
    </row>
    <row r="438" spans="1:3">
      <c r="A438" s="296" t="s">
        <v>1193</v>
      </c>
      <c r="B438" s="295" t="s">
        <v>1803</v>
      </c>
      <c r="C438" s="104"/>
    </row>
    <row r="439" spans="1:3" s="106" customFormat="1" ht="31.5">
      <c r="A439" s="11" t="s">
        <v>1196</v>
      </c>
      <c r="B439" s="105" t="s">
        <v>1195</v>
      </c>
    </row>
    <row r="440" spans="1:3" s="108" customFormat="1" ht="47.25">
      <c r="A440" s="12" t="s">
        <v>1199</v>
      </c>
      <c r="B440" s="107" t="s">
        <v>1198</v>
      </c>
    </row>
    <row r="441" spans="1:3" ht="31.5">
      <c r="A441" s="22" t="s">
        <v>1201</v>
      </c>
      <c r="B441" s="113" t="s">
        <v>942</v>
      </c>
      <c r="C441" s="104"/>
    </row>
    <row r="442" spans="1:3" ht="31.5">
      <c r="A442" s="22" t="s">
        <v>1203</v>
      </c>
      <c r="B442" s="113" t="s">
        <v>945</v>
      </c>
      <c r="C442" s="104"/>
    </row>
    <row r="443" spans="1:3" ht="31.5">
      <c r="A443" s="22" t="s">
        <v>1512</v>
      </c>
      <c r="B443" s="109" t="s">
        <v>666</v>
      </c>
      <c r="C443" s="104"/>
    </row>
    <row r="444" spans="1:3">
      <c r="A444" s="12" t="s">
        <v>1209</v>
      </c>
      <c r="B444" s="107" t="s">
        <v>1023</v>
      </c>
      <c r="C444" s="104"/>
    </row>
    <row r="445" spans="1:3">
      <c r="A445" s="123" t="s">
        <v>1807</v>
      </c>
      <c r="B445" s="299" t="s">
        <v>378</v>
      </c>
      <c r="C445" s="104"/>
    </row>
    <row r="446" spans="1:3" ht="47.25">
      <c r="A446" s="22" t="s">
        <v>1808</v>
      </c>
      <c r="B446" s="113" t="s">
        <v>1206</v>
      </c>
      <c r="C446" s="104"/>
    </row>
    <row r="447" spans="1:3" ht="31.5">
      <c r="A447" s="22" t="s">
        <v>1213</v>
      </c>
      <c r="B447" s="125" t="s">
        <v>1809</v>
      </c>
      <c r="C447" s="104"/>
    </row>
    <row r="448" spans="1:3" ht="31.5">
      <c r="A448" s="22" t="s">
        <v>1217</v>
      </c>
      <c r="B448" s="109" t="s">
        <v>1514</v>
      </c>
      <c r="C448" s="104"/>
    </row>
    <row r="449" spans="1:3" ht="94.5">
      <c r="A449" s="22" t="s">
        <v>1811</v>
      </c>
      <c r="B449" s="121" t="s">
        <v>1810</v>
      </c>
      <c r="C449" s="104"/>
    </row>
    <row r="450" spans="1:3" s="106" customFormat="1" ht="47.25">
      <c r="A450" s="11" t="s">
        <v>1220</v>
      </c>
      <c r="B450" s="105" t="s">
        <v>1219</v>
      </c>
    </row>
    <row r="451" spans="1:3" s="108" customFormat="1" ht="47.25">
      <c r="A451" s="12" t="s">
        <v>1223</v>
      </c>
      <c r="B451" s="107" t="s">
        <v>1222</v>
      </c>
    </row>
    <row r="452" spans="1:3" ht="31.5">
      <c r="A452" s="45" t="s">
        <v>1225</v>
      </c>
      <c r="B452" s="114" t="s">
        <v>942</v>
      </c>
      <c r="C452" s="104"/>
    </row>
    <row r="453" spans="1:3" ht="31.5">
      <c r="A453" s="45" t="s">
        <v>1227</v>
      </c>
      <c r="B453" s="114" t="s">
        <v>945</v>
      </c>
      <c r="C453" s="104"/>
    </row>
    <row r="454" spans="1:3" ht="31.5">
      <c r="A454" s="11" t="s">
        <v>1516</v>
      </c>
      <c r="B454" s="105" t="s">
        <v>1515</v>
      </c>
      <c r="C454" s="104"/>
    </row>
    <row r="455" spans="1:3" ht="31.5">
      <c r="A455" s="12" t="s">
        <v>1518</v>
      </c>
      <c r="B455" s="107" t="s">
        <v>1517</v>
      </c>
      <c r="C455" s="104"/>
    </row>
    <row r="456" spans="1:3" ht="31.5">
      <c r="A456" s="45" t="s">
        <v>1519</v>
      </c>
      <c r="B456" s="109" t="s">
        <v>942</v>
      </c>
      <c r="C456" s="104"/>
    </row>
    <row r="457" spans="1:3" ht="31.5">
      <c r="A457" s="45" t="s">
        <v>1520</v>
      </c>
      <c r="B457" s="133" t="s">
        <v>945</v>
      </c>
      <c r="C457" s="104"/>
    </row>
    <row r="458" spans="1:3" ht="47.25">
      <c r="A458" s="11" t="s">
        <v>1522</v>
      </c>
      <c r="B458" s="105" t="s">
        <v>1521</v>
      </c>
      <c r="C458" s="104"/>
    </row>
    <row r="459" spans="1:3">
      <c r="A459" s="12" t="s">
        <v>1524</v>
      </c>
      <c r="B459" s="107" t="s">
        <v>1523</v>
      </c>
      <c r="C459" s="104"/>
    </row>
    <row r="460" spans="1:3" ht="31.5">
      <c r="A460" s="45" t="s">
        <v>1526</v>
      </c>
      <c r="B460" s="109" t="s">
        <v>1525</v>
      </c>
      <c r="C460" s="104"/>
    </row>
    <row r="461" spans="1:3" ht="31.5">
      <c r="A461" s="45" t="s">
        <v>1527</v>
      </c>
      <c r="B461" s="109" t="s">
        <v>1086</v>
      </c>
      <c r="C461" s="104"/>
    </row>
    <row r="462" spans="1:3" ht="126">
      <c r="A462" s="45" t="s">
        <v>1529</v>
      </c>
      <c r="B462" s="109" t="s">
        <v>1528</v>
      </c>
      <c r="C462" s="104"/>
    </row>
    <row r="463" spans="1:3" ht="63">
      <c r="A463" s="45" t="s">
        <v>1533</v>
      </c>
      <c r="B463" s="109" t="s">
        <v>1812</v>
      </c>
      <c r="C463" s="104"/>
    </row>
    <row r="464" spans="1:3" ht="47.25">
      <c r="A464" s="45" t="s">
        <v>1813</v>
      </c>
      <c r="B464" s="109" t="s">
        <v>996</v>
      </c>
      <c r="C464" s="104"/>
    </row>
    <row r="465" spans="1:3" ht="47.25">
      <c r="A465" s="296" t="s">
        <v>1815</v>
      </c>
      <c r="B465" s="110" t="s">
        <v>1814</v>
      </c>
      <c r="C465" s="104"/>
    </row>
    <row r="466" spans="1:3" s="128" customFormat="1" ht="31.5">
      <c r="A466" s="123" t="s">
        <v>1816</v>
      </c>
      <c r="B466" s="121" t="s">
        <v>1656</v>
      </c>
    </row>
    <row r="467" spans="1:3" ht="43.15" customHeight="1">
      <c r="A467" s="281" t="s">
        <v>1817</v>
      </c>
      <c r="B467" s="109" t="s">
        <v>373</v>
      </c>
      <c r="C467" s="104"/>
    </row>
    <row r="468" spans="1:3" ht="33.6" customHeight="1">
      <c r="A468" s="123" t="s">
        <v>1818</v>
      </c>
      <c r="B468" s="109" t="s">
        <v>1668</v>
      </c>
      <c r="C468" s="104"/>
    </row>
    <row r="469" spans="1:3" ht="47.25">
      <c r="A469" s="123" t="s">
        <v>1819</v>
      </c>
      <c r="B469" s="109" t="s">
        <v>1667</v>
      </c>
      <c r="C469" s="104"/>
    </row>
    <row r="470" spans="1:3" ht="31.5">
      <c r="A470" s="123" t="s">
        <v>1820</v>
      </c>
      <c r="B470" s="109" t="s">
        <v>476</v>
      </c>
      <c r="C470" s="104"/>
    </row>
    <row r="471" spans="1:3" s="300" customFormat="1" ht="31.5">
      <c r="A471" s="123" t="s">
        <v>1821</v>
      </c>
      <c r="B471" s="121" t="s">
        <v>1679</v>
      </c>
    </row>
    <row r="472" spans="1:3" s="300" customFormat="1" ht="47.25">
      <c r="A472" s="123" t="s">
        <v>1822</v>
      </c>
      <c r="B472" s="287" t="s">
        <v>342</v>
      </c>
    </row>
    <row r="473" spans="1:3" ht="63">
      <c r="A473" s="123" t="s">
        <v>1823</v>
      </c>
      <c r="B473" s="282" t="s">
        <v>1623</v>
      </c>
      <c r="C473" s="104"/>
    </row>
    <row r="474" spans="1:3" ht="47.25">
      <c r="A474" s="123" t="s">
        <v>1824</v>
      </c>
      <c r="B474" s="121" t="s">
        <v>1333</v>
      </c>
      <c r="C474" s="104"/>
    </row>
    <row r="475" spans="1:3" ht="31.5">
      <c r="A475" s="123" t="s">
        <v>1825</v>
      </c>
      <c r="B475" s="121" t="s">
        <v>481</v>
      </c>
      <c r="C475" s="104"/>
    </row>
    <row r="476" spans="1:3" ht="78.75">
      <c r="A476" s="122" t="s">
        <v>1826</v>
      </c>
      <c r="B476" s="121" t="s">
        <v>1508</v>
      </c>
      <c r="C476" s="104"/>
    </row>
    <row r="477" spans="1:3" ht="63">
      <c r="A477" s="122" t="s">
        <v>1827</v>
      </c>
      <c r="B477" s="121" t="s">
        <v>1510</v>
      </c>
      <c r="C477" s="104"/>
    </row>
    <row r="478" spans="1:3" ht="47.25">
      <c r="A478" s="123" t="s">
        <v>1829</v>
      </c>
      <c r="B478" s="121" t="s">
        <v>1828</v>
      </c>
      <c r="C478" s="104"/>
    </row>
    <row r="479" spans="1:3" ht="47.25">
      <c r="A479" s="281" t="s">
        <v>1830</v>
      </c>
      <c r="B479" s="121" t="s">
        <v>100</v>
      </c>
      <c r="C479" s="104"/>
    </row>
    <row r="480" spans="1:3" ht="78.75">
      <c r="A480" s="122" t="s">
        <v>1831</v>
      </c>
      <c r="B480" s="121" t="s">
        <v>1663</v>
      </c>
      <c r="C480" s="104"/>
    </row>
    <row r="481" spans="1:3" ht="63">
      <c r="A481" s="122" t="s">
        <v>1832</v>
      </c>
      <c r="B481" s="288" t="s">
        <v>309</v>
      </c>
      <c r="C481" s="104"/>
    </row>
    <row r="482" spans="1:3" ht="31.5">
      <c r="A482" s="123" t="s">
        <v>1833</v>
      </c>
      <c r="B482" s="119" t="s">
        <v>254</v>
      </c>
      <c r="C482" s="104"/>
    </row>
    <row r="483" spans="1:3" ht="94.5">
      <c r="A483" s="122" t="s">
        <v>1834</v>
      </c>
      <c r="B483" s="288" t="s">
        <v>1266</v>
      </c>
      <c r="C483" s="104"/>
    </row>
    <row r="484" spans="1:3" ht="63">
      <c r="A484" s="122" t="s">
        <v>1835</v>
      </c>
      <c r="B484" s="121" t="s">
        <v>1665</v>
      </c>
      <c r="C484" s="104"/>
    </row>
    <row r="485" spans="1:3" ht="31.5">
      <c r="A485" s="123" t="s">
        <v>1836</v>
      </c>
      <c r="B485" s="121" t="s">
        <v>525</v>
      </c>
      <c r="C485" s="104"/>
    </row>
    <row r="486" spans="1:3">
      <c r="C486" s="104"/>
    </row>
    <row r="487" spans="1:3">
      <c r="C487" s="104"/>
    </row>
    <row r="488" spans="1:3">
      <c r="C488" s="104"/>
    </row>
    <row r="489" spans="1:3">
      <c r="C489" s="104"/>
    </row>
    <row r="490" spans="1:3">
      <c r="C490" s="104"/>
    </row>
    <row r="491" spans="1:3">
      <c r="C491" s="104"/>
    </row>
    <row r="492" spans="1:3">
      <c r="C492" s="104"/>
    </row>
    <row r="493" spans="1:3">
      <c r="C493" s="104"/>
    </row>
    <row r="494" spans="1:3">
      <c r="C494" s="104"/>
    </row>
    <row r="495" spans="1:3">
      <c r="C495" s="104"/>
    </row>
    <row r="496" spans="1:3">
      <c r="C496" s="104"/>
    </row>
    <row r="497" spans="3:3">
      <c r="C497" s="104"/>
    </row>
    <row r="498" spans="3:3">
      <c r="C498" s="104"/>
    </row>
    <row r="499" spans="3:3">
      <c r="C499" s="104"/>
    </row>
    <row r="500" spans="3:3">
      <c r="C500" s="104"/>
    </row>
    <row r="501" spans="3:3">
      <c r="C501" s="104"/>
    </row>
    <row r="502" spans="3:3">
      <c r="C502" s="104"/>
    </row>
    <row r="503" spans="3:3">
      <c r="C503" s="104"/>
    </row>
    <row r="504" spans="3:3">
      <c r="C504" s="104"/>
    </row>
    <row r="505" spans="3:3">
      <c r="C505" s="104"/>
    </row>
    <row r="506" spans="3:3">
      <c r="C506" s="104"/>
    </row>
    <row r="507" spans="3:3">
      <c r="C507" s="104"/>
    </row>
    <row r="508" spans="3:3">
      <c r="C508" s="104"/>
    </row>
    <row r="509" spans="3:3">
      <c r="C509" s="104"/>
    </row>
    <row r="510" spans="3:3">
      <c r="C510" s="104"/>
    </row>
    <row r="511" spans="3:3">
      <c r="C511" s="104"/>
    </row>
    <row r="512" spans="3:3">
      <c r="C512" s="104"/>
    </row>
    <row r="513" spans="3:3">
      <c r="C513" s="104"/>
    </row>
    <row r="514" spans="3:3">
      <c r="C514" s="104"/>
    </row>
    <row r="515" spans="3:3">
      <c r="C515" s="104"/>
    </row>
    <row r="516" spans="3:3">
      <c r="C516" s="104"/>
    </row>
    <row r="517" spans="3:3">
      <c r="C517" s="104"/>
    </row>
    <row r="518" spans="3:3">
      <c r="C518" s="104"/>
    </row>
    <row r="519" spans="3:3">
      <c r="C519" s="104"/>
    </row>
    <row r="520" spans="3:3">
      <c r="C520" s="104"/>
    </row>
    <row r="521" spans="3:3">
      <c r="C521" s="104"/>
    </row>
    <row r="522" spans="3:3">
      <c r="C522" s="104"/>
    </row>
    <row r="523" spans="3:3">
      <c r="C523" s="104"/>
    </row>
    <row r="524" spans="3:3">
      <c r="C524" s="104"/>
    </row>
    <row r="525" spans="3:3">
      <c r="C525" s="104"/>
    </row>
    <row r="526" spans="3:3">
      <c r="C526" s="104"/>
    </row>
    <row r="527" spans="3:3">
      <c r="C527" s="104"/>
    </row>
    <row r="528" spans="3:3">
      <c r="C528" s="104"/>
    </row>
    <row r="529" spans="3:3">
      <c r="C529" s="104"/>
    </row>
    <row r="530" spans="3:3">
      <c r="C530" s="104"/>
    </row>
    <row r="531" spans="3:3">
      <c r="C531" s="104"/>
    </row>
    <row r="532" spans="3:3">
      <c r="C532" s="104"/>
    </row>
    <row r="533" spans="3:3">
      <c r="C533" s="104"/>
    </row>
    <row r="534" spans="3:3">
      <c r="C534" s="104"/>
    </row>
    <row r="535" spans="3:3">
      <c r="C535" s="104"/>
    </row>
    <row r="536" spans="3:3">
      <c r="C536" s="104"/>
    </row>
    <row r="537" spans="3:3">
      <c r="C537" s="104"/>
    </row>
    <row r="538" spans="3:3">
      <c r="C538" s="104"/>
    </row>
    <row r="539" spans="3:3">
      <c r="C539" s="104"/>
    </row>
    <row r="540" spans="3:3">
      <c r="C540" s="104"/>
    </row>
    <row r="541" spans="3:3">
      <c r="C541" s="104"/>
    </row>
    <row r="542" spans="3:3">
      <c r="C542" s="104"/>
    </row>
    <row r="543" spans="3:3">
      <c r="C543" s="104"/>
    </row>
    <row r="544" spans="3:3">
      <c r="C544" s="104"/>
    </row>
    <row r="545" spans="3:3">
      <c r="C545" s="104"/>
    </row>
    <row r="546" spans="3:3">
      <c r="C546" s="104"/>
    </row>
    <row r="547" spans="3:3">
      <c r="C547" s="104"/>
    </row>
    <row r="548" spans="3:3">
      <c r="C548" s="104"/>
    </row>
    <row r="549" spans="3:3">
      <c r="C549" s="104"/>
    </row>
    <row r="550" spans="3:3">
      <c r="C550" s="104"/>
    </row>
    <row r="551" spans="3:3">
      <c r="C551" s="104"/>
    </row>
    <row r="552" spans="3:3">
      <c r="C552" s="104"/>
    </row>
    <row r="553" spans="3:3">
      <c r="C553" s="104"/>
    </row>
    <row r="554" spans="3:3">
      <c r="C554" s="104"/>
    </row>
    <row r="555" spans="3:3">
      <c r="C555" s="104"/>
    </row>
    <row r="556" spans="3:3">
      <c r="C556" s="104"/>
    </row>
    <row r="557" spans="3:3">
      <c r="C557" s="104"/>
    </row>
    <row r="558" spans="3:3">
      <c r="C558" s="104"/>
    </row>
    <row r="559" spans="3:3">
      <c r="C559" s="104"/>
    </row>
    <row r="560" spans="3:3">
      <c r="C560" s="104"/>
    </row>
    <row r="561" spans="3:3">
      <c r="C561" s="104"/>
    </row>
    <row r="562" spans="3:3">
      <c r="C562" s="104"/>
    </row>
    <row r="563" spans="3:3">
      <c r="C563" s="104"/>
    </row>
    <row r="564" spans="3:3">
      <c r="C564" s="104"/>
    </row>
    <row r="565" spans="3:3">
      <c r="C565" s="104"/>
    </row>
    <row r="566" spans="3:3">
      <c r="C566" s="104"/>
    </row>
    <row r="567" spans="3:3">
      <c r="C567" s="104"/>
    </row>
    <row r="568" spans="3:3">
      <c r="C568" s="104"/>
    </row>
    <row r="569" spans="3:3">
      <c r="C569" s="104"/>
    </row>
    <row r="570" spans="3:3">
      <c r="C570" s="104"/>
    </row>
    <row r="571" spans="3:3">
      <c r="C571" s="104"/>
    </row>
    <row r="572" spans="3:3">
      <c r="C572" s="104"/>
    </row>
    <row r="573" spans="3:3">
      <c r="C573" s="104"/>
    </row>
    <row r="574" spans="3:3">
      <c r="C574" s="104"/>
    </row>
    <row r="575" spans="3:3">
      <c r="C575" s="104"/>
    </row>
    <row r="576" spans="3:3">
      <c r="C576" s="104"/>
    </row>
    <row r="577" spans="3:3">
      <c r="C577" s="104"/>
    </row>
    <row r="578" spans="3:3">
      <c r="C578" s="104"/>
    </row>
    <row r="579" spans="3:3">
      <c r="C579" s="104"/>
    </row>
    <row r="580" spans="3:3">
      <c r="C580" s="104"/>
    </row>
    <row r="581" spans="3:3">
      <c r="C581" s="104"/>
    </row>
    <row r="582" spans="3:3">
      <c r="C582" s="104"/>
    </row>
    <row r="583" spans="3:3">
      <c r="C583" s="104"/>
    </row>
    <row r="584" spans="3:3">
      <c r="C584" s="104"/>
    </row>
    <row r="585" spans="3:3">
      <c r="C585" s="104"/>
    </row>
    <row r="586" spans="3:3">
      <c r="C586" s="104"/>
    </row>
    <row r="587" spans="3:3">
      <c r="C587" s="104"/>
    </row>
    <row r="588" spans="3:3">
      <c r="C588" s="104"/>
    </row>
    <row r="589" spans="3:3">
      <c r="C589" s="104"/>
    </row>
    <row r="590" spans="3:3">
      <c r="C590" s="104"/>
    </row>
    <row r="591" spans="3:3">
      <c r="C591" s="104"/>
    </row>
    <row r="592" spans="3:3">
      <c r="C592" s="104"/>
    </row>
    <row r="593" spans="3:3">
      <c r="C593" s="104"/>
    </row>
    <row r="594" spans="3:3">
      <c r="C594" s="104"/>
    </row>
    <row r="595" spans="3:3">
      <c r="C595" s="104"/>
    </row>
    <row r="596" spans="3:3">
      <c r="C596" s="104"/>
    </row>
    <row r="597" spans="3:3">
      <c r="C597" s="104"/>
    </row>
    <row r="598" spans="3:3">
      <c r="C598" s="104"/>
    </row>
    <row r="599" spans="3:3">
      <c r="C599" s="104"/>
    </row>
    <row r="600" spans="3:3">
      <c r="C600" s="104"/>
    </row>
    <row r="601" spans="3:3">
      <c r="C601" s="104"/>
    </row>
    <row r="602" spans="3:3">
      <c r="C602" s="104"/>
    </row>
    <row r="603" spans="3:3">
      <c r="C603" s="104"/>
    </row>
    <row r="604" spans="3:3">
      <c r="C604" s="104"/>
    </row>
    <row r="605" spans="3:3">
      <c r="C605" s="104"/>
    </row>
    <row r="606" spans="3:3">
      <c r="C606" s="104"/>
    </row>
    <row r="607" spans="3:3">
      <c r="C607" s="104"/>
    </row>
    <row r="608" spans="3:3">
      <c r="C608" s="104"/>
    </row>
    <row r="609" spans="3:3">
      <c r="C609" s="104"/>
    </row>
    <row r="610" spans="3:3">
      <c r="C610" s="104"/>
    </row>
    <row r="611" spans="3:3">
      <c r="C611" s="104"/>
    </row>
    <row r="612" spans="3:3">
      <c r="C612" s="104"/>
    </row>
    <row r="613" spans="3:3">
      <c r="C613" s="104"/>
    </row>
    <row r="614" spans="3:3">
      <c r="C614" s="104"/>
    </row>
    <row r="615" spans="3:3">
      <c r="C615" s="104"/>
    </row>
    <row r="616" spans="3:3">
      <c r="C616" s="104"/>
    </row>
    <row r="617" spans="3:3">
      <c r="C617" s="104"/>
    </row>
    <row r="618" spans="3:3">
      <c r="C618" s="104"/>
    </row>
    <row r="619" spans="3:3">
      <c r="C619" s="104"/>
    </row>
    <row r="620" spans="3:3">
      <c r="C620" s="104"/>
    </row>
    <row r="621" spans="3:3">
      <c r="C621" s="104"/>
    </row>
    <row r="622" spans="3:3">
      <c r="C622" s="104"/>
    </row>
    <row r="623" spans="3:3">
      <c r="C623" s="104"/>
    </row>
    <row r="624" spans="3:3">
      <c r="C624" s="104"/>
    </row>
    <row r="625" spans="3:3">
      <c r="C625" s="104"/>
    </row>
    <row r="626" spans="3:3">
      <c r="C626" s="104"/>
    </row>
    <row r="627" spans="3:3">
      <c r="C627" s="104"/>
    </row>
    <row r="628" spans="3:3">
      <c r="C628" s="104"/>
    </row>
    <row r="629" spans="3:3">
      <c r="C629" s="104"/>
    </row>
    <row r="630" spans="3:3">
      <c r="C630" s="104"/>
    </row>
    <row r="631" spans="3:3">
      <c r="C631" s="104"/>
    </row>
    <row r="632" spans="3:3">
      <c r="C632" s="104"/>
    </row>
    <row r="633" spans="3:3">
      <c r="C633" s="104"/>
    </row>
    <row r="634" spans="3:3">
      <c r="C634" s="104"/>
    </row>
    <row r="635" spans="3:3">
      <c r="C635" s="104"/>
    </row>
    <row r="636" spans="3:3">
      <c r="C636" s="104"/>
    </row>
    <row r="637" spans="3:3">
      <c r="C637" s="104"/>
    </row>
    <row r="638" spans="3:3">
      <c r="C638" s="104"/>
    </row>
    <row r="639" spans="3:3">
      <c r="C639" s="104"/>
    </row>
    <row r="640" spans="3:3">
      <c r="C640" s="104"/>
    </row>
    <row r="641" spans="3:3">
      <c r="C641" s="104"/>
    </row>
    <row r="642" spans="3:3">
      <c r="C642" s="104"/>
    </row>
    <row r="643" spans="3:3">
      <c r="C643" s="104"/>
    </row>
    <row r="644" spans="3:3">
      <c r="C644" s="104"/>
    </row>
    <row r="645" spans="3:3">
      <c r="C645" s="104"/>
    </row>
    <row r="646" spans="3:3">
      <c r="C646" s="104"/>
    </row>
    <row r="647" spans="3:3">
      <c r="C647" s="104"/>
    </row>
    <row r="648" spans="3:3">
      <c r="C648" s="104"/>
    </row>
    <row r="649" spans="3:3">
      <c r="C649" s="104"/>
    </row>
    <row r="650" spans="3:3">
      <c r="C650" s="104"/>
    </row>
    <row r="651" spans="3:3">
      <c r="C651" s="104"/>
    </row>
    <row r="652" spans="3:3">
      <c r="C652" s="104"/>
    </row>
    <row r="653" spans="3:3">
      <c r="C653" s="104"/>
    </row>
    <row r="654" spans="3:3">
      <c r="C654" s="104"/>
    </row>
    <row r="655" spans="3:3">
      <c r="C655" s="104"/>
    </row>
    <row r="656" spans="3:3">
      <c r="C656" s="104"/>
    </row>
    <row r="657" spans="3:3">
      <c r="C657" s="104"/>
    </row>
    <row r="658" spans="3:3">
      <c r="C658" s="104"/>
    </row>
    <row r="659" spans="3:3">
      <c r="C659" s="104"/>
    </row>
    <row r="660" spans="3:3">
      <c r="C660" s="104"/>
    </row>
    <row r="661" spans="3:3">
      <c r="C661" s="104"/>
    </row>
    <row r="662" spans="3:3">
      <c r="C662" s="104"/>
    </row>
    <row r="663" spans="3:3">
      <c r="C663" s="104"/>
    </row>
    <row r="664" spans="3:3">
      <c r="C664" s="104"/>
    </row>
    <row r="665" spans="3:3">
      <c r="C665" s="104"/>
    </row>
    <row r="666" spans="3:3">
      <c r="C666" s="104"/>
    </row>
    <row r="667" spans="3:3">
      <c r="C667" s="104"/>
    </row>
    <row r="668" spans="3:3">
      <c r="C668" s="104"/>
    </row>
    <row r="669" spans="3:3">
      <c r="C669" s="104"/>
    </row>
    <row r="670" spans="3:3">
      <c r="C670" s="104"/>
    </row>
    <row r="671" spans="3:3">
      <c r="C671" s="104"/>
    </row>
    <row r="672" spans="3:3">
      <c r="C672" s="104"/>
    </row>
    <row r="673" spans="3:3">
      <c r="C673" s="104"/>
    </row>
    <row r="674" spans="3:3">
      <c r="C674" s="104"/>
    </row>
    <row r="675" spans="3:3">
      <c r="C675" s="104"/>
    </row>
    <row r="676" spans="3:3">
      <c r="C676" s="104"/>
    </row>
    <row r="677" spans="3:3">
      <c r="C677" s="104"/>
    </row>
    <row r="678" spans="3:3">
      <c r="C678" s="104"/>
    </row>
    <row r="679" spans="3:3">
      <c r="C679" s="104"/>
    </row>
    <row r="680" spans="3:3">
      <c r="C680" s="104"/>
    </row>
    <row r="681" spans="3:3">
      <c r="C681" s="104"/>
    </row>
    <row r="682" spans="3:3">
      <c r="C682" s="104"/>
    </row>
    <row r="683" spans="3:3">
      <c r="C683" s="104"/>
    </row>
    <row r="684" spans="3:3">
      <c r="C684" s="104"/>
    </row>
    <row r="685" spans="3:3">
      <c r="C685" s="104"/>
    </row>
    <row r="686" spans="3:3">
      <c r="C686" s="104"/>
    </row>
    <row r="687" spans="3:3">
      <c r="C687" s="104"/>
    </row>
    <row r="688" spans="3:3">
      <c r="C688" s="104"/>
    </row>
    <row r="689" spans="3:3">
      <c r="C689" s="104"/>
    </row>
    <row r="690" spans="3:3">
      <c r="C690" s="104"/>
    </row>
    <row r="691" spans="3:3">
      <c r="C691" s="104"/>
    </row>
    <row r="692" spans="3:3">
      <c r="C692" s="104"/>
    </row>
    <row r="693" spans="3:3">
      <c r="C693" s="104"/>
    </row>
    <row r="694" spans="3:3">
      <c r="C694" s="104"/>
    </row>
    <row r="695" spans="3:3">
      <c r="C695" s="104"/>
    </row>
    <row r="696" spans="3:3">
      <c r="C696" s="104"/>
    </row>
    <row r="697" spans="3:3">
      <c r="C697" s="104"/>
    </row>
    <row r="698" spans="3:3">
      <c r="C698" s="104"/>
    </row>
    <row r="699" spans="3:3">
      <c r="C699" s="104"/>
    </row>
    <row r="700" spans="3:3">
      <c r="C700" s="104"/>
    </row>
    <row r="701" spans="3:3">
      <c r="C701" s="104"/>
    </row>
    <row r="702" spans="3:3">
      <c r="C702" s="104"/>
    </row>
    <row r="703" spans="3:3">
      <c r="C703" s="104"/>
    </row>
    <row r="704" spans="3:3">
      <c r="C704" s="104"/>
    </row>
    <row r="705" spans="3:3">
      <c r="C705" s="104"/>
    </row>
    <row r="706" spans="3:3">
      <c r="C706" s="104"/>
    </row>
    <row r="707" spans="3:3">
      <c r="C707" s="104"/>
    </row>
    <row r="708" spans="3:3">
      <c r="C708" s="104"/>
    </row>
    <row r="709" spans="3:3">
      <c r="C709" s="104"/>
    </row>
    <row r="710" spans="3:3">
      <c r="C710" s="104"/>
    </row>
    <row r="711" spans="3:3">
      <c r="C711" s="104"/>
    </row>
    <row r="712" spans="3:3">
      <c r="C712" s="104"/>
    </row>
    <row r="713" spans="3:3">
      <c r="C713" s="104"/>
    </row>
    <row r="714" spans="3:3">
      <c r="C714" s="104"/>
    </row>
    <row r="715" spans="3:3">
      <c r="C715" s="104"/>
    </row>
    <row r="716" spans="3:3">
      <c r="C716" s="104"/>
    </row>
    <row r="717" spans="3:3">
      <c r="C717" s="104"/>
    </row>
    <row r="718" spans="3:3">
      <c r="C718" s="104"/>
    </row>
    <row r="719" spans="3:3">
      <c r="C719" s="104"/>
    </row>
    <row r="720" spans="3:3">
      <c r="C720" s="104"/>
    </row>
    <row r="721" spans="3:3">
      <c r="C721" s="104"/>
    </row>
    <row r="722" spans="3:3">
      <c r="C722" s="104"/>
    </row>
    <row r="723" spans="3:3">
      <c r="C723" s="104"/>
    </row>
    <row r="724" spans="3:3">
      <c r="C724" s="104"/>
    </row>
    <row r="725" spans="3:3">
      <c r="C725" s="104"/>
    </row>
    <row r="726" spans="3:3">
      <c r="C726" s="104"/>
    </row>
    <row r="727" spans="3:3">
      <c r="C727" s="104"/>
    </row>
    <row r="728" spans="3:3">
      <c r="C728" s="104"/>
    </row>
    <row r="729" spans="3:3">
      <c r="C729" s="104"/>
    </row>
    <row r="730" spans="3:3">
      <c r="C730" s="104"/>
    </row>
    <row r="731" spans="3:3">
      <c r="C731" s="104"/>
    </row>
    <row r="732" spans="3:3">
      <c r="C732" s="104"/>
    </row>
    <row r="733" spans="3:3">
      <c r="C733" s="104"/>
    </row>
    <row r="734" spans="3:3">
      <c r="C734" s="104"/>
    </row>
    <row r="735" spans="3:3">
      <c r="C735" s="104"/>
    </row>
    <row r="736" spans="3:3">
      <c r="C736" s="104"/>
    </row>
    <row r="737" spans="3:3">
      <c r="C737" s="104"/>
    </row>
    <row r="738" spans="3:3">
      <c r="C738" s="104"/>
    </row>
    <row r="739" spans="3:3">
      <c r="C739" s="104"/>
    </row>
    <row r="740" spans="3:3">
      <c r="C740" s="104"/>
    </row>
    <row r="741" spans="3:3">
      <c r="C741" s="104"/>
    </row>
    <row r="742" spans="3:3">
      <c r="C742" s="104"/>
    </row>
    <row r="743" spans="3:3">
      <c r="C743" s="104"/>
    </row>
    <row r="744" spans="3:3">
      <c r="C744" s="104"/>
    </row>
    <row r="745" spans="3:3">
      <c r="C745" s="104"/>
    </row>
    <row r="746" spans="3:3">
      <c r="C746" s="104"/>
    </row>
    <row r="747" spans="3:3">
      <c r="C747" s="104"/>
    </row>
    <row r="748" spans="3:3">
      <c r="C748" s="104"/>
    </row>
    <row r="749" spans="3:3">
      <c r="C749" s="104"/>
    </row>
    <row r="750" spans="3:3">
      <c r="C750" s="104"/>
    </row>
    <row r="751" spans="3:3">
      <c r="C751" s="104"/>
    </row>
    <row r="752" spans="3:3">
      <c r="C752" s="104"/>
    </row>
    <row r="753" spans="3:3">
      <c r="C753" s="104"/>
    </row>
    <row r="754" spans="3:3">
      <c r="C754" s="104"/>
    </row>
    <row r="755" spans="3:3">
      <c r="C755" s="104"/>
    </row>
    <row r="756" spans="3:3">
      <c r="C756" s="104"/>
    </row>
    <row r="757" spans="3:3">
      <c r="C757" s="104"/>
    </row>
    <row r="758" spans="3:3">
      <c r="C758" s="104"/>
    </row>
    <row r="759" spans="3:3">
      <c r="C759" s="104"/>
    </row>
    <row r="760" spans="3:3">
      <c r="C760" s="104"/>
    </row>
    <row r="761" spans="3:3">
      <c r="C761" s="104"/>
    </row>
    <row r="762" spans="3:3">
      <c r="C762" s="104"/>
    </row>
    <row r="763" spans="3:3">
      <c r="C763" s="104"/>
    </row>
    <row r="764" spans="3:3">
      <c r="C764" s="104"/>
    </row>
    <row r="765" spans="3:3">
      <c r="C765" s="104"/>
    </row>
    <row r="766" spans="3:3">
      <c r="C766" s="104"/>
    </row>
    <row r="767" spans="3:3">
      <c r="C767" s="104"/>
    </row>
    <row r="768" spans="3:3">
      <c r="C768" s="104"/>
    </row>
    <row r="769" spans="3:3">
      <c r="C769" s="104"/>
    </row>
    <row r="770" spans="3:3">
      <c r="C770" s="104"/>
    </row>
    <row r="771" spans="3:3">
      <c r="C771" s="104"/>
    </row>
    <row r="772" spans="3:3">
      <c r="C772" s="104"/>
    </row>
    <row r="773" spans="3:3">
      <c r="C773" s="104"/>
    </row>
    <row r="774" spans="3:3">
      <c r="C774" s="104"/>
    </row>
    <row r="775" spans="3:3">
      <c r="C775" s="104"/>
    </row>
    <row r="776" spans="3:3">
      <c r="C776" s="104"/>
    </row>
    <row r="777" spans="3:3">
      <c r="C777" s="104"/>
    </row>
    <row r="778" spans="3:3">
      <c r="C778" s="104"/>
    </row>
    <row r="779" spans="3:3">
      <c r="C779" s="104"/>
    </row>
    <row r="780" spans="3:3">
      <c r="C780" s="104"/>
    </row>
    <row r="781" spans="3:3">
      <c r="C781" s="104"/>
    </row>
    <row r="782" spans="3:3">
      <c r="C782" s="104"/>
    </row>
    <row r="783" spans="3:3">
      <c r="C783" s="104"/>
    </row>
    <row r="784" spans="3:3">
      <c r="C784" s="104"/>
    </row>
    <row r="785" spans="3:3">
      <c r="C785" s="104"/>
    </row>
    <row r="786" spans="3:3">
      <c r="C786" s="104"/>
    </row>
    <row r="787" spans="3:3">
      <c r="C787" s="104"/>
    </row>
    <row r="788" spans="3:3">
      <c r="C788" s="104"/>
    </row>
    <row r="789" spans="3:3">
      <c r="C789" s="104"/>
    </row>
    <row r="790" spans="3:3">
      <c r="C790" s="104"/>
    </row>
    <row r="791" spans="3:3">
      <c r="C791" s="104"/>
    </row>
    <row r="792" spans="3:3">
      <c r="C792" s="104"/>
    </row>
    <row r="793" spans="3:3">
      <c r="C793" s="104"/>
    </row>
    <row r="794" spans="3:3">
      <c r="C794" s="104"/>
    </row>
    <row r="795" spans="3:3">
      <c r="C795" s="104"/>
    </row>
    <row r="796" spans="3:3">
      <c r="C796" s="104"/>
    </row>
    <row r="797" spans="3:3">
      <c r="C797" s="104"/>
    </row>
    <row r="798" spans="3:3">
      <c r="C798" s="104"/>
    </row>
    <row r="799" spans="3:3">
      <c r="C799" s="104"/>
    </row>
    <row r="800" spans="3:3">
      <c r="C800" s="104"/>
    </row>
    <row r="801" spans="3:3">
      <c r="C801" s="104"/>
    </row>
    <row r="802" spans="3:3">
      <c r="C802" s="104"/>
    </row>
    <row r="803" spans="3:3">
      <c r="C803" s="104"/>
    </row>
    <row r="804" spans="3:3">
      <c r="C804" s="104"/>
    </row>
    <row r="805" spans="3:3">
      <c r="C805" s="104"/>
    </row>
    <row r="806" spans="3:3">
      <c r="C806" s="104"/>
    </row>
    <row r="807" spans="3:3">
      <c r="C807" s="104"/>
    </row>
    <row r="808" spans="3:3">
      <c r="C808" s="104"/>
    </row>
    <row r="809" spans="3:3">
      <c r="C809" s="104"/>
    </row>
    <row r="810" spans="3:3">
      <c r="C810" s="104"/>
    </row>
    <row r="811" spans="3:3">
      <c r="C811" s="104"/>
    </row>
    <row r="812" spans="3:3">
      <c r="C812" s="104"/>
    </row>
    <row r="813" spans="3:3">
      <c r="C813" s="104"/>
    </row>
    <row r="814" spans="3:3">
      <c r="C814" s="104"/>
    </row>
    <row r="815" spans="3:3">
      <c r="C815" s="104"/>
    </row>
    <row r="816" spans="3:3">
      <c r="C816" s="104"/>
    </row>
    <row r="817" spans="3:3">
      <c r="C817" s="104"/>
    </row>
    <row r="818" spans="3:3">
      <c r="C818" s="104"/>
    </row>
    <row r="819" spans="3:3">
      <c r="C819" s="104"/>
    </row>
    <row r="820" spans="3:3">
      <c r="C820" s="104"/>
    </row>
    <row r="821" spans="3:3">
      <c r="C821" s="104"/>
    </row>
    <row r="822" spans="3:3">
      <c r="C822" s="104"/>
    </row>
    <row r="823" spans="3:3">
      <c r="C823" s="104"/>
    </row>
    <row r="824" spans="3:3">
      <c r="C824" s="104"/>
    </row>
    <row r="825" spans="3:3">
      <c r="C825" s="104"/>
    </row>
    <row r="826" spans="3:3">
      <c r="C826" s="104"/>
    </row>
    <row r="827" spans="3:3">
      <c r="C827" s="104"/>
    </row>
    <row r="828" spans="3:3">
      <c r="C828" s="104"/>
    </row>
    <row r="829" spans="3:3">
      <c r="C829" s="104"/>
    </row>
    <row r="830" spans="3:3">
      <c r="C830" s="104"/>
    </row>
    <row r="831" spans="3:3">
      <c r="C831" s="104"/>
    </row>
    <row r="832" spans="3:3">
      <c r="C832" s="104"/>
    </row>
    <row r="833" spans="3:3">
      <c r="C833" s="104"/>
    </row>
    <row r="834" spans="3:3">
      <c r="C834" s="104"/>
    </row>
    <row r="835" spans="3:3">
      <c r="C835" s="104"/>
    </row>
    <row r="836" spans="3:3">
      <c r="C836" s="104"/>
    </row>
    <row r="837" spans="3:3">
      <c r="C837" s="104"/>
    </row>
    <row r="838" spans="3:3">
      <c r="C838" s="104"/>
    </row>
    <row r="839" spans="3:3">
      <c r="C839" s="104"/>
    </row>
    <row r="840" spans="3:3">
      <c r="C840" s="104"/>
    </row>
    <row r="841" spans="3:3">
      <c r="C841" s="104"/>
    </row>
    <row r="842" spans="3:3">
      <c r="C842" s="104"/>
    </row>
    <row r="843" spans="3:3">
      <c r="C843" s="104"/>
    </row>
    <row r="844" spans="3:3">
      <c r="C844" s="104"/>
    </row>
    <row r="845" spans="3:3">
      <c r="C845" s="104"/>
    </row>
    <row r="846" spans="3:3">
      <c r="C846" s="104"/>
    </row>
    <row r="847" spans="3:3">
      <c r="C847" s="104"/>
    </row>
    <row r="848" spans="3:3">
      <c r="C848" s="104"/>
    </row>
    <row r="849" spans="3:3">
      <c r="C849" s="104"/>
    </row>
    <row r="850" spans="3:3">
      <c r="C850" s="104"/>
    </row>
    <row r="851" spans="3:3">
      <c r="C851" s="104"/>
    </row>
    <row r="852" spans="3:3">
      <c r="C852" s="104"/>
    </row>
    <row r="853" spans="3:3">
      <c r="C853" s="104"/>
    </row>
    <row r="854" spans="3:3">
      <c r="C854" s="104"/>
    </row>
    <row r="855" spans="3:3">
      <c r="C855" s="104"/>
    </row>
    <row r="856" spans="3:3">
      <c r="C856" s="104"/>
    </row>
    <row r="857" spans="3:3">
      <c r="C857" s="104"/>
    </row>
    <row r="858" spans="3:3">
      <c r="C858" s="104"/>
    </row>
    <row r="859" spans="3:3">
      <c r="C859" s="104"/>
    </row>
    <row r="860" spans="3:3">
      <c r="C860" s="104"/>
    </row>
    <row r="861" spans="3:3">
      <c r="C861" s="104"/>
    </row>
    <row r="862" spans="3:3">
      <c r="C862" s="104"/>
    </row>
    <row r="863" spans="3:3">
      <c r="C863" s="104"/>
    </row>
    <row r="864" spans="3:3">
      <c r="C864" s="104"/>
    </row>
    <row r="865" spans="3:3">
      <c r="C865" s="104"/>
    </row>
    <row r="866" spans="3:3">
      <c r="C866" s="104"/>
    </row>
    <row r="867" spans="3:3">
      <c r="C867" s="104"/>
    </row>
    <row r="868" spans="3:3">
      <c r="C868" s="104"/>
    </row>
    <row r="869" spans="3:3">
      <c r="C869" s="104"/>
    </row>
    <row r="870" spans="3:3">
      <c r="C870" s="104"/>
    </row>
    <row r="871" spans="3:3">
      <c r="C871" s="104"/>
    </row>
    <row r="872" spans="3:3">
      <c r="C872" s="104"/>
    </row>
    <row r="873" spans="3:3">
      <c r="C873" s="104"/>
    </row>
    <row r="874" spans="3:3">
      <c r="C874" s="104"/>
    </row>
    <row r="875" spans="3:3">
      <c r="C875" s="104"/>
    </row>
    <row r="876" spans="3:3">
      <c r="C876" s="104"/>
    </row>
    <row r="877" spans="3:3">
      <c r="C877" s="104"/>
    </row>
    <row r="878" spans="3:3">
      <c r="C878" s="104"/>
    </row>
    <row r="879" spans="3:3">
      <c r="C879" s="104"/>
    </row>
    <row r="880" spans="3:3">
      <c r="C880" s="104"/>
    </row>
    <row r="881" spans="3:3">
      <c r="C881" s="104"/>
    </row>
    <row r="882" spans="3:3">
      <c r="C882" s="104"/>
    </row>
    <row r="883" spans="3:3">
      <c r="C883" s="104"/>
    </row>
    <row r="884" spans="3:3">
      <c r="C884" s="104"/>
    </row>
    <row r="885" spans="3:3">
      <c r="C885" s="104"/>
    </row>
    <row r="886" spans="3:3">
      <c r="C886" s="104"/>
    </row>
    <row r="887" spans="3:3">
      <c r="C887" s="104"/>
    </row>
    <row r="888" spans="3:3">
      <c r="C888" s="104"/>
    </row>
    <row r="889" spans="3:3">
      <c r="C889" s="104"/>
    </row>
    <row r="890" spans="3:3">
      <c r="C890" s="104"/>
    </row>
    <row r="891" spans="3:3">
      <c r="C891" s="104"/>
    </row>
    <row r="892" spans="3:3">
      <c r="C892" s="104"/>
    </row>
    <row r="893" spans="3:3">
      <c r="C893" s="104"/>
    </row>
    <row r="894" spans="3:3">
      <c r="C894" s="104"/>
    </row>
    <row r="895" spans="3:3">
      <c r="C895" s="104"/>
    </row>
    <row r="896" spans="3:3">
      <c r="C896" s="104"/>
    </row>
    <row r="897" spans="3:3">
      <c r="C897" s="104"/>
    </row>
    <row r="898" spans="3:3">
      <c r="C898" s="104"/>
    </row>
    <row r="899" spans="3:3">
      <c r="C899" s="104"/>
    </row>
    <row r="900" spans="3:3">
      <c r="C900" s="104"/>
    </row>
    <row r="901" spans="3:3">
      <c r="C901" s="104"/>
    </row>
    <row r="902" spans="3:3">
      <c r="C902" s="104"/>
    </row>
    <row r="903" spans="3:3">
      <c r="C903" s="104"/>
    </row>
    <row r="904" spans="3:3">
      <c r="C904" s="104"/>
    </row>
    <row r="905" spans="3:3">
      <c r="C905" s="104"/>
    </row>
    <row r="906" spans="3:3">
      <c r="C906" s="104"/>
    </row>
    <row r="907" spans="3:3">
      <c r="C907" s="104"/>
    </row>
    <row r="908" spans="3:3">
      <c r="C908" s="104"/>
    </row>
    <row r="909" spans="3:3">
      <c r="C909" s="104"/>
    </row>
    <row r="910" spans="3:3">
      <c r="C910" s="104"/>
    </row>
    <row r="911" spans="3:3">
      <c r="C911" s="104"/>
    </row>
    <row r="912" spans="3:3">
      <c r="C912" s="104"/>
    </row>
    <row r="913" spans="3:3">
      <c r="C913" s="104"/>
    </row>
    <row r="914" spans="3:3">
      <c r="C914" s="104"/>
    </row>
    <row r="915" spans="3:3">
      <c r="C915" s="104"/>
    </row>
    <row r="916" spans="3:3">
      <c r="C916" s="104"/>
    </row>
    <row r="917" spans="3:3">
      <c r="C917" s="104"/>
    </row>
    <row r="918" spans="3:3">
      <c r="C918" s="104"/>
    </row>
    <row r="919" spans="3:3">
      <c r="C919" s="104"/>
    </row>
    <row r="920" spans="3:3">
      <c r="C920" s="104"/>
    </row>
    <row r="921" spans="3:3">
      <c r="C921" s="104"/>
    </row>
    <row r="922" spans="3:3">
      <c r="C922" s="104"/>
    </row>
    <row r="923" spans="3:3">
      <c r="C923" s="104"/>
    </row>
    <row r="924" spans="3:3">
      <c r="C924" s="104"/>
    </row>
    <row r="925" spans="3:3">
      <c r="C925" s="104"/>
    </row>
    <row r="926" spans="3:3">
      <c r="C926" s="104"/>
    </row>
    <row r="927" spans="3:3">
      <c r="C927" s="104"/>
    </row>
    <row r="928" spans="3:3">
      <c r="C928" s="104"/>
    </row>
    <row r="929" spans="3:3">
      <c r="C929" s="104"/>
    </row>
    <row r="930" spans="3:3">
      <c r="C930" s="104"/>
    </row>
    <row r="931" spans="3:3">
      <c r="C931" s="104"/>
    </row>
    <row r="932" spans="3:3">
      <c r="C932" s="104"/>
    </row>
    <row r="933" spans="3:3">
      <c r="C933" s="104"/>
    </row>
    <row r="934" spans="3:3">
      <c r="C934" s="104"/>
    </row>
    <row r="935" spans="3:3">
      <c r="C935" s="104"/>
    </row>
    <row r="936" spans="3:3">
      <c r="C936" s="104"/>
    </row>
    <row r="937" spans="3:3">
      <c r="C937" s="104"/>
    </row>
    <row r="938" spans="3:3">
      <c r="C938" s="104"/>
    </row>
    <row r="939" spans="3:3">
      <c r="C939" s="104"/>
    </row>
    <row r="940" spans="3:3">
      <c r="C940" s="104"/>
    </row>
    <row r="941" spans="3:3">
      <c r="C941" s="104"/>
    </row>
    <row r="942" spans="3:3">
      <c r="C942" s="104"/>
    </row>
    <row r="943" spans="3:3">
      <c r="C943" s="104"/>
    </row>
    <row r="944" spans="3:3">
      <c r="C944" s="104"/>
    </row>
    <row r="945" spans="3:3">
      <c r="C945" s="104"/>
    </row>
    <row r="946" spans="3:3">
      <c r="C946" s="104"/>
    </row>
    <row r="947" spans="3:3">
      <c r="C947" s="104"/>
    </row>
    <row r="948" spans="3:3">
      <c r="C948" s="10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2:H726"/>
  <sheetViews>
    <sheetView view="pageBreakPreview" topLeftCell="A399" zoomScale="60" zoomScaleNormal="100" workbookViewId="0">
      <selection activeCell="E409" sqref="E409"/>
    </sheetView>
  </sheetViews>
  <sheetFormatPr defaultRowHeight="18.75"/>
  <cols>
    <col min="1" max="1" width="11.28515625" style="558" customWidth="1"/>
    <col min="2" max="2" width="5.5703125" style="558" customWidth="1"/>
    <col min="3" max="3" width="9.140625" style="694"/>
    <col min="4" max="4" width="16.7109375" style="695" customWidth="1"/>
    <col min="5" max="5" width="95.5703125" style="263" customWidth="1"/>
    <col min="6" max="6" width="23.7109375" customWidth="1"/>
    <col min="7" max="7" width="86" customWidth="1"/>
  </cols>
  <sheetData>
    <row r="2" spans="1:8" ht="12.75">
      <c r="A2" s="731"/>
      <c r="B2" s="688"/>
      <c r="C2" s="688"/>
      <c r="D2" s="688"/>
      <c r="E2" s="731"/>
    </row>
    <row r="3" spans="1:8">
      <c r="A3" s="559"/>
      <c r="B3" s="559"/>
      <c r="C3" s="689"/>
      <c r="D3" s="690"/>
      <c r="E3" s="338"/>
    </row>
    <row r="4" spans="1:8">
      <c r="A4" s="711"/>
      <c r="B4" s="712"/>
      <c r="C4" s="713"/>
      <c r="D4" s="713"/>
      <c r="E4" s="713"/>
    </row>
    <row r="5" spans="1:8" ht="18.75" customHeight="1">
      <c r="A5" s="714" t="s">
        <v>2248</v>
      </c>
      <c r="B5" s="715"/>
      <c r="C5" s="715"/>
      <c r="D5" s="715"/>
      <c r="E5" s="716"/>
    </row>
    <row r="6" spans="1:8" ht="112.5">
      <c r="A6" s="330" t="s">
        <v>1606</v>
      </c>
      <c r="B6" s="330" t="s">
        <v>1</v>
      </c>
      <c r="C6" s="330" t="s">
        <v>5</v>
      </c>
      <c r="D6" s="330" t="s">
        <v>6</v>
      </c>
      <c r="E6" s="331" t="s">
        <v>4</v>
      </c>
    </row>
    <row r="7" spans="1:8">
      <c r="A7" s="255">
        <v>1</v>
      </c>
      <c r="B7" s="255">
        <v>2</v>
      </c>
      <c r="C7" s="255">
        <v>3</v>
      </c>
      <c r="D7" s="255">
        <v>4</v>
      </c>
      <c r="E7" s="255">
        <v>5</v>
      </c>
    </row>
    <row r="8" spans="1:8" ht="45">
      <c r="A8" s="9" t="s">
        <v>7</v>
      </c>
      <c r="B8" s="9" t="s">
        <v>8</v>
      </c>
      <c r="C8" s="9" t="s">
        <v>12</v>
      </c>
      <c r="D8" s="9" t="s">
        <v>13</v>
      </c>
      <c r="E8" s="136" t="s">
        <v>11</v>
      </c>
      <c r="F8" s="5" t="str">
        <f>CONCATENATE(A8," ",B8," ",C8," ",D8)</f>
        <v>01 0 00 00000</v>
      </c>
      <c r="G8" s="1" t="str">
        <f>INDEX('2016 реш'!$A:$B,MATCH($F8,'2016 реш'!$B:$B,0),1)</f>
        <v>Муниципальная программа «Развитие образования в городе Ставрополе на 2014 - 2018 годы»</v>
      </c>
      <c r="H8" s="553">
        <f>IF(E8=G8,1,0)</f>
        <v>1</v>
      </c>
    </row>
    <row r="9" spans="1:8" ht="37.5">
      <c r="A9" s="25" t="s">
        <v>7</v>
      </c>
      <c r="B9" s="25" t="s">
        <v>15</v>
      </c>
      <c r="C9" s="25" t="s">
        <v>12</v>
      </c>
      <c r="D9" s="25" t="s">
        <v>13</v>
      </c>
      <c r="E9" s="223" t="s">
        <v>2599</v>
      </c>
      <c r="F9" s="5" t="str">
        <f t="shared" ref="F9:F16" si="0">CONCATENATE(A9," ",B9," ",C9," ",D9)</f>
        <v>01 1 00 00000</v>
      </c>
      <c r="G9" s="1" t="str">
        <f>INDEX('2016 реш'!$A:$B,MATCH($F9,'2016 реш'!$B:$B,0),1)</f>
        <v>Подпрограмма «Организация дошкольного, школьного и дополнительного образования на 2014 - 2018 годы»</v>
      </c>
      <c r="H9" s="553">
        <f t="shared" ref="H9:H72" si="1">IF(E9=G9,1,0)</f>
        <v>1</v>
      </c>
    </row>
    <row r="10" spans="1:8" ht="39">
      <c r="A10" s="452" t="s">
        <v>7</v>
      </c>
      <c r="B10" s="452" t="s">
        <v>15</v>
      </c>
      <c r="C10" s="452" t="s">
        <v>7</v>
      </c>
      <c r="D10" s="452" t="s">
        <v>13</v>
      </c>
      <c r="E10" s="161" t="s">
        <v>1229</v>
      </c>
      <c r="F10" s="5" t="str">
        <f t="shared" si="0"/>
        <v>01 1 01 00000</v>
      </c>
      <c r="G10" s="1" t="str">
        <f>INDEX('2016 реш'!$A:$B,MATCH($F10,'2016 реш'!$B:$B,0),1)</f>
        <v>Основное мероприятие «Организация предоставления общедоступного и бесплатного дошкольного образования»</v>
      </c>
      <c r="H10" s="553">
        <f t="shared" si="1"/>
        <v>1</v>
      </c>
    </row>
    <row r="11" spans="1:8" ht="37.5">
      <c r="A11" s="440" t="s">
        <v>7</v>
      </c>
      <c r="B11" s="440" t="s">
        <v>15</v>
      </c>
      <c r="C11" s="440" t="s">
        <v>7</v>
      </c>
      <c r="D11" s="440" t="s">
        <v>22</v>
      </c>
      <c r="E11" s="450" t="s">
        <v>34</v>
      </c>
      <c r="F11" s="5" t="str">
        <f t="shared" si="0"/>
        <v>01 1 01 11010</v>
      </c>
      <c r="G11" s="1" t="str">
        <f>INDEX('2016 реш'!$A:$B,MATCH($F11,'2016 реш'!$B:$B,0),1)</f>
        <v>Расходы на обеспечение деятельности (оказание услуг) муниципальных учреждений</v>
      </c>
      <c r="H11" s="553">
        <f t="shared" si="1"/>
        <v>1</v>
      </c>
    </row>
    <row r="12" spans="1:8" ht="75">
      <c r="A12" s="440" t="s">
        <v>7</v>
      </c>
      <c r="B12" s="440" t="s">
        <v>15</v>
      </c>
      <c r="C12" s="440" t="s">
        <v>7</v>
      </c>
      <c r="D12" s="440" t="s">
        <v>26</v>
      </c>
      <c r="E12" s="450" t="s">
        <v>1230</v>
      </c>
      <c r="F12" s="5" t="str">
        <f t="shared" si="0"/>
        <v>01 1 01 76140</v>
      </c>
      <c r="G12" s="1" t="str">
        <f>INDEX('2016 реш'!$A:$B,MATCH($F12,'2016 реш'!$B:$B,0),1)</f>
        <v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v>
      </c>
      <c r="H12" s="553">
        <f t="shared" si="1"/>
        <v>1</v>
      </c>
    </row>
    <row r="13" spans="1:8" ht="93.75" customHeight="1">
      <c r="A13" s="442" t="s">
        <v>7</v>
      </c>
      <c r="B13" s="442" t="s">
        <v>15</v>
      </c>
      <c r="C13" s="442" t="s">
        <v>7</v>
      </c>
      <c r="D13" s="442" t="s">
        <v>30</v>
      </c>
      <c r="E13" s="445" t="s">
        <v>1231</v>
      </c>
      <c r="F13" s="5" t="str">
        <f t="shared" si="0"/>
        <v>01 1 01 77170</v>
      </c>
      <c r="G13" s="1" t="str">
        <f>INDEX('2016 реш'!$A:$B,MATCH($F13,'2016 реш'!$B:$B,0),1)</f>
        <v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v>
      </c>
      <c r="H13" s="553">
        <f t="shared" si="1"/>
        <v>1</v>
      </c>
    </row>
    <row r="14" spans="1:8" ht="37.5">
      <c r="A14" s="440" t="s">
        <v>7</v>
      </c>
      <c r="B14" s="440" t="s">
        <v>15</v>
      </c>
      <c r="C14" s="440" t="s">
        <v>7</v>
      </c>
      <c r="D14" s="440" t="s">
        <v>1536</v>
      </c>
      <c r="E14" s="450" t="s">
        <v>1232</v>
      </c>
      <c r="F14" s="5" t="str">
        <f t="shared" si="0"/>
        <v>01 1 01 77250</v>
      </c>
      <c r="G14" s="1" t="str">
        <f>INDEX('2016 реш'!$A:$B,MATCH($F14,'2016 реш'!$B:$B,0),1)</f>
        <v>Расходы на обеспечение выплаты работникам организаций минимального размера оплаты труда</v>
      </c>
      <c r="H14" s="553">
        <f t="shared" si="1"/>
        <v>1</v>
      </c>
    </row>
    <row r="15" spans="1:8" ht="58.5">
      <c r="A15" s="452" t="s">
        <v>7</v>
      </c>
      <c r="B15" s="452" t="s">
        <v>15</v>
      </c>
      <c r="C15" s="452" t="s">
        <v>37</v>
      </c>
      <c r="D15" s="452" t="s">
        <v>13</v>
      </c>
      <c r="E15" s="161" t="s">
        <v>1234</v>
      </c>
      <c r="F15" s="5" t="str">
        <f t="shared" si="0"/>
        <v>01 1 02 00000</v>
      </c>
      <c r="G15" s="1" t="str">
        <f>INDEX('2016 реш'!$A:$B,MATCH($F15,'2016 реш'!$B:$B,0),1)</f>
        <v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v>
      </c>
      <c r="H15" s="553">
        <f t="shared" si="1"/>
        <v>1</v>
      </c>
    </row>
    <row r="16" spans="1:8" ht="37.5">
      <c r="A16" s="534" t="s">
        <v>7</v>
      </c>
      <c r="B16" s="534" t="s">
        <v>15</v>
      </c>
      <c r="C16" s="534" t="s">
        <v>37</v>
      </c>
      <c r="D16" s="534" t="s">
        <v>22</v>
      </c>
      <c r="E16" s="535" t="s">
        <v>34</v>
      </c>
      <c r="F16" s="5" t="str">
        <f t="shared" ref="F16:F79" si="2">CONCATENATE(A16," ",B16," ",C16," ",D16)</f>
        <v>01 1 02 11010</v>
      </c>
      <c r="G16" s="1" t="str">
        <f>INDEX('2016 реш'!$A:$B,MATCH($F16,'2016 реш'!$B:$B,0),1)</f>
        <v>Расходы на обеспечение деятельности (оказание услуг) муниципальных учреждений</v>
      </c>
      <c r="H16" s="553">
        <f t="shared" si="1"/>
        <v>1</v>
      </c>
    </row>
    <row r="17" spans="1:8" ht="12.75" customHeight="1">
      <c r="A17" s="419"/>
      <c r="B17" s="419"/>
      <c r="C17" s="419"/>
      <c r="D17" s="419"/>
      <c r="E17" s="536"/>
      <c r="F17" s="5" t="str">
        <f t="shared" si="2"/>
        <v xml:space="preserve">   </v>
      </c>
      <c r="G17" s="1" t="e">
        <f>INDEX('2016 реш'!$A:$B,MATCH($F17,'2016 реш'!$B:$B,0),1)</f>
        <v>#N/A</v>
      </c>
      <c r="H17" s="553" t="e">
        <f t="shared" si="1"/>
        <v>#N/A</v>
      </c>
    </row>
    <row r="18" spans="1:8" ht="150">
      <c r="A18" s="442" t="s">
        <v>7</v>
      </c>
      <c r="B18" s="442" t="s">
        <v>15</v>
      </c>
      <c r="C18" s="442" t="s">
        <v>37</v>
      </c>
      <c r="D18" s="442" t="s">
        <v>46</v>
      </c>
      <c r="E18" s="445" t="s">
        <v>1235</v>
      </c>
      <c r="F18" s="5" t="str">
        <f t="shared" si="2"/>
        <v>01 1 02 77160</v>
      </c>
      <c r="G18" s="1" t="str">
        <f>INDEX('2016 реш'!$A:$B,MATCH($F18,'2016 реш'!$B:$B,0),1)</f>
        <v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v>
      </c>
      <c r="H18" s="553">
        <f t="shared" si="1"/>
        <v>1</v>
      </c>
    </row>
    <row r="19" spans="1:8" ht="37.5">
      <c r="A19" s="440" t="s">
        <v>7</v>
      </c>
      <c r="B19" s="440" t="s">
        <v>15</v>
      </c>
      <c r="C19" s="440" t="s">
        <v>37</v>
      </c>
      <c r="D19" s="440" t="s">
        <v>1536</v>
      </c>
      <c r="E19" s="450" t="s">
        <v>1232</v>
      </c>
      <c r="F19" s="5" t="str">
        <f t="shared" si="2"/>
        <v>01 1 02 77250</v>
      </c>
      <c r="G19" s="1" t="str">
        <f>INDEX('2016 реш'!$A:$B,MATCH($F19,'2016 реш'!$B:$B,0),1)</f>
        <v>Расходы на обеспечение выплаты работникам организаций минимального размера оплаты труда</v>
      </c>
      <c r="H19" s="553">
        <f t="shared" si="1"/>
        <v>1</v>
      </c>
    </row>
    <row r="20" spans="1:8" ht="56.25">
      <c r="A20" s="452" t="s">
        <v>7</v>
      </c>
      <c r="B20" s="452" t="s">
        <v>15</v>
      </c>
      <c r="C20" s="452" t="s">
        <v>48</v>
      </c>
      <c r="D20" s="452" t="s">
        <v>13</v>
      </c>
      <c r="E20" s="161" t="s">
        <v>1237</v>
      </c>
      <c r="F20" s="5" t="str">
        <f t="shared" si="2"/>
        <v>01 1 03 00000</v>
      </c>
      <c r="G20" s="1" t="str">
        <f>INDEX('2016 реш'!$A:$B,MATCH($F20,'2016 реш'!$B:$B,0),1)</f>
        <v>Основное мероприятие «Организация предоставления дополнительного образования детей в муниципальных образовательных учреждениях»</v>
      </c>
      <c r="H20" s="553">
        <f t="shared" si="1"/>
        <v>1</v>
      </c>
    </row>
    <row r="21" spans="1:8" ht="37.5">
      <c r="A21" s="440" t="s">
        <v>7</v>
      </c>
      <c r="B21" s="440" t="s">
        <v>15</v>
      </c>
      <c r="C21" s="440" t="s">
        <v>48</v>
      </c>
      <c r="D21" s="440" t="s">
        <v>22</v>
      </c>
      <c r="E21" s="450" t="s">
        <v>34</v>
      </c>
      <c r="F21" s="5" t="str">
        <f t="shared" si="2"/>
        <v>01 1 03 11010</v>
      </c>
      <c r="G21" s="1" t="str">
        <f>INDEX('2016 реш'!$A:$B,MATCH($F21,'2016 реш'!$B:$B,0),1)</f>
        <v>Расходы на обеспечение деятельности (оказание услуг) муниципальных учреждений</v>
      </c>
      <c r="H21" s="553">
        <f t="shared" si="1"/>
        <v>1</v>
      </c>
    </row>
    <row r="22" spans="1:8" ht="56.25">
      <c r="A22" s="440" t="s">
        <v>7</v>
      </c>
      <c r="B22" s="440" t="s">
        <v>15</v>
      </c>
      <c r="C22" s="440" t="s">
        <v>48</v>
      </c>
      <c r="D22" s="440" t="s">
        <v>1539</v>
      </c>
      <c r="E22" s="450" t="s">
        <v>1238</v>
      </c>
      <c r="F22" s="5" t="str">
        <f t="shared" si="2"/>
        <v>01 1 03 77080</v>
      </c>
      <c r="G22" s="1" t="str">
        <f>INDEX('2016 реш'!$A:$B,MATCH($F22,'2016 реш'!$B:$B,0),1)</f>
        <v>Расходы на 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</v>
      </c>
      <c r="H22" s="553">
        <f t="shared" si="1"/>
        <v>1</v>
      </c>
    </row>
    <row r="23" spans="1:8" ht="37.5">
      <c r="A23" s="440" t="s">
        <v>7</v>
      </c>
      <c r="B23" s="440" t="s">
        <v>15</v>
      </c>
      <c r="C23" s="440" t="s">
        <v>48</v>
      </c>
      <c r="D23" s="440" t="s">
        <v>1536</v>
      </c>
      <c r="E23" s="450" t="s">
        <v>1232</v>
      </c>
      <c r="F23" s="5" t="str">
        <f t="shared" si="2"/>
        <v>01 1 03 77250</v>
      </c>
      <c r="G23" s="1" t="str">
        <f>INDEX('2016 реш'!$A:$B,MATCH($F23,'2016 реш'!$B:$B,0),1)</f>
        <v>Расходы на обеспечение выплаты работникам организаций минимального размера оплаты труда</v>
      </c>
      <c r="H23" s="553">
        <f t="shared" si="1"/>
        <v>1</v>
      </c>
    </row>
    <row r="24" spans="1:8" ht="56.25">
      <c r="A24" s="440" t="s">
        <v>7</v>
      </c>
      <c r="B24" s="440" t="s">
        <v>15</v>
      </c>
      <c r="C24" s="440" t="s">
        <v>48</v>
      </c>
      <c r="D24" s="440" t="s">
        <v>1540</v>
      </c>
      <c r="E24" s="450" t="s">
        <v>1241</v>
      </c>
      <c r="F24" s="5" t="str">
        <f t="shared" si="2"/>
        <v>01 1 03 S7080</v>
      </c>
      <c r="G24" s="1" t="str">
        <f>INDEX('2016 реш'!$A:$B,MATCH($F24,'2016 реш'!$B:$B,0),1)</f>
        <v xml:space="preserve">Расходы на 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 </v>
      </c>
      <c r="H24" s="553">
        <f t="shared" si="1"/>
        <v>1</v>
      </c>
    </row>
    <row r="25" spans="1:8" ht="39">
      <c r="A25" s="452" t="s">
        <v>7</v>
      </c>
      <c r="B25" s="452" t="s">
        <v>15</v>
      </c>
      <c r="C25" s="452" t="s">
        <v>53</v>
      </c>
      <c r="D25" s="452" t="s">
        <v>13</v>
      </c>
      <c r="E25" s="161" t="s">
        <v>1243</v>
      </c>
      <c r="F25" s="5" t="str">
        <f t="shared" si="2"/>
        <v>01 1 04 00000</v>
      </c>
      <c r="G25" s="1" t="str">
        <f>INDEX('2016 реш'!$A:$B,MATCH($F25,'2016 реш'!$B:$B,0),1)</f>
        <v>Основное мероприятие «Организация отдыха детей в каникулярное время»</v>
      </c>
      <c r="H25" s="553">
        <f t="shared" si="1"/>
        <v>1</v>
      </c>
    </row>
    <row r="26" spans="1:8" ht="37.5">
      <c r="A26" s="440" t="s">
        <v>7</v>
      </c>
      <c r="B26" s="440" t="s">
        <v>15</v>
      </c>
      <c r="C26" s="440" t="s">
        <v>53</v>
      </c>
      <c r="D26" s="440" t="s">
        <v>22</v>
      </c>
      <c r="E26" s="450" t="s">
        <v>34</v>
      </c>
      <c r="F26" s="5" t="str">
        <f t="shared" si="2"/>
        <v>01 1 04 11010</v>
      </c>
      <c r="G26" s="1" t="str">
        <f>INDEX('2016 реш'!$A:$B,MATCH($F26,'2016 реш'!$B:$B,0),1)</f>
        <v>Расходы на обеспечение деятельности (оказание услуг) муниципальных учреждений</v>
      </c>
      <c r="H26" s="553">
        <f t="shared" si="1"/>
        <v>1</v>
      </c>
    </row>
    <row r="27" spans="1:8">
      <c r="A27" s="440" t="s">
        <v>7</v>
      </c>
      <c r="B27" s="440" t="s">
        <v>15</v>
      </c>
      <c r="C27" s="440" t="s">
        <v>53</v>
      </c>
      <c r="D27" s="440" t="s">
        <v>60</v>
      </c>
      <c r="E27" s="450" t="s">
        <v>1244</v>
      </c>
      <c r="F27" s="5" t="str">
        <f t="shared" si="2"/>
        <v>01 1 04 20330</v>
      </c>
      <c r="G27" s="1" t="str">
        <f>INDEX('2016 реш'!$A:$B,MATCH($F27,'2016 реш'!$B:$B,0),1)</f>
        <v>Расходы на проведение мероприятий по оздоровлению детей</v>
      </c>
      <c r="H27" s="553">
        <f t="shared" si="1"/>
        <v>1</v>
      </c>
    </row>
    <row r="28" spans="1:8" ht="58.5">
      <c r="A28" s="452" t="s">
        <v>7</v>
      </c>
      <c r="B28" s="452" t="s">
        <v>15</v>
      </c>
      <c r="C28" s="452" t="s">
        <v>62</v>
      </c>
      <c r="D28" s="452" t="s">
        <v>13</v>
      </c>
      <c r="E28" s="161" t="s">
        <v>1245</v>
      </c>
      <c r="F28" s="5" t="str">
        <f t="shared" si="2"/>
        <v>01 1 05 00000</v>
      </c>
      <c r="G28" s="1" t="str">
        <f>INDEX('2016 реш'!$A:$B,MATCH($F28,'2016 реш'!$B:$B,0),1)</f>
        <v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v>
      </c>
      <c r="H28" s="553">
        <f t="shared" si="1"/>
        <v>1</v>
      </c>
    </row>
    <row r="29" spans="1:8">
      <c r="A29" s="440" t="s">
        <v>7</v>
      </c>
      <c r="B29" s="440" t="s">
        <v>15</v>
      </c>
      <c r="C29" s="440" t="s">
        <v>62</v>
      </c>
      <c r="D29" s="440" t="s">
        <v>66</v>
      </c>
      <c r="E29" s="450" t="s">
        <v>65</v>
      </c>
      <c r="F29" s="5" t="str">
        <f t="shared" si="2"/>
        <v>01 1 05 20240</v>
      </c>
      <c r="G29" s="1" t="str">
        <f>INDEX('2016 реш'!$A:$B,MATCH($F29,'2016 реш'!$B:$B,0),1)</f>
        <v>Расходы на проведение мероприятий для детей и молодежи</v>
      </c>
      <c r="H29" s="553">
        <f t="shared" si="1"/>
        <v>1</v>
      </c>
    </row>
    <row r="30" spans="1:8" ht="78">
      <c r="A30" s="452" t="s">
        <v>7</v>
      </c>
      <c r="B30" s="452" t="s">
        <v>15</v>
      </c>
      <c r="C30" s="452" t="s">
        <v>68</v>
      </c>
      <c r="D30" s="452" t="s">
        <v>13</v>
      </c>
      <c r="E30" s="161" t="s">
        <v>1246</v>
      </c>
      <c r="F30" s="5" t="str">
        <f t="shared" si="2"/>
        <v>01 1 06 00000</v>
      </c>
      <c r="G30" s="1" t="str">
        <f>INDEX('2016 реш'!$A:$B,MATCH($F30,'2016 реш'!$B:$B,0),1)</f>
        <v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v>
      </c>
      <c r="H30" s="553">
        <f t="shared" si="1"/>
        <v>1</v>
      </c>
    </row>
    <row r="31" spans="1:8" ht="37.5">
      <c r="A31" s="440" t="s">
        <v>7</v>
      </c>
      <c r="B31" s="440" t="s">
        <v>15</v>
      </c>
      <c r="C31" s="440" t="s">
        <v>68</v>
      </c>
      <c r="D31" s="440" t="s">
        <v>22</v>
      </c>
      <c r="E31" s="450" t="s">
        <v>34</v>
      </c>
      <c r="F31" s="5" t="str">
        <f t="shared" si="2"/>
        <v>01 1 06 11010</v>
      </c>
      <c r="G31" s="1" t="str">
        <f>INDEX('2016 реш'!$A:$B,MATCH($F31,'2016 реш'!$B:$B,0),1)</f>
        <v>Расходы на обеспечение деятельности (оказание услуг) муниципальных учреждений</v>
      </c>
      <c r="H31" s="553">
        <f t="shared" si="1"/>
        <v>1</v>
      </c>
    </row>
    <row r="32" spans="1:8" ht="56.25">
      <c r="A32" s="440" t="s">
        <v>7</v>
      </c>
      <c r="B32" s="440" t="s">
        <v>15</v>
      </c>
      <c r="C32" s="440" t="s">
        <v>68</v>
      </c>
      <c r="D32" s="440" t="s">
        <v>1541</v>
      </c>
      <c r="E32" s="450" t="s">
        <v>1247</v>
      </c>
      <c r="F32" s="5" t="str">
        <f t="shared" si="2"/>
        <v>01 1 06 76690</v>
      </c>
      <c r="G32" s="1" t="str">
        <f>INDEX('2016 реш'!$A:$B,MATCH($F32,'2016 реш'!$B:$B,0),1)</f>
        <v>Проведение работ по замене оконных блоков в муниципальных образовательных организациях Ставропольского края за счет краевого бюджета</v>
      </c>
      <c r="H32" s="553">
        <f t="shared" si="1"/>
        <v>1</v>
      </c>
    </row>
    <row r="33" spans="1:8" ht="56.25">
      <c r="A33" s="440" t="s">
        <v>7</v>
      </c>
      <c r="B33" s="440" t="s">
        <v>15</v>
      </c>
      <c r="C33" s="440" t="s">
        <v>68</v>
      </c>
      <c r="D33" s="440" t="s">
        <v>1542</v>
      </c>
      <c r="E33" s="450" t="s">
        <v>1249</v>
      </c>
      <c r="F33" s="5" t="str">
        <f t="shared" si="2"/>
        <v>01 1 06 S6690</v>
      </c>
      <c r="G33" s="1" t="str">
        <f>INDEX('2016 реш'!$A:$B,MATCH($F33,'2016 реш'!$B:$B,0),1)</f>
        <v>Проведение работ по замене оконных блоков в муниципальных образовательных организациях Ставропольского края за счет местного бюджета</v>
      </c>
      <c r="H33" s="553">
        <f t="shared" si="1"/>
        <v>1</v>
      </c>
    </row>
    <row r="34" spans="1:8" ht="39">
      <c r="A34" s="452" t="s">
        <v>7</v>
      </c>
      <c r="B34" s="452" t="s">
        <v>15</v>
      </c>
      <c r="C34" s="452" t="s">
        <v>73</v>
      </c>
      <c r="D34" s="452" t="s">
        <v>13</v>
      </c>
      <c r="E34" s="161" t="s">
        <v>1251</v>
      </c>
      <c r="F34" s="5" t="str">
        <f t="shared" si="2"/>
        <v>01 1 07 00000</v>
      </c>
      <c r="G34" s="1" t="str">
        <f>INDEX('2016 реш'!$A:$B,MATCH($F34,'2016 реш'!$B:$B,0),1)</f>
        <v>Основное мероприятие «Защита прав и законных интересов детей-сирот и детей, оставшихся без попечения родителей»</v>
      </c>
      <c r="H34" s="553">
        <f t="shared" si="1"/>
        <v>1</v>
      </c>
    </row>
    <row r="35" spans="1:8" ht="37.5">
      <c r="A35" s="440" t="s">
        <v>7</v>
      </c>
      <c r="B35" s="440" t="s">
        <v>15</v>
      </c>
      <c r="C35" s="440" t="s">
        <v>73</v>
      </c>
      <c r="D35" s="440" t="s">
        <v>77</v>
      </c>
      <c r="E35" s="450" t="s">
        <v>78</v>
      </c>
      <c r="F35" s="5" t="str">
        <f t="shared" si="2"/>
        <v>01 1 07 76170</v>
      </c>
      <c r="G35" s="1" t="str">
        <f>INDEX('2016 реш'!$A:$B,MATCH($F35,'2016 реш'!$B:$B,0),1)</f>
        <v>Расходы на выплату денежных средств на содержание ребенка опекуну (попечителю)</v>
      </c>
      <c r="H35" s="553">
        <f t="shared" si="1"/>
        <v>1</v>
      </c>
    </row>
    <row r="36" spans="1:8" ht="75">
      <c r="A36" s="440" t="s">
        <v>7</v>
      </c>
      <c r="B36" s="440" t="s">
        <v>15</v>
      </c>
      <c r="C36" s="440" t="s">
        <v>73</v>
      </c>
      <c r="D36" s="440" t="s">
        <v>82</v>
      </c>
      <c r="E36" s="450" t="s">
        <v>1252</v>
      </c>
      <c r="F36" s="5" t="str">
        <f t="shared" si="2"/>
        <v>01 1 07 76180</v>
      </c>
      <c r="G36" s="1" t="str">
        <f>INDEX('2016 реш'!$A:$B,MATCH($F36,'2016 реш'!$B:$B,0),1)</f>
        <v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v>
      </c>
      <c r="H36" s="553">
        <f t="shared" si="1"/>
        <v>1</v>
      </c>
    </row>
    <row r="37" spans="1:8" ht="56.25">
      <c r="A37" s="440" t="s">
        <v>7</v>
      </c>
      <c r="B37" s="440" t="s">
        <v>15</v>
      </c>
      <c r="C37" s="440" t="s">
        <v>73</v>
      </c>
      <c r="D37" s="440" t="s">
        <v>86</v>
      </c>
      <c r="E37" s="450" t="s">
        <v>1253</v>
      </c>
      <c r="F37" s="5" t="str">
        <f t="shared" si="2"/>
        <v>01 1 07 76190</v>
      </c>
      <c r="G37" s="1" t="str">
        <f>INDEX('2016 реш'!$A:$B,MATCH($F37,'2016 реш'!$B:$B,0),1)</f>
        <v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v>
      </c>
      <c r="H37" s="553">
        <f t="shared" si="1"/>
        <v>1</v>
      </c>
    </row>
    <row r="38" spans="1:8">
      <c r="A38" s="440" t="s">
        <v>7</v>
      </c>
      <c r="B38" s="440" t="s">
        <v>15</v>
      </c>
      <c r="C38" s="440" t="s">
        <v>73</v>
      </c>
      <c r="D38" s="440" t="s">
        <v>90</v>
      </c>
      <c r="E38" s="450" t="s">
        <v>91</v>
      </c>
      <c r="F38" s="5" t="str">
        <f t="shared" si="2"/>
        <v>01 1 07 76600</v>
      </c>
      <c r="G38" s="1" t="str">
        <f>INDEX('2016 реш'!$A:$B,MATCH($F38,'2016 реш'!$B:$B,0),1)</f>
        <v>Расходы на выплату единовременного пособия усыновителям</v>
      </c>
      <c r="H38" s="553">
        <f t="shared" si="1"/>
        <v>1</v>
      </c>
    </row>
    <row r="39" spans="1:8" ht="39">
      <c r="A39" s="452" t="s">
        <v>7</v>
      </c>
      <c r="B39" s="452" t="s">
        <v>15</v>
      </c>
      <c r="C39" s="452" t="s">
        <v>93</v>
      </c>
      <c r="D39" s="452" t="s">
        <v>13</v>
      </c>
      <c r="E39" s="161" t="s">
        <v>1254</v>
      </c>
      <c r="F39" s="5" t="str">
        <f t="shared" si="2"/>
        <v>01 1 08 00000</v>
      </c>
      <c r="G39" s="1" t="str">
        <f>INDEX('2016 реш'!$A:$B,MATCH($F39,'2016 реш'!$B:$B,0),1)</f>
        <v>Основное мероприятие «Обеспечение образовательной деятельности, оценки качества образования»</v>
      </c>
      <c r="H39" s="553">
        <f t="shared" si="1"/>
        <v>1</v>
      </c>
    </row>
    <row r="40" spans="1:8" ht="37.5">
      <c r="A40" s="440" t="s">
        <v>7</v>
      </c>
      <c r="B40" s="440" t="s">
        <v>15</v>
      </c>
      <c r="C40" s="440" t="s">
        <v>93</v>
      </c>
      <c r="D40" s="440" t="s">
        <v>22</v>
      </c>
      <c r="E40" s="450" t="s">
        <v>34</v>
      </c>
      <c r="F40" s="5" t="str">
        <f t="shared" si="2"/>
        <v>01 1 08 11010</v>
      </c>
      <c r="G40" s="1" t="str">
        <f>INDEX('2016 реш'!$A:$B,MATCH($F40,'2016 реш'!$B:$B,0),1)</f>
        <v>Расходы на обеспечение деятельности (оказание услуг) муниципальных учреждений</v>
      </c>
      <c r="H40" s="553">
        <f t="shared" si="1"/>
        <v>1</v>
      </c>
    </row>
    <row r="41" spans="1:8" ht="37.5">
      <c r="A41" s="440" t="s">
        <v>7</v>
      </c>
      <c r="B41" s="440" t="s">
        <v>15</v>
      </c>
      <c r="C41" s="440" t="s">
        <v>93</v>
      </c>
      <c r="D41" s="440" t="s">
        <v>1536</v>
      </c>
      <c r="E41" s="450" t="s">
        <v>1232</v>
      </c>
      <c r="F41" s="5" t="str">
        <f t="shared" si="2"/>
        <v>01 1 08 77250</v>
      </c>
      <c r="G41" s="1" t="str">
        <f>INDEX('2016 реш'!$A:$B,MATCH($F41,'2016 реш'!$B:$B,0),1)</f>
        <v>Расходы на обеспечение выплаты работникам организаций минимального размера оплаты труда</v>
      </c>
      <c r="H41" s="553">
        <f t="shared" si="1"/>
        <v>1</v>
      </c>
    </row>
    <row r="42" spans="1:8" ht="56.25">
      <c r="A42" s="25" t="s">
        <v>7</v>
      </c>
      <c r="B42" s="25" t="s">
        <v>94</v>
      </c>
      <c r="C42" s="25" t="s">
        <v>12</v>
      </c>
      <c r="D42" s="25" t="s">
        <v>13</v>
      </c>
      <c r="E42" s="223" t="s">
        <v>96</v>
      </c>
      <c r="F42" s="5" t="str">
        <f t="shared" si="2"/>
        <v>01 2 00 00000</v>
      </c>
      <c r="G42" s="1" t="str">
        <f>INDEX('2016 реш'!$A:$B,MATCH($F42,'2016 реш'!$B:$B,0),1)</f>
        <v xml:space="preserve">Подпрограмма «Расширение и усовершенствование сети муниципальных дошкольных и общеобразовательных учреждений на 2014 - 2018 годы» </v>
      </c>
      <c r="H42" s="553">
        <f t="shared" si="1"/>
        <v>1</v>
      </c>
    </row>
    <row r="43" spans="1:8" ht="58.5">
      <c r="A43" s="452" t="s">
        <v>7</v>
      </c>
      <c r="B43" s="452" t="s">
        <v>94</v>
      </c>
      <c r="C43" s="452" t="s">
        <v>7</v>
      </c>
      <c r="D43" s="452" t="s">
        <v>13</v>
      </c>
      <c r="E43" s="161" t="s">
        <v>2553</v>
      </c>
      <c r="F43" s="5" t="str">
        <f t="shared" si="2"/>
        <v>01 2 01 00000</v>
      </c>
      <c r="G43" s="1" t="str">
        <f>INDEX('2016 реш'!$A:$B,MATCH($F43,'2016 реш'!$B:$B,0),1)</f>
        <v>Основное мероприятие «Строительство и реконструкция зданий муниципальных  дошкольных и общеобразовательных учреждений на территории города Ставрополя»</v>
      </c>
      <c r="H43" s="553">
        <f t="shared" si="1"/>
        <v>1</v>
      </c>
    </row>
    <row r="44" spans="1:8" s="670" customFormat="1" ht="56.25">
      <c r="A44" s="73" t="s">
        <v>7</v>
      </c>
      <c r="B44" s="73" t="s">
        <v>94</v>
      </c>
      <c r="C44" s="73" t="s">
        <v>7</v>
      </c>
      <c r="D44" s="73" t="s">
        <v>101</v>
      </c>
      <c r="E44" s="304" t="s">
        <v>100</v>
      </c>
      <c r="F44" s="320" t="str">
        <f t="shared" si="2"/>
        <v>01 2 01 40010</v>
      </c>
      <c r="G44" s="668" t="e">
        <f>INDEX('2016 реш'!$A:$B,MATCH($F44,'2016 реш'!$B:$B,0),1)</f>
        <v>#N/A</v>
      </c>
      <c r="H44" s="669" t="e">
        <f t="shared" si="1"/>
        <v>#N/A</v>
      </c>
    </row>
    <row r="45" spans="1:8" ht="93.75">
      <c r="A45" s="440" t="s">
        <v>7</v>
      </c>
      <c r="B45" s="440" t="s">
        <v>94</v>
      </c>
      <c r="C45" s="440" t="s">
        <v>7</v>
      </c>
      <c r="D45" s="440" t="s">
        <v>1543</v>
      </c>
      <c r="E45" s="450" t="s">
        <v>1259</v>
      </c>
      <c r="F45" s="5" t="str">
        <f t="shared" si="2"/>
        <v>01 2 01 51122</v>
      </c>
      <c r="G45" s="1" t="str">
        <f>INDEX('2016 реш'!$A:$B,MATCH($F45,'2016 реш'!$B:$B,0),1)</f>
        <v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РФ «Развитие Северо-Кавказского федерального округа» на период до 2025 года за счет средств федерального бюджета</v>
      </c>
      <c r="H45" s="553">
        <f t="shared" si="1"/>
        <v>1</v>
      </c>
    </row>
    <row r="46" spans="1:8" ht="75">
      <c r="A46" s="440" t="s">
        <v>7</v>
      </c>
      <c r="B46" s="440" t="s">
        <v>94</v>
      </c>
      <c r="C46" s="440" t="s">
        <v>7</v>
      </c>
      <c r="D46" s="440" t="s">
        <v>1544</v>
      </c>
      <c r="E46" s="450" t="s">
        <v>1261</v>
      </c>
      <c r="F46" s="5" t="str">
        <f t="shared" si="2"/>
        <v>01 2 01 71010</v>
      </c>
      <c r="G46" s="1" t="str">
        <f>INDEX('2016 реш'!$A:$B,MATCH($F46,'2016 реш'!$B:$B,0),1)</f>
        <v>Бюджетные инвестиции в объекты капитального строительства собственности муниципальных образований Ставропольского края в  рамках реализации федеральной целевой программы «Юг России (2014 - 2020 годы)»</v>
      </c>
      <c r="H46" s="553">
        <f t="shared" si="1"/>
        <v>1</v>
      </c>
    </row>
    <row r="47" spans="1:8" ht="56.25">
      <c r="A47" s="440" t="s">
        <v>7</v>
      </c>
      <c r="B47" s="440" t="s">
        <v>94</v>
      </c>
      <c r="C47" s="440" t="s">
        <v>7</v>
      </c>
      <c r="D47" s="440" t="s">
        <v>1545</v>
      </c>
      <c r="E47" s="450" t="s">
        <v>2629</v>
      </c>
      <c r="F47" s="5" t="str">
        <f t="shared" si="2"/>
        <v>01 2 01 S6970</v>
      </c>
      <c r="G47" s="1" t="str">
        <f>INDEX('2016 реш'!$A:$B,MATCH($F47,'2016 реш'!$B:$B,0),1)</f>
        <v>Бюджетные инвестиции в объекты капитального строительства (реконструкции) дошкольных образовательных организаций за счет средств местного бюджета</v>
      </c>
      <c r="H47" s="553">
        <f t="shared" si="1"/>
        <v>1</v>
      </c>
    </row>
    <row r="48" spans="1:8" ht="75">
      <c r="A48" s="440" t="s">
        <v>7</v>
      </c>
      <c r="B48" s="440" t="s">
        <v>94</v>
      </c>
      <c r="C48" s="440" t="s">
        <v>7</v>
      </c>
      <c r="D48" s="440" t="s">
        <v>1546</v>
      </c>
      <c r="E48" s="450" t="s">
        <v>1264</v>
      </c>
      <c r="F48" s="5" t="str">
        <f t="shared" si="2"/>
        <v>01 2 01 L1010</v>
      </c>
      <c r="G48" s="1" t="str">
        <f>INDEX('2016 реш'!$A:$B,MATCH($F48,'2016 реш'!$B:$B,0),1)</f>
        <v>Бюджетные инвестиции в объекты капитального строительства муниципальной собственности в рамках реализации федеральной целевой программы «Юг России (2014-2020 годы)» за счет средств местного бюджета (остатки на 01.01.2016)</v>
      </c>
      <c r="H48" s="553">
        <f t="shared" si="1"/>
        <v>1</v>
      </c>
    </row>
    <row r="49" spans="1:8" ht="93.75">
      <c r="A49" s="440" t="s">
        <v>7</v>
      </c>
      <c r="B49" s="440" t="s">
        <v>94</v>
      </c>
      <c r="C49" s="440" t="s">
        <v>7</v>
      </c>
      <c r="D49" s="440" t="s">
        <v>1548</v>
      </c>
      <c r="E49" s="450" t="s">
        <v>1268</v>
      </c>
      <c r="F49" s="5" t="str">
        <f t="shared" si="2"/>
        <v>01 2 01 R1122</v>
      </c>
      <c r="G49" s="1" t="str">
        <f>INDEX('2016 реш'!$A:$B,MATCH($F49,'2016 реш'!$B:$B,0),1)</f>
        <v xml:space="preserve"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краевого бюджета </v>
      </c>
      <c r="H49" s="553">
        <f t="shared" si="1"/>
        <v>1</v>
      </c>
    </row>
    <row r="50" spans="1:8" ht="90">
      <c r="A50" s="9" t="s">
        <v>37</v>
      </c>
      <c r="B50" s="9" t="s">
        <v>8</v>
      </c>
      <c r="C50" s="9" t="s">
        <v>12</v>
      </c>
      <c r="D50" s="9" t="s">
        <v>13</v>
      </c>
      <c r="E50" s="136" t="s">
        <v>103</v>
      </c>
      <c r="F50" s="5" t="str">
        <f t="shared" si="2"/>
        <v>02 0 00 00000</v>
      </c>
      <c r="G50" s="1" t="str">
        <f>INDEX('2016 реш'!$A:$B,MATCH($F50,'2016 реш'!$B:$B,0),1)</f>
        <v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Ставрополя, на 2014 - 2018 годы»</v>
      </c>
      <c r="H50" s="553">
        <f t="shared" si="1"/>
        <v>1</v>
      </c>
    </row>
    <row r="51" spans="1:8" ht="75">
      <c r="A51" s="25" t="s">
        <v>37</v>
      </c>
      <c r="B51" s="25" t="s">
        <v>105</v>
      </c>
      <c r="C51" s="25" t="s">
        <v>12</v>
      </c>
      <c r="D51" s="25" t="s">
        <v>13</v>
      </c>
      <c r="E51" s="232" t="s">
        <v>107</v>
      </c>
      <c r="F51" s="5" t="str">
        <f t="shared" si="2"/>
        <v>02 Б 00 00000</v>
      </c>
      <c r="G51" s="1" t="str">
        <f>INDEX('2016 реш'!$A:$B,MATCH($F51,'2016 реш'!$B:$B,0),1)</f>
        <v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Ставрополя, на 2014 - 2018 годы»</v>
      </c>
      <c r="H51" s="553">
        <f t="shared" si="1"/>
        <v>1</v>
      </c>
    </row>
    <row r="52" spans="1:8" ht="78">
      <c r="A52" s="452" t="s">
        <v>37</v>
      </c>
      <c r="B52" s="452" t="s">
        <v>105</v>
      </c>
      <c r="C52" s="452" t="s">
        <v>37</v>
      </c>
      <c r="D52" s="452" t="s">
        <v>13</v>
      </c>
      <c r="E52" s="161" t="s">
        <v>1271</v>
      </c>
      <c r="F52" s="5" t="str">
        <f t="shared" si="2"/>
        <v>02 Б 02 00000</v>
      </c>
      <c r="G52" s="1" t="str">
        <f>INDEX('2016 реш'!$A:$B,MATCH($F52,'2016 реш'!$B:$B,0),1)</f>
        <v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v>
      </c>
      <c r="H52" s="553">
        <f t="shared" si="1"/>
        <v>1</v>
      </c>
    </row>
    <row r="53" spans="1:8" ht="75">
      <c r="A53" s="440" t="s">
        <v>37</v>
      </c>
      <c r="B53" s="440" t="s">
        <v>105</v>
      </c>
      <c r="C53" s="440" t="s">
        <v>37</v>
      </c>
      <c r="D53" s="440" t="s">
        <v>117</v>
      </c>
      <c r="E53" s="450" t="s">
        <v>116</v>
      </c>
      <c r="F53" s="5" t="str">
        <f t="shared" si="2"/>
        <v>02 Б 02 20160</v>
      </c>
      <c r="G53" s="1" t="str">
        <f>INDEX('2016 реш'!$A:$B,MATCH($F53,'2016 реш'!$B:$B,0),1)</f>
        <v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v>
      </c>
      <c r="H53" s="553">
        <f t="shared" si="1"/>
        <v>1</v>
      </c>
    </row>
    <row r="54" spans="1:8" ht="56.25">
      <c r="A54" s="440" t="s">
        <v>37</v>
      </c>
      <c r="B54" s="440" t="s">
        <v>105</v>
      </c>
      <c r="C54" s="440" t="s">
        <v>37</v>
      </c>
      <c r="D54" s="440" t="s">
        <v>121</v>
      </c>
      <c r="E54" s="262" t="s">
        <v>120</v>
      </c>
      <c r="F54" s="5" t="str">
        <f t="shared" si="2"/>
        <v>02 Б 02 60050</v>
      </c>
      <c r="G54" s="1" t="str">
        <f>INDEX('2016 реш'!$A:$B,MATCH($F54,'2016 реш'!$B:$B,0),1)</f>
        <v>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</v>
      </c>
      <c r="H54" s="553">
        <f t="shared" si="1"/>
        <v>1</v>
      </c>
    </row>
    <row r="55" spans="1:8" ht="78">
      <c r="A55" s="452" t="s">
        <v>37</v>
      </c>
      <c r="B55" s="452" t="s">
        <v>105</v>
      </c>
      <c r="C55" s="452" t="s">
        <v>7</v>
      </c>
      <c r="D55" s="452" t="s">
        <v>13</v>
      </c>
      <c r="E55" s="161" t="s">
        <v>1270</v>
      </c>
      <c r="F55" s="5" t="str">
        <f t="shared" si="2"/>
        <v>02 Б 01 00000</v>
      </c>
      <c r="G55" s="1" t="str">
        <f>INDEX('2016 реш'!$A:$B,MATCH($F55,'2016 реш'!$B:$B,0),1)</f>
        <v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v>
      </c>
      <c r="H55" s="553">
        <f t="shared" si="1"/>
        <v>1</v>
      </c>
    </row>
    <row r="56" spans="1:8" ht="75">
      <c r="A56" s="440" t="s">
        <v>37</v>
      </c>
      <c r="B56" s="440" t="s">
        <v>105</v>
      </c>
      <c r="C56" s="440" t="s">
        <v>7</v>
      </c>
      <c r="D56" s="440" t="s">
        <v>112</v>
      </c>
      <c r="E56" s="450" t="s">
        <v>111</v>
      </c>
      <c r="F56" s="5" t="str">
        <f t="shared" si="2"/>
        <v>02 Б 01 20560</v>
      </c>
      <c r="G56" s="1" t="str">
        <f>INDEX('2016 реш'!$A:$B,MATCH($F56,'2016 реш'!$B:$B,0),1)</f>
        <v>Расходы на ремонт подъездных автомобильных дорог местного значения общего пользования к садоводческим, огородническим и дачным некоммерческим объединениям граждан, расположенным на территории города Ставрополя</v>
      </c>
      <c r="H56" s="553">
        <f t="shared" si="1"/>
        <v>1</v>
      </c>
    </row>
    <row r="57" spans="1:8" ht="136.5">
      <c r="A57" s="452" t="s">
        <v>37</v>
      </c>
      <c r="B57" s="452" t="s">
        <v>105</v>
      </c>
      <c r="C57" s="452" t="s">
        <v>48</v>
      </c>
      <c r="D57" s="452" t="s">
        <v>13</v>
      </c>
      <c r="E57" s="161" t="s">
        <v>1272</v>
      </c>
      <c r="F57" s="5" t="str">
        <f t="shared" si="2"/>
        <v>02 Б 03 00000</v>
      </c>
      <c r="G57" s="1" t="str">
        <f>INDEX('2016 реш'!$A:$B,MATCH($F57,'2016 реш'!$B:$B,0),1)</f>
        <v>Основное мероприятие «Обеспечение проезда садоводов, огородников, дачников и членов их семей до садовых, огородных и дачных земельных участков и обратно, расположенных на территории города Ставрополя, посредством установления соответствующих графиков работы общественного  пассажирского транспорта и организации новых городских автобусных  маршрутов, организации и оборудования остановок»</v>
      </c>
      <c r="H57" s="553">
        <f t="shared" si="1"/>
        <v>1</v>
      </c>
    </row>
    <row r="58" spans="1:8" ht="75">
      <c r="A58" s="440" t="s">
        <v>37</v>
      </c>
      <c r="B58" s="440" t="s">
        <v>105</v>
      </c>
      <c r="C58" s="440" t="s">
        <v>48</v>
      </c>
      <c r="D58" s="440" t="s">
        <v>126</v>
      </c>
      <c r="E58" s="262" t="s">
        <v>125</v>
      </c>
      <c r="F58" s="5" t="str">
        <f t="shared" si="2"/>
        <v>02 Б 03 60010</v>
      </c>
      <c r="G58" s="1" t="str">
        <f>INDEX('2016 реш'!$A:$B,MATCH($F58,'2016 реш'!$B:$B,0),1)</f>
        <v>Предоставление субсидий на частичное возмещение затрат организаций, осуществляющих пассажирские перевозки на городских специальных автобусных маршрутах к садовым, дачным и огородным участкам</v>
      </c>
      <c r="H58" s="553">
        <f t="shared" si="1"/>
        <v>1</v>
      </c>
    </row>
    <row r="59" spans="1:8" ht="45">
      <c r="A59" s="9" t="s">
        <v>48</v>
      </c>
      <c r="B59" s="9" t="s">
        <v>8</v>
      </c>
      <c r="C59" s="9" t="s">
        <v>12</v>
      </c>
      <c r="D59" s="9" t="s">
        <v>13</v>
      </c>
      <c r="E59" s="136" t="s">
        <v>129</v>
      </c>
      <c r="F59" s="5" t="str">
        <f t="shared" si="2"/>
        <v>03 0 00 00000</v>
      </c>
      <c r="G59" s="1" t="str">
        <f>INDEX('2016 реш'!$A:$B,MATCH($F59,'2016 реш'!$B:$B,0),1)</f>
        <v>Муниципальная программа «Социальная поддержка населения города Ставрополя на 2014 - 2018 годы»</v>
      </c>
      <c r="H59" s="553">
        <f t="shared" si="1"/>
        <v>1</v>
      </c>
    </row>
    <row r="60" spans="1:8" ht="56.25">
      <c r="A60" s="25" t="s">
        <v>48</v>
      </c>
      <c r="B60" s="25" t="s">
        <v>15</v>
      </c>
      <c r="C60" s="25" t="s">
        <v>12</v>
      </c>
      <c r="D60" s="25" t="s">
        <v>13</v>
      </c>
      <c r="E60" s="223" t="s">
        <v>2505</v>
      </c>
      <c r="F60" s="5" t="str">
        <f t="shared" si="2"/>
        <v>03 1 00 00000</v>
      </c>
      <c r="G60" s="1" t="str">
        <f>INDEX('2016 реш'!$A:$B,MATCH($F60,'2016 реш'!$B:$B,0),1)</f>
        <v>Подпрограмма «Осуществление отдельных государственных полномочий в области социальной поддержки отдельных категорий граждан»</v>
      </c>
      <c r="H60" s="553">
        <f t="shared" si="1"/>
        <v>1</v>
      </c>
    </row>
    <row r="61" spans="1:8" ht="39">
      <c r="A61" s="452" t="s">
        <v>48</v>
      </c>
      <c r="B61" s="452" t="s">
        <v>15</v>
      </c>
      <c r="C61" s="452" t="s">
        <v>7</v>
      </c>
      <c r="D61" s="452" t="s">
        <v>13</v>
      </c>
      <c r="E61" s="161" t="s">
        <v>1273</v>
      </c>
      <c r="F61" s="5" t="str">
        <f t="shared" si="2"/>
        <v>03 1 01 00000</v>
      </c>
      <c r="G61" s="1" t="str">
        <f>INDEX('2016 реш'!$A:$B,MATCH($F61,'2016 реш'!$B:$B,0),1)</f>
        <v>Основное мероприятие «Предоставление мер социальной поддержки отдельным категориям граждан»</v>
      </c>
      <c r="H61" s="553">
        <f t="shared" si="1"/>
        <v>1</v>
      </c>
    </row>
    <row r="62" spans="1:8" ht="37.5">
      <c r="A62" s="457" t="s">
        <v>48</v>
      </c>
      <c r="B62" s="457" t="s">
        <v>15</v>
      </c>
      <c r="C62" s="457" t="s">
        <v>7</v>
      </c>
      <c r="D62" s="457" t="s">
        <v>136</v>
      </c>
      <c r="E62" s="190" t="s">
        <v>1275</v>
      </c>
      <c r="F62" s="5" t="str">
        <f t="shared" si="2"/>
        <v>03 1 01 52200</v>
      </c>
      <c r="G62" s="1" t="str">
        <f>INDEX('2016 реш'!$A:$B,MATCH($F62,'2016 реш'!$B:$B,0),1)</f>
        <v>Ежегодная денежная выплата лицам, награжденным нагрудным знаком «Почетный донор России»</v>
      </c>
      <c r="H62" s="553">
        <f t="shared" si="1"/>
        <v>1</v>
      </c>
    </row>
    <row r="63" spans="1:8" ht="37.5">
      <c r="A63" s="457" t="s">
        <v>48</v>
      </c>
      <c r="B63" s="457" t="s">
        <v>15</v>
      </c>
      <c r="C63" s="457" t="s">
        <v>7</v>
      </c>
      <c r="D63" s="457" t="s">
        <v>141</v>
      </c>
      <c r="E63" s="190" t="s">
        <v>142</v>
      </c>
      <c r="F63" s="5" t="str">
        <f t="shared" si="2"/>
        <v>03 1 01 52500</v>
      </c>
      <c r="G63" s="1" t="str">
        <f>INDEX('2016 реш'!$A:$B,MATCH($F63,'2016 реш'!$B:$B,0),1)</f>
        <v xml:space="preserve">Выплата компенсации расходов по оплате жилого помещения и коммунальных услуг отдельным категориям граждан </v>
      </c>
      <c r="H63" s="553">
        <f t="shared" si="1"/>
        <v>1</v>
      </c>
    </row>
    <row r="64" spans="1:8" ht="93.75">
      <c r="A64" s="457" t="s">
        <v>48</v>
      </c>
      <c r="B64" s="457" t="s">
        <v>15</v>
      </c>
      <c r="C64" s="457" t="s">
        <v>7</v>
      </c>
      <c r="D64" s="457" t="s">
        <v>147</v>
      </c>
      <c r="E64" s="190" t="s">
        <v>148</v>
      </c>
      <c r="F64" s="5" t="str">
        <f t="shared" si="2"/>
        <v>03 1 01 52800</v>
      </c>
      <c r="G64" s="1" t="str">
        <f>INDEX('2016 реш'!$A:$B,MATCH($F64,'2016 реш'!$B:$B,0),1)</f>
        <v>Выплата компенсации страховых премий по договору обязательного страхования гражданской ответственности владельцев транспортных средств инвалидам (в том числе детям-инвалидам), имеющим транспортные средства в соответствии с медицинскими показаниями, или их законным представителям</v>
      </c>
      <c r="H64" s="553">
        <f t="shared" si="1"/>
        <v>1</v>
      </c>
    </row>
    <row r="65" spans="1:8" ht="37.5">
      <c r="A65" s="457" t="s">
        <v>48</v>
      </c>
      <c r="B65" s="457" t="s">
        <v>15</v>
      </c>
      <c r="C65" s="457" t="s">
        <v>7</v>
      </c>
      <c r="D65" s="457" t="s">
        <v>165</v>
      </c>
      <c r="E65" s="190" t="s">
        <v>166</v>
      </c>
      <c r="F65" s="5" t="str">
        <f t="shared" si="2"/>
        <v>03 1 01 76240</v>
      </c>
      <c r="G65" s="1" t="str">
        <f>INDEX('2016 реш'!$A:$B,MATCH($F65,'2016 реш'!$B:$B,0),1)</f>
        <v>Оказание государственной социальной помощи малоимущим семьям и малоимущим одиноко проживающим гражданам</v>
      </c>
      <c r="H65" s="553">
        <f t="shared" si="1"/>
        <v>1</v>
      </c>
    </row>
    <row r="66" spans="1:8">
      <c r="A66" s="457" t="s">
        <v>48</v>
      </c>
      <c r="B66" s="457" t="s">
        <v>15</v>
      </c>
      <c r="C66" s="457" t="s">
        <v>7</v>
      </c>
      <c r="D66" s="457" t="s">
        <v>1551</v>
      </c>
      <c r="E66" s="450" t="s">
        <v>1278</v>
      </c>
      <c r="F66" s="5" t="str">
        <f t="shared" si="2"/>
        <v>03 1 01 76250</v>
      </c>
      <c r="G66" s="1" t="str">
        <f>INDEX('2016 реш'!$A:$B,MATCH($F66,'2016 реш'!$B:$B,0),1)</f>
        <v>Выплата социального пособия на погребение</v>
      </c>
      <c r="H66" s="553">
        <f t="shared" si="1"/>
        <v>1</v>
      </c>
    </row>
    <row r="67" spans="1:8" ht="56.25">
      <c r="A67" s="457" t="s">
        <v>48</v>
      </c>
      <c r="B67" s="457" t="s">
        <v>15</v>
      </c>
      <c r="C67" s="457" t="s">
        <v>7</v>
      </c>
      <c r="D67" s="457" t="s">
        <v>1552</v>
      </c>
      <c r="E67" s="190" t="s">
        <v>1281</v>
      </c>
      <c r="F67" s="5" t="str">
        <f t="shared" si="2"/>
        <v>03 1 01 77220</v>
      </c>
      <c r="G67" s="1" t="str">
        <f>INDEX('2016 реш'!$A:$B,MATCH($F67,'2016 реш'!$B:$B,0),1)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H67" s="553">
        <f t="shared" si="1"/>
        <v>1</v>
      </c>
    </row>
    <row r="68" spans="1:8" ht="112.5">
      <c r="A68" s="457" t="s">
        <v>48</v>
      </c>
      <c r="B68" s="457" t="s">
        <v>15</v>
      </c>
      <c r="C68" s="457" t="s">
        <v>7</v>
      </c>
      <c r="D68" s="457" t="s">
        <v>177</v>
      </c>
      <c r="E68" s="190" t="s">
        <v>1280</v>
      </c>
      <c r="F68" s="5" t="str">
        <f t="shared" si="2"/>
        <v>03 1 01 76310</v>
      </c>
      <c r="G68" s="1" t="str">
        <f>INDEX('2016 реш'!$A:$B,MATCH($F68,'2016 реш'!$B:$B,0),1)</f>
        <v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v>
      </c>
      <c r="H68" s="553">
        <f t="shared" si="1"/>
        <v>1</v>
      </c>
    </row>
    <row r="69" spans="1:8" ht="56.25">
      <c r="A69" s="440" t="s">
        <v>48</v>
      </c>
      <c r="B69" s="440" t="s">
        <v>15</v>
      </c>
      <c r="C69" s="440" t="s">
        <v>7</v>
      </c>
      <c r="D69" s="440" t="s">
        <v>153</v>
      </c>
      <c r="E69" s="450" t="s">
        <v>154</v>
      </c>
      <c r="F69" s="5" t="str">
        <f t="shared" si="2"/>
        <v>03 1 01 76220</v>
      </c>
      <c r="G69" s="1" t="str">
        <f>INDEX('2016 реш'!$A:$B,MATCH($F69,'2016 реш'!$B:$B,0),1)</f>
        <v>Предоставление мер социальной поддержки ветеранам труда Ставропольского края и лицам, награжденным медалью «Герой труда Ставрополья»</v>
      </c>
      <c r="H69" s="553">
        <f t="shared" si="1"/>
        <v>1</v>
      </c>
    </row>
    <row r="70" spans="1:8" ht="56.25">
      <c r="A70" s="440" t="s">
        <v>48</v>
      </c>
      <c r="B70" s="440" t="s">
        <v>15</v>
      </c>
      <c r="C70" s="440" t="s">
        <v>7</v>
      </c>
      <c r="D70" s="440" t="s">
        <v>159</v>
      </c>
      <c r="E70" s="450" t="s">
        <v>160</v>
      </c>
      <c r="F70" s="5" t="str">
        <f t="shared" si="2"/>
        <v>03 1 01 76230</v>
      </c>
      <c r="G70" s="1" t="str">
        <f>INDEX('2016 реш'!$A:$B,MATCH($F70,'2016 реш'!$B:$B,0),1)</f>
        <v>Предоставление мер социальной поддержки  реабилитированным лицам и лицам, признанным пострадавшими от политических репрессий</v>
      </c>
      <c r="H70" s="553">
        <f t="shared" si="1"/>
        <v>1</v>
      </c>
    </row>
    <row r="71" spans="1:8" ht="37.5">
      <c r="A71" s="457" t="s">
        <v>48</v>
      </c>
      <c r="B71" s="457" t="s">
        <v>15</v>
      </c>
      <c r="C71" s="457" t="s">
        <v>7</v>
      </c>
      <c r="D71" s="457" t="s">
        <v>182</v>
      </c>
      <c r="E71" s="190" t="s">
        <v>183</v>
      </c>
      <c r="F71" s="5" t="str">
        <f t="shared" si="2"/>
        <v>03 1 01 76320</v>
      </c>
      <c r="G71" s="1" t="str">
        <f>INDEX('2016 реш'!$A:$B,MATCH($F71,'2016 реш'!$B:$B,0),1)</f>
        <v xml:space="preserve">Ежемесячная доплата к пенсии гражданам, ставшим инвалидами при исполнении служебных обязанностей в районах боевых действий </v>
      </c>
      <c r="H71" s="553">
        <f t="shared" si="1"/>
        <v>1</v>
      </c>
    </row>
    <row r="72" spans="1:8" ht="37.5">
      <c r="A72" s="457" t="s">
        <v>48</v>
      </c>
      <c r="B72" s="457" t="s">
        <v>15</v>
      </c>
      <c r="C72" s="457" t="s">
        <v>7</v>
      </c>
      <c r="D72" s="457" t="s">
        <v>188</v>
      </c>
      <c r="E72" s="450" t="s">
        <v>189</v>
      </c>
      <c r="F72" s="5" t="str">
        <f t="shared" si="2"/>
        <v>03 1 01 76330</v>
      </c>
      <c r="G72" s="1" t="str">
        <f>INDEX('2016 реш'!$A:$B,MATCH($F72,'2016 реш'!$B:$B,0),1)</f>
        <v>Ежемесячные денежные выплаты семьям погибших ветеранов боевых действий</v>
      </c>
      <c r="H72" s="553">
        <f t="shared" si="1"/>
        <v>1</v>
      </c>
    </row>
    <row r="73" spans="1:8" ht="37.5">
      <c r="A73" s="457" t="s">
        <v>48</v>
      </c>
      <c r="B73" s="457" t="s">
        <v>15</v>
      </c>
      <c r="C73" s="457" t="s">
        <v>7</v>
      </c>
      <c r="D73" s="457" t="s">
        <v>171</v>
      </c>
      <c r="E73" s="190" t="s">
        <v>172</v>
      </c>
      <c r="F73" s="5" t="str">
        <f t="shared" si="2"/>
        <v>03 1 01 76300</v>
      </c>
      <c r="G73" s="1" t="str">
        <f>INDEX('2016 реш'!$A:$B,MATCH($F73,'2016 реш'!$B:$B,0),1)</f>
        <v>Предоставление гражданам субсидии на оплату жилого помещения и коммунальных услуг</v>
      </c>
      <c r="H73" s="553">
        <f t="shared" ref="H73:H136" si="3">IF(E73=G73,1,0)</f>
        <v>1</v>
      </c>
    </row>
    <row r="74" spans="1:8" ht="75">
      <c r="A74" s="440" t="s">
        <v>48</v>
      </c>
      <c r="B74" s="440" t="s">
        <v>15</v>
      </c>
      <c r="C74" s="440" t="s">
        <v>7</v>
      </c>
      <c r="D74" s="440" t="s">
        <v>1550</v>
      </c>
      <c r="E74" s="450" t="s">
        <v>1276</v>
      </c>
      <c r="F74" s="5" t="str">
        <f t="shared" si="2"/>
        <v>03 1 01 54620</v>
      </c>
      <c r="G74" s="1" t="str">
        <f>INDEX('2016 реш'!$A:$B,MATCH($F74,'2016 реш'!$B:$B,0),1)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 за счет средств федерального бюджета</v>
      </c>
      <c r="H74" s="553">
        <f t="shared" si="3"/>
        <v>1</v>
      </c>
    </row>
    <row r="75" spans="1:8" ht="39">
      <c r="A75" s="452" t="s">
        <v>48</v>
      </c>
      <c r="B75" s="452" t="s">
        <v>15</v>
      </c>
      <c r="C75" s="452" t="s">
        <v>37</v>
      </c>
      <c r="D75" s="452" t="s">
        <v>13</v>
      </c>
      <c r="E75" s="161" t="s">
        <v>1283</v>
      </c>
      <c r="F75" s="5" t="str">
        <f t="shared" si="2"/>
        <v>03 1 02 00000</v>
      </c>
      <c r="G75" s="1" t="str">
        <f>INDEX('2016 реш'!$A:$B,MATCH($F75,'2016 реш'!$B:$B,0),1)</f>
        <v>Основное мероприятие «Предоставление мер социальной поддержки семьям и детям»</v>
      </c>
      <c r="H75" s="553">
        <f t="shared" si="3"/>
        <v>1</v>
      </c>
    </row>
    <row r="76" spans="1:8" ht="75">
      <c r="A76" s="457" t="s">
        <v>48</v>
      </c>
      <c r="B76" s="457" t="s">
        <v>15</v>
      </c>
      <c r="C76" s="457" t="s">
        <v>37</v>
      </c>
      <c r="D76" s="457" t="s">
        <v>205</v>
      </c>
      <c r="E76" s="190" t="s">
        <v>1286</v>
      </c>
      <c r="F76" s="5" t="str">
        <f t="shared" si="2"/>
        <v>03 1 02 52700</v>
      </c>
      <c r="G76" s="1" t="str">
        <f>INDEX('2016 реш'!$A:$B,MATCH($F76,'2016 реш'!$B:$B,0),1)</f>
        <v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v>
      </c>
      <c r="H76" s="553">
        <f t="shared" si="3"/>
        <v>1</v>
      </c>
    </row>
    <row r="77" spans="1:8" ht="93.75">
      <c r="A77" s="457" t="s">
        <v>48</v>
      </c>
      <c r="B77" s="457" t="s">
        <v>15</v>
      </c>
      <c r="C77" s="457" t="s">
        <v>37</v>
      </c>
      <c r="D77" s="457" t="s">
        <v>211</v>
      </c>
      <c r="E77" s="190" t="s">
        <v>212</v>
      </c>
      <c r="F77" s="5" t="str">
        <f t="shared" si="2"/>
        <v>03 1 02 53800</v>
      </c>
      <c r="G77" s="1" t="str">
        <f>INDEX('2016 реш'!$A:$B,MATCH($F77,'2016 реш'!$B:$B,0),1)</f>
        <v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v>
      </c>
      <c r="H77" s="553">
        <f t="shared" si="3"/>
        <v>1</v>
      </c>
    </row>
    <row r="78" spans="1:8">
      <c r="A78" s="457" t="s">
        <v>48</v>
      </c>
      <c r="B78" s="457" t="s">
        <v>15</v>
      </c>
      <c r="C78" s="457" t="s">
        <v>37</v>
      </c>
      <c r="D78" s="457" t="s">
        <v>217</v>
      </c>
      <c r="E78" s="190" t="s">
        <v>218</v>
      </c>
      <c r="F78" s="5" t="str">
        <f t="shared" si="2"/>
        <v>03 1 02 76260</v>
      </c>
      <c r="G78" s="1" t="str">
        <f>INDEX('2016 реш'!$A:$B,MATCH($F78,'2016 реш'!$B:$B,0),1)</f>
        <v>Выплата ежегодного социального пособия на проезд студентам</v>
      </c>
      <c r="H78" s="553">
        <f t="shared" si="3"/>
        <v>1</v>
      </c>
    </row>
    <row r="79" spans="1:8">
      <c r="A79" s="457" t="s">
        <v>48</v>
      </c>
      <c r="B79" s="457" t="s">
        <v>15</v>
      </c>
      <c r="C79" s="457" t="s">
        <v>37</v>
      </c>
      <c r="D79" s="457" t="s">
        <v>223</v>
      </c>
      <c r="E79" s="190" t="s">
        <v>224</v>
      </c>
      <c r="F79" s="5" t="str">
        <f t="shared" si="2"/>
        <v>03 1 02 76270</v>
      </c>
      <c r="G79" s="1" t="str">
        <f>INDEX('2016 реш'!$A:$B,MATCH($F79,'2016 реш'!$B:$B,0),1)</f>
        <v>Выплата ежемесячного пособия на ребенка</v>
      </c>
      <c r="H79" s="553">
        <f t="shared" si="3"/>
        <v>1</v>
      </c>
    </row>
    <row r="80" spans="1:8" ht="93.75">
      <c r="A80" s="457" t="s">
        <v>48</v>
      </c>
      <c r="B80" s="457" t="s">
        <v>15</v>
      </c>
      <c r="C80" s="457" t="s">
        <v>37</v>
      </c>
      <c r="D80" s="457" t="s">
        <v>1553</v>
      </c>
      <c r="E80" s="190" t="s">
        <v>1288</v>
      </c>
      <c r="F80" s="5" t="str">
        <f t="shared" ref="F80:F143" si="4">CONCATENATE(A80," ",B80," ",C80," ",D80)</f>
        <v>03 1 02 77190</v>
      </c>
      <c r="G80" s="1" t="str">
        <f>INDEX('2016 реш'!$A:$B,MATCH($F80,'2016 реш'!$B:$B,0),1)</f>
        <v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v>
      </c>
      <c r="H80" s="553">
        <f t="shared" si="3"/>
        <v>1</v>
      </c>
    </row>
    <row r="81" spans="1:8" ht="37.5">
      <c r="A81" s="457" t="s">
        <v>48</v>
      </c>
      <c r="B81" s="457" t="s">
        <v>15</v>
      </c>
      <c r="C81" s="457" t="s">
        <v>37</v>
      </c>
      <c r="D81" s="457" t="s">
        <v>229</v>
      </c>
      <c r="E81" s="190" t="s">
        <v>2506</v>
      </c>
      <c r="F81" s="5" t="str">
        <f t="shared" si="4"/>
        <v>03 1 02 76280</v>
      </c>
      <c r="G81" s="1" t="str">
        <f>INDEX('2016 реш'!$A:$B,MATCH($F81,'2016 реш'!$B:$B,0),1)</f>
        <v xml:space="preserve">Выплата ежемесячной денежной компенсации на каждого ребенка в возрасте до 18 лет многодетным семьям </v>
      </c>
      <c r="H81" s="553">
        <f t="shared" si="3"/>
        <v>1</v>
      </c>
    </row>
    <row r="82" spans="1:8" ht="75">
      <c r="A82" s="457" t="s">
        <v>48</v>
      </c>
      <c r="B82" s="457" t="s">
        <v>15</v>
      </c>
      <c r="C82" s="457" t="s">
        <v>37</v>
      </c>
      <c r="D82" s="457" t="s">
        <v>195</v>
      </c>
      <c r="E82" s="1" t="str">
        <f>INDEX('2016 реш'!$A:$B,MATCH($F82,'2016 реш'!$B:$B,0),1)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лет, за счет средств федерального бюджета</v>
      </c>
      <c r="F82" s="5" t="str">
        <f t="shared" si="4"/>
        <v>03 1 02 50840</v>
      </c>
      <c r="G82" s="1" t="str">
        <f>INDEX('2016 реш'!$A:$B,MATCH($F82,'2016 реш'!$B:$B,0),1)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лет, за счет средств федерального бюджета</v>
      </c>
      <c r="H82" s="553">
        <f t="shared" si="3"/>
        <v>1</v>
      </c>
    </row>
    <row r="83" spans="1:8" ht="75">
      <c r="A83" s="457" t="s">
        <v>48</v>
      </c>
      <c r="B83" s="457" t="s">
        <v>15</v>
      </c>
      <c r="C83" s="457" t="s">
        <v>37</v>
      </c>
      <c r="D83" s="457" t="s">
        <v>200</v>
      </c>
      <c r="E83" s="190" t="s">
        <v>2604</v>
      </c>
      <c r="F83" s="5" t="str">
        <f t="shared" si="4"/>
        <v>03 1 02 R0840</v>
      </c>
      <c r="G83" s="1" t="str">
        <f>INDEX('2016 реш'!$A:$B,MATCH($F83,'2016 реш'!$B:$B,0),1)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лет, за счет средств бюджета Ставропольского края</v>
      </c>
      <c r="H83" s="553">
        <f t="shared" si="3"/>
        <v>1</v>
      </c>
    </row>
    <row r="84" spans="1:8" ht="37.5">
      <c r="A84" s="24" t="s">
        <v>48</v>
      </c>
      <c r="B84" s="24" t="s">
        <v>94</v>
      </c>
      <c r="C84" s="24" t="s">
        <v>12</v>
      </c>
      <c r="D84" s="24" t="s">
        <v>13</v>
      </c>
      <c r="E84" s="223" t="s">
        <v>233</v>
      </c>
      <c r="F84" s="5" t="str">
        <f t="shared" si="4"/>
        <v>03 2 00 00000</v>
      </c>
      <c r="G84" s="1" t="str">
        <f>INDEX('2016 реш'!$A:$B,MATCH($F84,'2016 реш'!$B:$B,0),1)</f>
        <v>Подпрограмма «Развитие системы предоставления дополнительных мер социальной поддержки отдельным категориям граждан»</v>
      </c>
      <c r="H84" s="553">
        <f t="shared" si="3"/>
        <v>1</v>
      </c>
    </row>
    <row r="85" spans="1:8" ht="39">
      <c r="A85" s="179" t="s">
        <v>48</v>
      </c>
      <c r="B85" s="179" t="s">
        <v>94</v>
      </c>
      <c r="C85" s="179" t="s">
        <v>7</v>
      </c>
      <c r="D85" s="179" t="s">
        <v>13</v>
      </c>
      <c r="E85" s="453" t="s">
        <v>1290</v>
      </c>
      <c r="F85" s="5" t="str">
        <f t="shared" si="4"/>
        <v>03 2 01 00000</v>
      </c>
      <c r="G85" s="1" t="str">
        <f>INDEX('2016 реш'!$A:$B,MATCH($F85,'2016 реш'!$B:$B,0),1)</f>
        <v>Основное мероприятие «Предоставление дополнительных мер социальной поддержки отдельным категориям граждан»</v>
      </c>
      <c r="H85" s="553">
        <f t="shared" si="3"/>
        <v>1</v>
      </c>
    </row>
    <row r="86" spans="1:8" ht="56.25">
      <c r="A86" s="28" t="s">
        <v>48</v>
      </c>
      <c r="B86" s="28" t="s">
        <v>94</v>
      </c>
      <c r="C86" s="28" t="s">
        <v>7</v>
      </c>
      <c r="D86" s="28">
        <v>80030</v>
      </c>
      <c r="E86" s="190" t="s">
        <v>240</v>
      </c>
      <c r="F86" s="5" t="str">
        <f t="shared" si="4"/>
        <v>03 2 01 80030</v>
      </c>
      <c r="G86" s="1" t="str">
        <f>INDEX('2016 реш'!$A:$B,MATCH($F86,'2016 реш'!$B:$B,0),1)</f>
        <v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v>
      </c>
      <c r="H86" s="553">
        <f t="shared" si="3"/>
        <v>1</v>
      </c>
    </row>
    <row r="87" spans="1:8" ht="56.25">
      <c r="A87" s="28" t="s">
        <v>48</v>
      </c>
      <c r="B87" s="28" t="s">
        <v>94</v>
      </c>
      <c r="C87" s="28" t="s">
        <v>7</v>
      </c>
      <c r="D87" s="28">
        <v>80070</v>
      </c>
      <c r="E87" s="190" t="s">
        <v>250</v>
      </c>
      <c r="F87" s="5" t="str">
        <f t="shared" si="4"/>
        <v>03 2 01 80070</v>
      </c>
      <c r="G87" s="1" t="str">
        <f>INDEX('2016 реш'!$A:$B,MATCH($F87,'2016 реш'!$B:$B,0),1)</f>
        <v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v>
      </c>
      <c r="H87" s="553">
        <f t="shared" si="3"/>
        <v>1</v>
      </c>
    </row>
    <row r="88" spans="1:8" ht="37.5">
      <c r="A88" s="28" t="s">
        <v>48</v>
      </c>
      <c r="B88" s="28" t="s">
        <v>94</v>
      </c>
      <c r="C88" s="28" t="s">
        <v>7</v>
      </c>
      <c r="D88" s="28">
        <v>80080</v>
      </c>
      <c r="E88" s="190" t="s">
        <v>254</v>
      </c>
      <c r="F88" s="5" t="str">
        <f t="shared" si="4"/>
        <v>03 2 01 80080</v>
      </c>
      <c r="G88" s="1" t="str">
        <f>INDEX('2016 реш'!$A:$B,MATCH($F88,'2016 реш'!$B:$B,0),1)</f>
        <v>Предоставление мер социальной поддержки Почетным гражданам города Ставрополя</v>
      </c>
      <c r="H88" s="553">
        <f t="shared" si="3"/>
        <v>1</v>
      </c>
    </row>
    <row r="89" spans="1:8" ht="37.5">
      <c r="A89" s="28" t="s">
        <v>48</v>
      </c>
      <c r="B89" s="28" t="s">
        <v>94</v>
      </c>
      <c r="C89" s="28" t="s">
        <v>7</v>
      </c>
      <c r="D89" s="28">
        <v>80100</v>
      </c>
      <c r="E89" s="190" t="s">
        <v>260</v>
      </c>
      <c r="F89" s="5" t="str">
        <f t="shared" si="4"/>
        <v>03 2 01 80100</v>
      </c>
      <c r="G89" s="1" t="str">
        <f>INDEX('2016 реш'!$A:$B,MATCH($F89,'2016 реш'!$B:$B,0),1)</f>
        <v>Осуществление ежемесячной дополнительной выплаты семьям, воспитывающим детей-инвалидов</v>
      </c>
      <c r="H89" s="553">
        <f t="shared" si="3"/>
        <v>1</v>
      </c>
    </row>
    <row r="90" spans="1:8" ht="37.5">
      <c r="A90" s="28" t="s">
        <v>48</v>
      </c>
      <c r="B90" s="28" t="s">
        <v>94</v>
      </c>
      <c r="C90" s="28" t="s">
        <v>7</v>
      </c>
      <c r="D90" s="28">
        <v>80110</v>
      </c>
      <c r="E90" s="190" t="s">
        <v>264</v>
      </c>
      <c r="F90" s="5" t="str">
        <f t="shared" si="4"/>
        <v>03 2 01 80110</v>
      </c>
      <c r="G90" s="1" t="str">
        <f>INDEX('2016 реш'!$A:$B,MATCH($F90,'2016 реш'!$B:$B,0),1)</f>
        <v>Выплата ежемесячного социального пособия на проезд в пассажирском транспорте общего пользования детям-инвалидам</v>
      </c>
      <c r="H90" s="553">
        <f t="shared" si="3"/>
        <v>1</v>
      </c>
    </row>
    <row r="91" spans="1:8" ht="150">
      <c r="A91" s="28" t="s">
        <v>48</v>
      </c>
      <c r="B91" s="28" t="s">
        <v>94</v>
      </c>
      <c r="C91" s="28" t="s">
        <v>7</v>
      </c>
      <c r="D91" s="28">
        <v>80120</v>
      </c>
      <c r="E91" s="190" t="s">
        <v>268</v>
      </c>
      <c r="F91" s="5" t="str">
        <f t="shared" si="4"/>
        <v>03 2 01 80120</v>
      </c>
      <c r="G91" s="1" t="str">
        <f>INDEX('2016 реш'!$A:$B,MATCH($F91,'2016 реш'!$B:$B,0),1)</f>
        <v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v>
      </c>
      <c r="H91" s="553">
        <f t="shared" si="3"/>
        <v>1</v>
      </c>
    </row>
    <row r="92" spans="1:8" ht="37.5">
      <c r="A92" s="28" t="s">
        <v>48</v>
      </c>
      <c r="B92" s="28" t="s">
        <v>94</v>
      </c>
      <c r="C92" s="28" t="s">
        <v>7</v>
      </c>
      <c r="D92" s="28">
        <v>80140</v>
      </c>
      <c r="E92" s="190" t="s">
        <v>274</v>
      </c>
      <c r="F92" s="5" t="str">
        <f t="shared" si="4"/>
        <v>03 2 01 80140</v>
      </c>
      <c r="G92" s="1" t="str">
        <f>INDEX('2016 реш'!$A:$B,MATCH($F92,'2016 реш'!$B:$B,0),1)</f>
        <v>Выплата ежемесячного пособия семьям, воспитывающим детей в возрасте до 18 лет, больных целиакией или сахарным диабетом</v>
      </c>
      <c r="H92" s="553">
        <f t="shared" si="3"/>
        <v>1</v>
      </c>
    </row>
    <row r="93" spans="1:8" ht="75">
      <c r="A93" s="28" t="s">
        <v>48</v>
      </c>
      <c r="B93" s="28" t="s">
        <v>94</v>
      </c>
      <c r="C93" s="28" t="s">
        <v>7</v>
      </c>
      <c r="D93" s="28">
        <v>80150</v>
      </c>
      <c r="E93" s="190" t="s">
        <v>278</v>
      </c>
      <c r="F93" s="5" t="str">
        <f t="shared" si="4"/>
        <v>03 2 01 80150</v>
      </c>
      <c r="G93" s="1" t="str">
        <f>INDEX('2016 реш'!$A:$B,MATCH($F93,'2016 реш'!$B:$B,0),1)</f>
        <v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v>
      </c>
      <c r="H93" s="553">
        <f t="shared" si="3"/>
        <v>1</v>
      </c>
    </row>
    <row r="94" spans="1:8" ht="37.5">
      <c r="A94" s="28" t="s">
        <v>48</v>
      </c>
      <c r="B94" s="28" t="s">
        <v>94</v>
      </c>
      <c r="C94" s="28" t="s">
        <v>7</v>
      </c>
      <c r="D94" s="28">
        <v>80160</v>
      </c>
      <c r="E94" s="190" t="s">
        <v>282</v>
      </c>
      <c r="F94" s="5" t="str">
        <f t="shared" si="4"/>
        <v>03 2 01 80160</v>
      </c>
      <c r="G94" s="1" t="str">
        <f>INDEX('2016 реш'!$A:$B,MATCH($F94,'2016 реш'!$B:$B,0),1)</f>
        <v>Выплата единовременного пособия гражданам, оказавшимся в трудной жизненной ситуации</v>
      </c>
      <c r="H94" s="553">
        <f t="shared" si="3"/>
        <v>1</v>
      </c>
    </row>
    <row r="95" spans="1:8" ht="56.25">
      <c r="A95" s="28" t="s">
        <v>48</v>
      </c>
      <c r="B95" s="28" t="s">
        <v>94</v>
      </c>
      <c r="C95" s="28" t="s">
        <v>7</v>
      </c>
      <c r="D95" s="28">
        <v>80170</v>
      </c>
      <c r="E95" s="190" t="s">
        <v>286</v>
      </c>
      <c r="F95" s="5" t="str">
        <f t="shared" si="4"/>
        <v>03 2 01 80170</v>
      </c>
      <c r="G95" s="1" t="str">
        <f>INDEX('2016 реш'!$A:$B,MATCH($F95,'2016 реш'!$B:$B,0),1)</f>
        <v>Выплата единовременного пособия лицам, сопровождающим инвалидов или больных детей, направленных в федеральные учреждения здравоохранения, на питание и проживание</v>
      </c>
      <c r="H95" s="553">
        <f t="shared" si="3"/>
        <v>1</v>
      </c>
    </row>
    <row r="96" spans="1:8" ht="37.5">
      <c r="A96" s="28" t="s">
        <v>48</v>
      </c>
      <c r="B96" s="28" t="s">
        <v>94</v>
      </c>
      <c r="C96" s="28" t="s">
        <v>7</v>
      </c>
      <c r="D96" s="28">
        <v>80180</v>
      </c>
      <c r="E96" s="190" t="s">
        <v>290</v>
      </c>
      <c r="F96" s="5" t="str">
        <f t="shared" si="4"/>
        <v>03 2 01 80180</v>
      </c>
      <c r="G96" s="1" t="str">
        <f>INDEX('2016 реш'!$A:$B,MATCH($F96,'2016 реш'!$B:$B,0),1)</f>
        <v>Выплата семьям, воспитывающим детей-инвалидов в возрасте до 18 лет</v>
      </c>
      <c r="H96" s="553">
        <f t="shared" si="3"/>
        <v>1</v>
      </c>
    </row>
    <row r="97" spans="1:8" ht="37.5">
      <c r="A97" s="28" t="s">
        <v>48</v>
      </c>
      <c r="B97" s="28" t="s">
        <v>94</v>
      </c>
      <c r="C97" s="28" t="s">
        <v>7</v>
      </c>
      <c r="D97" s="28">
        <v>80190</v>
      </c>
      <c r="E97" s="190" t="s">
        <v>294</v>
      </c>
      <c r="F97" s="5" t="str">
        <f t="shared" si="4"/>
        <v>03 2 01 80190</v>
      </c>
      <c r="G97" s="1" t="str">
        <f>INDEX('2016 реш'!$A:$B,MATCH($F97,'2016 реш'!$B:$B,0),1)</f>
        <v>Выплата единовременного пособия инвалидам по зрению, имеющим I группу инвалидности</v>
      </c>
      <c r="H97" s="553">
        <f t="shared" si="3"/>
        <v>1</v>
      </c>
    </row>
    <row r="98" spans="1:8" ht="56.25">
      <c r="A98" s="28" t="s">
        <v>48</v>
      </c>
      <c r="B98" s="28" t="s">
        <v>94</v>
      </c>
      <c r="C98" s="28" t="s">
        <v>7</v>
      </c>
      <c r="D98" s="28">
        <v>80210</v>
      </c>
      <c r="E98" s="190" t="s">
        <v>2507</v>
      </c>
      <c r="F98" s="5" t="str">
        <f t="shared" si="4"/>
        <v>03 2 01 80210</v>
      </c>
      <c r="G98" s="1" t="str">
        <f>INDEX('2016 реш'!$A:$B,MATCH($F98,'2016 реш'!$B:$B,0),1)</f>
        <v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</v>
      </c>
      <c r="H98" s="553">
        <f t="shared" si="3"/>
        <v>1</v>
      </c>
    </row>
    <row r="99" spans="1:8" ht="75">
      <c r="A99" s="28" t="s">
        <v>48</v>
      </c>
      <c r="B99" s="28" t="s">
        <v>94</v>
      </c>
      <c r="C99" s="28" t="s">
        <v>7</v>
      </c>
      <c r="D99" s="28" t="s">
        <v>1555</v>
      </c>
      <c r="E99" s="190" t="s">
        <v>1291</v>
      </c>
      <c r="F99" s="5" t="str">
        <f t="shared" si="4"/>
        <v>03 2 01 80250</v>
      </c>
      <c r="G99" s="1" t="str">
        <f>INDEX('2016 реш'!$A:$B,MATCH($F99,'2016 реш'!$B:$B,0),1)</f>
        <v>Предоставление дополнительных мер социальной поддержки гражданам, пострадавшим в результате пожара, произошедшего 01 июня 2016 года в многоквартирном доме по адресу: город Ставрополь, улица Ясеновская, дом 56</v>
      </c>
      <c r="H99" s="553">
        <f t="shared" si="3"/>
        <v>1</v>
      </c>
    </row>
    <row r="100" spans="1:8" ht="39">
      <c r="A100" s="185" t="s">
        <v>48</v>
      </c>
      <c r="B100" s="185" t="s">
        <v>94</v>
      </c>
      <c r="C100" s="185" t="s">
        <v>37</v>
      </c>
      <c r="D100" s="185" t="s">
        <v>13</v>
      </c>
      <c r="E100" s="453" t="s">
        <v>1293</v>
      </c>
      <c r="F100" s="5" t="str">
        <f t="shared" si="4"/>
        <v>03 2 02 00000</v>
      </c>
      <c r="G100" s="1" t="str">
        <f>INDEX('2016 реш'!$A:$B,MATCH($F100,'2016 реш'!$B:$B,0),1)</f>
        <v>Основное мероприятие «Предоставление льгот на бытовые услуги по помывке в общем отделении бань отдельным категориям граждан»</v>
      </c>
      <c r="H100" s="553">
        <f t="shared" si="3"/>
        <v>1</v>
      </c>
    </row>
    <row r="101" spans="1:8" ht="37.5">
      <c r="A101" s="28" t="s">
        <v>48</v>
      </c>
      <c r="B101" s="28" t="s">
        <v>94</v>
      </c>
      <c r="C101" s="28" t="s">
        <v>37</v>
      </c>
      <c r="D101" s="28">
        <v>80240</v>
      </c>
      <c r="E101" s="190" t="s">
        <v>1294</v>
      </c>
      <c r="F101" s="5" t="str">
        <f t="shared" si="4"/>
        <v>03 2 02 80240</v>
      </c>
      <c r="G101" s="1" t="str">
        <f>INDEX('2016 реш'!$A:$B,MATCH($F101,'2016 реш'!$B:$B,0),1)</f>
        <v>Предоставление льгот на бытовые услуги по помывке в общем отделении бань отдельным категориям граждан</v>
      </c>
      <c r="H101" s="553">
        <f t="shared" si="3"/>
        <v>1</v>
      </c>
    </row>
    <row r="102" spans="1:8" ht="58.5">
      <c r="A102" s="185" t="s">
        <v>48</v>
      </c>
      <c r="B102" s="185" t="s">
        <v>94</v>
      </c>
      <c r="C102" s="185" t="s">
        <v>48</v>
      </c>
      <c r="D102" s="185" t="s">
        <v>13</v>
      </c>
      <c r="E102" s="453" t="s">
        <v>1295</v>
      </c>
      <c r="F102" s="5" t="str">
        <f t="shared" si="4"/>
        <v>03 2 03 00000</v>
      </c>
      <c r="G102" s="1" t="str">
        <f>INDEX('2016 реш'!$A:$B,MATCH($F102,'2016 реш'!$B:$B,0),1)</f>
        <v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v>
      </c>
      <c r="H102" s="553">
        <f t="shared" si="3"/>
        <v>1</v>
      </c>
    </row>
    <row r="103" spans="1:8" ht="56.25">
      <c r="A103" s="28" t="s">
        <v>48</v>
      </c>
      <c r="B103" s="28" t="s">
        <v>94</v>
      </c>
      <c r="C103" s="28" t="s">
        <v>48</v>
      </c>
      <c r="D103" s="28">
        <v>80020</v>
      </c>
      <c r="E103" s="190" t="s">
        <v>309</v>
      </c>
      <c r="F103" s="5" t="str">
        <f t="shared" si="4"/>
        <v>03 2 03 80020</v>
      </c>
      <c r="G103" s="1" t="str">
        <f>INDEX('2016 реш'!$A:$B,MATCH($F103,'2016 реш'!$B:$B,0),1)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H103" s="553">
        <f t="shared" si="3"/>
        <v>1</v>
      </c>
    </row>
    <row r="104" spans="1:8" ht="78">
      <c r="A104" s="185" t="s">
        <v>48</v>
      </c>
      <c r="B104" s="185" t="s">
        <v>94</v>
      </c>
      <c r="C104" s="185" t="s">
        <v>53</v>
      </c>
      <c r="D104" s="185" t="s">
        <v>13</v>
      </c>
      <c r="E104" s="453" t="s">
        <v>1296</v>
      </c>
      <c r="F104" s="5" t="str">
        <f t="shared" si="4"/>
        <v>03 2 04 00000</v>
      </c>
      <c r="G104" s="1" t="str">
        <f>INDEX('2016 реш'!$A:$B,MATCH($F104,'2016 реш'!$B:$B,0),1)</f>
        <v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v>
      </c>
      <c r="H104" s="553">
        <f t="shared" si="3"/>
        <v>1</v>
      </c>
    </row>
    <row r="105" spans="1:8" ht="56.25">
      <c r="A105" s="28" t="s">
        <v>48</v>
      </c>
      <c r="B105" s="28" t="s">
        <v>94</v>
      </c>
      <c r="C105" s="28" t="s">
        <v>53</v>
      </c>
      <c r="D105" s="28">
        <v>80220</v>
      </c>
      <c r="E105" s="190" t="s">
        <v>314</v>
      </c>
      <c r="F105" s="5" t="str">
        <f t="shared" si="4"/>
        <v>03 2 04 80220</v>
      </c>
      <c r="G105" s="1" t="str">
        <f>INDEX('2016 реш'!$A:$B,MATCH($F105,'2016 реш'!$B:$B,0),1)</f>
        <v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v>
      </c>
      <c r="H105" s="553">
        <f t="shared" si="3"/>
        <v>1</v>
      </c>
    </row>
    <row r="106" spans="1:8" ht="37.5">
      <c r="A106" s="24" t="s">
        <v>48</v>
      </c>
      <c r="B106" s="24" t="s">
        <v>316</v>
      </c>
      <c r="C106" s="24" t="s">
        <v>12</v>
      </c>
      <c r="D106" s="24" t="s">
        <v>13</v>
      </c>
      <c r="E106" s="223" t="s">
        <v>318</v>
      </c>
      <c r="F106" s="5" t="str">
        <f t="shared" si="4"/>
        <v>03 3 00 00000</v>
      </c>
      <c r="G106" s="1" t="str">
        <f>INDEX('2016 реш'!$A:$B,MATCH($F106,'2016 реш'!$B:$B,0),1)</f>
        <v>Подпрограмма «Совершенствование социальной поддержки семьи и детей»</v>
      </c>
      <c r="H106" s="553">
        <f t="shared" si="3"/>
        <v>1</v>
      </c>
    </row>
    <row r="107" spans="1:8" ht="58.5">
      <c r="A107" s="185" t="s">
        <v>48</v>
      </c>
      <c r="B107" s="185" t="s">
        <v>316</v>
      </c>
      <c r="C107" s="185" t="s">
        <v>7</v>
      </c>
      <c r="D107" s="185" t="s">
        <v>13</v>
      </c>
      <c r="E107" s="453" t="s">
        <v>1301</v>
      </c>
      <c r="F107" s="5" t="str">
        <f t="shared" si="4"/>
        <v>03 3 01 00000</v>
      </c>
      <c r="G107" s="1" t="str">
        <f>INDEX('2016 реш'!$A:$B,MATCH($F107,'2016 реш'!$B:$B,0),1)</f>
        <v xml:space="preserve">Основное мероприятие «Организация летнего отдыха и оздоровления детей из семей, находящихся в социально опасном положении и трудной жизненной ситуации» </v>
      </c>
      <c r="H107" s="553">
        <f t="shared" si="3"/>
        <v>1</v>
      </c>
    </row>
    <row r="108" spans="1:8" ht="37.5">
      <c r="A108" s="28" t="s">
        <v>48</v>
      </c>
      <c r="B108" s="28" t="s">
        <v>316</v>
      </c>
      <c r="C108" s="28" t="s">
        <v>7</v>
      </c>
      <c r="D108" s="28">
        <v>20500</v>
      </c>
      <c r="E108" s="190" t="s">
        <v>322</v>
      </c>
      <c r="F108" s="5" t="str">
        <f t="shared" si="4"/>
        <v>03 3 01 20500</v>
      </c>
      <c r="G108" s="1" t="str">
        <f>INDEX('2016 реш'!$A:$B,MATCH($F108,'2016 реш'!$B:$B,0),1)</f>
        <v>Расходы на реализацию мероприятий, направленных на социальную поддержку семьи и детей</v>
      </c>
      <c r="H108" s="553">
        <f t="shared" si="3"/>
        <v>1</v>
      </c>
    </row>
    <row r="109" spans="1:8" ht="19.5">
      <c r="A109" s="185" t="s">
        <v>48</v>
      </c>
      <c r="B109" s="185" t="s">
        <v>316</v>
      </c>
      <c r="C109" s="185" t="s">
        <v>37</v>
      </c>
      <c r="D109" s="185" t="s">
        <v>13</v>
      </c>
      <c r="E109" s="453" t="s">
        <v>1302</v>
      </c>
      <c r="F109" s="5" t="str">
        <f t="shared" si="4"/>
        <v>03 3 02 00000</v>
      </c>
      <c r="G109" s="1" t="str">
        <f>INDEX('2016 реш'!$A:$B,MATCH($F109,'2016 реш'!$B:$B,0),1)</f>
        <v>Основное мероприятие «Поддержка семьи»</v>
      </c>
      <c r="H109" s="553">
        <f t="shared" si="3"/>
        <v>1</v>
      </c>
    </row>
    <row r="110" spans="1:8" ht="37.5">
      <c r="A110" s="28" t="s">
        <v>48</v>
      </c>
      <c r="B110" s="28" t="s">
        <v>316</v>
      </c>
      <c r="C110" s="28" t="s">
        <v>37</v>
      </c>
      <c r="D110" s="28">
        <v>20500</v>
      </c>
      <c r="E110" s="190" t="s">
        <v>322</v>
      </c>
      <c r="F110" s="5" t="str">
        <f t="shared" si="4"/>
        <v>03 3 02 20500</v>
      </c>
      <c r="G110" s="1" t="str">
        <f>INDEX('2016 реш'!$A:$B,MATCH($F110,'2016 реш'!$B:$B,0),1)</f>
        <v>Расходы на реализацию мероприятий, направленных на социальную поддержку семьи и детей</v>
      </c>
      <c r="H110" s="553">
        <f t="shared" si="3"/>
        <v>1</v>
      </c>
    </row>
    <row r="111" spans="1:8" ht="37.5">
      <c r="A111" s="24" t="s">
        <v>48</v>
      </c>
      <c r="B111" s="24" t="s">
        <v>326</v>
      </c>
      <c r="C111" s="24" t="s">
        <v>12</v>
      </c>
      <c r="D111" s="24" t="s">
        <v>13</v>
      </c>
      <c r="E111" s="223" t="s">
        <v>328</v>
      </c>
      <c r="F111" s="5" t="str">
        <f t="shared" si="4"/>
        <v>03 4 00 00000</v>
      </c>
      <c r="G111" s="1" t="str">
        <f>INDEX('2016 реш'!$A:$B,MATCH($F111,'2016 реш'!$B:$B,0),1)</f>
        <v>Подпрограмма «Реабилитация людей с ограниченными возможностями и пожилых людей»</v>
      </c>
      <c r="H111" s="553">
        <f t="shared" si="3"/>
        <v>1</v>
      </c>
    </row>
    <row r="112" spans="1:8" ht="56.25">
      <c r="A112" s="185" t="s">
        <v>48</v>
      </c>
      <c r="B112" s="185" t="s">
        <v>326</v>
      </c>
      <c r="C112" s="185" t="s">
        <v>7</v>
      </c>
      <c r="D112" s="185" t="s">
        <v>13</v>
      </c>
      <c r="E112" s="453" t="s">
        <v>1303</v>
      </c>
      <c r="F112" s="5" t="str">
        <f t="shared" si="4"/>
        <v>03 4 01 00000</v>
      </c>
      <c r="G112" s="1" t="str">
        <f>INDEX('2016 реш'!$A:$B,MATCH($F112,'2016 реш'!$B:$B,0),1)</f>
        <v>Основное мероприятие «Создание условий для реализации потенциала людей с ограниченными возможностями и пожилых людей»</v>
      </c>
      <c r="H112" s="553">
        <f t="shared" si="3"/>
        <v>1</v>
      </c>
    </row>
    <row r="113" spans="1:8" ht="56.25">
      <c r="A113" s="28" t="s">
        <v>48</v>
      </c>
      <c r="B113" s="28" t="s">
        <v>326</v>
      </c>
      <c r="C113" s="28" t="s">
        <v>7</v>
      </c>
      <c r="D113" s="28">
        <v>20520</v>
      </c>
      <c r="E113" s="190" t="s">
        <v>332</v>
      </c>
      <c r="F113" s="5" t="str">
        <f t="shared" si="4"/>
        <v>03 4 01 20520</v>
      </c>
      <c r="G113" s="1" t="str">
        <f>INDEX('2016 реш'!$A:$B,MATCH($F113,'2016 реш'!$B:$B,0),1)</f>
        <v>Расходы на реализацию мероприятий, направленных на содействие в обеспечении устойчивого роста уровня и качества жизни людей с ограниченными возможностями и пожилых людей</v>
      </c>
      <c r="H113" s="553">
        <f t="shared" si="3"/>
        <v>1</v>
      </c>
    </row>
    <row r="114" spans="1:8" ht="39">
      <c r="A114" s="185" t="s">
        <v>48</v>
      </c>
      <c r="B114" s="185" t="s">
        <v>326</v>
      </c>
      <c r="C114" s="185" t="s">
        <v>37</v>
      </c>
      <c r="D114" s="185" t="s">
        <v>13</v>
      </c>
      <c r="E114" s="453" t="s">
        <v>1304</v>
      </c>
      <c r="F114" s="5" t="str">
        <f t="shared" si="4"/>
        <v>03 4 02 00000</v>
      </c>
      <c r="G114" s="1" t="str">
        <f>INDEX('2016 реш'!$A:$B,MATCH($F114,'2016 реш'!$B:$B,0),1)</f>
        <v>Основное мероприятие «Расходы по договору пожизненного содержания с иждивением»</v>
      </c>
      <c r="H114" s="553">
        <f t="shared" si="3"/>
        <v>1</v>
      </c>
    </row>
    <row r="115" spans="1:8">
      <c r="A115" s="28" t="s">
        <v>48</v>
      </c>
      <c r="B115" s="28" t="s">
        <v>326</v>
      </c>
      <c r="C115" s="28" t="s">
        <v>37</v>
      </c>
      <c r="D115" s="28">
        <v>21240</v>
      </c>
      <c r="E115" s="190" t="s">
        <v>1305</v>
      </c>
      <c r="F115" s="5" t="str">
        <f t="shared" si="4"/>
        <v>03 4 02 21240</v>
      </c>
      <c r="G115" s="1" t="str">
        <f>INDEX('2016 реш'!$A:$B,MATCH($F115,'2016 реш'!$B:$B,0),1)</f>
        <v>Расходы по договору пожизненного содержания с иждивением</v>
      </c>
      <c r="H115" s="553">
        <f t="shared" si="3"/>
        <v>1</v>
      </c>
    </row>
    <row r="116" spans="1:8" ht="37.5">
      <c r="A116" s="24" t="s">
        <v>48</v>
      </c>
      <c r="B116" s="24" t="s">
        <v>346</v>
      </c>
      <c r="C116" s="24" t="s">
        <v>12</v>
      </c>
      <c r="D116" s="24" t="s">
        <v>13</v>
      </c>
      <c r="E116" s="223" t="s">
        <v>348</v>
      </c>
      <c r="F116" s="5" t="str">
        <f t="shared" si="4"/>
        <v>03 6 00 00000</v>
      </c>
      <c r="G116" s="1" t="str">
        <f>INDEX('2016 реш'!$A:$B,MATCH($F116,'2016 реш'!$B:$B,0),1)</f>
        <v>Подпрограмма «Поддержка социально ориентированных некоммерческих организаций»</v>
      </c>
      <c r="H116" s="553">
        <f t="shared" si="3"/>
        <v>1</v>
      </c>
    </row>
    <row r="117" spans="1:8" ht="39">
      <c r="A117" s="188" t="s">
        <v>48</v>
      </c>
      <c r="B117" s="188" t="s">
        <v>346</v>
      </c>
      <c r="C117" s="188" t="s">
        <v>7</v>
      </c>
      <c r="D117" s="188" t="s">
        <v>13</v>
      </c>
      <c r="E117" s="453" t="s">
        <v>1310</v>
      </c>
      <c r="F117" s="5" t="str">
        <f t="shared" si="4"/>
        <v>03 6 01 00000</v>
      </c>
      <c r="G117" s="1" t="str">
        <f>INDEX('2016 реш'!$A:$B,MATCH($F117,'2016 реш'!$B:$B,0),1)</f>
        <v>Основное мероприятие «Предоставление финансовой поддержки социально ориентированным некоммерческим организациям»</v>
      </c>
      <c r="H117" s="553">
        <f t="shared" si="3"/>
        <v>1</v>
      </c>
    </row>
    <row r="118" spans="1:8" ht="37.5">
      <c r="A118" s="28" t="s">
        <v>48</v>
      </c>
      <c r="B118" s="28" t="s">
        <v>346</v>
      </c>
      <c r="C118" s="28" t="s">
        <v>7</v>
      </c>
      <c r="D118" s="28">
        <v>60040</v>
      </c>
      <c r="E118" s="190" t="s">
        <v>1311</v>
      </c>
      <c r="F118" s="5" t="str">
        <f t="shared" si="4"/>
        <v>03 6 01 60040</v>
      </c>
      <c r="G118" s="1" t="str">
        <f>INDEX('2016 реш'!$A:$B,MATCH($F118,'2016 реш'!$B:$B,0),1)</f>
        <v>Субсидии на поддержку социально ориентированных некоммерческих организаций</v>
      </c>
      <c r="H118" s="553">
        <f t="shared" si="3"/>
        <v>1</v>
      </c>
    </row>
    <row r="119" spans="1:8" ht="37.5">
      <c r="A119" s="24" t="s">
        <v>48</v>
      </c>
      <c r="B119" s="24" t="s">
        <v>354</v>
      </c>
      <c r="C119" s="24" t="s">
        <v>12</v>
      </c>
      <c r="D119" s="24" t="s">
        <v>13</v>
      </c>
      <c r="E119" s="223" t="s">
        <v>356</v>
      </c>
      <c r="F119" s="5" t="str">
        <f t="shared" si="4"/>
        <v>03 7 00 00000</v>
      </c>
      <c r="G119" s="1" t="str">
        <f>INDEX('2016 реш'!$A:$B,MATCH($F119,'2016 реш'!$B:$B,0),1)</f>
        <v>Подпрограмма «Проведение мероприятий, посвященных знаменательным и памятным датам»</v>
      </c>
      <c r="H119" s="553">
        <f t="shared" si="3"/>
        <v>1</v>
      </c>
    </row>
    <row r="120" spans="1:8" ht="39">
      <c r="A120" s="188" t="s">
        <v>48</v>
      </c>
      <c r="B120" s="188" t="s">
        <v>354</v>
      </c>
      <c r="C120" s="188" t="s">
        <v>7</v>
      </c>
      <c r="D120" s="188" t="s">
        <v>13</v>
      </c>
      <c r="E120" s="453" t="s">
        <v>1312</v>
      </c>
      <c r="F120" s="5" t="str">
        <f t="shared" si="4"/>
        <v>03 7 01 00000</v>
      </c>
      <c r="G120" s="1" t="str">
        <f>INDEX('2016 реш'!$A:$B,MATCH($F120,'2016 реш'!$B:$B,0),1)</f>
        <v>Основное мероприятие «Сохранение и укрепление традиций и духовно-нравственных ценностей»</v>
      </c>
      <c r="H120" s="553">
        <f t="shared" si="3"/>
        <v>1</v>
      </c>
    </row>
    <row r="121" spans="1:8" ht="37.5">
      <c r="A121" s="28" t="s">
        <v>48</v>
      </c>
      <c r="B121" s="28" t="s">
        <v>354</v>
      </c>
      <c r="C121" s="28" t="s">
        <v>7</v>
      </c>
      <c r="D121" s="28">
        <v>20510</v>
      </c>
      <c r="E121" s="190" t="s">
        <v>2602</v>
      </c>
      <c r="F121" s="5" t="str">
        <f t="shared" si="4"/>
        <v>03 7 01 20510</v>
      </c>
      <c r="G121" s="1" t="str">
        <f>INDEX('2016 реш'!$A:$B,MATCH($F121,'2016 реш'!$B:$B,0),1)</f>
        <v>Расходы на организацию и проведение мероприятий, посвященных знаменательным и памятным датам</v>
      </c>
      <c r="H121" s="553">
        <f t="shared" si="3"/>
        <v>1</v>
      </c>
    </row>
    <row r="122" spans="1:8">
      <c r="A122" s="24" t="s">
        <v>48</v>
      </c>
      <c r="B122" s="24" t="s">
        <v>336</v>
      </c>
      <c r="C122" s="24" t="s">
        <v>12</v>
      </c>
      <c r="D122" s="24" t="s">
        <v>13</v>
      </c>
      <c r="E122" s="223" t="s">
        <v>338</v>
      </c>
      <c r="F122" s="5" t="str">
        <f t="shared" si="4"/>
        <v>03 5 00 00000</v>
      </c>
      <c r="G122" s="1" t="str">
        <f>INDEX('2016 реш'!$A:$B,MATCH($F122,'2016 реш'!$B:$B,0),1)</f>
        <v>Подпрограмма «Доступная среда»</v>
      </c>
      <c r="H122" s="553">
        <f t="shared" si="3"/>
        <v>1</v>
      </c>
    </row>
    <row r="123" spans="1:8" ht="58.5">
      <c r="A123" s="188" t="s">
        <v>48</v>
      </c>
      <c r="B123" s="188" t="s">
        <v>336</v>
      </c>
      <c r="C123" s="188" t="s">
        <v>7</v>
      </c>
      <c r="D123" s="188" t="s">
        <v>13</v>
      </c>
      <c r="E123" s="453" t="s">
        <v>1306</v>
      </c>
      <c r="F123" s="5" t="str">
        <f t="shared" si="4"/>
        <v>03 5 01 00000</v>
      </c>
      <c r="G123" s="1" t="str">
        <f>INDEX('2016 реш'!$A:$B,MATCH($F123,'2016 реш'!$B:$B,0),1)</f>
        <v>Основное мероприятие «Создание условий для беспрепятственного доступа маломобильных групп населения к объектам городской инфраструктуры»</v>
      </c>
      <c r="H123" s="553">
        <f t="shared" si="3"/>
        <v>1</v>
      </c>
    </row>
    <row r="124" spans="1:8" ht="56.25">
      <c r="A124" s="28" t="s">
        <v>48</v>
      </c>
      <c r="B124" s="28" t="s">
        <v>336</v>
      </c>
      <c r="C124" s="28" t="s">
        <v>7</v>
      </c>
      <c r="D124" s="28">
        <v>20530</v>
      </c>
      <c r="E124" s="190" t="s">
        <v>342</v>
      </c>
      <c r="F124" s="5" t="str">
        <f t="shared" si="4"/>
        <v>03 5 01 20530</v>
      </c>
      <c r="G124" s="1" t="str">
        <f>INDEX('2016 реш'!$A:$B,MATCH($F124,'2016 реш'!$B:$B,0),1)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H124" s="553">
        <f t="shared" si="3"/>
        <v>1</v>
      </c>
    </row>
    <row r="125" spans="1:8" ht="56.25">
      <c r="A125" s="28" t="s">
        <v>48</v>
      </c>
      <c r="B125" s="28" t="s">
        <v>336</v>
      </c>
      <c r="C125" s="28" t="s">
        <v>7</v>
      </c>
      <c r="D125" s="28" t="s">
        <v>344</v>
      </c>
      <c r="E125" s="190" t="s">
        <v>1309</v>
      </c>
      <c r="F125" s="5" t="str">
        <f t="shared" si="4"/>
        <v>03 5 01 L0270</v>
      </c>
      <c r="G125" s="1" t="str">
        <f>INDEX('2016 реш'!$A:$B,MATCH($F125,'2016 реш'!$B:$B,0),1)</f>
        <v>Реализация мероприятий государственной программы Российской Федерации «Доступная среда» на 2011 - 2020 годы за счет средств местного бюджета</v>
      </c>
      <c r="H125" s="553">
        <f t="shared" si="3"/>
        <v>1</v>
      </c>
    </row>
    <row r="126" spans="1:8" ht="56.25">
      <c r="A126" s="28" t="s">
        <v>48</v>
      </c>
      <c r="B126" s="28" t="s">
        <v>336</v>
      </c>
      <c r="C126" s="28" t="s">
        <v>7</v>
      </c>
      <c r="D126" s="28" t="s">
        <v>1557</v>
      </c>
      <c r="E126" s="190" t="s">
        <v>1307</v>
      </c>
      <c r="F126" s="5" t="str">
        <f t="shared" si="4"/>
        <v>03 5 01 50270</v>
      </c>
      <c r="G126" s="1" t="str">
        <f>INDEX('2016 реш'!$A:$B,MATCH($F126,'2016 реш'!$B:$B,0),1)</f>
        <v>Реализация мероприятий государственной программы Российской Федерации «Доступная среда» на 2011 - 2020 годы за счет средств федерального бюджета</v>
      </c>
      <c r="H126" s="553">
        <f t="shared" si="3"/>
        <v>1</v>
      </c>
    </row>
    <row r="127" spans="1:8" ht="112.5">
      <c r="A127" s="9" t="s">
        <v>53</v>
      </c>
      <c r="B127" s="9" t="s">
        <v>8</v>
      </c>
      <c r="C127" s="9" t="s">
        <v>12</v>
      </c>
      <c r="D127" s="9" t="s">
        <v>13</v>
      </c>
      <c r="E127" s="136" t="s">
        <v>364</v>
      </c>
      <c r="F127" s="5" t="str">
        <f t="shared" si="4"/>
        <v>04 0 00 00000</v>
      </c>
      <c r="G127" s="1" t="str">
        <f>INDEX('2016 реш'!$A:$B,MATCH($F127,'2016 реш'!$B:$B,0),1)</f>
        <v>Муниципальная программа «Развитие жилищно-коммунального хозяйства, транспортной системы на территории города Ставрополя, благоустройство и санитарная очистка территории города Ставрополя на 2014 - 2018 годы»</v>
      </c>
      <c r="H127" s="553">
        <f t="shared" si="3"/>
        <v>1</v>
      </c>
    </row>
    <row r="128" spans="1:8" ht="37.5">
      <c r="A128" s="25" t="s">
        <v>53</v>
      </c>
      <c r="B128" s="25" t="s">
        <v>15</v>
      </c>
      <c r="C128" s="25" t="s">
        <v>12</v>
      </c>
      <c r="D128" s="25" t="s">
        <v>13</v>
      </c>
      <c r="E128" s="223" t="s">
        <v>367</v>
      </c>
      <c r="F128" s="5" t="str">
        <f t="shared" si="4"/>
        <v>04 1 00 00000</v>
      </c>
      <c r="G128" s="1" t="str">
        <f>INDEX('2016 реш'!$A:$B,MATCH($F128,'2016 реш'!$B:$B,0),1)</f>
        <v>Подпрограмма «Развитие жилищно-коммунального хозяйства на территории города Ставрополя»</v>
      </c>
      <c r="H128" s="553">
        <f t="shared" si="3"/>
        <v>1</v>
      </c>
    </row>
    <row r="129" spans="1:8" ht="39">
      <c r="A129" s="452" t="s">
        <v>53</v>
      </c>
      <c r="B129" s="452" t="s">
        <v>15</v>
      </c>
      <c r="C129" s="452" t="s">
        <v>7</v>
      </c>
      <c r="D129" s="452" t="s">
        <v>13</v>
      </c>
      <c r="E129" s="453" t="s">
        <v>2524</v>
      </c>
      <c r="F129" s="5" t="str">
        <f t="shared" si="4"/>
        <v>04 1 01 00000</v>
      </c>
      <c r="G129" s="1" t="str">
        <f>INDEX('2016 реш'!$A:$B,MATCH($F129,'2016 реш'!$B:$B,0),1)</f>
        <v>Основное мероприятие  «Повышение уровня технического состояния многоквартирных домов и продление сроков их эксплуатации»</v>
      </c>
      <c r="H129" s="553">
        <f t="shared" si="3"/>
        <v>1</v>
      </c>
    </row>
    <row r="130" spans="1:8" ht="37.5">
      <c r="A130" s="28" t="s">
        <v>53</v>
      </c>
      <c r="B130" s="28" t="s">
        <v>15</v>
      </c>
      <c r="C130" s="28" t="s">
        <v>7</v>
      </c>
      <c r="D130" s="28" t="s">
        <v>389</v>
      </c>
      <c r="E130" s="233" t="s">
        <v>388</v>
      </c>
      <c r="F130" s="5" t="str">
        <f t="shared" si="4"/>
        <v>04 1 01 09601</v>
      </c>
      <c r="G130" s="1" t="str">
        <f>INDEX('2016 реш'!$A:$B,MATCH($F130,'2016 реш'!$B:$B,0),1)</f>
        <v xml:space="preserve">Обеспечение мероприятий по капитальному ремонту многоквартирных домов </v>
      </c>
      <c r="H130" s="553">
        <f t="shared" si="3"/>
        <v>1</v>
      </c>
    </row>
    <row r="131" spans="1:8" ht="37.5">
      <c r="A131" s="28" t="s">
        <v>53</v>
      </c>
      <c r="B131" s="28" t="s">
        <v>15</v>
      </c>
      <c r="C131" s="28" t="s">
        <v>7</v>
      </c>
      <c r="D131" s="28" t="s">
        <v>374</v>
      </c>
      <c r="E131" s="233" t="s">
        <v>373</v>
      </c>
      <c r="F131" s="5" t="str">
        <f t="shared" si="4"/>
        <v>04 1 01 20190</v>
      </c>
      <c r="G131" s="1" t="str">
        <f>INDEX('2016 реш'!$A:$B,MATCH($F131,'2016 реш'!$B:$B,0),1)</f>
        <v>Расходы на проведение капитального ремонта муниципального жилищного фонда</v>
      </c>
      <c r="H131" s="553">
        <f t="shared" si="3"/>
        <v>1</v>
      </c>
    </row>
    <row r="132" spans="1:8">
      <c r="A132" s="28" t="s">
        <v>53</v>
      </c>
      <c r="B132" s="28" t="s">
        <v>15</v>
      </c>
      <c r="C132" s="28" t="s">
        <v>7</v>
      </c>
      <c r="D132" s="28" t="s">
        <v>379</v>
      </c>
      <c r="E132" s="233" t="s">
        <v>378</v>
      </c>
      <c r="F132" s="5" t="str">
        <f t="shared" si="4"/>
        <v>04 1 01 20200</v>
      </c>
      <c r="G132" s="1" t="str">
        <f>INDEX('2016 реш'!$A:$B,MATCH($F132,'2016 реш'!$B:$B,0),1)</f>
        <v>Расходы на мероприятия в области жилищного хозяйства</v>
      </c>
      <c r="H132" s="553">
        <f t="shared" si="3"/>
        <v>1</v>
      </c>
    </row>
    <row r="133" spans="1:8" ht="93.75">
      <c r="A133" s="28" t="s">
        <v>53</v>
      </c>
      <c r="B133" s="28" t="s">
        <v>15</v>
      </c>
      <c r="C133" s="28" t="s">
        <v>7</v>
      </c>
      <c r="D133" s="28" t="s">
        <v>384</v>
      </c>
      <c r="E133" s="233" t="s">
        <v>383</v>
      </c>
      <c r="F133" s="5" t="str">
        <f t="shared" si="4"/>
        <v>04 1 01 60140</v>
      </c>
      <c r="G133" s="1" t="str">
        <f>INDEX('2016 реш'!$A:$B,MATCH($F133,'2016 реш'!$B:$B,0),1)</f>
        <v xml:space="preserve">Расходы на проведение капитального ремонта многоквартирных домов на территории города Ставрополя, исключенных из муниципального специализированного жилищного фонда города Ставрополя  общежитий, получивших статус жилого дома не ранее 01 января 2011 года </v>
      </c>
      <c r="H133" s="553">
        <f t="shared" si="3"/>
        <v>1</v>
      </c>
    </row>
    <row r="134" spans="1:8" ht="58.5">
      <c r="A134" s="452" t="s">
        <v>53</v>
      </c>
      <c r="B134" s="452" t="s">
        <v>15</v>
      </c>
      <c r="C134" s="452" t="s">
        <v>37</v>
      </c>
      <c r="D134" s="452" t="s">
        <v>13</v>
      </c>
      <c r="E134" s="453" t="s">
        <v>1313</v>
      </c>
      <c r="F134" s="5" t="str">
        <f t="shared" si="4"/>
        <v>04 1 02 00000</v>
      </c>
      <c r="G134" s="1" t="str">
        <f>INDEX('2016 реш'!$A:$B,MATCH($F134,'2016 реш'!$B:$B,0),1)</f>
        <v>Основное мероприятие «Проектирование, строительство и содержание инженерных сетей, находящихся в муниципальной собственности города Ставрополя»</v>
      </c>
      <c r="H134" s="553">
        <f t="shared" si="3"/>
        <v>1</v>
      </c>
    </row>
    <row r="135" spans="1:8">
      <c r="A135" s="28" t="s">
        <v>53</v>
      </c>
      <c r="B135" s="28" t="s">
        <v>15</v>
      </c>
      <c r="C135" s="28" t="s">
        <v>37</v>
      </c>
      <c r="D135" s="28" t="s">
        <v>395</v>
      </c>
      <c r="E135" s="233" t="s">
        <v>394</v>
      </c>
      <c r="F135" s="5" t="str">
        <f t="shared" si="4"/>
        <v>04 1 02 20220</v>
      </c>
      <c r="G135" s="1" t="str">
        <f>INDEX('2016 реш'!$A:$B,MATCH($F135,'2016 реш'!$B:$B,0),1)</f>
        <v>Расходы на мероприятия в области коммунального хозяйства</v>
      </c>
      <c r="H135" s="553">
        <f t="shared" si="3"/>
        <v>1</v>
      </c>
    </row>
    <row r="136" spans="1:8" ht="56.25">
      <c r="A136" s="25" t="s">
        <v>53</v>
      </c>
      <c r="B136" s="25" t="s">
        <v>94</v>
      </c>
      <c r="C136" s="25" t="s">
        <v>12</v>
      </c>
      <c r="D136" s="25" t="s">
        <v>13</v>
      </c>
      <c r="E136" s="223" t="s">
        <v>398</v>
      </c>
      <c r="F136" s="5" t="str">
        <f t="shared" si="4"/>
        <v>04 2 00 00000</v>
      </c>
      <c r="G136" s="1" t="str">
        <f>INDEX('2016 реш'!$A:$B,MATCH($F136,'2016 реш'!$B:$B,0),1)</f>
        <v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</v>
      </c>
      <c r="H136" s="553">
        <f t="shared" si="3"/>
        <v>1</v>
      </c>
    </row>
    <row r="137" spans="1:8" ht="58.5">
      <c r="A137" s="452" t="s">
        <v>53</v>
      </c>
      <c r="B137" s="452" t="s">
        <v>94</v>
      </c>
      <c r="C137" s="452" t="s">
        <v>7</v>
      </c>
      <c r="D137" s="452" t="s">
        <v>13</v>
      </c>
      <c r="E137" s="453" t="s">
        <v>1314</v>
      </c>
      <c r="F137" s="5" t="str">
        <f t="shared" si="4"/>
        <v>04 2 01 00000</v>
      </c>
      <c r="G137" s="1" t="str">
        <f>INDEX('2016 реш'!$A:$B,MATCH($F137,'2016 реш'!$B:$B,0),1)</f>
        <v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v>
      </c>
      <c r="H137" s="553">
        <f t="shared" ref="H137:H200" si="5">IF(E137=G137,1,0)</f>
        <v>1</v>
      </c>
    </row>
    <row r="138" spans="1:8" ht="37.5">
      <c r="A138" s="28" t="s">
        <v>53</v>
      </c>
      <c r="B138" s="28" t="s">
        <v>94</v>
      </c>
      <c r="C138" s="28" t="s">
        <v>7</v>
      </c>
      <c r="D138" s="28" t="s">
        <v>22</v>
      </c>
      <c r="E138" s="190" t="s">
        <v>34</v>
      </c>
      <c r="F138" s="5" t="str">
        <f t="shared" si="4"/>
        <v>04 2 01 11010</v>
      </c>
      <c r="G138" s="1" t="str">
        <f>INDEX('2016 реш'!$A:$B,MATCH($F138,'2016 реш'!$B:$B,0),1)</f>
        <v>Расходы на обеспечение деятельности (оказание услуг) муниципальных учреждений</v>
      </c>
      <c r="H138" s="553">
        <f t="shared" si="5"/>
        <v>1</v>
      </c>
    </row>
    <row r="139" spans="1:8" ht="37.5">
      <c r="A139" s="28" t="s">
        <v>53</v>
      </c>
      <c r="B139" s="28" t="s">
        <v>94</v>
      </c>
      <c r="C139" s="28" t="s">
        <v>7</v>
      </c>
      <c r="D139" s="28" t="s">
        <v>408</v>
      </c>
      <c r="E139" s="190" t="s">
        <v>2536</v>
      </c>
      <c r="F139" s="5" t="str">
        <f t="shared" si="4"/>
        <v>04 2 01 60020</v>
      </c>
      <c r="G139" s="1" t="str">
        <f>INDEX('2016 реш'!$A:$B,MATCH($F139,'2016 реш'!$B:$B,0),1)</f>
        <v>Расходы на проведение  отдельных мероприятий по электрическому транспорту</v>
      </c>
      <c r="H139" s="553">
        <f t="shared" si="5"/>
        <v>0</v>
      </c>
    </row>
    <row r="140" spans="1:8" ht="58.5">
      <c r="A140" s="452" t="s">
        <v>53</v>
      </c>
      <c r="B140" s="452" t="s">
        <v>94</v>
      </c>
      <c r="C140" s="452" t="s">
        <v>37</v>
      </c>
      <c r="D140" s="452" t="s">
        <v>13</v>
      </c>
      <c r="E140" s="453" t="s">
        <v>1317</v>
      </c>
      <c r="F140" s="5" t="str">
        <f t="shared" si="4"/>
        <v>04 2 02 00000</v>
      </c>
      <c r="G140" s="1" t="str">
        <f>INDEX('2016 реш'!$A:$B,MATCH($F140,'2016 реш'!$B:$B,0),1)</f>
        <v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v>
      </c>
      <c r="H140" s="553">
        <f t="shared" si="5"/>
        <v>1</v>
      </c>
    </row>
    <row r="141" spans="1:8" ht="37.5">
      <c r="A141" s="457" t="s">
        <v>53</v>
      </c>
      <c r="B141" s="457" t="s">
        <v>94</v>
      </c>
      <c r="C141" s="457" t="s">
        <v>37</v>
      </c>
      <c r="D141" s="457" t="s">
        <v>414</v>
      </c>
      <c r="E141" s="190" t="s">
        <v>1318</v>
      </c>
      <c r="F141" s="5" t="str">
        <f t="shared" si="4"/>
        <v>04 2 02 20130</v>
      </c>
      <c r="G141" s="1" t="str">
        <f>INDEX('2016 реш'!$A:$B,MATCH($F141,'2016 реш'!$B:$B,0),1)</f>
        <v>Проектирование, строительство, реконструкция, ремонт и содержание автомобильных дорог общего пользования местного значения</v>
      </c>
      <c r="H141" s="553">
        <f t="shared" si="5"/>
        <v>1</v>
      </c>
    </row>
    <row r="142" spans="1:8" ht="75">
      <c r="A142" s="457" t="s">
        <v>53</v>
      </c>
      <c r="B142" s="457" t="s">
        <v>94</v>
      </c>
      <c r="C142" s="457" t="s">
        <v>37</v>
      </c>
      <c r="D142" s="457" t="s">
        <v>419</v>
      </c>
      <c r="E142" s="190" t="s">
        <v>1319</v>
      </c>
      <c r="F142" s="5" t="str">
        <f t="shared" si="4"/>
        <v>04 2 02 20810</v>
      </c>
      <c r="G142" s="1" t="str">
        <f>INDEX('2016 реш'!$A:$B,MATCH($F142,'2016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</v>
      </c>
      <c r="H142" s="553">
        <f t="shared" si="5"/>
        <v>1</v>
      </c>
    </row>
    <row r="143" spans="1:8" ht="37.5">
      <c r="A143" s="457" t="s">
        <v>53</v>
      </c>
      <c r="B143" s="457" t="s">
        <v>94</v>
      </c>
      <c r="C143" s="457" t="s">
        <v>37</v>
      </c>
      <c r="D143" s="457" t="s">
        <v>424</v>
      </c>
      <c r="E143" s="190" t="s">
        <v>423</v>
      </c>
      <c r="F143" s="5" t="str">
        <f t="shared" si="4"/>
        <v>04 2 02 20820</v>
      </c>
      <c r="G143" s="1" t="str">
        <f>INDEX('2016 реш'!$A:$B,MATCH($F143,'2016 реш'!$B:$B,0),1)</f>
        <v>Расходы на ремонт и содержание внутриквартальных автомобильных дорог общего пользования местного значения</v>
      </c>
      <c r="H143" s="553">
        <f t="shared" si="5"/>
        <v>1</v>
      </c>
    </row>
    <row r="144" spans="1:8">
      <c r="A144" s="457" t="s">
        <v>53</v>
      </c>
      <c r="B144" s="457" t="s">
        <v>94</v>
      </c>
      <c r="C144" s="457" t="s">
        <v>37</v>
      </c>
      <c r="D144" s="457" t="s">
        <v>429</v>
      </c>
      <c r="E144" s="190" t="s">
        <v>428</v>
      </c>
      <c r="F144" s="5" t="str">
        <f t="shared" ref="F144:F207" si="6">CONCATENATE(A144," ",B144," ",C144," ",D144)</f>
        <v>04 2 02 20830</v>
      </c>
      <c r="G144" s="1" t="str">
        <f>INDEX('2016 реш'!$A:$B,MATCH($F144,'2016 реш'!$B:$B,0),1)</f>
        <v>Расходы на прочие мероприятия  в области дорожного хозяйства</v>
      </c>
      <c r="H144" s="553">
        <f t="shared" si="5"/>
        <v>1</v>
      </c>
    </row>
    <row r="145" spans="1:8" ht="37.5">
      <c r="A145" s="457" t="s">
        <v>53</v>
      </c>
      <c r="B145" s="457" t="s">
        <v>94</v>
      </c>
      <c r="C145" s="457" t="s">
        <v>37</v>
      </c>
      <c r="D145" s="457" t="s">
        <v>434</v>
      </c>
      <c r="E145" s="190" t="s">
        <v>1320</v>
      </c>
      <c r="F145" s="5" t="str">
        <f t="shared" si="6"/>
        <v>04 2 02 21010</v>
      </c>
      <c r="G145" s="1" t="str">
        <f>INDEX('2016 реш'!$A:$B,MATCH($F145,'2016 реш'!$B:$B,0),1)</f>
        <v>Расходы на приобретение техники для уборки дорог и тротуаров (на условиях финансовой аренды (лизинга)</v>
      </c>
      <c r="H145" s="553">
        <f t="shared" si="5"/>
        <v>1</v>
      </c>
    </row>
    <row r="146" spans="1:8" ht="93.75">
      <c r="A146" s="457" t="s">
        <v>53</v>
      </c>
      <c r="B146" s="457" t="s">
        <v>94</v>
      </c>
      <c r="C146" s="457" t="s">
        <v>37</v>
      </c>
      <c r="D146" s="457" t="s">
        <v>1559</v>
      </c>
      <c r="E146" s="190" t="s">
        <v>1321</v>
      </c>
      <c r="F146" s="5" t="str">
        <f t="shared" si="6"/>
        <v>04 2 02 21030</v>
      </c>
      <c r="G146" s="1" t="str">
        <f>INDEX('2016 реш'!$A:$B,MATCH($F146,'2016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</v>
      </c>
      <c r="H146" s="553">
        <f t="shared" si="5"/>
        <v>1</v>
      </c>
    </row>
    <row r="147" spans="1:8" ht="37.5">
      <c r="A147" s="457" t="s">
        <v>53</v>
      </c>
      <c r="B147" s="457" t="s">
        <v>94</v>
      </c>
      <c r="C147" s="457" t="s">
        <v>37</v>
      </c>
      <c r="D147" s="457" t="s">
        <v>414</v>
      </c>
      <c r="E147" s="190" t="s">
        <v>1318</v>
      </c>
      <c r="F147" s="5" t="str">
        <f t="shared" si="6"/>
        <v>04 2 02 20130</v>
      </c>
      <c r="G147" s="1" t="str">
        <f>INDEX('2016 реш'!$A:$B,MATCH($F147,'2016 реш'!$B:$B,0),1)</f>
        <v>Проектирование, строительство, реконструкция, ремонт и содержание автомобильных дорог общего пользования местного значения</v>
      </c>
      <c r="H147" s="553">
        <f t="shared" si="5"/>
        <v>1</v>
      </c>
    </row>
    <row r="148" spans="1:8" ht="75">
      <c r="A148" s="457" t="s">
        <v>53</v>
      </c>
      <c r="B148" s="457" t="s">
        <v>94</v>
      </c>
      <c r="C148" s="457" t="s">
        <v>37</v>
      </c>
      <c r="D148" s="457" t="s">
        <v>439</v>
      </c>
      <c r="E148" s="190" t="s">
        <v>1323</v>
      </c>
      <c r="F148" s="5" t="str">
        <f t="shared" si="6"/>
        <v>04 2 02 60090</v>
      </c>
      <c r="G148" s="1" t="str">
        <f>INDEX('2016 реш'!$A:$B,MATCH($F148,'2016 реш'!$B:$B,0),1)</f>
        <v>Предоставление субсидии на возмещение затрат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H148" s="553">
        <f t="shared" si="5"/>
        <v>0</v>
      </c>
    </row>
    <row r="149" spans="1:8" ht="37.5">
      <c r="A149" s="457" t="s">
        <v>53</v>
      </c>
      <c r="B149" s="457" t="s">
        <v>94</v>
      </c>
      <c r="C149" s="457" t="s">
        <v>37</v>
      </c>
      <c r="D149" s="457" t="s">
        <v>1560</v>
      </c>
      <c r="E149" s="190" t="s">
        <v>1324</v>
      </c>
      <c r="F149" s="5" t="str">
        <f t="shared" si="6"/>
        <v>04 2 02 76460</v>
      </c>
      <c r="G149" s="1" t="str">
        <f>INDEX('2016 реш'!$A:$B,MATCH($F149,'2016 реш'!$B:$B,0),1)</f>
        <v>Капитальный ремонт и ремонт автомобильных дорог общего пользования населенных пунктов за счет средств краевого бюджета</v>
      </c>
      <c r="H149" s="553">
        <f t="shared" si="5"/>
        <v>1</v>
      </c>
    </row>
    <row r="150" spans="1:8" ht="75">
      <c r="A150" s="457" t="s">
        <v>53</v>
      </c>
      <c r="B150" s="457" t="s">
        <v>94</v>
      </c>
      <c r="C150" s="457" t="s">
        <v>37</v>
      </c>
      <c r="D150" s="457" t="s">
        <v>1561</v>
      </c>
      <c r="E150" s="190" t="s">
        <v>1326</v>
      </c>
      <c r="F150" s="5" t="str">
        <f t="shared" si="6"/>
        <v>04 2 02 76470</v>
      </c>
      <c r="G150" s="1" t="str">
        <f>INDEX('2016 реш'!$A:$B,MATCH($F150,'2016 реш'!$B:$B,0),1)</f>
        <v>Капитальный ремонт и ремонт дворовых территорий многоквартирных домов, проездов к дворовым территориям многоквартирных домов населенных пунктов за счет средств краевого бюджета</v>
      </c>
      <c r="H150" s="553">
        <f t="shared" si="5"/>
        <v>1</v>
      </c>
    </row>
    <row r="151" spans="1:8" ht="37.5">
      <c r="A151" s="457" t="s">
        <v>53</v>
      </c>
      <c r="B151" s="457" t="s">
        <v>94</v>
      </c>
      <c r="C151" s="457" t="s">
        <v>37</v>
      </c>
      <c r="D151" s="457" t="s">
        <v>1562</v>
      </c>
      <c r="E151" s="190" t="s">
        <v>1328</v>
      </c>
      <c r="F151" s="5" t="str">
        <f t="shared" si="6"/>
        <v>04 2 02 S6460</v>
      </c>
      <c r="G151" s="1" t="str">
        <f>INDEX('2016 реш'!$A:$B,MATCH($F151,'2016 реш'!$B:$B,0),1)</f>
        <v>Капитальный ремонт и ремонт автомобильных дорог общего пользования населенных пунктов за счет средств местного бюджета</v>
      </c>
      <c r="H151" s="553">
        <f t="shared" si="5"/>
        <v>1</v>
      </c>
    </row>
    <row r="152" spans="1:8" ht="75">
      <c r="A152" s="457" t="s">
        <v>53</v>
      </c>
      <c r="B152" s="457" t="s">
        <v>94</v>
      </c>
      <c r="C152" s="457" t="s">
        <v>37</v>
      </c>
      <c r="D152" s="457" t="s">
        <v>1563</v>
      </c>
      <c r="E152" s="264" t="s">
        <v>1330</v>
      </c>
      <c r="F152" s="5" t="str">
        <f t="shared" si="6"/>
        <v>04 2 02 S6470</v>
      </c>
      <c r="G152" s="1" t="str">
        <f>INDEX('2016 реш'!$A:$B,MATCH($F152,'2016 реш'!$B:$B,0),1)</f>
        <v>Капитальный ремонт и ремонт дворовых территорий многоквартирных домов, проездов к дворовым территориям многоквартирных домов населенных пунктов за счет средств местного бюджета</v>
      </c>
      <c r="H152" s="553">
        <f t="shared" si="5"/>
        <v>1</v>
      </c>
    </row>
    <row r="153" spans="1:8" ht="39">
      <c r="A153" s="452" t="s">
        <v>53</v>
      </c>
      <c r="B153" s="452" t="s">
        <v>94</v>
      </c>
      <c r="C153" s="452" t="s">
        <v>48</v>
      </c>
      <c r="D153" s="452" t="s">
        <v>13</v>
      </c>
      <c r="E153" s="453" t="s">
        <v>1332</v>
      </c>
      <c r="F153" s="5" t="str">
        <f t="shared" si="6"/>
        <v>04 2 03 00000</v>
      </c>
      <c r="G153" s="1" t="str">
        <f>INDEX('2016 реш'!$A:$B,MATCH($F153,'2016 реш'!$B:$B,0),1)</f>
        <v>Основное мероприятие «Повышение безопасности дорожного движения на территории города Ставрополя»</v>
      </c>
      <c r="H153" s="553">
        <f t="shared" si="5"/>
        <v>1</v>
      </c>
    </row>
    <row r="154" spans="1:8" ht="56.25">
      <c r="A154" s="457" t="s">
        <v>53</v>
      </c>
      <c r="B154" s="457" t="s">
        <v>94</v>
      </c>
      <c r="C154" s="457" t="s">
        <v>48</v>
      </c>
      <c r="D154" s="457" t="s">
        <v>445</v>
      </c>
      <c r="E154" s="190" t="s">
        <v>1333</v>
      </c>
      <c r="F154" s="5" t="str">
        <f t="shared" si="6"/>
        <v>04 2 03 20570</v>
      </c>
      <c r="G154" s="1" t="str">
        <f>INDEX('2016 реш'!$A:$B,MATCH($F154,'2016 реш'!$B:$B,0),1)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H154" s="553">
        <f t="shared" si="5"/>
        <v>1</v>
      </c>
    </row>
    <row r="155" spans="1:8" ht="112.5">
      <c r="A155" s="457" t="s">
        <v>53</v>
      </c>
      <c r="B155" s="457" t="s">
        <v>94</v>
      </c>
      <c r="C155" s="457" t="s">
        <v>48</v>
      </c>
      <c r="D155" s="457" t="s">
        <v>450</v>
      </c>
      <c r="E155" s="190" t="s">
        <v>1334</v>
      </c>
      <c r="F155" s="5" t="str">
        <f t="shared" si="6"/>
        <v>04 2 03 20920</v>
      </c>
      <c r="G155" s="1" t="str">
        <f>INDEX('2016 реш'!$A:$B,MATCH($F155,'2016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H155" s="553">
        <f t="shared" si="5"/>
        <v>1</v>
      </c>
    </row>
    <row r="156" spans="1:8">
      <c r="A156" s="25" t="s">
        <v>53</v>
      </c>
      <c r="B156" s="25" t="s">
        <v>316</v>
      </c>
      <c r="C156" s="25" t="s">
        <v>12</v>
      </c>
      <c r="D156" s="25" t="s">
        <v>13</v>
      </c>
      <c r="E156" s="223" t="s">
        <v>453</v>
      </c>
      <c r="F156" s="5" t="str">
        <f t="shared" si="6"/>
        <v>04 3 00 00000</v>
      </c>
      <c r="G156" s="1" t="str">
        <f>INDEX('2016 реш'!$A:$B,MATCH($F156,'2016 реш'!$B:$B,0),1)</f>
        <v>Подпрограмма «Благоустройство территории города Ставрополя»</v>
      </c>
      <c r="H156" s="553">
        <f t="shared" si="5"/>
        <v>1</v>
      </c>
    </row>
    <row r="157" spans="1:8" ht="39">
      <c r="A157" s="452" t="s">
        <v>53</v>
      </c>
      <c r="B157" s="452" t="s">
        <v>316</v>
      </c>
      <c r="C157" s="452" t="s">
        <v>7</v>
      </c>
      <c r="D157" s="452" t="s">
        <v>13</v>
      </c>
      <c r="E157" s="453" t="s">
        <v>1335</v>
      </c>
      <c r="F157" s="5" t="str">
        <f t="shared" si="6"/>
        <v>04 3 01 00000</v>
      </c>
      <c r="G157" s="1" t="str">
        <f>INDEX('2016 реш'!$A:$B,MATCH($F157,'2016 реш'!$B:$B,0),1)</f>
        <v>Основное мероприятие «Осуществление деятельности по использованию, охране, защите и воспроизводству городских лесов»</v>
      </c>
      <c r="H157" s="553">
        <f t="shared" si="5"/>
        <v>1</v>
      </c>
    </row>
    <row r="158" spans="1:8" ht="37.5">
      <c r="A158" s="457" t="s">
        <v>53</v>
      </c>
      <c r="B158" s="457" t="s">
        <v>316</v>
      </c>
      <c r="C158" s="457" t="s">
        <v>7</v>
      </c>
      <c r="D158" s="457" t="s">
        <v>22</v>
      </c>
      <c r="E158" s="140" t="s">
        <v>34</v>
      </c>
      <c r="F158" s="5" t="str">
        <f t="shared" si="6"/>
        <v>04 3 01 11010</v>
      </c>
      <c r="G158" s="1" t="str">
        <f>INDEX('2016 реш'!$A:$B,MATCH($F158,'2016 реш'!$B:$B,0),1)</f>
        <v>Расходы на обеспечение деятельности (оказание услуг) муниципальных учреждений</v>
      </c>
      <c r="H158" s="553">
        <f t="shared" si="5"/>
        <v>1</v>
      </c>
    </row>
    <row r="159" spans="1:8" ht="37.5">
      <c r="A159" s="457" t="s">
        <v>53</v>
      </c>
      <c r="B159" s="457" t="s">
        <v>316</v>
      </c>
      <c r="C159" s="457" t="s">
        <v>7</v>
      </c>
      <c r="D159" s="457" t="s">
        <v>1536</v>
      </c>
      <c r="E159" s="190" t="s">
        <v>1232</v>
      </c>
      <c r="F159" s="5" t="str">
        <f t="shared" si="6"/>
        <v>04 3 01 77250</v>
      </c>
      <c r="G159" s="1" t="str">
        <f>INDEX('2016 реш'!$A:$B,MATCH($F159,'2016 реш'!$B:$B,0),1)</f>
        <v>Расходы на обеспечение выплаты работникам организаций минимального размера оплаты труда</v>
      </c>
      <c r="H159" s="553">
        <f t="shared" si="5"/>
        <v>1</v>
      </c>
    </row>
    <row r="160" spans="1:8" ht="39">
      <c r="A160" s="452" t="s">
        <v>53</v>
      </c>
      <c r="B160" s="452" t="s">
        <v>316</v>
      </c>
      <c r="C160" s="452" t="s">
        <v>37</v>
      </c>
      <c r="D160" s="452" t="s">
        <v>13</v>
      </c>
      <c r="E160" s="453" t="s">
        <v>1337</v>
      </c>
      <c r="F160" s="5" t="str">
        <f t="shared" si="6"/>
        <v>04 3 02 00000</v>
      </c>
      <c r="G160" s="1" t="str">
        <f>INDEX('2016 реш'!$A:$B,MATCH($F160,'2016 реш'!$B:$B,0),1)</f>
        <v>Основное мероприятие «Создание и обеспечение надлежащего состояния мест захоронения на территории города Ставрополя»</v>
      </c>
      <c r="H160" s="553">
        <f t="shared" si="5"/>
        <v>1</v>
      </c>
    </row>
    <row r="161" spans="1:8" ht="37.5">
      <c r="A161" s="457" t="s">
        <v>53</v>
      </c>
      <c r="B161" s="457" t="s">
        <v>316</v>
      </c>
      <c r="C161" s="457" t="s">
        <v>37</v>
      </c>
      <c r="D161" s="457" t="s">
        <v>463</v>
      </c>
      <c r="E161" s="190" t="s">
        <v>462</v>
      </c>
      <c r="F161" s="5" t="str">
        <f t="shared" si="6"/>
        <v>04 3 02 20290</v>
      </c>
      <c r="G161" s="1" t="str">
        <f>INDEX('2016 реш'!$A:$B,MATCH($F161,'2016 реш'!$B:$B,0),1)</f>
        <v>Расходы на проектирование, строительство и содержание мест захоронения на территории города Ставрополя</v>
      </c>
      <c r="H161" s="553">
        <f t="shared" si="5"/>
        <v>1</v>
      </c>
    </row>
    <row r="162" spans="1:8" ht="56.25">
      <c r="A162" s="457" t="s">
        <v>53</v>
      </c>
      <c r="B162" s="457" t="s">
        <v>316</v>
      </c>
      <c r="C162" s="457" t="s">
        <v>37</v>
      </c>
      <c r="D162" s="457" t="s">
        <v>1564</v>
      </c>
      <c r="E162" s="190" t="s">
        <v>1338</v>
      </c>
      <c r="F162" s="5" t="str">
        <f t="shared" si="6"/>
        <v>04 3 02 77260</v>
      </c>
      <c r="G162" s="1" t="str">
        <f>INDEX('2016 реш'!$A:$B,MATCH($F162,'2016 реш'!$B:$B,0),1)</f>
        <v>Реализация мероприятий по созданию мест погребения на территории муниципальных образований Ставропольского края за счет средств краевого бюджета</v>
      </c>
      <c r="H162" s="553">
        <f t="shared" si="5"/>
        <v>1</v>
      </c>
    </row>
    <row r="163" spans="1:8" ht="56.25">
      <c r="A163" s="457" t="s">
        <v>53</v>
      </c>
      <c r="B163" s="457" t="s">
        <v>316</v>
      </c>
      <c r="C163" s="457" t="s">
        <v>37</v>
      </c>
      <c r="D163" s="457" t="s">
        <v>1565</v>
      </c>
      <c r="E163" s="190" t="s">
        <v>1340</v>
      </c>
      <c r="F163" s="5" t="str">
        <f t="shared" si="6"/>
        <v>04 3 02 S7260</v>
      </c>
      <c r="G163" s="1" t="str">
        <f>INDEX('2016 реш'!$A:$B,MATCH($F163,'2016 реш'!$B:$B,0),1)</f>
        <v>Реализация мероприятий по созданию мест погребения на территории муниципального образования города Ставрополя за счет средств местного бюджета</v>
      </c>
      <c r="H163" s="553">
        <f t="shared" si="5"/>
        <v>1</v>
      </c>
    </row>
    <row r="164" spans="1:8" ht="58.5">
      <c r="A164" s="452" t="s">
        <v>53</v>
      </c>
      <c r="B164" s="452" t="s">
        <v>316</v>
      </c>
      <c r="C164" s="452" t="s">
        <v>48</v>
      </c>
      <c r="D164" s="452" t="s">
        <v>13</v>
      </c>
      <c r="E164" s="453" t="s">
        <v>1342</v>
      </c>
      <c r="F164" s="5" t="str">
        <f t="shared" si="6"/>
        <v>04 3 03 00000</v>
      </c>
      <c r="G164" s="1" t="str">
        <f>INDEX('2016 реш'!$A:$B,MATCH($F164,'2016 реш'!$B:$B,0),1)</f>
        <v>Основное мероприятие «Организация отлова и содержания безнадзорных животных, сбор трупов и их захоронение в установленном порядке»</v>
      </c>
      <c r="H164" s="553">
        <f t="shared" si="5"/>
        <v>1</v>
      </c>
    </row>
    <row r="165" spans="1:8" ht="37.5">
      <c r="A165" s="14" t="s">
        <v>53</v>
      </c>
      <c r="B165" s="14" t="s">
        <v>316</v>
      </c>
      <c r="C165" s="440" t="s">
        <v>48</v>
      </c>
      <c r="D165" s="440">
        <v>77150</v>
      </c>
      <c r="E165" s="190" t="s">
        <v>1343</v>
      </c>
      <c r="F165" s="5" t="str">
        <f t="shared" si="6"/>
        <v>04 3 03 77150</v>
      </c>
      <c r="G165" s="1" t="str">
        <f>INDEX('2016 реш'!$A:$B,MATCH($F165,'2016 реш'!$B:$B,0),1)</f>
        <v>Организация проведения на территории города Ставрополя мероприятий по отлову и содержанию безнадзорных животных</v>
      </c>
      <c r="H165" s="553">
        <f t="shared" si="5"/>
        <v>1</v>
      </c>
    </row>
    <row r="166" spans="1:8" ht="39">
      <c r="A166" s="452" t="s">
        <v>53</v>
      </c>
      <c r="B166" s="452" t="s">
        <v>316</v>
      </c>
      <c r="C166" s="452" t="s">
        <v>53</v>
      </c>
      <c r="D166" s="452" t="s">
        <v>13</v>
      </c>
      <c r="E166" s="453" t="s">
        <v>1344</v>
      </c>
      <c r="F166" s="5" t="str">
        <f t="shared" si="6"/>
        <v>04 3 04 00000</v>
      </c>
      <c r="G166" s="1" t="str">
        <f>INDEX('2016 реш'!$A:$B,MATCH($F166,'2016 реш'!$B:$B,0),1)</f>
        <v>Основное мероприятие «Благоустройство территории города Ставрополя»</v>
      </c>
      <c r="H166" s="553">
        <f t="shared" si="5"/>
        <v>1</v>
      </c>
    </row>
    <row r="167" spans="1:8" ht="37.5">
      <c r="A167" s="457" t="s">
        <v>53</v>
      </c>
      <c r="B167" s="457" t="s">
        <v>316</v>
      </c>
      <c r="C167" s="457" t="s">
        <v>53</v>
      </c>
      <c r="D167" s="457" t="s">
        <v>22</v>
      </c>
      <c r="E167" s="190" t="s">
        <v>34</v>
      </c>
      <c r="F167" s="5" t="str">
        <f t="shared" si="6"/>
        <v>04 3 04 11010</v>
      </c>
      <c r="G167" s="1" t="str">
        <f>INDEX('2016 реш'!$A:$B,MATCH($F167,'2016 реш'!$B:$B,0),1)</f>
        <v>Расходы на обеспечение деятельности (оказание услуг) муниципальных учреждений</v>
      </c>
      <c r="H167" s="553">
        <f t="shared" si="5"/>
        <v>1</v>
      </c>
    </row>
    <row r="168" spans="1:8">
      <c r="A168" s="457" t="s">
        <v>53</v>
      </c>
      <c r="B168" s="457" t="s">
        <v>316</v>
      </c>
      <c r="C168" s="457" t="s">
        <v>53</v>
      </c>
      <c r="D168" s="457" t="s">
        <v>472</v>
      </c>
      <c r="E168" s="265" t="s">
        <v>471</v>
      </c>
      <c r="F168" s="5" t="str">
        <f t="shared" si="6"/>
        <v>04 3 04 20280</v>
      </c>
      <c r="G168" s="1" t="str">
        <f>INDEX('2016 реш'!$A:$B,MATCH($F168,'2016 реш'!$B:$B,0),1)</f>
        <v>Расходы на уличное освещение города Ставрополя</v>
      </c>
      <c r="H168" s="553">
        <f t="shared" si="5"/>
        <v>1</v>
      </c>
    </row>
    <row r="169" spans="1:8" ht="37.5">
      <c r="A169" s="457" t="s">
        <v>53</v>
      </c>
      <c r="B169" s="457" t="s">
        <v>316</v>
      </c>
      <c r="C169" s="457" t="s">
        <v>53</v>
      </c>
      <c r="D169" s="457" t="s">
        <v>477</v>
      </c>
      <c r="E169" s="190" t="s">
        <v>476</v>
      </c>
      <c r="F169" s="5" t="str">
        <f t="shared" si="6"/>
        <v>04 3 04 20300</v>
      </c>
      <c r="G169" s="1" t="str">
        <f>INDEX('2016 реш'!$A:$B,MATCH($F169,'2016 реш'!$B:$B,0),1)</f>
        <v>Расходы на прочие мероприятия по благоустройству территории города Ставрополя</v>
      </c>
      <c r="H169" s="553">
        <f t="shared" si="5"/>
        <v>1</v>
      </c>
    </row>
    <row r="170" spans="1:8" ht="37.5">
      <c r="A170" s="457" t="s">
        <v>53</v>
      </c>
      <c r="B170" s="457" t="s">
        <v>316</v>
      </c>
      <c r="C170" s="457" t="s">
        <v>53</v>
      </c>
      <c r="D170" s="457" t="s">
        <v>482</v>
      </c>
      <c r="E170" s="190" t="s">
        <v>481</v>
      </c>
      <c r="F170" s="5" t="str">
        <f t="shared" si="6"/>
        <v>04 3 04 20780</v>
      </c>
      <c r="G170" s="1" t="str">
        <f>INDEX('2016 реш'!$A:$B,MATCH($F170,'2016 реш'!$B:$B,0),1)</f>
        <v>Расходы на проведение мероприятий по озеленению территории города Ставрополя</v>
      </c>
      <c r="H170" s="553">
        <f t="shared" si="5"/>
        <v>1</v>
      </c>
    </row>
    <row r="171" spans="1:8" ht="93.75">
      <c r="A171" s="457" t="s">
        <v>53</v>
      </c>
      <c r="B171" s="457" t="s">
        <v>316</v>
      </c>
      <c r="C171" s="457" t="s">
        <v>53</v>
      </c>
      <c r="D171" s="457" t="s">
        <v>487</v>
      </c>
      <c r="E171" s="190" t="s">
        <v>1345</v>
      </c>
      <c r="F171" s="5" t="str">
        <f t="shared" si="6"/>
        <v>04 3 04 20790</v>
      </c>
      <c r="G171" s="1" t="str">
        <f>INDEX('2016 реш'!$A:$B,MATCH($F171,'2016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v>
      </c>
      <c r="H171" s="553">
        <f t="shared" si="5"/>
        <v>1</v>
      </c>
    </row>
    <row r="172" spans="1:8" ht="75">
      <c r="A172" s="447" t="s">
        <v>53</v>
      </c>
      <c r="B172" s="447" t="s">
        <v>316</v>
      </c>
      <c r="C172" s="447" t="s">
        <v>53</v>
      </c>
      <c r="D172" s="447" t="s">
        <v>492</v>
      </c>
      <c r="E172" s="190" t="s">
        <v>1346</v>
      </c>
      <c r="F172" s="5" t="str">
        <f t="shared" si="6"/>
        <v>04 3 04 20800</v>
      </c>
      <c r="G172" s="1" t="str">
        <f>INDEX('2016 реш'!$A:$B,MATCH($F172,'2016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H172" s="553">
        <f t="shared" si="5"/>
        <v>1</v>
      </c>
    </row>
    <row r="173" spans="1:8" ht="75">
      <c r="A173" s="457" t="s">
        <v>53</v>
      </c>
      <c r="B173" s="457" t="s">
        <v>316</v>
      </c>
      <c r="C173" s="457" t="s">
        <v>53</v>
      </c>
      <c r="D173" s="457" t="s">
        <v>1566</v>
      </c>
      <c r="E173" s="450" t="s">
        <v>1347</v>
      </c>
      <c r="F173" s="5" t="str">
        <f t="shared" si="6"/>
        <v>04 3 04 77060</v>
      </c>
      <c r="G173" s="1" t="str">
        <f>INDEX('2016 реш'!$A:$B,MATCH($F173,'2016 реш'!$B:$B,0),1)</f>
        <v xml:space="preserve">Реализация мероприятий по модернизации (реконструкции или строительству) объектов жилищно-коммунального комплекса за счет средств субсидии из бюджета Ставропольского края
</v>
      </c>
      <c r="H173" s="553">
        <f t="shared" si="5"/>
        <v>1</v>
      </c>
    </row>
    <row r="174" spans="1:8" ht="37.5">
      <c r="A174" s="457" t="s">
        <v>53</v>
      </c>
      <c r="B174" s="457" t="s">
        <v>316</v>
      </c>
      <c r="C174" s="457" t="s">
        <v>53</v>
      </c>
      <c r="D174" s="457" t="s">
        <v>482</v>
      </c>
      <c r="E174" s="190" t="s">
        <v>481</v>
      </c>
      <c r="F174" s="5" t="str">
        <f t="shared" si="6"/>
        <v>04 3 04 20780</v>
      </c>
      <c r="G174" s="1" t="str">
        <f>INDEX('2016 реш'!$A:$B,MATCH($F174,'2016 реш'!$B:$B,0),1)</f>
        <v>Расходы на проведение мероприятий по озеленению территории города Ставрополя</v>
      </c>
      <c r="H174" s="553">
        <f t="shared" si="5"/>
        <v>1</v>
      </c>
    </row>
    <row r="175" spans="1:8" ht="75">
      <c r="A175" s="447" t="s">
        <v>53</v>
      </c>
      <c r="B175" s="447" t="s">
        <v>316</v>
      </c>
      <c r="C175" s="447" t="s">
        <v>53</v>
      </c>
      <c r="D175" s="447" t="s">
        <v>492</v>
      </c>
      <c r="E175" s="190" t="s">
        <v>1346</v>
      </c>
      <c r="F175" s="5" t="str">
        <f t="shared" si="6"/>
        <v>04 3 04 20800</v>
      </c>
      <c r="G175" s="1" t="str">
        <f>INDEX('2016 реш'!$A:$B,MATCH($F175,'2016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H175" s="553">
        <f t="shared" si="5"/>
        <v>1</v>
      </c>
    </row>
    <row r="176" spans="1:8" ht="67.5">
      <c r="A176" s="207" t="s">
        <v>62</v>
      </c>
      <c r="B176" s="207" t="s">
        <v>8</v>
      </c>
      <c r="C176" s="207" t="s">
        <v>12</v>
      </c>
      <c r="D176" s="207" t="s">
        <v>13</v>
      </c>
      <c r="E176" s="267" t="s">
        <v>495</v>
      </c>
      <c r="F176" s="5" t="str">
        <f t="shared" si="6"/>
        <v>05 0 00 00000</v>
      </c>
      <c r="G176" s="1" t="str">
        <f>INDEX('2016 реш'!$A:$B,MATCH($F176,'2016 реш'!$B:$B,0),1)</f>
        <v>Муниципальная программа «Развитие градостроительства на территории города Ставрополя на 2014 - 2018 годы»</v>
      </c>
      <c r="H176" s="553">
        <f t="shared" si="5"/>
        <v>1</v>
      </c>
    </row>
    <row r="177" spans="1:8">
      <c r="A177" s="25" t="s">
        <v>62</v>
      </c>
      <c r="B177" s="25" t="s">
        <v>15</v>
      </c>
      <c r="C177" s="25" t="s">
        <v>12</v>
      </c>
      <c r="D177" s="25" t="s">
        <v>13</v>
      </c>
      <c r="E177" s="223" t="s">
        <v>498</v>
      </c>
      <c r="F177" s="5" t="str">
        <f t="shared" si="6"/>
        <v>05 1 00 00000</v>
      </c>
      <c r="G177" s="1" t="str">
        <f>INDEX('2016 реш'!$A:$B,MATCH($F177,'2016 реш'!$B:$B,0),1)</f>
        <v xml:space="preserve">Подпрограмма «Градостроительство в городе Ставрополе» </v>
      </c>
      <c r="H177" s="553">
        <f t="shared" si="5"/>
        <v>1</v>
      </c>
    </row>
    <row r="178" spans="1:8" ht="78">
      <c r="A178" s="452" t="s">
        <v>62</v>
      </c>
      <c r="B178" s="452" t="s">
        <v>15</v>
      </c>
      <c r="C178" s="452" t="s">
        <v>7</v>
      </c>
      <c r="D178" s="452" t="s">
        <v>13</v>
      </c>
      <c r="E178" s="453" t="s">
        <v>1349</v>
      </c>
      <c r="F178" s="5" t="str">
        <f t="shared" si="6"/>
        <v>05 1 01 00000</v>
      </c>
      <c r="G178" s="1" t="str">
        <f>INDEX('2016 реш'!$A:$B,MATCH($F178,'2016 реш'!$B:$B,0),1)</f>
        <v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v>
      </c>
      <c r="H178" s="553">
        <f t="shared" si="5"/>
        <v>1</v>
      </c>
    </row>
    <row r="179" spans="1:8">
      <c r="A179" s="440" t="s">
        <v>62</v>
      </c>
      <c r="B179" s="440" t="s">
        <v>15</v>
      </c>
      <c r="C179" s="440" t="s">
        <v>7</v>
      </c>
      <c r="D179" s="440" t="s">
        <v>503</v>
      </c>
      <c r="E179" s="190" t="s">
        <v>502</v>
      </c>
      <c r="F179" s="5" t="str">
        <f t="shared" si="6"/>
        <v>05 1 01 20390</v>
      </c>
      <c r="G179" s="1" t="str">
        <f>INDEX('2016 реш'!$A:$B,MATCH($F179,'2016 реш'!$B:$B,0),1)</f>
        <v>Расходы на подготовку документов территориального планирования</v>
      </c>
      <c r="H179" s="553">
        <f t="shared" si="5"/>
        <v>1</v>
      </c>
    </row>
    <row r="180" spans="1:8" ht="78">
      <c r="A180" s="452" t="s">
        <v>62</v>
      </c>
      <c r="B180" s="452" t="s">
        <v>15</v>
      </c>
      <c r="C180" s="452" t="s">
        <v>37</v>
      </c>
      <c r="D180" s="452" t="s">
        <v>13</v>
      </c>
      <c r="E180" s="453" t="s">
        <v>1350</v>
      </c>
      <c r="F180" s="5" t="str">
        <f t="shared" si="6"/>
        <v>05 1 02 00000</v>
      </c>
      <c r="G180" s="1" t="str">
        <f>INDEX('2016 реш'!$A:$B,MATCH($F180,'2016 реш'!$B:$B,0),1)</f>
        <v>Основное мероприятие «Выполнение функций заказчиков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v>
      </c>
      <c r="H180" s="553">
        <f t="shared" si="5"/>
        <v>1</v>
      </c>
    </row>
    <row r="181" spans="1:8">
      <c r="A181" s="440" t="s">
        <v>62</v>
      </c>
      <c r="B181" s="440" t="s">
        <v>15</v>
      </c>
      <c r="C181" s="440" t="s">
        <v>37</v>
      </c>
      <c r="D181" s="440" t="s">
        <v>503</v>
      </c>
      <c r="E181" s="190" t="s">
        <v>502</v>
      </c>
      <c r="F181" s="5" t="str">
        <f t="shared" si="6"/>
        <v>05 1 02 20390</v>
      </c>
      <c r="G181" s="1" t="str">
        <f>INDEX('2016 реш'!$A:$B,MATCH($F181,'2016 реш'!$B:$B,0),1)</f>
        <v>Расходы на подготовку документов территориального планирования</v>
      </c>
      <c r="H181" s="553">
        <f t="shared" si="5"/>
        <v>1</v>
      </c>
    </row>
    <row r="182" spans="1:8" ht="45">
      <c r="A182" s="9" t="s">
        <v>68</v>
      </c>
      <c r="B182" s="9" t="s">
        <v>8</v>
      </c>
      <c r="C182" s="9" t="s">
        <v>12</v>
      </c>
      <c r="D182" s="9" t="s">
        <v>13</v>
      </c>
      <c r="E182" s="136" t="s">
        <v>508</v>
      </c>
      <c r="F182" s="5" t="str">
        <f t="shared" si="6"/>
        <v>06 0 00 00000</v>
      </c>
      <c r="G182" s="1" t="str">
        <f>INDEX('2016 реш'!$A:$B,MATCH($F182,'2016 реш'!$B:$B,0),1)</f>
        <v xml:space="preserve">Муниципальная программа «Обеспечение жильем населения города Ставрополя на 2014 - 2018 годы» </v>
      </c>
      <c r="H182" s="553">
        <f t="shared" si="5"/>
        <v>1</v>
      </c>
    </row>
    <row r="183" spans="1:8" ht="37.5">
      <c r="A183" s="25" t="s">
        <v>68</v>
      </c>
      <c r="B183" s="25" t="s">
        <v>15</v>
      </c>
      <c r="C183" s="25" t="s">
        <v>12</v>
      </c>
      <c r="D183" s="25" t="s">
        <v>13</v>
      </c>
      <c r="E183" s="223" t="s">
        <v>512</v>
      </c>
      <c r="F183" s="5" t="str">
        <f t="shared" si="6"/>
        <v>06 1 00 00000</v>
      </c>
      <c r="G183" s="1" t="str">
        <f>INDEX('2016 реш'!$A:$B,MATCH($F183,'2016 реш'!$B:$B,0),1)</f>
        <v xml:space="preserve">Подпрограмма «Обеспечение жильем молодых семей в городе Ставрополе на 2014 - 2018 годы» </v>
      </c>
      <c r="H183" s="553">
        <f t="shared" si="5"/>
        <v>1</v>
      </c>
    </row>
    <row r="184" spans="1:8" ht="39">
      <c r="A184" s="452" t="s">
        <v>68</v>
      </c>
      <c r="B184" s="452" t="s">
        <v>15</v>
      </c>
      <c r="C184" s="452" t="s">
        <v>7</v>
      </c>
      <c r="D184" s="452" t="s">
        <v>13</v>
      </c>
      <c r="E184" s="453" t="s">
        <v>1351</v>
      </c>
      <c r="F184" s="5" t="str">
        <f t="shared" si="6"/>
        <v>06 1 01 00000</v>
      </c>
      <c r="G184" s="1" t="str">
        <f>INDEX('2016 реш'!$A:$B,MATCH($F184,'2016 реш'!$B:$B,0),1)</f>
        <v>Основное мероприятие «Предоставление молодым семьям социальных выплат»</v>
      </c>
      <c r="H184" s="553">
        <f t="shared" si="5"/>
        <v>1</v>
      </c>
    </row>
    <row r="185" spans="1:8" ht="56.25">
      <c r="A185" s="440" t="s">
        <v>68</v>
      </c>
      <c r="B185" s="440" t="s">
        <v>15</v>
      </c>
      <c r="C185" s="440" t="s">
        <v>7</v>
      </c>
      <c r="D185" s="440" t="s">
        <v>1567</v>
      </c>
      <c r="E185" s="450" t="s">
        <v>1352</v>
      </c>
      <c r="F185" s="5" t="str">
        <f t="shared" si="6"/>
        <v>06 1 01 50200</v>
      </c>
      <c r="G185" s="1" t="str">
        <f>INDEX('2016 реш'!$A:$B,MATCH($F185,'2016 реш'!$B:$B,0),1)</f>
        <v>Расходы на предоставление социальных выплат молодым семьям на приобретение (строительство) жилья счет средств федерального бюджета</v>
      </c>
      <c r="H185" s="553">
        <f t="shared" si="5"/>
        <v>1</v>
      </c>
    </row>
    <row r="186" spans="1:8" ht="37.5">
      <c r="A186" s="440" t="s">
        <v>68</v>
      </c>
      <c r="B186" s="440" t="s">
        <v>15</v>
      </c>
      <c r="C186" s="440" t="s">
        <v>7</v>
      </c>
      <c r="D186" s="440" t="s">
        <v>1568</v>
      </c>
      <c r="E186" s="450" t="s">
        <v>517</v>
      </c>
      <c r="F186" s="5" t="str">
        <f t="shared" si="6"/>
        <v>06 1 01 70200</v>
      </c>
      <c r="G186" s="1" t="str">
        <f>INDEX('2016 реш'!$A:$B,MATCH($F186,'2016 реш'!$B:$B,0),1)</f>
        <v>Расходы на предоставление социальных выплат молодым семьям на приобретение (строительство) жилья</v>
      </c>
      <c r="H186" s="553">
        <f t="shared" si="5"/>
        <v>1</v>
      </c>
    </row>
    <row r="187" spans="1:8" ht="56.25">
      <c r="A187" s="440" t="s">
        <v>68</v>
      </c>
      <c r="B187" s="440" t="s">
        <v>15</v>
      </c>
      <c r="C187" s="440" t="s">
        <v>7</v>
      </c>
      <c r="D187" s="14" t="s">
        <v>1885</v>
      </c>
      <c r="E187" s="450" t="s">
        <v>1886</v>
      </c>
      <c r="F187" s="5" t="str">
        <f t="shared" si="6"/>
        <v>06 1 01 R0200</v>
      </c>
      <c r="G187" s="1" t="str">
        <f>INDEX('2016 реш'!$A:$B,MATCH($F187,'2016 реш'!$B:$B,0),1)</f>
        <v>Субсидии на предоставление молодым  семьям социальных выплат на приобретение (строительство) жилья за счет средств краевого бюджета</v>
      </c>
      <c r="H187" s="553">
        <f t="shared" si="5"/>
        <v>0</v>
      </c>
    </row>
    <row r="188" spans="1:8" ht="37.5">
      <c r="A188" s="440" t="s">
        <v>68</v>
      </c>
      <c r="B188" s="440" t="s">
        <v>15</v>
      </c>
      <c r="C188" s="440" t="s">
        <v>7</v>
      </c>
      <c r="D188" s="440" t="s">
        <v>1569</v>
      </c>
      <c r="E188" s="450" t="s">
        <v>517</v>
      </c>
      <c r="F188" s="5" t="str">
        <f t="shared" si="6"/>
        <v>06 1 01 L0200</v>
      </c>
      <c r="G188" s="1" t="str">
        <f>INDEX('2016 реш'!$A:$B,MATCH($F188,'2016 реш'!$B:$B,0),1)</f>
        <v>Расходы на предоставление социальных выплат молодым семьям на приобретение (строительство) жилья</v>
      </c>
      <c r="H188" s="553">
        <f t="shared" si="5"/>
        <v>1</v>
      </c>
    </row>
    <row r="189" spans="1:8" ht="45">
      <c r="A189" s="9" t="s">
        <v>73</v>
      </c>
      <c r="B189" s="9" t="s">
        <v>8</v>
      </c>
      <c r="C189" s="9" t="s">
        <v>12</v>
      </c>
      <c r="D189" s="9" t="s">
        <v>13</v>
      </c>
      <c r="E189" s="136" t="s">
        <v>527</v>
      </c>
      <c r="F189" s="5" t="str">
        <f t="shared" si="6"/>
        <v>07 0 00 00000</v>
      </c>
      <c r="G189" s="1" t="str">
        <f>INDEX('2016 реш'!$A:$B,MATCH($F189,'2016 реш'!$B:$B,0),1)</f>
        <v>Муниципальная программа «Культура города Ставрополя на 2014 - 2018 годы»</v>
      </c>
      <c r="H189" s="553">
        <f t="shared" si="5"/>
        <v>1</v>
      </c>
    </row>
    <row r="190" spans="1:8" ht="75">
      <c r="A190" s="25" t="s">
        <v>73</v>
      </c>
      <c r="B190" s="25" t="s">
        <v>15</v>
      </c>
      <c r="C190" s="25" t="s">
        <v>12</v>
      </c>
      <c r="D190" s="25" t="s">
        <v>13</v>
      </c>
      <c r="E190" s="223" t="s">
        <v>530</v>
      </c>
      <c r="F190" s="5" t="str">
        <f t="shared" si="6"/>
        <v>07 1 00 00000</v>
      </c>
      <c r="G190" s="1" t="str">
        <f>INDEX('2016 реш'!$A:$B,MATCH($F190,'2016 реш'!$B:$B,0),1)</f>
        <v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 </v>
      </c>
      <c r="H190" s="553">
        <f t="shared" si="5"/>
        <v>1</v>
      </c>
    </row>
    <row r="191" spans="1:8" ht="97.5">
      <c r="A191" s="452" t="s">
        <v>73</v>
      </c>
      <c r="B191" s="452" t="s">
        <v>15</v>
      </c>
      <c r="C191" s="452" t="s">
        <v>7</v>
      </c>
      <c r="D191" s="452" t="s">
        <v>13</v>
      </c>
      <c r="E191" s="453" t="s">
        <v>1367</v>
      </c>
      <c r="F191" s="5" t="str">
        <f t="shared" si="6"/>
        <v>07 1 01 00000</v>
      </c>
      <c r="G191" s="1" t="str">
        <f>INDEX('2016 реш'!$A:$B,MATCH($F191,'2016 реш'!$B:$B,0),1)</f>
        <v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v>
      </c>
      <c r="H191" s="553">
        <f t="shared" si="5"/>
        <v>1</v>
      </c>
    </row>
    <row r="192" spans="1:8" ht="37.5">
      <c r="A192" s="440" t="s">
        <v>73</v>
      </c>
      <c r="B192" s="440" t="s">
        <v>15</v>
      </c>
      <c r="C192" s="440" t="s">
        <v>7</v>
      </c>
      <c r="D192" s="440" t="s">
        <v>535</v>
      </c>
      <c r="E192" s="450" t="s">
        <v>534</v>
      </c>
      <c r="F192" s="5" t="str">
        <f t="shared" si="6"/>
        <v>07 1 01 20060</v>
      </c>
      <c r="G192" s="1" t="str">
        <f>INDEX('2016 реш'!$A:$B,MATCH($F192,'2016 реш'!$B:$B,0),1)</f>
        <v>Расходы на проведение культурно-массовых мероприятий в городе Ставрополе</v>
      </c>
      <c r="H192" s="553">
        <f t="shared" si="5"/>
        <v>1</v>
      </c>
    </row>
    <row r="193" spans="1:8" ht="37.5">
      <c r="A193" s="440" t="s">
        <v>73</v>
      </c>
      <c r="B193" s="440" t="s">
        <v>15</v>
      </c>
      <c r="C193" s="440" t="s">
        <v>7</v>
      </c>
      <c r="D193" s="440" t="s">
        <v>537</v>
      </c>
      <c r="E193" s="450" t="s">
        <v>1368</v>
      </c>
      <c r="F193" s="5" t="str">
        <f t="shared" si="6"/>
        <v>07 1 01 21130</v>
      </c>
      <c r="G193" s="1" t="str">
        <f>INDEX('2016 реш'!$A:$B,MATCH($F193,'2016 реш'!$B:$B,0),1)</f>
        <v>Расходы на праздничное оформление города Ставрополя посредством лайтбоксов, установленных на остановочных пунктах</v>
      </c>
      <c r="H193" s="553">
        <f t="shared" si="5"/>
        <v>1</v>
      </c>
    </row>
    <row r="194" spans="1:8">
      <c r="A194" s="25" t="s">
        <v>73</v>
      </c>
      <c r="B194" s="25" t="s">
        <v>94</v>
      </c>
      <c r="C194" s="25" t="s">
        <v>12</v>
      </c>
      <c r="D194" s="25" t="s">
        <v>13</v>
      </c>
      <c r="E194" s="223" t="s">
        <v>540</v>
      </c>
      <c r="F194" s="5" t="str">
        <f t="shared" si="6"/>
        <v>07 2 00 00000</v>
      </c>
      <c r="G194" s="1" t="str">
        <f>INDEX('2016 реш'!$A:$B,MATCH($F194,'2016 реш'!$B:$B,0),1)</f>
        <v>Подпрограмма «Развитие культуры города Ставрополя»</v>
      </c>
      <c r="H194" s="553">
        <f t="shared" si="5"/>
        <v>1</v>
      </c>
    </row>
    <row r="195" spans="1:8" ht="39">
      <c r="A195" s="452" t="s">
        <v>73</v>
      </c>
      <c r="B195" s="452" t="s">
        <v>94</v>
      </c>
      <c r="C195" s="452" t="s">
        <v>7</v>
      </c>
      <c r="D195" s="452" t="s">
        <v>13</v>
      </c>
      <c r="E195" s="453" t="s">
        <v>1369</v>
      </c>
      <c r="F195" s="5" t="str">
        <f t="shared" si="6"/>
        <v>07 2 01 00000</v>
      </c>
      <c r="G195" s="1" t="str">
        <f>INDEX('2016 реш'!$A:$B,MATCH($F195,'2016 реш'!$B:$B,0),1)</f>
        <v>Основное мероприятие «Обеспечение деятельности муниципальных учреждений дополнительного образования детей в сфере культуры»</v>
      </c>
      <c r="H195" s="553">
        <f t="shared" si="5"/>
        <v>1</v>
      </c>
    </row>
    <row r="196" spans="1:8" ht="37.5">
      <c r="A196" s="440" t="s">
        <v>73</v>
      </c>
      <c r="B196" s="440" t="s">
        <v>94</v>
      </c>
      <c r="C196" s="440" t="s">
        <v>7</v>
      </c>
      <c r="D196" s="457" t="s">
        <v>22</v>
      </c>
      <c r="E196" s="450" t="s">
        <v>34</v>
      </c>
      <c r="F196" s="5" t="str">
        <f t="shared" si="6"/>
        <v>07 2 01 11010</v>
      </c>
      <c r="G196" s="1" t="str">
        <f>INDEX('2016 реш'!$A:$B,MATCH($F196,'2016 реш'!$B:$B,0),1)</f>
        <v>Расходы на обеспечение деятельности (оказание услуг) муниципальных учреждений</v>
      </c>
      <c r="H196" s="553">
        <f t="shared" si="5"/>
        <v>1</v>
      </c>
    </row>
    <row r="197" spans="1:8" ht="56.25">
      <c r="A197" s="440" t="s">
        <v>73</v>
      </c>
      <c r="B197" s="440" t="s">
        <v>94</v>
      </c>
      <c r="C197" s="440" t="s">
        <v>7</v>
      </c>
      <c r="D197" s="457" t="s">
        <v>1539</v>
      </c>
      <c r="E197" s="190" t="s">
        <v>1238</v>
      </c>
      <c r="F197" s="5" t="str">
        <f t="shared" si="6"/>
        <v>07 2 01 77080</v>
      </c>
      <c r="G197" s="1" t="str">
        <f>INDEX('2016 реш'!$A:$B,MATCH($F197,'2016 реш'!$B:$B,0),1)</f>
        <v>Расходы на 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</v>
      </c>
      <c r="H197" s="553">
        <f t="shared" si="5"/>
        <v>1</v>
      </c>
    </row>
    <row r="198" spans="1:8" ht="37.5">
      <c r="A198" s="440" t="s">
        <v>73</v>
      </c>
      <c r="B198" s="440" t="s">
        <v>94</v>
      </c>
      <c r="C198" s="440" t="s">
        <v>7</v>
      </c>
      <c r="D198" s="457" t="s">
        <v>1536</v>
      </c>
      <c r="E198" s="190" t="s">
        <v>1232</v>
      </c>
      <c r="F198" s="5" t="str">
        <f t="shared" si="6"/>
        <v>07 2 01 77250</v>
      </c>
      <c r="G198" s="1" t="str">
        <f>INDEX('2016 реш'!$A:$B,MATCH($F198,'2016 реш'!$B:$B,0),1)</f>
        <v>Расходы на обеспечение выплаты работникам организаций минимального размера оплаты труда</v>
      </c>
      <c r="H198" s="553">
        <f t="shared" si="5"/>
        <v>1</v>
      </c>
    </row>
    <row r="199" spans="1:8" ht="56.25">
      <c r="A199" s="440" t="s">
        <v>73</v>
      </c>
      <c r="B199" s="440" t="s">
        <v>94</v>
      </c>
      <c r="C199" s="440" t="s">
        <v>7</v>
      </c>
      <c r="D199" s="457" t="s">
        <v>1540</v>
      </c>
      <c r="E199" s="190" t="s">
        <v>1241</v>
      </c>
      <c r="F199" s="5" t="str">
        <f t="shared" si="6"/>
        <v>07 2 01 S7080</v>
      </c>
      <c r="G199" s="1" t="str">
        <f>INDEX('2016 реш'!$A:$B,MATCH($F199,'2016 реш'!$B:$B,0),1)</f>
        <v xml:space="preserve">Расходы на 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 </v>
      </c>
      <c r="H199" s="553">
        <f t="shared" si="5"/>
        <v>1</v>
      </c>
    </row>
    <row r="200" spans="1:8" ht="39">
      <c r="A200" s="452" t="s">
        <v>73</v>
      </c>
      <c r="B200" s="452" t="s">
        <v>94</v>
      </c>
      <c r="C200" s="452" t="s">
        <v>37</v>
      </c>
      <c r="D200" s="452" t="s">
        <v>13</v>
      </c>
      <c r="E200" s="453" t="s">
        <v>1373</v>
      </c>
      <c r="F200" s="5" t="str">
        <f t="shared" si="6"/>
        <v>07 2 02 00000</v>
      </c>
      <c r="G200" s="1" t="str">
        <f>INDEX('2016 реш'!$A:$B,MATCH($F200,'2016 реш'!$B:$B,0),1)</f>
        <v>Основное мероприятие «Обеспечение деятельности муниципальных учреждений  культурно-досугового типа»</v>
      </c>
      <c r="H200" s="553">
        <f t="shared" si="5"/>
        <v>1</v>
      </c>
    </row>
    <row r="201" spans="1:8" ht="37.5">
      <c r="A201" s="440" t="s">
        <v>73</v>
      </c>
      <c r="B201" s="440" t="s">
        <v>94</v>
      </c>
      <c r="C201" s="440" t="s">
        <v>37</v>
      </c>
      <c r="D201" s="457" t="s">
        <v>22</v>
      </c>
      <c r="E201" s="450" t="s">
        <v>34</v>
      </c>
      <c r="F201" s="5" t="str">
        <f t="shared" si="6"/>
        <v>07 2 02 11010</v>
      </c>
      <c r="G201" s="1" t="str">
        <f>INDEX('2016 реш'!$A:$B,MATCH($F201,'2016 реш'!$B:$B,0),1)</f>
        <v>Расходы на обеспечение деятельности (оказание услуг) муниципальных учреждений</v>
      </c>
      <c r="H201" s="553">
        <f t="shared" ref="H201:H264" si="7">IF(E201=G201,1,0)</f>
        <v>1</v>
      </c>
    </row>
    <row r="202" spans="1:8" ht="39">
      <c r="A202" s="452" t="s">
        <v>73</v>
      </c>
      <c r="B202" s="452" t="s">
        <v>94</v>
      </c>
      <c r="C202" s="452" t="s">
        <v>48</v>
      </c>
      <c r="D202" s="452" t="s">
        <v>13</v>
      </c>
      <c r="E202" s="453" t="s">
        <v>1374</v>
      </c>
      <c r="F202" s="5" t="str">
        <f t="shared" si="6"/>
        <v>07 2 03 00000</v>
      </c>
      <c r="G202" s="1" t="str">
        <f>INDEX('2016 реш'!$A:$B,MATCH($F202,'2016 реш'!$B:$B,0),1)</f>
        <v>Основное мероприятие «Обеспечение деятельности муниципальных учреждений, осуществляющих музейное дело»</v>
      </c>
      <c r="H202" s="553">
        <f t="shared" si="7"/>
        <v>1</v>
      </c>
    </row>
    <row r="203" spans="1:8" ht="37.5">
      <c r="A203" s="440" t="s">
        <v>73</v>
      </c>
      <c r="B203" s="440" t="s">
        <v>94</v>
      </c>
      <c r="C203" s="440" t="s">
        <v>48</v>
      </c>
      <c r="D203" s="457" t="s">
        <v>22</v>
      </c>
      <c r="E203" s="450" t="s">
        <v>34</v>
      </c>
      <c r="F203" s="5" t="str">
        <f t="shared" si="6"/>
        <v>07 2 03 11010</v>
      </c>
      <c r="G203" s="1" t="str">
        <f>INDEX('2016 реш'!$A:$B,MATCH($F203,'2016 реш'!$B:$B,0),1)</f>
        <v>Расходы на обеспечение деятельности (оказание услуг) муниципальных учреждений</v>
      </c>
      <c r="H203" s="553">
        <f t="shared" si="7"/>
        <v>1</v>
      </c>
    </row>
    <row r="204" spans="1:8" ht="39">
      <c r="A204" s="452" t="s">
        <v>73</v>
      </c>
      <c r="B204" s="452" t="s">
        <v>94</v>
      </c>
      <c r="C204" s="452" t="s">
        <v>53</v>
      </c>
      <c r="D204" s="452" t="s">
        <v>13</v>
      </c>
      <c r="E204" s="453" t="s">
        <v>1375</v>
      </c>
      <c r="F204" s="5" t="str">
        <f t="shared" si="6"/>
        <v>07 2 04 00000</v>
      </c>
      <c r="G204" s="1" t="str">
        <f>INDEX('2016 реш'!$A:$B,MATCH($F204,'2016 реш'!$B:$B,0),1)</f>
        <v>Основное мероприятие «Обеспечение деятельности муниципальных учреждений, осуществляющих библиотечное обслуживание»</v>
      </c>
      <c r="H204" s="553">
        <f t="shared" si="7"/>
        <v>1</v>
      </c>
    </row>
    <row r="205" spans="1:8" ht="37.5">
      <c r="A205" s="440" t="s">
        <v>73</v>
      </c>
      <c r="B205" s="440" t="s">
        <v>94</v>
      </c>
      <c r="C205" s="440" t="s">
        <v>53</v>
      </c>
      <c r="D205" s="457" t="s">
        <v>22</v>
      </c>
      <c r="E205" s="450" t="s">
        <v>34</v>
      </c>
      <c r="F205" s="5" t="str">
        <f t="shared" si="6"/>
        <v>07 2 04 11010</v>
      </c>
      <c r="G205" s="1" t="str">
        <f>INDEX('2016 реш'!$A:$B,MATCH($F205,'2016 реш'!$B:$B,0),1)</f>
        <v>Расходы на обеспечение деятельности (оказание услуг) муниципальных учреждений</v>
      </c>
      <c r="H205" s="553">
        <f t="shared" si="7"/>
        <v>1</v>
      </c>
    </row>
    <row r="206" spans="1:8" ht="37.5">
      <c r="A206" s="440" t="s">
        <v>73</v>
      </c>
      <c r="B206" s="440" t="s">
        <v>94</v>
      </c>
      <c r="C206" s="440" t="s">
        <v>53</v>
      </c>
      <c r="D206" s="457" t="s">
        <v>22</v>
      </c>
      <c r="E206" s="450" t="s">
        <v>34</v>
      </c>
      <c r="F206" s="5" t="str">
        <f t="shared" si="6"/>
        <v>07 2 04 11010</v>
      </c>
      <c r="G206" s="1" t="str">
        <f>INDEX('2016 реш'!$A:$B,MATCH($F206,'2016 реш'!$B:$B,0),1)</f>
        <v>Расходы на обеспечение деятельности (оказание услуг) муниципальных учреждений</v>
      </c>
      <c r="H206" s="553">
        <f t="shared" si="7"/>
        <v>1</v>
      </c>
    </row>
    <row r="207" spans="1:8" ht="56.25">
      <c r="A207" s="440" t="s">
        <v>73</v>
      </c>
      <c r="B207" s="440" t="s">
        <v>94</v>
      </c>
      <c r="C207" s="440" t="s">
        <v>53</v>
      </c>
      <c r="D207" s="457" t="s">
        <v>1575</v>
      </c>
      <c r="E207" s="450" t="s">
        <v>1376</v>
      </c>
      <c r="F207" s="5" t="str">
        <f t="shared" si="6"/>
        <v>07 2 04 51440</v>
      </c>
      <c r="G207" s="1" t="str">
        <f>INDEX('2016 реш'!$A:$B,MATCH($F207,'2016 реш'!$B:$B,0),1)</f>
        <v>Комплектование книжных фондов библиотек муниципальных образований Ставропольского края за счет средств федерального бюджета</v>
      </c>
      <c r="H207" s="553">
        <f t="shared" si="7"/>
        <v>1</v>
      </c>
    </row>
    <row r="208" spans="1:8" ht="37.5">
      <c r="A208" s="440" t="s">
        <v>73</v>
      </c>
      <c r="B208" s="440" t="s">
        <v>94</v>
      </c>
      <c r="C208" s="440" t="s">
        <v>53</v>
      </c>
      <c r="D208" s="457" t="s">
        <v>1576</v>
      </c>
      <c r="E208" s="450" t="s">
        <v>1378</v>
      </c>
      <c r="F208" s="5" t="str">
        <f t="shared" ref="F208:F271" si="8">CONCATENATE(A208," ",B208," ",C208," ",D208)</f>
        <v>07 2 04 71440</v>
      </c>
      <c r="G208" s="1" t="str">
        <f>INDEX('2016 реш'!$A:$B,MATCH($F208,'2016 реш'!$B:$B,0),1)</f>
        <v>Комплектование книжных фондов библиотек муниципальных образований за счет средств краевого бюджета</v>
      </c>
      <c r="H208" s="553">
        <f t="shared" si="7"/>
        <v>1</v>
      </c>
    </row>
    <row r="209" spans="1:8" ht="39">
      <c r="A209" s="452" t="s">
        <v>73</v>
      </c>
      <c r="B209" s="452" t="s">
        <v>94</v>
      </c>
      <c r="C209" s="452" t="s">
        <v>62</v>
      </c>
      <c r="D209" s="452" t="s">
        <v>13</v>
      </c>
      <c r="E209" s="453" t="s">
        <v>1380</v>
      </c>
      <c r="F209" s="5" t="str">
        <f t="shared" si="8"/>
        <v>07 2 05 00000</v>
      </c>
      <c r="G209" s="1" t="str">
        <f>INDEX('2016 реш'!$A:$B,MATCH($F209,'2016 реш'!$B:$B,0),1)</f>
        <v>Основное мероприятие «Обеспечение деятельности муниципальных учреждений, осуществляющих театрально-концертную деятельность»</v>
      </c>
      <c r="H209" s="553">
        <f t="shared" si="7"/>
        <v>1</v>
      </c>
    </row>
    <row r="210" spans="1:8" ht="37.5">
      <c r="A210" s="440" t="s">
        <v>73</v>
      </c>
      <c r="B210" s="440" t="s">
        <v>94</v>
      </c>
      <c r="C210" s="440" t="s">
        <v>62</v>
      </c>
      <c r="D210" s="457" t="s">
        <v>22</v>
      </c>
      <c r="E210" s="450" t="s">
        <v>34</v>
      </c>
      <c r="F210" s="5" t="str">
        <f t="shared" si="8"/>
        <v>07 2 05 11010</v>
      </c>
      <c r="G210" s="1" t="str">
        <f>INDEX('2016 реш'!$A:$B,MATCH($F210,'2016 реш'!$B:$B,0),1)</f>
        <v>Расходы на обеспечение деятельности (оказание услуг) муниципальных учреждений</v>
      </c>
      <c r="H210" s="553">
        <f t="shared" si="7"/>
        <v>1</v>
      </c>
    </row>
    <row r="211" spans="1:8" ht="58.5">
      <c r="A211" s="452" t="s">
        <v>73</v>
      </c>
      <c r="B211" s="452" t="s">
        <v>94</v>
      </c>
      <c r="C211" s="452" t="s">
        <v>68</v>
      </c>
      <c r="D211" s="452" t="s">
        <v>13</v>
      </c>
      <c r="E211" s="453" t="s">
        <v>1381</v>
      </c>
      <c r="F211" s="5" t="str">
        <f t="shared" si="8"/>
        <v>07 2 06 00000</v>
      </c>
      <c r="G211" s="1" t="str">
        <f>INDEX('2016 реш'!$A:$B,MATCH($F211,'2016 реш'!$B:$B,0),1)</f>
        <v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v>
      </c>
      <c r="H211" s="553">
        <f t="shared" si="7"/>
        <v>1</v>
      </c>
    </row>
    <row r="212" spans="1:8" ht="37.5">
      <c r="A212" s="440" t="s">
        <v>73</v>
      </c>
      <c r="B212" s="440" t="s">
        <v>94</v>
      </c>
      <c r="C212" s="440" t="s">
        <v>68</v>
      </c>
      <c r="D212" s="440" t="s">
        <v>570</v>
      </c>
      <c r="E212" s="450" t="s">
        <v>569</v>
      </c>
      <c r="F212" s="5" t="str">
        <f t="shared" si="8"/>
        <v>07 2 06 20400</v>
      </c>
      <c r="G212" s="1" t="str">
        <f>INDEX('2016 реш'!$A:$B,MATCH($F212,'2016 реш'!$B:$B,0),1)</f>
        <v>Расходы на реализацию мероприятий, направленных на сохранение историко-культурного наследия города Ставрополя</v>
      </c>
      <c r="H212" s="553">
        <f t="shared" si="7"/>
        <v>1</v>
      </c>
    </row>
    <row r="213" spans="1:8" ht="117">
      <c r="A213" s="452" t="s">
        <v>73</v>
      </c>
      <c r="B213" s="452" t="s">
        <v>94</v>
      </c>
      <c r="C213" s="452" t="s">
        <v>93</v>
      </c>
      <c r="D213" s="452" t="s">
        <v>13</v>
      </c>
      <c r="E213" s="453" t="s">
        <v>1383</v>
      </c>
      <c r="F213" s="5" t="str">
        <f t="shared" si="8"/>
        <v>07 2 08 00000</v>
      </c>
      <c r="G213" s="1" t="str">
        <f>INDEX('2016 реш'!$A:$B,MATCH($F213,'2016 реш'!$B:$B,0),1)</f>
        <v>Основное мероприятие «Участие учащихся муниципальных учреждений дополнительного образования детей в сфере культуры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v>
      </c>
      <c r="H213" s="553">
        <f t="shared" si="7"/>
        <v>1</v>
      </c>
    </row>
    <row r="214" spans="1:8" ht="112.5">
      <c r="A214" s="440" t="s">
        <v>73</v>
      </c>
      <c r="B214" s="440" t="s">
        <v>94</v>
      </c>
      <c r="C214" s="440" t="s">
        <v>93</v>
      </c>
      <c r="D214" s="440" t="s">
        <v>578</v>
      </c>
      <c r="E214" s="450" t="s">
        <v>1384</v>
      </c>
      <c r="F214" s="5" t="str">
        <f t="shared" si="8"/>
        <v>07 2 08 21230</v>
      </c>
      <c r="G214" s="1" t="str">
        <f>INDEX('2016 реш'!$A:$B,MATCH($F214,'2016 реш'!$B:$B,0),1)</f>
        <v>Расходы на участие учащихся муниципальных учреждений дополнительного образования детей в сфере культуры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v>
      </c>
      <c r="H214" s="553">
        <f t="shared" si="7"/>
        <v>1</v>
      </c>
    </row>
    <row r="215" spans="1:8" ht="39">
      <c r="A215" s="452" t="s">
        <v>73</v>
      </c>
      <c r="B215" s="452" t="s">
        <v>94</v>
      </c>
      <c r="C215" s="452" t="s">
        <v>580</v>
      </c>
      <c r="D215" s="452" t="s">
        <v>13</v>
      </c>
      <c r="E215" s="453" t="s">
        <v>1385</v>
      </c>
      <c r="F215" s="5" t="str">
        <f t="shared" si="8"/>
        <v>07 2 09 00000</v>
      </c>
      <c r="G215" s="1" t="str">
        <f>INDEX('2016 реш'!$A:$B,MATCH($F215,'2016 реш'!$B:$B,0),1)</f>
        <v>Основное мероприятие «Модернизация материально-технической базы муниципальных учреждений отрасли «Культура»</v>
      </c>
      <c r="H215" s="553">
        <f t="shared" si="7"/>
        <v>1</v>
      </c>
    </row>
    <row r="216" spans="1:8" ht="37.5">
      <c r="A216" s="440" t="s">
        <v>73</v>
      </c>
      <c r="B216" s="440" t="s">
        <v>94</v>
      </c>
      <c r="C216" s="440" t="s">
        <v>580</v>
      </c>
      <c r="D216" s="440" t="s">
        <v>1577</v>
      </c>
      <c r="E216" s="450" t="s">
        <v>1386</v>
      </c>
      <c r="F216" s="5" t="str">
        <f t="shared" si="8"/>
        <v>07 2 09 21280</v>
      </c>
      <c r="G216" s="1" t="str">
        <f>INDEX('2016 реш'!$A:$B,MATCH($F216,'2016 реш'!$B:$B,0),1)</f>
        <v>Расходы на модернизацию материально-технической базы муниципальных учреждений отрасли «Культура»</v>
      </c>
      <c r="H216" s="553">
        <f t="shared" si="7"/>
        <v>1</v>
      </c>
    </row>
    <row r="217" spans="1:8" ht="97.5">
      <c r="A217" s="452" t="s">
        <v>73</v>
      </c>
      <c r="B217" s="452" t="s">
        <v>94</v>
      </c>
      <c r="C217" s="452" t="s">
        <v>652</v>
      </c>
      <c r="D217" s="452" t="s">
        <v>13</v>
      </c>
      <c r="E217" s="453" t="s">
        <v>1388</v>
      </c>
      <c r="F217" s="5" t="str">
        <f t="shared" si="8"/>
        <v>07 2 10 00000</v>
      </c>
      <c r="G217" s="1" t="str">
        <f>INDEX('2016 реш'!$A:$B,MATCH($F217,'2016 реш'!$B:$B,0),1)</f>
        <v xml:space="preserve">Основное мероприятие «Проведение работ по капитальному ремонту здания, расположенного по адресу: город Ставрополь, ул. Ленина, 251, в котором располагается муниципальное автономное учреждение культуры «Ставропольский Дворец культуры и спорта» города Ставрополя» </v>
      </c>
      <c r="H217" s="553">
        <f t="shared" si="7"/>
        <v>1</v>
      </c>
    </row>
    <row r="218" spans="1:8" ht="93.75">
      <c r="A218" s="440" t="s">
        <v>73</v>
      </c>
      <c r="B218" s="440" t="s">
        <v>94</v>
      </c>
      <c r="C218" s="440" t="s">
        <v>652</v>
      </c>
      <c r="D218" s="440" t="s">
        <v>1578</v>
      </c>
      <c r="E218" s="190" t="s">
        <v>1390</v>
      </c>
      <c r="F218" s="5" t="str">
        <f t="shared" si="8"/>
        <v>07 2 10 S6660</v>
      </c>
      <c r="G218" s="1" t="str">
        <f>INDEX('2016 реш'!$A:$B,MATCH($F218,'2016 реш'!$B:$B,0),1)</f>
        <v>Расходы на проведение работ по капитальному ремонту здания, расположенного по адресу: город Ставрополь, ул. Ленина, 251, в котором располагается муниципальное автономное учреждение культуры «Ставропольский Дворец культуры и спорта» города Ставрополя»</v>
      </c>
      <c r="H218" s="553">
        <f t="shared" si="7"/>
        <v>1</v>
      </c>
    </row>
    <row r="219" spans="1:8" ht="56.25">
      <c r="A219" s="440" t="s">
        <v>73</v>
      </c>
      <c r="B219" s="440" t="s">
        <v>94</v>
      </c>
      <c r="C219" s="440" t="s">
        <v>652</v>
      </c>
      <c r="D219" s="440" t="s">
        <v>1579</v>
      </c>
      <c r="E219" s="190" t="s">
        <v>1392</v>
      </c>
      <c r="F219" s="5" t="str">
        <f t="shared" si="8"/>
        <v>07 2 10 76660</v>
      </c>
      <c r="G219" s="1" t="str">
        <f>INDEX('2016 реш'!$A:$B,MATCH($F219,'2016 реш'!$B:$B,0),1)</f>
        <v>Проведение капитального ремонта зданий и сооружений муниципальных учреждений культуры за счет средств краевого бюджета</v>
      </c>
      <c r="H219" s="553">
        <f t="shared" si="7"/>
        <v>1</v>
      </c>
    </row>
    <row r="220" spans="1:8" ht="58.5">
      <c r="A220" s="452" t="s">
        <v>73</v>
      </c>
      <c r="B220" s="452" t="s">
        <v>94</v>
      </c>
      <c r="C220" s="452" t="s">
        <v>674</v>
      </c>
      <c r="D220" s="452" t="s">
        <v>13</v>
      </c>
      <c r="E220" s="453" t="s">
        <v>1580</v>
      </c>
      <c r="F220" s="5" t="str">
        <f t="shared" si="8"/>
        <v>07 2 11 00000</v>
      </c>
      <c r="G220" s="1" t="str">
        <f>INDEX('2016 реш'!$A:$B,MATCH($F220,'2016 реш'!$B:$B,0),1)</f>
        <v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v>
      </c>
      <c r="H220" s="553">
        <f t="shared" si="7"/>
        <v>1</v>
      </c>
    </row>
    <row r="221" spans="1:8" ht="56.25">
      <c r="A221" s="440" t="s">
        <v>73</v>
      </c>
      <c r="B221" s="440" t="s">
        <v>94</v>
      </c>
      <c r="C221" s="440" t="s">
        <v>674</v>
      </c>
      <c r="D221" s="440" t="s">
        <v>1581</v>
      </c>
      <c r="E221" s="190" t="s">
        <v>1394</v>
      </c>
      <c r="F221" s="5" t="str">
        <f t="shared" si="8"/>
        <v>07 2 11 60160</v>
      </c>
      <c r="G221" s="1" t="str">
        <f>INDEX('2016 реш'!$A:$B,MATCH($F221,'2016 реш'!$B:$B,0),1)</f>
        <v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v>
      </c>
      <c r="H221" s="553">
        <f t="shared" si="7"/>
        <v>1</v>
      </c>
    </row>
    <row r="222" spans="1:8" ht="39">
      <c r="A222" s="452" t="s">
        <v>73</v>
      </c>
      <c r="B222" s="452" t="s">
        <v>94</v>
      </c>
      <c r="C222" s="452" t="s">
        <v>751</v>
      </c>
      <c r="D222" s="452" t="s">
        <v>13</v>
      </c>
      <c r="E222" s="453" t="s">
        <v>1396</v>
      </c>
      <c r="F222" s="5" t="str">
        <f t="shared" si="8"/>
        <v>07 2 13 00000</v>
      </c>
      <c r="G222" s="1" t="str">
        <f>INDEX('2016 реш'!$A:$B,MATCH($F222,'2016 реш'!$B:$B,0),1)</f>
        <v>Основное мероприятие «Строительство сценическо-концертной площадки с подземной автостоянкой»</v>
      </c>
      <c r="H222" s="553">
        <f t="shared" si="7"/>
        <v>1</v>
      </c>
    </row>
    <row r="223" spans="1:8" ht="56.25">
      <c r="A223" s="440" t="s">
        <v>73</v>
      </c>
      <c r="B223" s="440" t="s">
        <v>94</v>
      </c>
      <c r="C223" s="440" t="s">
        <v>751</v>
      </c>
      <c r="D223" s="440" t="s">
        <v>101</v>
      </c>
      <c r="E223" s="190" t="s">
        <v>100</v>
      </c>
      <c r="F223" s="5" t="str">
        <f t="shared" si="8"/>
        <v>07 2 13 40010</v>
      </c>
      <c r="G223" s="1" t="str">
        <f>INDEX('2016 реш'!$A:$B,MATCH($F223,'2016 реш'!$B:$B,0),1)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H223" s="553">
        <f t="shared" si="7"/>
        <v>1</v>
      </c>
    </row>
    <row r="224" spans="1:8" ht="58.5">
      <c r="A224" s="452" t="s">
        <v>73</v>
      </c>
      <c r="B224" s="452" t="s">
        <v>94</v>
      </c>
      <c r="C224" s="452" t="s">
        <v>73</v>
      </c>
      <c r="D224" s="452" t="s">
        <v>13</v>
      </c>
      <c r="E224" s="453" t="s">
        <v>1382</v>
      </c>
      <c r="F224" s="5" t="str">
        <f t="shared" si="8"/>
        <v>07 2 07 00000</v>
      </c>
      <c r="G224" s="1" t="str">
        <f>INDEX('2016 реш'!$A:$B,MATCH($F224,'2016 реш'!$B:$B,0),1)</f>
        <v>Основное мероприятие «Строительство и реконструкция памятников по увековечиванию памяти выдающихся личностей и событий на территории муниципального образования города Ставрополя»</v>
      </c>
      <c r="H224" s="553">
        <f t="shared" si="7"/>
        <v>1</v>
      </c>
    </row>
    <row r="225" spans="1:8" ht="56.25">
      <c r="A225" s="440" t="s">
        <v>73</v>
      </c>
      <c r="B225" s="440" t="s">
        <v>94</v>
      </c>
      <c r="C225" s="440" t="s">
        <v>73</v>
      </c>
      <c r="D225" s="440" t="s">
        <v>101</v>
      </c>
      <c r="E225" s="450" t="s">
        <v>100</v>
      </c>
      <c r="F225" s="5" t="str">
        <f t="shared" si="8"/>
        <v>07 2 07 40010</v>
      </c>
      <c r="G225" s="1" t="str">
        <f>INDEX('2016 реш'!$A:$B,MATCH($F225,'2016 реш'!$B:$B,0),1)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H225" s="553">
        <f t="shared" si="7"/>
        <v>1</v>
      </c>
    </row>
    <row r="226" spans="1:8" ht="67.5">
      <c r="A226" s="9" t="s">
        <v>93</v>
      </c>
      <c r="B226" s="9" t="s">
        <v>8</v>
      </c>
      <c r="C226" s="9" t="s">
        <v>12</v>
      </c>
      <c r="D226" s="9" t="s">
        <v>13</v>
      </c>
      <c r="E226" s="136" t="s">
        <v>584</v>
      </c>
      <c r="F226" s="5" t="str">
        <f t="shared" si="8"/>
        <v>08 0 00 00000</v>
      </c>
      <c r="G226" s="1" t="str">
        <f>INDEX('2016 реш'!$A:$B,MATCH($F226,'2016 реш'!$B:$B,0),1)</f>
        <v>Муниципальная программа «Развитие физической культуры и спорта в городе Ставрополе на 2014 - 2018 годы»</v>
      </c>
      <c r="H226" s="553">
        <f t="shared" si="7"/>
        <v>1</v>
      </c>
    </row>
    <row r="227" spans="1:8" ht="56.25">
      <c r="A227" s="25" t="s">
        <v>93</v>
      </c>
      <c r="B227" s="25" t="s">
        <v>15</v>
      </c>
      <c r="C227" s="25" t="s">
        <v>12</v>
      </c>
      <c r="D227" s="25" t="s">
        <v>13</v>
      </c>
      <c r="E227" s="232" t="s">
        <v>587</v>
      </c>
      <c r="F227" s="5" t="str">
        <f t="shared" si="8"/>
        <v>08 1 00 00000</v>
      </c>
      <c r="G227" s="1" t="str">
        <f>INDEX('2016 реш'!$A:$B,MATCH($F227,'2016 реш'!$B:$B,0),1)</f>
        <v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v>
      </c>
      <c r="H227" s="553">
        <f t="shared" si="7"/>
        <v>1</v>
      </c>
    </row>
    <row r="228" spans="1:8" ht="58.5">
      <c r="A228" s="452" t="s">
        <v>93</v>
      </c>
      <c r="B228" s="452" t="s">
        <v>15</v>
      </c>
      <c r="C228" s="452" t="s">
        <v>7</v>
      </c>
      <c r="D228" s="452" t="s">
        <v>13</v>
      </c>
      <c r="E228" s="453" t="s">
        <v>1399</v>
      </c>
      <c r="F228" s="5" t="str">
        <f t="shared" si="8"/>
        <v>08 1 01 00000</v>
      </c>
      <c r="G228" s="1" t="str">
        <f>INDEX('2016 реш'!$A:$B,MATCH($F228,'2016 реш'!$B:$B,0),1)</f>
        <v>Основное мероприятие «Обеспечение деятельности муниципальных учреждений дополнительного образования детей физкультурно-спортивной направленности города Ставрополя»</v>
      </c>
      <c r="H228" s="553">
        <f t="shared" si="7"/>
        <v>0</v>
      </c>
    </row>
    <row r="229" spans="1:8" ht="37.5">
      <c r="A229" s="440" t="s">
        <v>93</v>
      </c>
      <c r="B229" s="440" t="s">
        <v>15</v>
      </c>
      <c r="C229" s="440" t="s">
        <v>7</v>
      </c>
      <c r="D229" s="457" t="s">
        <v>22</v>
      </c>
      <c r="E229" s="450" t="s">
        <v>34</v>
      </c>
      <c r="F229" s="5" t="str">
        <f t="shared" si="8"/>
        <v>08 1 01 11010</v>
      </c>
      <c r="G229" s="1" t="str">
        <f>INDEX('2016 реш'!$A:$B,MATCH($F229,'2016 реш'!$B:$B,0),1)</f>
        <v>Расходы на обеспечение деятельности (оказание услуг) муниципальных учреждений</v>
      </c>
      <c r="H229" s="553">
        <f t="shared" si="7"/>
        <v>1</v>
      </c>
    </row>
    <row r="230" spans="1:8" ht="37.5">
      <c r="A230" s="440" t="s">
        <v>93</v>
      </c>
      <c r="B230" s="440" t="s">
        <v>15</v>
      </c>
      <c r="C230" s="440" t="s">
        <v>7</v>
      </c>
      <c r="D230" s="457" t="s">
        <v>1536</v>
      </c>
      <c r="E230" s="190" t="s">
        <v>1232</v>
      </c>
      <c r="F230" s="5" t="str">
        <f t="shared" si="8"/>
        <v>08 1 01 77250</v>
      </c>
      <c r="G230" s="1" t="str">
        <f>INDEX('2016 реш'!$A:$B,MATCH($F230,'2016 реш'!$B:$B,0),1)</f>
        <v>Расходы на обеспечение выплаты работникам организаций минимального размера оплаты труда</v>
      </c>
      <c r="H230" s="553">
        <f t="shared" si="7"/>
        <v>1</v>
      </c>
    </row>
    <row r="231" spans="1:8" ht="39">
      <c r="A231" s="452" t="s">
        <v>93</v>
      </c>
      <c r="B231" s="452" t="s">
        <v>15</v>
      </c>
      <c r="C231" s="452" t="s">
        <v>37</v>
      </c>
      <c r="D231" s="452" t="s">
        <v>13</v>
      </c>
      <c r="E231" s="453" t="s">
        <v>1401</v>
      </c>
      <c r="F231" s="5" t="str">
        <f t="shared" si="8"/>
        <v>08 1 02 00000</v>
      </c>
      <c r="G231" s="1" t="str">
        <f>INDEX('2016 реш'!$A:$B,MATCH($F231,'2016 реш'!$B:$B,0),1)</f>
        <v>Основное мероприятие «Обеспечение деятельности центров спортивной подготовки»</v>
      </c>
      <c r="H231" s="553">
        <f t="shared" si="7"/>
        <v>1</v>
      </c>
    </row>
    <row r="232" spans="1:8" ht="37.5">
      <c r="A232" s="440" t="s">
        <v>93</v>
      </c>
      <c r="B232" s="440" t="s">
        <v>15</v>
      </c>
      <c r="C232" s="440" t="s">
        <v>37</v>
      </c>
      <c r="D232" s="457" t="s">
        <v>22</v>
      </c>
      <c r="E232" s="450" t="s">
        <v>34</v>
      </c>
      <c r="F232" s="5" t="str">
        <f t="shared" si="8"/>
        <v>08 1 02 11010</v>
      </c>
      <c r="G232" s="1" t="str">
        <f>INDEX('2016 реш'!$A:$B,MATCH($F232,'2016 реш'!$B:$B,0),1)</f>
        <v>Расходы на обеспечение деятельности (оказание услуг) муниципальных учреждений</v>
      </c>
      <c r="H232" s="553">
        <f t="shared" si="7"/>
        <v>1</v>
      </c>
    </row>
    <row r="233" spans="1:8" ht="37.5">
      <c r="A233" s="440" t="s">
        <v>93</v>
      </c>
      <c r="B233" s="440" t="s">
        <v>15</v>
      </c>
      <c r="C233" s="440" t="s">
        <v>37</v>
      </c>
      <c r="D233" s="457" t="s">
        <v>1536</v>
      </c>
      <c r="E233" s="190" t="s">
        <v>1232</v>
      </c>
      <c r="F233" s="5" t="str">
        <f t="shared" si="8"/>
        <v>08 1 02 77250</v>
      </c>
      <c r="G233" s="1" t="str">
        <f>INDEX('2016 реш'!$A:$B,MATCH($F233,'2016 реш'!$B:$B,0),1)</f>
        <v>Расходы на обеспечение выплаты работникам организаций минимального размера оплаты труда</v>
      </c>
      <c r="H233" s="553">
        <f t="shared" si="7"/>
        <v>1</v>
      </c>
    </row>
    <row r="234" spans="1:8" ht="37.5">
      <c r="A234" s="25" t="s">
        <v>93</v>
      </c>
      <c r="B234" s="25" t="s">
        <v>94</v>
      </c>
      <c r="C234" s="25" t="s">
        <v>12</v>
      </c>
      <c r="D234" s="25" t="s">
        <v>13</v>
      </c>
      <c r="E234" s="223" t="s">
        <v>597</v>
      </c>
      <c r="F234" s="5" t="str">
        <f t="shared" si="8"/>
        <v>08 2 00 00000</v>
      </c>
      <c r="G234" s="1" t="str">
        <f>INDEX('2016 реш'!$A:$B,MATCH($F234,'2016 реш'!$B:$B,0),1)</f>
        <v>Подпрограмма «Организация и проведение физкультурно-оздоровительных и спортивных мероприятий»</v>
      </c>
      <c r="H234" s="553">
        <f t="shared" si="7"/>
        <v>1</v>
      </c>
    </row>
    <row r="235" spans="1:8" ht="39">
      <c r="A235" s="452" t="s">
        <v>93</v>
      </c>
      <c r="B235" s="452" t="s">
        <v>94</v>
      </c>
      <c r="C235" s="452" t="s">
        <v>7</v>
      </c>
      <c r="D235" s="452" t="s">
        <v>13</v>
      </c>
      <c r="E235" s="453" t="s">
        <v>1403</v>
      </c>
      <c r="F235" s="5" t="str">
        <f t="shared" si="8"/>
        <v>08 2 01 00000</v>
      </c>
      <c r="G235" s="1" t="str">
        <f>INDEX('2016 реш'!$A:$B,MATCH($F235,'2016 реш'!$B:$B,0),1)</f>
        <v>Основное мероприятие «Реализация мероприятий, направленных на развитие физической культуры и массового спорта»</v>
      </c>
      <c r="H235" s="553">
        <f t="shared" si="7"/>
        <v>1</v>
      </c>
    </row>
    <row r="236" spans="1:8" ht="37.5">
      <c r="A236" s="440" t="s">
        <v>93</v>
      </c>
      <c r="B236" s="440" t="s">
        <v>94</v>
      </c>
      <c r="C236" s="440" t="s">
        <v>7</v>
      </c>
      <c r="D236" s="440" t="s">
        <v>602</v>
      </c>
      <c r="E236" s="450" t="s">
        <v>601</v>
      </c>
      <c r="F236" s="5" t="str">
        <f t="shared" si="8"/>
        <v>08 2 01 20420</v>
      </c>
      <c r="G236" s="1" t="str">
        <f>INDEX('2016 реш'!$A:$B,MATCH($F236,'2016 реш'!$B:$B,0),1)</f>
        <v>Расходы на реализацию мероприятий, направленных на развитие физической культуры и массового спорта</v>
      </c>
      <c r="H236" s="553">
        <f t="shared" si="7"/>
        <v>1</v>
      </c>
    </row>
    <row r="237" spans="1:8" ht="37.5">
      <c r="A237" s="25" t="s">
        <v>93</v>
      </c>
      <c r="B237" s="25" t="s">
        <v>316</v>
      </c>
      <c r="C237" s="25" t="s">
        <v>12</v>
      </c>
      <c r="D237" s="25" t="s">
        <v>13</v>
      </c>
      <c r="E237" s="223" t="s">
        <v>613</v>
      </c>
      <c r="F237" s="5" t="str">
        <f t="shared" si="8"/>
        <v>08 3 00 00000</v>
      </c>
      <c r="G237" s="1" t="str">
        <f>INDEX('2016 реш'!$A:$B,MATCH($F237,'2016 реш'!$B:$B,0),1)</f>
        <v>Подпрограмма «Строительство, реконструкция и обустройство спортивных сооружений»</v>
      </c>
      <c r="H237" s="553">
        <f t="shared" si="7"/>
        <v>0</v>
      </c>
    </row>
    <row r="238" spans="1:8" ht="39">
      <c r="A238" s="452" t="s">
        <v>93</v>
      </c>
      <c r="B238" s="452" t="s">
        <v>316</v>
      </c>
      <c r="C238" s="452" t="s">
        <v>7</v>
      </c>
      <c r="D238" s="452" t="s">
        <v>13</v>
      </c>
      <c r="E238" s="453" t="s">
        <v>1406</v>
      </c>
      <c r="F238" s="5" t="str">
        <f t="shared" si="8"/>
        <v>08 3 01 00000</v>
      </c>
      <c r="G238" s="1" t="str">
        <f>INDEX('2016 реш'!$A:$B,MATCH($F238,'2016 реш'!$B:$B,0),1)</f>
        <v>Основное мероприятие «Строительство, реконструкция и обустройство спортивных сооружений»</v>
      </c>
      <c r="H238" s="553">
        <f t="shared" si="7"/>
        <v>1</v>
      </c>
    </row>
    <row r="239" spans="1:8" ht="56.25">
      <c r="A239" s="440" t="s">
        <v>93</v>
      </c>
      <c r="B239" s="440" t="s">
        <v>316</v>
      </c>
      <c r="C239" s="440" t="s">
        <v>7</v>
      </c>
      <c r="D239" s="440" t="s">
        <v>1585</v>
      </c>
      <c r="E239" s="190" t="s">
        <v>575</v>
      </c>
      <c r="F239" s="5" t="str">
        <f t="shared" si="8"/>
        <v>08 3 01 S7000</v>
      </c>
      <c r="G239" s="1" t="str">
        <f>INDEX('2016 реш'!$A:$B,MATCH($F239,'2016 реш'!$B:$B,0),1)</f>
        <v>Расходы на 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H239" s="553">
        <f t="shared" si="7"/>
        <v>1</v>
      </c>
    </row>
    <row r="240" spans="1:8" ht="37.5">
      <c r="A240" s="25" t="s">
        <v>93</v>
      </c>
      <c r="B240" s="25" t="s">
        <v>94</v>
      </c>
      <c r="C240" s="25" t="s">
        <v>12</v>
      </c>
      <c r="D240" s="25" t="s">
        <v>13</v>
      </c>
      <c r="E240" s="223" t="s">
        <v>597</v>
      </c>
      <c r="F240" s="5" t="str">
        <f t="shared" si="8"/>
        <v>08 2 00 00000</v>
      </c>
      <c r="G240" s="1" t="str">
        <f>INDEX('2016 реш'!$A:$B,MATCH($F240,'2016 реш'!$B:$B,0),1)</f>
        <v>Подпрограмма «Организация и проведение физкультурно-оздоровительных и спортивных мероприятий»</v>
      </c>
      <c r="H240" s="553">
        <f t="shared" si="7"/>
        <v>1</v>
      </c>
    </row>
    <row r="241" spans="1:8" ht="39">
      <c r="A241" s="452" t="s">
        <v>93</v>
      </c>
      <c r="B241" s="452" t="s">
        <v>94</v>
      </c>
      <c r="C241" s="452" t="s">
        <v>7</v>
      </c>
      <c r="D241" s="452" t="s">
        <v>13</v>
      </c>
      <c r="E241" s="453" t="s">
        <v>1403</v>
      </c>
      <c r="F241" s="5" t="str">
        <f t="shared" si="8"/>
        <v>08 2 01 00000</v>
      </c>
      <c r="G241" s="1" t="str">
        <f>INDEX('2016 реш'!$A:$B,MATCH($F241,'2016 реш'!$B:$B,0),1)</f>
        <v>Основное мероприятие «Реализация мероприятий, направленных на развитие физической культуры и массового спорта»</v>
      </c>
      <c r="H241" s="553">
        <f t="shared" si="7"/>
        <v>1</v>
      </c>
    </row>
    <row r="242" spans="1:8" ht="37.5">
      <c r="A242" s="440" t="s">
        <v>93</v>
      </c>
      <c r="B242" s="440" t="s">
        <v>94</v>
      </c>
      <c r="C242" s="440" t="s">
        <v>7</v>
      </c>
      <c r="D242" s="440" t="s">
        <v>602</v>
      </c>
      <c r="E242" s="450" t="s">
        <v>601</v>
      </c>
      <c r="F242" s="5" t="str">
        <f t="shared" si="8"/>
        <v>08 2 01 20420</v>
      </c>
      <c r="G242" s="1" t="str">
        <f>INDEX('2016 реш'!$A:$B,MATCH($F242,'2016 реш'!$B:$B,0),1)</f>
        <v>Расходы на реализацию мероприятий, направленных на развитие физической культуры и массового спорта</v>
      </c>
      <c r="H242" s="553">
        <f t="shared" si="7"/>
        <v>1</v>
      </c>
    </row>
    <row r="243" spans="1:8" s="670" customFormat="1" ht="39">
      <c r="A243" s="455" t="s">
        <v>93</v>
      </c>
      <c r="B243" s="455" t="s">
        <v>94</v>
      </c>
      <c r="C243" s="455" t="s">
        <v>37</v>
      </c>
      <c r="D243" s="455" t="s">
        <v>13</v>
      </c>
      <c r="E243" s="456" t="s">
        <v>1583</v>
      </c>
      <c r="F243" s="320" t="str">
        <f t="shared" si="8"/>
        <v>08 2 02 00000</v>
      </c>
      <c r="G243" s="668" t="e">
        <f>INDEX('2016 реш'!$A:$B,MATCH($F243,'2016 реш'!$B:$B,0),1)</f>
        <v>#N/A</v>
      </c>
      <c r="H243" s="669" t="e">
        <f t="shared" si="7"/>
        <v>#N/A</v>
      </c>
    </row>
    <row r="244" spans="1:8" s="670" customFormat="1" ht="75">
      <c r="A244" s="73" t="s">
        <v>93</v>
      </c>
      <c r="B244" s="73" t="s">
        <v>94</v>
      </c>
      <c r="C244" s="73" t="s">
        <v>37</v>
      </c>
      <c r="D244" s="73" t="s">
        <v>606</v>
      </c>
      <c r="E244" s="304" t="s">
        <v>605</v>
      </c>
      <c r="F244" s="320" t="str">
        <f t="shared" si="8"/>
        <v>08 2 02 20440</v>
      </c>
      <c r="G244" s="668" t="e">
        <f>INDEX('2016 реш'!$A:$B,MATCH($F244,'2016 реш'!$B:$B,0),1)</f>
        <v>#N/A</v>
      </c>
      <c r="H244" s="669" t="e">
        <f t="shared" si="7"/>
        <v>#N/A</v>
      </c>
    </row>
    <row r="245" spans="1:8" s="670" customFormat="1" ht="58.5">
      <c r="A245" s="455" t="s">
        <v>93</v>
      </c>
      <c r="B245" s="455" t="s">
        <v>94</v>
      </c>
      <c r="C245" s="455" t="s">
        <v>48</v>
      </c>
      <c r="D245" s="455" t="s">
        <v>13</v>
      </c>
      <c r="E245" s="456" t="s">
        <v>1582</v>
      </c>
      <c r="F245" s="320" t="str">
        <f t="shared" si="8"/>
        <v>08 2 03 00000</v>
      </c>
      <c r="G245" s="668" t="e">
        <f>INDEX('2016 реш'!$A:$B,MATCH($F245,'2016 реш'!$B:$B,0),1)</f>
        <v>#N/A</v>
      </c>
      <c r="H245" s="669" t="e">
        <f t="shared" si="7"/>
        <v>#N/A</v>
      </c>
    </row>
    <row r="246" spans="1:8" s="670" customFormat="1" ht="75">
      <c r="A246" s="73" t="s">
        <v>93</v>
      </c>
      <c r="B246" s="73" t="s">
        <v>94</v>
      </c>
      <c r="C246" s="73" t="s">
        <v>48</v>
      </c>
      <c r="D246" s="73" t="s">
        <v>606</v>
      </c>
      <c r="E246" s="304" t="s">
        <v>605</v>
      </c>
      <c r="F246" s="320" t="str">
        <f t="shared" si="8"/>
        <v>08 2 03 20440</v>
      </c>
      <c r="G246" s="668" t="e">
        <f>INDEX('2016 реш'!$A:$B,MATCH($F246,'2016 реш'!$B:$B,0),1)</f>
        <v>#N/A</v>
      </c>
      <c r="H246" s="669" t="e">
        <f t="shared" si="7"/>
        <v>#N/A</v>
      </c>
    </row>
    <row r="247" spans="1:8" ht="78">
      <c r="A247" s="452" t="s">
        <v>93</v>
      </c>
      <c r="B247" s="452" t="s">
        <v>94</v>
      </c>
      <c r="C247" s="452" t="s">
        <v>53</v>
      </c>
      <c r="D247" s="452" t="s">
        <v>13</v>
      </c>
      <c r="E247" s="453" t="s">
        <v>1404</v>
      </c>
      <c r="F247" s="5" t="str">
        <f t="shared" si="8"/>
        <v>08 2 04 00000</v>
      </c>
      <c r="G247" s="1" t="str">
        <f>INDEX('2016 реш'!$A:$B,MATCH($F247,'2016 реш'!$B:$B,0),1)</f>
        <v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v>
      </c>
      <c r="H247" s="553">
        <f t="shared" si="7"/>
        <v>1</v>
      </c>
    </row>
    <row r="248" spans="1:8" ht="75">
      <c r="A248" s="440" t="s">
        <v>93</v>
      </c>
      <c r="B248" s="440" t="s">
        <v>94</v>
      </c>
      <c r="C248" s="440" t="s">
        <v>53</v>
      </c>
      <c r="D248" s="440" t="s">
        <v>610</v>
      </c>
      <c r="E248" s="450" t="s">
        <v>1405</v>
      </c>
      <c r="F248" s="5" t="str">
        <f t="shared" si="8"/>
        <v>08 2 04 60120</v>
      </c>
      <c r="G248" s="1" t="str">
        <f>INDEX('2016 реш'!$A:$B,MATCH($F248,'2016 реш'!$B:$B,0),1)</f>
        <v>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</v>
      </c>
      <c r="H248" s="553">
        <f t="shared" si="7"/>
        <v>1</v>
      </c>
    </row>
    <row r="249" spans="1:8" ht="37.5">
      <c r="A249" s="25" t="s">
        <v>93</v>
      </c>
      <c r="B249" s="25" t="s">
        <v>316</v>
      </c>
      <c r="C249" s="25" t="s">
        <v>12</v>
      </c>
      <c r="D249" s="25" t="s">
        <v>13</v>
      </c>
      <c r="E249" s="223" t="s">
        <v>613</v>
      </c>
      <c r="F249" s="5" t="str">
        <f t="shared" si="8"/>
        <v>08 3 00 00000</v>
      </c>
      <c r="G249" s="1" t="str">
        <f>INDEX('2016 реш'!$A:$B,MATCH($F249,'2016 реш'!$B:$B,0),1)</f>
        <v>Подпрограмма «Строительство, реконструкция и обустройство спортивных сооружений»</v>
      </c>
      <c r="H249" s="553">
        <f t="shared" si="7"/>
        <v>0</v>
      </c>
    </row>
    <row r="250" spans="1:8" ht="39">
      <c r="A250" s="452" t="s">
        <v>93</v>
      </c>
      <c r="B250" s="452" t="s">
        <v>316</v>
      </c>
      <c r="C250" s="452" t="s">
        <v>7</v>
      </c>
      <c r="D250" s="452" t="s">
        <v>13</v>
      </c>
      <c r="E250" s="453" t="s">
        <v>1406</v>
      </c>
      <c r="F250" s="5" t="str">
        <f t="shared" si="8"/>
        <v>08 3 01 00000</v>
      </c>
      <c r="G250" s="1" t="str">
        <f>INDEX('2016 реш'!$A:$B,MATCH($F250,'2016 реш'!$B:$B,0),1)</f>
        <v>Основное мероприятие «Строительство, реконструкция и обустройство спортивных сооружений»</v>
      </c>
      <c r="H250" s="553">
        <f t="shared" si="7"/>
        <v>1</v>
      </c>
    </row>
    <row r="251" spans="1:8">
      <c r="A251" s="440" t="s">
        <v>93</v>
      </c>
      <c r="B251" s="440" t="s">
        <v>316</v>
      </c>
      <c r="C251" s="440" t="s">
        <v>7</v>
      </c>
      <c r="D251" s="440" t="s">
        <v>1584</v>
      </c>
      <c r="E251" s="450" t="s">
        <v>1407</v>
      </c>
      <c r="F251" s="5" t="str">
        <f t="shared" si="8"/>
        <v>08 3 01 40050</v>
      </c>
      <c r="G251" s="1" t="str">
        <f>INDEX('2016 реш'!$A:$B,MATCH($F251,'2016 реш'!$B:$B,0),1)</f>
        <v>Расходы на устройство спортивных сооружений</v>
      </c>
      <c r="H251" s="553">
        <f t="shared" si="7"/>
        <v>1</v>
      </c>
    </row>
    <row r="252" spans="1:8" ht="45">
      <c r="A252" s="9" t="s">
        <v>580</v>
      </c>
      <c r="B252" s="9" t="s">
        <v>8</v>
      </c>
      <c r="C252" s="9" t="s">
        <v>12</v>
      </c>
      <c r="D252" s="9" t="s">
        <v>13</v>
      </c>
      <c r="E252" s="136" t="s">
        <v>620</v>
      </c>
      <c r="F252" s="5" t="str">
        <f t="shared" si="8"/>
        <v>09 0 00 00000</v>
      </c>
      <c r="G252" s="1" t="str">
        <f>INDEX('2016 реш'!$A:$B,MATCH($F252,'2016 реш'!$B:$B,0),1)</f>
        <v>Муниципальная программа «Молодежь города Ставрополя на 2014 - 2018 годы»</v>
      </c>
      <c r="H252" s="553">
        <f t="shared" si="7"/>
        <v>1</v>
      </c>
    </row>
    <row r="253" spans="1:8" ht="37.5">
      <c r="A253" s="25" t="s">
        <v>580</v>
      </c>
      <c r="B253" s="25" t="s">
        <v>105</v>
      </c>
      <c r="C253" s="25" t="s">
        <v>12</v>
      </c>
      <c r="D253" s="25" t="s">
        <v>13</v>
      </c>
      <c r="E253" s="232" t="s">
        <v>623</v>
      </c>
      <c r="F253" s="5" t="str">
        <f t="shared" si="8"/>
        <v>09 Б 00 00000</v>
      </c>
      <c r="G253" s="1" t="str">
        <f>INDEX('2016 реш'!$A:$B,MATCH($F253,'2016 реш'!$B:$B,0),1)</f>
        <v>Расходы в рамках реализации муниципальной программы «Молодежь города Ставрополя на 2014 - 2018 годы»</v>
      </c>
      <c r="H253" s="553">
        <f t="shared" si="7"/>
        <v>1</v>
      </c>
    </row>
    <row r="254" spans="1:8" ht="39">
      <c r="A254" s="452" t="s">
        <v>580</v>
      </c>
      <c r="B254" s="452" t="s">
        <v>105</v>
      </c>
      <c r="C254" s="452" t="s">
        <v>7</v>
      </c>
      <c r="D254" s="452" t="s">
        <v>13</v>
      </c>
      <c r="E254" s="453" t="s">
        <v>625</v>
      </c>
      <c r="F254" s="5" t="str">
        <f t="shared" si="8"/>
        <v>09 Б 01 00000</v>
      </c>
      <c r="G254" s="1" t="str">
        <f>INDEX('2016 реш'!$A:$B,MATCH($F254,'2016 реш'!$B:$B,0),1)</f>
        <v>Основное мероприятие «Проведение мероприятий по гражданскому и патриотическому воспитанию молодежи»</v>
      </c>
      <c r="H254" s="553">
        <f t="shared" si="7"/>
        <v>1</v>
      </c>
    </row>
    <row r="255" spans="1:8" s="670" customFormat="1">
      <c r="A255" s="73" t="s">
        <v>580</v>
      </c>
      <c r="B255" s="73" t="s">
        <v>105</v>
      </c>
      <c r="C255" s="73" t="s">
        <v>7</v>
      </c>
      <c r="D255" s="73" t="s">
        <v>629</v>
      </c>
      <c r="E255" s="304" t="s">
        <v>628</v>
      </c>
      <c r="F255" s="320" t="str">
        <f t="shared" si="8"/>
        <v>09 Б 01 20230</v>
      </c>
      <c r="G255" s="668" t="e">
        <f>INDEX('2016 реш'!$A:$B,MATCH($F255,'2016 реш'!$B:$B,0),1)</f>
        <v>#N/A</v>
      </c>
      <c r="H255" s="669" t="e">
        <f t="shared" si="7"/>
        <v>#N/A</v>
      </c>
    </row>
    <row r="256" spans="1:8" ht="56.25">
      <c r="A256" s="440" t="s">
        <v>580</v>
      </c>
      <c r="B256" s="440" t="s">
        <v>105</v>
      </c>
      <c r="C256" s="440" t="s">
        <v>7</v>
      </c>
      <c r="D256" s="440" t="s">
        <v>632</v>
      </c>
      <c r="E256" s="450" t="s">
        <v>631</v>
      </c>
      <c r="F256" s="5" t="str">
        <f t="shared" si="8"/>
        <v>09 Б 01 20460</v>
      </c>
      <c r="G256" s="1" t="str">
        <f>INDEX('2016 реш'!$A:$B,MATCH($F256,'2016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56" s="553">
        <f t="shared" si="7"/>
        <v>1</v>
      </c>
    </row>
    <row r="257" spans="1:8" ht="39">
      <c r="A257" s="452" t="s">
        <v>580</v>
      </c>
      <c r="B257" s="452" t="s">
        <v>105</v>
      </c>
      <c r="C257" s="452" t="s">
        <v>37</v>
      </c>
      <c r="D257" s="452" t="s">
        <v>13</v>
      </c>
      <c r="E257" s="453" t="s">
        <v>634</v>
      </c>
      <c r="F257" s="5" t="str">
        <f t="shared" si="8"/>
        <v>09 Б 02 00000</v>
      </c>
      <c r="G257" s="1" t="str">
        <f>INDEX('2016 реш'!$A:$B,MATCH($F257,'2016 реш'!$B:$B,0),1)</f>
        <v>Основное мероприятие «Создание системы поддержки  и поощрения талантливой и успешной молодежи города Ставрополя»</v>
      </c>
      <c r="H257" s="553">
        <f t="shared" si="7"/>
        <v>1</v>
      </c>
    </row>
    <row r="258" spans="1:8">
      <c r="A258" s="440" t="s">
        <v>580</v>
      </c>
      <c r="B258" s="440" t="s">
        <v>105</v>
      </c>
      <c r="C258" s="440" t="s">
        <v>37</v>
      </c>
      <c r="D258" s="440" t="s">
        <v>629</v>
      </c>
      <c r="E258" s="450" t="s">
        <v>628</v>
      </c>
      <c r="F258" s="5" t="str">
        <f t="shared" si="8"/>
        <v>09 Б 02 20230</v>
      </c>
      <c r="G258" s="1" t="str">
        <f>INDEX('2016 реш'!$A:$B,MATCH($F258,'2016 реш'!$B:$B,0),1)</f>
        <v>Расходы на проведение мероприятий в области молодежной политики</v>
      </c>
      <c r="H258" s="553">
        <f t="shared" si="7"/>
        <v>1</v>
      </c>
    </row>
    <row r="259" spans="1:8" ht="56.25">
      <c r="A259" s="440" t="s">
        <v>580</v>
      </c>
      <c r="B259" s="440" t="s">
        <v>105</v>
      </c>
      <c r="C259" s="440" t="s">
        <v>37</v>
      </c>
      <c r="D259" s="440" t="s">
        <v>632</v>
      </c>
      <c r="E259" s="450" t="s">
        <v>631</v>
      </c>
      <c r="F259" s="5" t="str">
        <f t="shared" si="8"/>
        <v>09 Б 02 20460</v>
      </c>
      <c r="G259" s="1" t="str">
        <f>INDEX('2016 реш'!$A:$B,MATCH($F259,'2016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59" s="553">
        <f t="shared" si="7"/>
        <v>1</v>
      </c>
    </row>
    <row r="260" spans="1:8" ht="39">
      <c r="A260" s="452" t="s">
        <v>580</v>
      </c>
      <c r="B260" s="452" t="s">
        <v>105</v>
      </c>
      <c r="C260" s="452" t="s">
        <v>48</v>
      </c>
      <c r="D260" s="452" t="s">
        <v>13</v>
      </c>
      <c r="E260" s="453" t="s">
        <v>638</v>
      </c>
      <c r="F260" s="5" t="str">
        <f t="shared" si="8"/>
        <v>09 Б 03 00000</v>
      </c>
      <c r="G260" s="1" t="str">
        <f>INDEX('2016 реш'!$A:$B,MATCH($F260,'2016 реш'!$B:$B,0),1)</f>
        <v>Основное мероприятие «Поддержка интеллектуальной и инновационной деятельности молодежи»</v>
      </c>
      <c r="H260" s="553">
        <f t="shared" si="7"/>
        <v>1</v>
      </c>
    </row>
    <row r="261" spans="1:8" s="670" customFormat="1">
      <c r="A261" s="73" t="s">
        <v>580</v>
      </c>
      <c r="B261" s="73" t="s">
        <v>105</v>
      </c>
      <c r="C261" s="73" t="s">
        <v>48</v>
      </c>
      <c r="D261" s="73" t="s">
        <v>629</v>
      </c>
      <c r="E261" s="304" t="s">
        <v>628</v>
      </c>
      <c r="F261" s="320" t="str">
        <f t="shared" si="8"/>
        <v>09 Б 03 20230</v>
      </c>
      <c r="G261" s="668" t="e">
        <f>INDEX('2016 реш'!$A:$B,MATCH($F261,'2016 реш'!$B:$B,0),1)</f>
        <v>#N/A</v>
      </c>
      <c r="H261" s="669" t="e">
        <f t="shared" si="7"/>
        <v>#N/A</v>
      </c>
    </row>
    <row r="262" spans="1:8" ht="56.25">
      <c r="A262" s="440" t="s">
        <v>580</v>
      </c>
      <c r="B262" s="440" t="s">
        <v>105</v>
      </c>
      <c r="C262" s="440" t="s">
        <v>48</v>
      </c>
      <c r="D262" s="440" t="s">
        <v>632</v>
      </c>
      <c r="E262" s="450" t="s">
        <v>631</v>
      </c>
      <c r="F262" s="5" t="str">
        <f t="shared" si="8"/>
        <v>09 Б 03 20460</v>
      </c>
      <c r="G262" s="1" t="str">
        <f>INDEX('2016 реш'!$A:$B,MATCH($F262,'2016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62" s="553">
        <f t="shared" si="7"/>
        <v>1</v>
      </c>
    </row>
    <row r="263" spans="1:8" ht="58.5">
      <c r="A263" s="452" t="s">
        <v>580</v>
      </c>
      <c r="B263" s="452" t="s">
        <v>105</v>
      </c>
      <c r="C263" s="452" t="s">
        <v>53</v>
      </c>
      <c r="D263" s="452" t="s">
        <v>13</v>
      </c>
      <c r="E263" s="453" t="s">
        <v>641</v>
      </c>
      <c r="F263" s="5" t="str">
        <f t="shared" si="8"/>
        <v>09 Б 04 00000</v>
      </c>
      <c r="G263" s="1" t="str">
        <f>INDEX('2016 реш'!$A:$B,MATCH($F263,'2016 реш'!$B:$B,0),1)</f>
        <v>Основное мероприятие «Формирование условий для реализации молодежных инициатив и развития деятельности молодежных объединений»</v>
      </c>
      <c r="H263" s="553">
        <f t="shared" si="7"/>
        <v>1</v>
      </c>
    </row>
    <row r="264" spans="1:8" s="670" customFormat="1">
      <c r="A264" s="73" t="s">
        <v>580</v>
      </c>
      <c r="B264" s="73" t="s">
        <v>105</v>
      </c>
      <c r="C264" s="73" t="s">
        <v>53</v>
      </c>
      <c r="D264" s="73" t="s">
        <v>629</v>
      </c>
      <c r="E264" s="304" t="s">
        <v>628</v>
      </c>
      <c r="F264" s="320" t="str">
        <f t="shared" si="8"/>
        <v>09 Б 04 20230</v>
      </c>
      <c r="G264" s="668" t="e">
        <f>INDEX('2016 реш'!$A:$B,MATCH($F264,'2016 реш'!$B:$B,0),1)</f>
        <v>#N/A</v>
      </c>
      <c r="H264" s="669" t="e">
        <f t="shared" si="7"/>
        <v>#N/A</v>
      </c>
    </row>
    <row r="265" spans="1:8" ht="56.25">
      <c r="A265" s="440" t="s">
        <v>580</v>
      </c>
      <c r="B265" s="440" t="s">
        <v>105</v>
      </c>
      <c r="C265" s="440" t="s">
        <v>53</v>
      </c>
      <c r="D265" s="440" t="s">
        <v>632</v>
      </c>
      <c r="E265" s="450" t="s">
        <v>631</v>
      </c>
      <c r="F265" s="5" t="str">
        <f t="shared" si="8"/>
        <v>09 Б 04 20460</v>
      </c>
      <c r="G265" s="1" t="str">
        <f>INDEX('2016 реш'!$A:$B,MATCH($F265,'2016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65" s="553">
        <f t="shared" ref="H265:H328" si="9">IF(E265=G265,1,0)</f>
        <v>1</v>
      </c>
    </row>
    <row r="266" spans="1:8" ht="56.25">
      <c r="A266" s="452" t="s">
        <v>580</v>
      </c>
      <c r="B266" s="452" t="s">
        <v>105</v>
      </c>
      <c r="C266" s="452" t="s">
        <v>62</v>
      </c>
      <c r="D266" s="452" t="s">
        <v>13</v>
      </c>
      <c r="E266" s="453" t="s">
        <v>644</v>
      </c>
      <c r="F266" s="5" t="str">
        <f t="shared" si="8"/>
        <v>09 Б 05 00000</v>
      </c>
      <c r="G266" s="1" t="str">
        <f>INDEX('2016 реш'!$A:$B,MATCH($F266,'2016 реш'!$B:$B,0),1)</f>
        <v>Основное мероприятие «Методическое и информационное сопровождение реализации молодежной политики в городе Ставрополе»</v>
      </c>
      <c r="H266" s="553">
        <f t="shared" si="9"/>
        <v>1</v>
      </c>
    </row>
    <row r="267" spans="1:8" s="670" customFormat="1">
      <c r="A267" s="73" t="s">
        <v>580</v>
      </c>
      <c r="B267" s="73" t="s">
        <v>105</v>
      </c>
      <c r="C267" s="73" t="s">
        <v>62</v>
      </c>
      <c r="D267" s="73" t="s">
        <v>629</v>
      </c>
      <c r="E267" s="304" t="s">
        <v>628</v>
      </c>
      <c r="F267" s="320" t="str">
        <f t="shared" si="8"/>
        <v>09 Б 05 20230</v>
      </c>
      <c r="G267" s="668" t="e">
        <f>INDEX('2016 реш'!$A:$B,MATCH($F267,'2016 реш'!$B:$B,0),1)</f>
        <v>#N/A</v>
      </c>
      <c r="H267" s="669" t="e">
        <f t="shared" si="9"/>
        <v>#N/A</v>
      </c>
    </row>
    <row r="268" spans="1:8" ht="56.25">
      <c r="A268" s="440" t="s">
        <v>580</v>
      </c>
      <c r="B268" s="440" t="s">
        <v>105</v>
      </c>
      <c r="C268" s="440" t="s">
        <v>62</v>
      </c>
      <c r="D268" s="440" t="s">
        <v>632</v>
      </c>
      <c r="E268" s="450" t="s">
        <v>631</v>
      </c>
      <c r="F268" s="5" t="str">
        <f t="shared" si="8"/>
        <v>09 Б 05 20460</v>
      </c>
      <c r="G268" s="1" t="str">
        <f>INDEX('2016 реш'!$A:$B,MATCH($F268,'2016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68" s="553">
        <f t="shared" si="9"/>
        <v>1</v>
      </c>
    </row>
    <row r="269" spans="1:8" ht="39">
      <c r="A269" s="452" t="s">
        <v>580</v>
      </c>
      <c r="B269" s="452" t="s">
        <v>105</v>
      </c>
      <c r="C269" s="452" t="s">
        <v>68</v>
      </c>
      <c r="D269" s="452" t="s">
        <v>13</v>
      </c>
      <c r="E269" s="453" t="s">
        <v>647</v>
      </c>
      <c r="F269" s="5" t="str">
        <f t="shared" si="8"/>
        <v>09 Б 06 00000</v>
      </c>
      <c r="G269" s="1" t="str">
        <f>INDEX('2016 реш'!$A:$B,MATCH($F269,'2016 реш'!$B:$B,0),1)</f>
        <v>Основное мероприятие «Обеспечение деятельности муниципальных бюджетных учреждений города Ставрополя»</v>
      </c>
      <c r="H269" s="553">
        <f t="shared" si="9"/>
        <v>1</v>
      </c>
    </row>
    <row r="270" spans="1:8" ht="37.5">
      <c r="A270" s="440" t="s">
        <v>580</v>
      </c>
      <c r="B270" s="440" t="s">
        <v>105</v>
      </c>
      <c r="C270" s="440" t="s">
        <v>68</v>
      </c>
      <c r="D270" s="457" t="s">
        <v>22</v>
      </c>
      <c r="E270" s="450" t="s">
        <v>34</v>
      </c>
      <c r="F270" s="5" t="str">
        <f t="shared" si="8"/>
        <v>09 Б 06 11010</v>
      </c>
      <c r="G270" s="1" t="str">
        <f>INDEX('2016 реш'!$A:$B,MATCH($F270,'2016 реш'!$B:$B,0),1)</f>
        <v>Расходы на обеспечение деятельности (оказание услуг) муниципальных учреждений</v>
      </c>
      <c r="H270" s="553">
        <f t="shared" si="9"/>
        <v>1</v>
      </c>
    </row>
    <row r="271" spans="1:8" ht="67.5">
      <c r="A271" s="9" t="s">
        <v>652</v>
      </c>
      <c r="B271" s="9" t="s">
        <v>8</v>
      </c>
      <c r="C271" s="9" t="s">
        <v>12</v>
      </c>
      <c r="D271" s="9" t="s">
        <v>13</v>
      </c>
      <c r="E271" s="136" t="s">
        <v>654</v>
      </c>
      <c r="F271" s="5" t="str">
        <f t="shared" si="8"/>
        <v>10 0 00 00000</v>
      </c>
      <c r="G271" s="1" t="str">
        <f>INDEX('2016 реш'!$A:$B,MATCH($F271,'2016 реш'!$B:$B,0),1)</f>
        <v>Муниципальная программа «Управление муниципальными финансами и муниципальным долгом города Ставрополя на 2014 - 2018 годы»</v>
      </c>
      <c r="H271" s="553">
        <f t="shared" si="9"/>
        <v>1</v>
      </c>
    </row>
    <row r="272" spans="1:8" ht="56.25">
      <c r="A272" s="25" t="s">
        <v>652</v>
      </c>
      <c r="B272" s="25" t="s">
        <v>105</v>
      </c>
      <c r="C272" s="25" t="s">
        <v>12</v>
      </c>
      <c r="D272" s="25" t="s">
        <v>13</v>
      </c>
      <c r="E272" s="223" t="s">
        <v>1410</v>
      </c>
      <c r="F272" s="5" t="str">
        <f t="shared" ref="F272:F335" si="10">CONCATENATE(A272," ",B272," ",C272," ",D272)</f>
        <v>10 Б 00 00000</v>
      </c>
      <c r="G272" s="1" t="str">
        <f>INDEX('2016 реш'!$A:$B,MATCH($F272,'2016 реш'!$B:$B,0),1)</f>
        <v>Расходы в рамках реализации муниципальной программы «Управление муниципальными финансами и муниципальным долгом города Ставрополя на 2014 - 2018 годы»</v>
      </c>
      <c r="H272" s="553">
        <f t="shared" si="9"/>
        <v>1</v>
      </c>
    </row>
    <row r="273" spans="1:8" ht="78">
      <c r="A273" s="452" t="s">
        <v>652</v>
      </c>
      <c r="B273" s="452" t="s">
        <v>105</v>
      </c>
      <c r="C273" s="452" t="s">
        <v>37</v>
      </c>
      <c r="D273" s="452" t="s">
        <v>13</v>
      </c>
      <c r="E273" s="453" t="s">
        <v>1412</v>
      </c>
      <c r="F273" s="5" t="str">
        <f t="shared" si="10"/>
        <v>10 Б 02 00000</v>
      </c>
      <c r="G273" s="1" t="str">
        <f>INDEX('2016 реш'!$A:$B,MATCH($F273,'2016 реш'!$B:$B,0),1)</f>
        <v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v>
      </c>
      <c r="H273" s="553">
        <f t="shared" si="9"/>
        <v>1</v>
      </c>
    </row>
    <row r="274" spans="1:8" ht="37.5">
      <c r="A274" s="440" t="s">
        <v>652</v>
      </c>
      <c r="B274" s="440" t="s">
        <v>105</v>
      </c>
      <c r="C274" s="440" t="s">
        <v>37</v>
      </c>
      <c r="D274" s="440" t="s">
        <v>667</v>
      </c>
      <c r="E274" s="450" t="s">
        <v>666</v>
      </c>
      <c r="F274" s="5" t="str">
        <f t="shared" si="10"/>
        <v>10 Б 02 20050</v>
      </c>
      <c r="G274" s="1" t="str">
        <f>INDEX('2016 реш'!$A:$B,MATCH($F274,'2016 реш'!$B:$B,0),1)</f>
        <v>Расходы на выплаты на основании исполнительных листов судебных органов</v>
      </c>
      <c r="H274" s="553">
        <f t="shared" si="9"/>
        <v>1</v>
      </c>
    </row>
    <row r="275" spans="1:8" ht="58.5">
      <c r="A275" s="452" t="s">
        <v>652</v>
      </c>
      <c r="B275" s="452" t="s">
        <v>105</v>
      </c>
      <c r="C275" s="452" t="s">
        <v>48</v>
      </c>
      <c r="D275" s="452" t="s">
        <v>13</v>
      </c>
      <c r="E275" s="453" t="s">
        <v>1413</v>
      </c>
      <c r="F275" s="5" t="str">
        <f t="shared" si="10"/>
        <v>10 Б 03 00000</v>
      </c>
      <c r="G275" s="1" t="str">
        <f>INDEX('2016 реш'!$A:$B,MATCH($F275,'2016 реш'!$B:$B,0),1)</f>
        <v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v>
      </c>
      <c r="H275" s="553">
        <f t="shared" si="9"/>
        <v>1</v>
      </c>
    </row>
    <row r="276" spans="1:8">
      <c r="A276" s="440" t="s">
        <v>652</v>
      </c>
      <c r="B276" s="440" t="s">
        <v>105</v>
      </c>
      <c r="C276" s="440" t="s">
        <v>48</v>
      </c>
      <c r="D276" s="440" t="s">
        <v>672</v>
      </c>
      <c r="E276" s="450" t="s">
        <v>671</v>
      </c>
      <c r="F276" s="5" t="str">
        <f t="shared" si="10"/>
        <v>10 Б 03 20010</v>
      </c>
      <c r="G276" s="1" t="str">
        <f>INDEX('2016 реш'!$A:$B,MATCH($F276,'2016 реш'!$B:$B,0),1)</f>
        <v>Обслуживание муниципального долга города Ставрополя</v>
      </c>
      <c r="H276" s="553">
        <f t="shared" si="9"/>
        <v>1</v>
      </c>
    </row>
    <row r="277" spans="1:8" ht="90">
      <c r="A277" s="209" t="s">
        <v>674</v>
      </c>
      <c r="B277" s="210" t="s">
        <v>8</v>
      </c>
      <c r="C277" s="9" t="s">
        <v>12</v>
      </c>
      <c r="D277" s="9" t="s">
        <v>13</v>
      </c>
      <c r="E277" s="136" t="s">
        <v>676</v>
      </c>
      <c r="F277" s="5" t="str">
        <f t="shared" si="10"/>
        <v>11 0 00 00000</v>
      </c>
      <c r="G277" s="1" t="str">
        <f>INDEX('2016 реш'!$A:$B,MATCH($F277,'2016 реш'!$B:$B,0),1)</f>
        <v>Муниципальная программа «Управление и распоряжение имуществом, находящимся в муниципальной собственности города Ставрополя, в том числе земельными ресурсами, на 2014 - 2018 годы»</v>
      </c>
      <c r="H277" s="553">
        <f t="shared" si="9"/>
        <v>1</v>
      </c>
    </row>
    <row r="278" spans="1:8" ht="75">
      <c r="A278" s="211" t="s">
        <v>674</v>
      </c>
      <c r="B278" s="212" t="s">
        <v>105</v>
      </c>
      <c r="C278" s="25" t="s">
        <v>12</v>
      </c>
      <c r="D278" s="25" t="s">
        <v>13</v>
      </c>
      <c r="E278" s="223" t="s">
        <v>657</v>
      </c>
      <c r="F278" s="5" t="str">
        <f t="shared" si="10"/>
        <v>11 Б 00 00000</v>
      </c>
      <c r="G278" s="1" t="str">
        <f>INDEX('2016 реш'!$A:$B,MATCH($F278,'2016 реш'!$B:$B,0),1)</f>
        <v>Расходы в рамках реализации муниципальной программы «Управление и распоряжение имуществом, находящимся в муниципальной собственности города Ставрополя, в том числе земельными ресурсами, на 2014 - 2018 годы»</v>
      </c>
      <c r="H278" s="553">
        <f t="shared" si="9"/>
        <v>1</v>
      </c>
    </row>
    <row r="279" spans="1:8" ht="58.5">
      <c r="A279" s="452" t="s">
        <v>674</v>
      </c>
      <c r="B279" s="253" t="s">
        <v>105</v>
      </c>
      <c r="C279" s="452" t="s">
        <v>7</v>
      </c>
      <c r="D279" s="452" t="s">
        <v>13</v>
      </c>
      <c r="E279" s="453" t="s">
        <v>1414</v>
      </c>
      <c r="F279" s="5" t="str">
        <f t="shared" si="10"/>
        <v>11 Б 01 00000</v>
      </c>
      <c r="G279" s="1" t="str">
        <f>INDEX('2016 реш'!$A:$B,MATCH($F279,'2016 реш'!$B:$B,0),1)</f>
        <v>Основное мероприятие «Управление и распоряжение объектами недвижимого имущества, находящимися в муниципальной собственности города Ставрополя»</v>
      </c>
      <c r="H279" s="553">
        <f t="shared" si="9"/>
        <v>1</v>
      </c>
    </row>
    <row r="280" spans="1:8" ht="75">
      <c r="A280" s="440" t="s">
        <v>674</v>
      </c>
      <c r="B280" s="254" t="s">
        <v>105</v>
      </c>
      <c r="C280" s="440" t="s">
        <v>7</v>
      </c>
      <c r="D280" s="440" t="s">
        <v>683</v>
      </c>
      <c r="E280" s="450" t="s">
        <v>682</v>
      </c>
      <c r="F280" s="5" t="str">
        <f t="shared" si="10"/>
        <v>11 Б 01 20030</v>
      </c>
      <c r="G280" s="1" t="str">
        <f>INDEX('2016 реш'!$A:$B,MATCH($F280,'2016 реш'!$B:$B,0),1)</f>
        <v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v>
      </c>
      <c r="H280" s="553">
        <f t="shared" si="9"/>
        <v>1</v>
      </c>
    </row>
    <row r="281" spans="1:8" ht="37.5">
      <c r="A281" s="440" t="s">
        <v>674</v>
      </c>
      <c r="B281" s="254" t="s">
        <v>105</v>
      </c>
      <c r="C281" s="440" t="s">
        <v>7</v>
      </c>
      <c r="D281" s="440" t="s">
        <v>687</v>
      </c>
      <c r="E281" s="450" t="s">
        <v>686</v>
      </c>
      <c r="F281" s="5" t="str">
        <f t="shared" si="10"/>
        <v>11 Б 01 20070</v>
      </c>
      <c r="G281" s="1" t="str">
        <f>INDEX('2016 реш'!$A:$B,MATCH($F281,'2016 реш'!$B:$B,0),1)</f>
        <v xml:space="preserve">Расходы на содержание объектов муниципальной казны города Ставрополя в части нежилых помещений </v>
      </c>
      <c r="H281" s="553">
        <f t="shared" si="9"/>
        <v>1</v>
      </c>
    </row>
    <row r="282" spans="1:8" ht="37.5">
      <c r="A282" s="440" t="s">
        <v>674</v>
      </c>
      <c r="B282" s="254" t="s">
        <v>105</v>
      </c>
      <c r="C282" s="440" t="s">
        <v>7</v>
      </c>
      <c r="D282" s="440" t="s">
        <v>691</v>
      </c>
      <c r="E282" s="450" t="s">
        <v>690</v>
      </c>
      <c r="F282" s="5" t="str">
        <f t="shared" si="10"/>
        <v>11 Б 01 20840</v>
      </c>
      <c r="G282" s="1" t="str">
        <f>INDEX('2016 реш'!$A:$B,MATCH($F282,'2016 реш'!$B:$B,0),1)</f>
        <v>Расходы на содержание объектов муниципальной казны города Ставрополя в части жилых помещений</v>
      </c>
      <c r="H282" s="553">
        <f t="shared" si="9"/>
        <v>1</v>
      </c>
    </row>
    <row r="283" spans="1:8" ht="112.5">
      <c r="A283" s="28">
        <v>72</v>
      </c>
      <c r="B283" s="28" t="s">
        <v>94</v>
      </c>
      <c r="C283" s="457" t="s">
        <v>12</v>
      </c>
      <c r="D283" s="59">
        <v>21120</v>
      </c>
      <c r="E283" s="270" t="s">
        <v>1480</v>
      </c>
      <c r="F283" s="5" t="str">
        <f t="shared" si="10"/>
        <v>72 2 00 21120</v>
      </c>
      <c r="G283" s="1" t="str">
        <f>INDEX('2016 реш'!$A:$B,MATCH($F283,'2016 реш'!$B:$B,0),1)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края, на 2014 - 2043 годы»</v>
      </c>
      <c r="H283" s="553">
        <f t="shared" si="9"/>
        <v>1</v>
      </c>
    </row>
    <row r="284" spans="1:8" ht="112.5">
      <c r="A284" s="28">
        <v>77</v>
      </c>
      <c r="B284" s="28" t="s">
        <v>94</v>
      </c>
      <c r="C284" s="457" t="s">
        <v>12</v>
      </c>
      <c r="D284" s="59">
        <v>21120</v>
      </c>
      <c r="E284" s="270" t="s">
        <v>1480</v>
      </c>
      <c r="F284" s="5" t="str">
        <f t="shared" si="10"/>
        <v>77 2 00 21120</v>
      </c>
      <c r="G284" s="1" t="str">
        <f>INDEX('2016 реш'!$A:$B,MATCH($F284,'2016 реш'!$B:$B,0),1)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края, на 2014 - 2043 годы»</v>
      </c>
      <c r="H284" s="553">
        <f t="shared" si="9"/>
        <v>1</v>
      </c>
    </row>
    <row r="285" spans="1:8" ht="112.5">
      <c r="A285" s="28">
        <v>80</v>
      </c>
      <c r="B285" s="28" t="s">
        <v>94</v>
      </c>
      <c r="C285" s="457" t="s">
        <v>12</v>
      </c>
      <c r="D285" s="59">
        <v>21120</v>
      </c>
      <c r="E285" s="270" t="s">
        <v>1480</v>
      </c>
      <c r="F285" s="5" t="str">
        <f t="shared" si="10"/>
        <v>80 2 00 21120</v>
      </c>
      <c r="G285" s="1" t="str">
        <f>INDEX('2016 реш'!$A:$B,MATCH($F285,'2016 реш'!$B:$B,0),1)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края, на 2014 - 2043 годы»</v>
      </c>
      <c r="H285" s="553">
        <f t="shared" si="9"/>
        <v>1</v>
      </c>
    </row>
    <row r="286" spans="1:8" ht="112.5">
      <c r="A286" s="28">
        <v>82</v>
      </c>
      <c r="B286" s="28" t="s">
        <v>94</v>
      </c>
      <c r="C286" s="457" t="s">
        <v>12</v>
      </c>
      <c r="D286" s="59">
        <v>21120</v>
      </c>
      <c r="E286" s="270" t="s">
        <v>1480</v>
      </c>
      <c r="F286" s="5" t="str">
        <f t="shared" si="10"/>
        <v>82 2 00 21120</v>
      </c>
      <c r="G286" s="1" t="str">
        <f>INDEX('2016 реш'!$A:$B,MATCH($F286,'2016 реш'!$B:$B,0),1)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v>
      </c>
      <c r="H286" s="553">
        <f t="shared" si="9"/>
        <v>0</v>
      </c>
    </row>
    <row r="287" spans="1:8" ht="112.5">
      <c r="A287" s="28" t="s">
        <v>1184</v>
      </c>
      <c r="B287" s="28" t="s">
        <v>94</v>
      </c>
      <c r="C287" s="457" t="s">
        <v>12</v>
      </c>
      <c r="D287" s="59">
        <v>21120</v>
      </c>
      <c r="E287" s="270" t="s">
        <v>1507</v>
      </c>
      <c r="F287" s="5" t="str">
        <f t="shared" si="10"/>
        <v>83 2 00 21120</v>
      </c>
      <c r="G287" s="1" t="str">
        <f>INDEX('2016 реш'!$A:$B,MATCH($F287,'2016 реш'!$B:$B,0),1)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v>
      </c>
      <c r="H287" s="553">
        <f t="shared" si="9"/>
        <v>1</v>
      </c>
    </row>
    <row r="288" spans="1:8" ht="39">
      <c r="A288" s="452" t="s">
        <v>674</v>
      </c>
      <c r="B288" s="253" t="s">
        <v>105</v>
      </c>
      <c r="C288" s="452" t="s">
        <v>37</v>
      </c>
      <c r="D288" s="452" t="s">
        <v>13</v>
      </c>
      <c r="E288" s="453" t="s">
        <v>1415</v>
      </c>
      <c r="F288" s="5" t="str">
        <f t="shared" si="10"/>
        <v>11 Б 02 00000</v>
      </c>
      <c r="G288" s="1" t="str">
        <f>INDEX('2016 реш'!$A:$B,MATCH($F288,'2016 реш'!$B:$B,0),1)</f>
        <v>Основное мероприятие «Управление и распоряжение земельными участками, расположенными на территории города Ставрополя»</v>
      </c>
      <c r="H288" s="553">
        <f t="shared" si="9"/>
        <v>1</v>
      </c>
    </row>
    <row r="289" spans="1:8" ht="56.25">
      <c r="A289" s="440" t="s">
        <v>674</v>
      </c>
      <c r="B289" s="254" t="s">
        <v>105</v>
      </c>
      <c r="C289" s="440" t="s">
        <v>37</v>
      </c>
      <c r="D289" s="440" t="s">
        <v>696</v>
      </c>
      <c r="E289" s="450" t="s">
        <v>1416</v>
      </c>
      <c r="F289" s="5" t="str">
        <f t="shared" si="10"/>
        <v>11 Б 02 20180</v>
      </c>
      <c r="G289" s="1" t="str">
        <f>INDEX('2016 реш'!$A:$B,MATCH($F289,'2016 реш'!$B:$B,0),1)</f>
        <v>Расходы на проведение кадастровых работ для постановки на кадастровый учет земельных участков, расположенных на территории города Ставрополя</v>
      </c>
      <c r="H289" s="553">
        <f t="shared" si="9"/>
        <v>1</v>
      </c>
    </row>
    <row r="290" spans="1:8" ht="78">
      <c r="A290" s="452" t="s">
        <v>674</v>
      </c>
      <c r="B290" s="253" t="s">
        <v>105</v>
      </c>
      <c r="C290" s="452" t="s">
        <v>48</v>
      </c>
      <c r="D290" s="452" t="s">
        <v>13</v>
      </c>
      <c r="E290" s="453" t="s">
        <v>1417</v>
      </c>
      <c r="F290" s="5" t="str">
        <f t="shared" si="10"/>
        <v>11 Б 03 00000</v>
      </c>
      <c r="G290" s="1" t="str">
        <f>INDEX('2016 реш'!$A:$B,MATCH($F290,'2016 реш'!$B:$B,0),1)</f>
        <v>Основное мероприятие «Создание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отношений»</v>
      </c>
      <c r="H290" s="553">
        <f t="shared" si="9"/>
        <v>1</v>
      </c>
    </row>
    <row r="291" spans="1:8" ht="75">
      <c r="A291" s="440" t="s">
        <v>674</v>
      </c>
      <c r="B291" s="254" t="s">
        <v>105</v>
      </c>
      <c r="C291" s="440" t="s">
        <v>48</v>
      </c>
      <c r="D291" s="440" t="s">
        <v>701</v>
      </c>
      <c r="E291" s="450" t="s">
        <v>700</v>
      </c>
      <c r="F291" s="5" t="str">
        <f t="shared" si="10"/>
        <v>11 Б 03 20340</v>
      </c>
      <c r="G291" s="1" t="str">
        <f>INDEX('2016 реш'!$A:$B,MATCH($F291,'2016 реш'!$B:$B,0),1)</f>
        <v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v>
      </c>
      <c r="H291" s="553">
        <f t="shared" si="9"/>
        <v>1</v>
      </c>
    </row>
    <row r="292" spans="1:8" ht="45">
      <c r="A292" s="9" t="s">
        <v>703</v>
      </c>
      <c r="B292" s="9" t="s">
        <v>8</v>
      </c>
      <c r="C292" s="9" t="s">
        <v>12</v>
      </c>
      <c r="D292" s="9" t="s">
        <v>13</v>
      </c>
      <c r="E292" s="136" t="s">
        <v>705</v>
      </c>
      <c r="F292" s="5" t="str">
        <f t="shared" si="10"/>
        <v>12 0 00 00000</v>
      </c>
      <c r="G292" s="1" t="str">
        <f>INDEX('2016 реш'!$A:$B,MATCH($F292,'2016 реш'!$B:$B,0),1)</f>
        <v>Муниципальная программа «Экономическое развитие города Ставрополя на 2014 - 2018 годы»</v>
      </c>
      <c r="H292" s="553">
        <f t="shared" si="9"/>
        <v>1</v>
      </c>
    </row>
    <row r="293" spans="1:8" ht="37.5">
      <c r="A293" s="25" t="s">
        <v>703</v>
      </c>
      <c r="B293" s="25" t="s">
        <v>15</v>
      </c>
      <c r="C293" s="25" t="s">
        <v>12</v>
      </c>
      <c r="D293" s="25" t="s">
        <v>13</v>
      </c>
      <c r="E293" s="223" t="s">
        <v>708</v>
      </c>
      <c r="F293" s="5" t="str">
        <f t="shared" si="10"/>
        <v>12 1 00 00000</v>
      </c>
      <c r="G293" s="1" t="str">
        <f>INDEX('2016 реш'!$A:$B,MATCH($F293,'2016 реш'!$B:$B,0),1)</f>
        <v>Подпрограмма «Развитие малого и среднего предпринимательства в городе Ставрополе»</v>
      </c>
      <c r="H293" s="553">
        <f t="shared" si="9"/>
        <v>1</v>
      </c>
    </row>
    <row r="294" spans="1:8" ht="39">
      <c r="A294" s="452" t="s">
        <v>703</v>
      </c>
      <c r="B294" s="452" t="s">
        <v>15</v>
      </c>
      <c r="C294" s="452" t="s">
        <v>7</v>
      </c>
      <c r="D294" s="452" t="s">
        <v>13</v>
      </c>
      <c r="E294" s="453" t="s">
        <v>1418</v>
      </c>
      <c r="F294" s="5" t="str">
        <f t="shared" si="10"/>
        <v>12 1 01 00000</v>
      </c>
      <c r="G294" s="1" t="str">
        <f>INDEX('2016 реш'!$A:$B,MATCH($F294,'2016 реш'!$B:$B,0),1)</f>
        <v>Основное мероприятие «Финансовая поддержка субъектов малого и среднего предпринимательства в городе Ставрополе»</v>
      </c>
      <c r="H294" s="553">
        <f t="shared" si="9"/>
        <v>1</v>
      </c>
    </row>
    <row r="295" spans="1:8" ht="56.25">
      <c r="A295" s="440" t="s">
        <v>703</v>
      </c>
      <c r="B295" s="440" t="s">
        <v>15</v>
      </c>
      <c r="C295" s="440" t="s">
        <v>7</v>
      </c>
      <c r="D295" s="440" t="s">
        <v>713</v>
      </c>
      <c r="E295" s="450" t="s">
        <v>1419</v>
      </c>
      <c r="F295" s="5" t="str">
        <f t="shared" si="10"/>
        <v>12 1 01 60130</v>
      </c>
      <c r="G295" s="1" t="str">
        <f>INDEX('2016 реш'!$A:$B,MATCH($F295,'2016 реш'!$B:$B,0),1)</f>
        <v>Предоставление субсидий субъектам малого и среднего предпринимательства, осуществляющим деятельность на территории города Ставрополя</v>
      </c>
      <c r="H295" s="553">
        <f t="shared" si="9"/>
        <v>1</v>
      </c>
    </row>
    <row r="296" spans="1:8" ht="58.5">
      <c r="A296" s="452" t="s">
        <v>703</v>
      </c>
      <c r="B296" s="452" t="s">
        <v>15</v>
      </c>
      <c r="C296" s="452" t="s">
        <v>37</v>
      </c>
      <c r="D296" s="452" t="s">
        <v>13</v>
      </c>
      <c r="E296" s="453" t="s">
        <v>1420</v>
      </c>
      <c r="F296" s="5" t="str">
        <f t="shared" si="10"/>
        <v>12 1 02 00000</v>
      </c>
      <c r="G296" s="1" t="str">
        <f>INDEX('2016 реш'!$A:$B,MATCH($F296,'2016 реш'!$B:$B,0),1)</f>
        <v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v>
      </c>
      <c r="H296" s="553">
        <f t="shared" si="9"/>
        <v>1</v>
      </c>
    </row>
    <row r="297" spans="1:8" ht="56.25">
      <c r="A297" s="440" t="s">
        <v>703</v>
      </c>
      <c r="B297" s="440" t="s">
        <v>15</v>
      </c>
      <c r="C297" s="440" t="s">
        <v>37</v>
      </c>
      <c r="D297" s="440" t="s">
        <v>716</v>
      </c>
      <c r="E297" s="450" t="s">
        <v>717</v>
      </c>
      <c r="F297" s="5" t="str">
        <f t="shared" si="10"/>
        <v>12 1 02 20480</v>
      </c>
      <c r="G297" s="1" t="str">
        <f>INDEX('2016 реш'!$A:$B,MATCH($F297,'2016 реш'!$B:$B,0),1)</f>
        <v>Расходы на реализацию мероприятий по поддержке субъектов малого и среднего предпринимательства, осуществляющих деятельность на территории города Ставрополя</v>
      </c>
      <c r="H297" s="553">
        <f t="shared" si="9"/>
        <v>1</v>
      </c>
    </row>
    <row r="298" spans="1:8" ht="58.5">
      <c r="A298" s="452" t="s">
        <v>703</v>
      </c>
      <c r="B298" s="452" t="s">
        <v>15</v>
      </c>
      <c r="C298" s="452" t="s">
        <v>48</v>
      </c>
      <c r="D298" s="452" t="s">
        <v>13</v>
      </c>
      <c r="E298" s="453" t="s">
        <v>1421</v>
      </c>
      <c r="F298" s="5" t="str">
        <f t="shared" si="10"/>
        <v>12 1 03 00000</v>
      </c>
      <c r="G298" s="1" t="str">
        <f>INDEX('2016 реш'!$A:$B,MATCH($F298,'2016 реш'!$B:$B,0),1)</f>
        <v>Основное мероприятие «Обеспечение благоприятных условий для развития малого и среднего предпринимательства на территории города Ставрополя»</v>
      </c>
      <c r="H298" s="553">
        <f t="shared" si="9"/>
        <v>1</v>
      </c>
    </row>
    <row r="299" spans="1:8" ht="56.25">
      <c r="A299" s="440" t="s">
        <v>703</v>
      </c>
      <c r="B299" s="440" t="s">
        <v>15</v>
      </c>
      <c r="C299" s="440" t="s">
        <v>48</v>
      </c>
      <c r="D299" s="440" t="s">
        <v>716</v>
      </c>
      <c r="E299" s="450" t="s">
        <v>717</v>
      </c>
      <c r="F299" s="5" t="str">
        <f t="shared" si="10"/>
        <v>12 1 03 20480</v>
      </c>
      <c r="G299" s="1" t="str">
        <f>INDEX('2016 реш'!$A:$B,MATCH($F299,'2016 реш'!$B:$B,0),1)</f>
        <v>Расходы на реализацию мероприятий по поддержке субъектов малого и среднего предпринимательства, осуществляющих деятельность на территории города Ставрополя</v>
      </c>
      <c r="H299" s="553">
        <f t="shared" si="9"/>
        <v>1</v>
      </c>
    </row>
    <row r="300" spans="1:8" ht="37.5">
      <c r="A300" s="25" t="s">
        <v>703</v>
      </c>
      <c r="B300" s="25" t="s">
        <v>94</v>
      </c>
      <c r="C300" s="25" t="s">
        <v>12</v>
      </c>
      <c r="D300" s="25" t="s">
        <v>13</v>
      </c>
      <c r="E300" s="223" t="s">
        <v>1422</v>
      </c>
      <c r="F300" s="5" t="str">
        <f t="shared" si="10"/>
        <v>12 2 00 00000</v>
      </c>
      <c r="G300" s="1" t="str">
        <f>INDEX('2016 реш'!$A:$B,MATCH($F300,'2016 реш'!$B:$B,0),1)</f>
        <v>Подпрограмма «Развитие туризма и международных, межрегиональных связей города Ставрополя»</v>
      </c>
      <c r="H300" s="553">
        <f t="shared" si="9"/>
        <v>1</v>
      </c>
    </row>
    <row r="301" spans="1:8" ht="37.5">
      <c r="A301" s="25" t="s">
        <v>703</v>
      </c>
      <c r="B301" s="25" t="s">
        <v>316</v>
      </c>
      <c r="C301" s="25" t="s">
        <v>12</v>
      </c>
      <c r="D301" s="25" t="s">
        <v>13</v>
      </c>
      <c r="E301" s="223" t="s">
        <v>740</v>
      </c>
      <c r="F301" s="5" t="str">
        <f t="shared" si="10"/>
        <v>12 3 00 00000</v>
      </c>
      <c r="G301" s="1" t="str">
        <f>INDEX('2016 реш'!$A:$B,MATCH($F301,'2016 реш'!$B:$B,0),1)</f>
        <v>Подпрограмма «Создание благоприятных условий для привлечения инвестиций в экономику города Ставрополя»</v>
      </c>
      <c r="H301" s="553">
        <f t="shared" si="9"/>
        <v>1</v>
      </c>
    </row>
    <row r="302" spans="1:8" ht="39">
      <c r="A302" s="452" t="s">
        <v>703</v>
      </c>
      <c r="B302" s="452" t="s">
        <v>316</v>
      </c>
      <c r="C302" s="452" t="s">
        <v>7</v>
      </c>
      <c r="D302" s="452" t="s">
        <v>13</v>
      </c>
      <c r="E302" s="453" t="s">
        <v>1425</v>
      </c>
      <c r="F302" s="5" t="str">
        <f t="shared" si="10"/>
        <v>12 3 01 00000</v>
      </c>
      <c r="G302" s="1" t="str">
        <f>INDEX('2016 реш'!$A:$B,MATCH($F302,'2016 реш'!$B:$B,0),1)</f>
        <v>Основное мероприятие «Повышение инвестиционной привлекательности города Ставрополя»</v>
      </c>
      <c r="H302" s="553">
        <f t="shared" si="9"/>
        <v>1</v>
      </c>
    </row>
    <row r="303" spans="1:8" ht="37.5">
      <c r="A303" s="440" t="s">
        <v>703</v>
      </c>
      <c r="B303" s="440" t="s">
        <v>316</v>
      </c>
      <c r="C303" s="440" t="s">
        <v>7</v>
      </c>
      <c r="D303" s="440" t="s">
        <v>745</v>
      </c>
      <c r="E303" s="450" t="s">
        <v>746</v>
      </c>
      <c r="F303" s="5" t="str">
        <f t="shared" si="10"/>
        <v>12 3 01 20650</v>
      </c>
      <c r="G303" s="1" t="str">
        <f>INDEX('2016 реш'!$A:$B,MATCH($F303,'2016 реш'!$B:$B,0),1)</f>
        <v>Расходы на повышение инвестиционной привлекательности города Ставрополя</v>
      </c>
      <c r="H303" s="553">
        <f t="shared" si="9"/>
        <v>1</v>
      </c>
    </row>
    <row r="304" spans="1:8" ht="58.5">
      <c r="A304" s="452" t="s">
        <v>703</v>
      </c>
      <c r="B304" s="452" t="s">
        <v>316</v>
      </c>
      <c r="C304" s="452" t="s">
        <v>37</v>
      </c>
      <c r="D304" s="452" t="s">
        <v>13</v>
      </c>
      <c r="E304" s="453" t="s">
        <v>748</v>
      </c>
      <c r="F304" s="5" t="str">
        <f t="shared" si="10"/>
        <v>12 3 02 00000</v>
      </c>
      <c r="G304" s="1" t="str">
        <f>INDEX('2016 реш'!$A:$B,MATCH($F304,'2016 реш'!$B:$B,0),1)</f>
        <v>Основное мероприятие «Участие города Ставрополя в выставочно-ярмарочных мероприятиях, форумах, семинарах, круглых столах инвестиционной и инновационной направленности»</v>
      </c>
      <c r="H304" s="553">
        <f t="shared" si="9"/>
        <v>1</v>
      </c>
    </row>
    <row r="305" spans="1:8" ht="37.5">
      <c r="A305" s="440" t="s">
        <v>703</v>
      </c>
      <c r="B305" s="440" t="s">
        <v>316</v>
      </c>
      <c r="C305" s="440" t="s">
        <v>37</v>
      </c>
      <c r="D305" s="440" t="s">
        <v>745</v>
      </c>
      <c r="E305" s="450" t="s">
        <v>746</v>
      </c>
      <c r="F305" s="5" t="str">
        <f t="shared" si="10"/>
        <v>12 3 02 20650</v>
      </c>
      <c r="G305" s="1" t="str">
        <f>INDEX('2016 реш'!$A:$B,MATCH($F305,'2016 реш'!$B:$B,0),1)</f>
        <v>Расходы на повышение инвестиционной привлекательности города Ставрополя</v>
      </c>
      <c r="H305" s="553">
        <f t="shared" si="9"/>
        <v>1</v>
      </c>
    </row>
    <row r="306" spans="1:8" s="670" customFormat="1" ht="39">
      <c r="A306" s="455" t="s">
        <v>703</v>
      </c>
      <c r="B306" s="455" t="s">
        <v>94</v>
      </c>
      <c r="C306" s="455" t="s">
        <v>7</v>
      </c>
      <c r="D306" s="455" t="s">
        <v>13</v>
      </c>
      <c r="E306" s="456" t="s">
        <v>1586</v>
      </c>
      <c r="F306" s="320" t="str">
        <f t="shared" si="10"/>
        <v>12 2 01 00000</v>
      </c>
      <c r="G306" s="668" t="e">
        <f>INDEX('2016 реш'!$A:$B,MATCH($F306,'2016 реш'!$B:$B,0),1)</f>
        <v>#N/A</v>
      </c>
      <c r="H306" s="669" t="e">
        <f t="shared" si="9"/>
        <v>#N/A</v>
      </c>
    </row>
    <row r="307" spans="1:8" s="670" customFormat="1" ht="37.5">
      <c r="A307" s="73" t="s">
        <v>703</v>
      </c>
      <c r="B307" s="73" t="s">
        <v>94</v>
      </c>
      <c r="C307" s="73" t="s">
        <v>7</v>
      </c>
      <c r="D307" s="73" t="s">
        <v>726</v>
      </c>
      <c r="E307" s="304" t="s">
        <v>725</v>
      </c>
      <c r="F307" s="320" t="str">
        <f t="shared" si="10"/>
        <v>12 2 01 20640</v>
      </c>
      <c r="G307" s="668" t="e">
        <f>INDEX('2016 реш'!$A:$B,MATCH($F307,'2016 реш'!$B:$B,0),1)</f>
        <v>#N/A</v>
      </c>
      <c r="H307" s="669" t="e">
        <f t="shared" si="9"/>
        <v>#N/A</v>
      </c>
    </row>
    <row r="308" spans="1:8" ht="39">
      <c r="A308" s="452" t="s">
        <v>703</v>
      </c>
      <c r="B308" s="452" t="s">
        <v>94</v>
      </c>
      <c r="C308" s="452" t="s">
        <v>37</v>
      </c>
      <c r="D308" s="452" t="s">
        <v>13</v>
      </c>
      <c r="E308" s="453" t="s">
        <v>1423</v>
      </c>
      <c r="F308" s="5" t="str">
        <f t="shared" si="10"/>
        <v>12 2 02 00000</v>
      </c>
      <c r="G308" s="1" t="str">
        <f>INDEX('2016 реш'!$A:$B,MATCH($F308,'2016 реш'!$B:$B,0),1)</f>
        <v>Основное мероприятие «Повышение туристской привлекательности города Ставрополя»</v>
      </c>
      <c r="H308" s="553">
        <f t="shared" si="9"/>
        <v>1</v>
      </c>
    </row>
    <row r="309" spans="1:8" ht="37.5">
      <c r="A309" s="440" t="s">
        <v>703</v>
      </c>
      <c r="B309" s="440" t="s">
        <v>94</v>
      </c>
      <c r="C309" s="440" t="s">
        <v>37</v>
      </c>
      <c r="D309" s="440" t="s">
        <v>726</v>
      </c>
      <c r="E309" s="450" t="s">
        <v>725</v>
      </c>
      <c r="F309" s="5" t="str">
        <f t="shared" si="10"/>
        <v>12 2 02 20640</v>
      </c>
      <c r="G309" s="1" t="str">
        <f>INDEX('2016 реш'!$A:$B,MATCH($F309,'2016 реш'!$B:$B,0),1)</f>
        <v>Расходы на формирование имиджа города Ставрополя, как города, привлекательного для въездного и внутреннего туризма</v>
      </c>
      <c r="H309" s="553">
        <f t="shared" si="9"/>
        <v>1</v>
      </c>
    </row>
    <row r="310" spans="1:8" ht="39">
      <c r="A310" s="452" t="s">
        <v>703</v>
      </c>
      <c r="B310" s="452" t="s">
        <v>94</v>
      </c>
      <c r="C310" s="452" t="s">
        <v>48</v>
      </c>
      <c r="D310" s="452" t="s">
        <v>13</v>
      </c>
      <c r="E310" s="453" t="s">
        <v>1424</v>
      </c>
      <c r="F310" s="5" t="str">
        <f t="shared" si="10"/>
        <v>12 2 03 00000</v>
      </c>
      <c r="G310" s="1" t="str">
        <f>INDEX('2016 реш'!$A:$B,MATCH($F310,'2016 реш'!$B:$B,0),1)</f>
        <v>Основное мероприятие «Развитие международного и межрегионального сотрудничества города Ставрополя»</v>
      </c>
      <c r="H310" s="553">
        <f t="shared" si="9"/>
        <v>1</v>
      </c>
    </row>
    <row r="311" spans="1:8" ht="56.25">
      <c r="A311" s="440" t="s">
        <v>703</v>
      </c>
      <c r="B311" s="440" t="s">
        <v>94</v>
      </c>
      <c r="C311" s="440" t="s">
        <v>48</v>
      </c>
      <c r="D311" s="440" t="s">
        <v>733</v>
      </c>
      <c r="E311" s="450" t="s">
        <v>732</v>
      </c>
      <c r="F311" s="5" t="str">
        <f t="shared" si="10"/>
        <v>12 2 03 20040</v>
      </c>
      <c r="G311" s="1" t="str">
        <f>INDEX('2016 реш'!$A:$B,MATCH($F311,'2016 реш'!$B:$B,0),1)</f>
        <v>Членские взносы в международные, общероссийские, межрегиональные и региональные объединения муниципальных образований</v>
      </c>
      <c r="H311" s="553">
        <f t="shared" si="9"/>
        <v>1</v>
      </c>
    </row>
    <row r="312" spans="1:8" ht="56.25">
      <c r="A312" s="440" t="s">
        <v>703</v>
      </c>
      <c r="B312" s="440" t="s">
        <v>94</v>
      </c>
      <c r="C312" s="440" t="s">
        <v>48</v>
      </c>
      <c r="D312" s="440" t="s">
        <v>737</v>
      </c>
      <c r="E312" s="450" t="s">
        <v>736</v>
      </c>
      <c r="F312" s="5" t="str">
        <f t="shared" si="10"/>
        <v>12 2 03 20090</v>
      </c>
      <c r="G312" s="1" t="str">
        <f>INDEX('2016 реш'!$A:$B,MATCH($F312,'2016 реш'!$B:$B,0),1)</f>
        <v>Представительские расходы на организацию приема официальных лиц и делегаций городов стран дальнего и ближнего зарубежья, регионов России, представителей иностранных посольств и консульств</v>
      </c>
      <c r="H312" s="553">
        <f t="shared" si="9"/>
        <v>1</v>
      </c>
    </row>
    <row r="313" spans="1:8" ht="67.5">
      <c r="A313" s="9" t="s">
        <v>751</v>
      </c>
      <c r="B313" s="9" t="s">
        <v>8</v>
      </c>
      <c r="C313" s="9" t="s">
        <v>12</v>
      </c>
      <c r="D313" s="9" t="s">
        <v>13</v>
      </c>
      <c r="E313" s="136" t="s">
        <v>754</v>
      </c>
      <c r="F313" s="5" t="str">
        <f t="shared" si="10"/>
        <v>13 0 00 00000</v>
      </c>
      <c r="G313" s="1" t="str">
        <f>INDEX('2016 реш'!$A:$B,MATCH($F313,'2016 реш'!$B:$B,0),1)</f>
        <v>Муниципальная программа «Развитие муниципальной службы и противодействие коррупции в городе Ставрополе на 2014 - 2018 годы»</v>
      </c>
      <c r="H313" s="553">
        <f t="shared" si="9"/>
        <v>1</v>
      </c>
    </row>
    <row r="314" spans="1:8" ht="37.5">
      <c r="A314" s="25" t="s">
        <v>751</v>
      </c>
      <c r="B314" s="25" t="s">
        <v>15</v>
      </c>
      <c r="C314" s="25" t="s">
        <v>12</v>
      </c>
      <c r="D314" s="25" t="s">
        <v>13</v>
      </c>
      <c r="E314" s="232" t="s">
        <v>1426</v>
      </c>
      <c r="F314" s="5" t="str">
        <f t="shared" si="10"/>
        <v>13 1 00 00000</v>
      </c>
      <c r="G314" s="1" t="str">
        <f>INDEX('2016 реш'!$A:$B,MATCH($F314,'2016 реш'!$B:$B,0),1)</f>
        <v xml:space="preserve">Подпрограмма «Развитие муниципальной службы в городе Ставрополе на 2014 - 2018 годы» </v>
      </c>
      <c r="H314" s="553">
        <f t="shared" si="9"/>
        <v>0</v>
      </c>
    </row>
    <row r="315" spans="1:8" ht="58.5">
      <c r="A315" s="452" t="s">
        <v>751</v>
      </c>
      <c r="B315" s="452" t="s">
        <v>15</v>
      </c>
      <c r="C315" s="452" t="s">
        <v>7</v>
      </c>
      <c r="D315" s="452" t="s">
        <v>13</v>
      </c>
      <c r="E315" s="453" t="s">
        <v>1427</v>
      </c>
      <c r="F315" s="5" t="str">
        <f t="shared" si="10"/>
        <v>13 1 01 00000</v>
      </c>
      <c r="G315" s="1" t="str">
        <f>INDEX('2016 реш'!$A:$B,MATCH($F315,'2016 реш'!$B:$B,0),1)</f>
        <v>Основное мероприятие «Создание условий для профессионального развития и подготовки кадров в органах местного самоуправления города Ставрополя»</v>
      </c>
      <c r="H315" s="553">
        <f t="shared" si="9"/>
        <v>1</v>
      </c>
    </row>
    <row r="316" spans="1:8" ht="56.25">
      <c r="A316" s="440" t="s">
        <v>751</v>
      </c>
      <c r="B316" s="440" t="s">
        <v>15</v>
      </c>
      <c r="C316" s="440" t="s">
        <v>7</v>
      </c>
      <c r="D316" s="440" t="s">
        <v>762</v>
      </c>
      <c r="E316" s="233" t="s">
        <v>1428</v>
      </c>
      <c r="F316" s="5" t="str">
        <f t="shared" si="10"/>
        <v>13 1 01 20450</v>
      </c>
      <c r="G316" s="1" t="str">
        <f>INDEX('2016 реш'!$A:$B,MATCH($F316,'2016 реш'!$B:$B,0),1)</f>
        <v>Расходы на реализацию мероприятий, направленных на формирование квалифицированных кадров муниципальной службы в органах местного самоуправления города Ставрополя</v>
      </c>
      <c r="H316" s="553">
        <f t="shared" si="9"/>
        <v>1</v>
      </c>
    </row>
    <row r="317" spans="1:8" ht="37.5">
      <c r="A317" s="25" t="s">
        <v>751</v>
      </c>
      <c r="B317" s="25" t="s">
        <v>94</v>
      </c>
      <c r="C317" s="25" t="s">
        <v>12</v>
      </c>
      <c r="D317" s="25" t="s">
        <v>13</v>
      </c>
      <c r="E317" s="223" t="s">
        <v>765</v>
      </c>
      <c r="F317" s="5" t="str">
        <f t="shared" si="10"/>
        <v>13 2 00 00000</v>
      </c>
      <c r="G317" s="1" t="str">
        <f>INDEX('2016 реш'!$A:$B,MATCH($F317,'2016 реш'!$B:$B,0),1)</f>
        <v>Подпрограмма «Противодействие коррупции в сфере деятельности администрации города Ставрополя и ее органах на 2014 - 2018 годы»</v>
      </c>
      <c r="H317" s="553">
        <f t="shared" si="9"/>
        <v>1</v>
      </c>
    </row>
    <row r="318" spans="1:8" ht="136.5">
      <c r="A318" s="452" t="s">
        <v>751</v>
      </c>
      <c r="B318" s="452" t="s">
        <v>94</v>
      </c>
      <c r="C318" s="452" t="s">
        <v>7</v>
      </c>
      <c r="D318" s="452" t="s">
        <v>13</v>
      </c>
      <c r="E318" s="453" t="s">
        <v>1429</v>
      </c>
      <c r="F318" s="5" t="str">
        <f t="shared" si="10"/>
        <v>13 2 01 00000</v>
      </c>
      <c r="G318" s="1" t="str">
        <f>INDEX('2016 реш'!$A:$B,MATCH($F318,'2016 реш'!$B:$B,0),1)</f>
        <v>Основное мероприятие «Совершенствование предоставления муниципальных и государственных услуг, предоставляемых органами местного самоуправления города Ставрополя, при осуществлении отдельных государственных полномочий, переданных законами Ставропольского края органам местного самоуправления города Ставрополя, и подведомственными им муниципальными учреждениями города Ставрополя»</v>
      </c>
      <c r="H318" s="553">
        <f t="shared" si="9"/>
        <v>1</v>
      </c>
    </row>
    <row r="319" spans="1:8" ht="56.25">
      <c r="A319" s="440" t="s">
        <v>751</v>
      </c>
      <c r="B319" s="440" t="s">
        <v>94</v>
      </c>
      <c r="C319" s="440" t="s">
        <v>7</v>
      </c>
      <c r="D319" s="440" t="s">
        <v>770</v>
      </c>
      <c r="E319" s="233" t="s">
        <v>769</v>
      </c>
      <c r="F319" s="5" t="str">
        <f t="shared" si="10"/>
        <v>13 2 01 20620</v>
      </c>
      <c r="G319" s="1" t="str">
        <f>INDEX('2016 реш'!$A:$B,MATCH($F319,'2016 реш'!$B:$B,0),1)</f>
        <v>Расходы на реализацию мероприятий, направленных на противодействие коррупции в сфере деятельности администрации города Ставрополя и ее органов</v>
      </c>
      <c r="H319" s="553">
        <f t="shared" si="9"/>
        <v>1</v>
      </c>
    </row>
    <row r="320" spans="1:8" ht="39">
      <c r="A320" s="452" t="s">
        <v>751</v>
      </c>
      <c r="B320" s="452" t="s">
        <v>94</v>
      </c>
      <c r="C320" s="452" t="s">
        <v>37</v>
      </c>
      <c r="D320" s="452" t="s">
        <v>13</v>
      </c>
      <c r="E320" s="453" t="s">
        <v>1430</v>
      </c>
      <c r="F320" s="5" t="str">
        <f t="shared" si="10"/>
        <v>13 2 02 00000</v>
      </c>
      <c r="G320" s="1" t="str">
        <f>INDEX('2016 реш'!$A:$B,MATCH($F320,'2016 реш'!$B:$B,0),1)</f>
        <v>Основное мероприятие «Профилактика коррупции, антикоррупционное просвещение и пропаганда»</v>
      </c>
      <c r="H320" s="553">
        <f t="shared" si="9"/>
        <v>1</v>
      </c>
    </row>
    <row r="321" spans="1:8" ht="56.25">
      <c r="A321" s="440" t="s">
        <v>751</v>
      </c>
      <c r="B321" s="440" t="s">
        <v>94</v>
      </c>
      <c r="C321" s="440" t="s">
        <v>37</v>
      </c>
      <c r="D321" s="440" t="s">
        <v>770</v>
      </c>
      <c r="E321" s="233" t="s">
        <v>769</v>
      </c>
      <c r="F321" s="5" t="str">
        <f t="shared" si="10"/>
        <v>13 2 02 20620</v>
      </c>
      <c r="G321" s="1" t="str">
        <f>INDEX('2016 реш'!$A:$B,MATCH($F321,'2016 реш'!$B:$B,0),1)</f>
        <v>Расходы на реализацию мероприятий, направленных на противодействие коррупции в сфере деятельности администрации города Ставрополя и ее органов</v>
      </c>
      <c r="H321" s="553">
        <f t="shared" si="9"/>
        <v>1</v>
      </c>
    </row>
    <row r="322" spans="1:8" ht="67.5">
      <c r="A322" s="215" t="s">
        <v>776</v>
      </c>
      <c r="B322" s="215" t="s">
        <v>8</v>
      </c>
      <c r="C322" s="215" t="s">
        <v>12</v>
      </c>
      <c r="D322" s="215" t="s">
        <v>13</v>
      </c>
      <c r="E322" s="268" t="s">
        <v>1431</v>
      </c>
      <c r="F322" s="5" t="str">
        <f t="shared" si="10"/>
        <v>14 0 00 00000</v>
      </c>
      <c r="G322" s="1" t="str">
        <f>INDEX('2016 реш'!$A:$B,MATCH($F322,'2016 реш'!$B:$B,0),1)</f>
        <v>Муниципальная программа «Развитие информационного общества и снижение административных барьеров в городе Ставрополе на 2014 - 2018 годы»</v>
      </c>
      <c r="H322" s="553">
        <f t="shared" si="9"/>
        <v>1</v>
      </c>
    </row>
    <row r="323" spans="1:8" ht="37.5">
      <c r="A323" s="216" t="s">
        <v>776</v>
      </c>
      <c r="B323" s="216" t="s">
        <v>15</v>
      </c>
      <c r="C323" s="216" t="s">
        <v>12</v>
      </c>
      <c r="D323" s="216" t="s">
        <v>13</v>
      </c>
      <c r="E323" s="269" t="s">
        <v>779</v>
      </c>
      <c r="F323" s="5" t="str">
        <f t="shared" si="10"/>
        <v>14 1 00 00000</v>
      </c>
      <c r="G323" s="1" t="str">
        <f>INDEX('2016 реш'!$A:$B,MATCH($F323,'2016 реш'!$B:$B,0),1)</f>
        <v>Подпрограмма «Развитие информационного общества в городе Ставрополе»</v>
      </c>
      <c r="H323" s="553">
        <f t="shared" si="9"/>
        <v>1</v>
      </c>
    </row>
    <row r="324" spans="1:8" ht="39">
      <c r="A324" s="217" t="s">
        <v>776</v>
      </c>
      <c r="B324" s="217" t="s">
        <v>15</v>
      </c>
      <c r="C324" s="217" t="s">
        <v>7</v>
      </c>
      <c r="D324" s="217" t="s">
        <v>13</v>
      </c>
      <c r="E324" s="453" t="s">
        <v>1432</v>
      </c>
      <c r="F324" s="5" t="str">
        <f t="shared" si="10"/>
        <v>14 1 01 00000</v>
      </c>
      <c r="G324" s="1" t="str">
        <f>INDEX('2016 реш'!$A:$B,MATCH($F324,'2016 реш'!$B:$B,0),1)</f>
        <v>Основное мероприятие «Развитие и обеспечение функционирования инфраструктуры информационного общества в городе Ставрополе»</v>
      </c>
      <c r="H324" s="553">
        <f t="shared" si="9"/>
        <v>1</v>
      </c>
    </row>
    <row r="325" spans="1:8" ht="37.5">
      <c r="A325" s="28" t="s">
        <v>776</v>
      </c>
      <c r="B325" s="28" t="s">
        <v>15</v>
      </c>
      <c r="C325" s="28" t="s">
        <v>7</v>
      </c>
      <c r="D325" s="28" t="s">
        <v>784</v>
      </c>
      <c r="E325" s="233" t="s">
        <v>783</v>
      </c>
      <c r="F325" s="5" t="str">
        <f t="shared" si="10"/>
        <v>14 1 01 20630</v>
      </c>
      <c r="G325" s="1" t="str">
        <f>INDEX('2016 реш'!$A:$B,MATCH($F325,'2016 реш'!$B:$B,0),1)</f>
        <v>Расходы на развитие и обеспечение функционирования информационного общества в городе Ставрополе</v>
      </c>
      <c r="H325" s="553">
        <f t="shared" si="9"/>
        <v>1</v>
      </c>
    </row>
    <row r="326" spans="1:8" ht="58.5">
      <c r="A326" s="217" t="s">
        <v>776</v>
      </c>
      <c r="B326" s="217" t="s">
        <v>15</v>
      </c>
      <c r="C326" s="217" t="s">
        <v>37</v>
      </c>
      <c r="D326" s="217" t="s">
        <v>13</v>
      </c>
      <c r="E326" s="453" t="s">
        <v>1433</v>
      </c>
      <c r="F326" s="5" t="str">
        <f t="shared" si="10"/>
        <v>14 1 02 00000</v>
      </c>
      <c r="G326" s="1" t="str">
        <f>INDEX('2016 реш'!$A:$B,MATCH($F326,'2016 реш'!$B:$B,0),1)</f>
        <v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v>
      </c>
      <c r="H326" s="553">
        <f t="shared" si="9"/>
        <v>1</v>
      </c>
    </row>
    <row r="327" spans="1:8" ht="37.5">
      <c r="A327" s="218" t="s">
        <v>776</v>
      </c>
      <c r="B327" s="218" t="s">
        <v>15</v>
      </c>
      <c r="C327" s="218" t="s">
        <v>37</v>
      </c>
      <c r="D327" s="218" t="s">
        <v>784</v>
      </c>
      <c r="E327" s="233" t="s">
        <v>783</v>
      </c>
      <c r="F327" s="5" t="str">
        <f t="shared" si="10"/>
        <v>14 1 02 20630</v>
      </c>
      <c r="G327" s="1" t="str">
        <f>INDEX('2016 реш'!$A:$B,MATCH($F327,'2016 реш'!$B:$B,0),1)</f>
        <v>Расходы на развитие и обеспечение функционирования информационного общества в городе Ставрополе</v>
      </c>
      <c r="H327" s="553">
        <f t="shared" si="9"/>
        <v>1</v>
      </c>
    </row>
    <row r="328" spans="1:8" ht="58.5">
      <c r="A328" s="217" t="s">
        <v>776</v>
      </c>
      <c r="B328" s="217" t="s">
        <v>15</v>
      </c>
      <c r="C328" s="217" t="s">
        <v>48</v>
      </c>
      <c r="D328" s="217" t="s">
        <v>13</v>
      </c>
      <c r="E328" s="453" t="s">
        <v>1434</v>
      </c>
      <c r="F328" s="5" t="str">
        <f t="shared" si="10"/>
        <v>14 1 03 00000</v>
      </c>
      <c r="G328" s="1" t="str">
        <f>INDEX('2016 реш'!$A:$B,MATCH($F328,'2016 реш'!$B:$B,0),1)</f>
        <v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v>
      </c>
      <c r="H328" s="553">
        <f t="shared" si="9"/>
        <v>1</v>
      </c>
    </row>
    <row r="329" spans="1:8" ht="37.5">
      <c r="A329" s="218" t="s">
        <v>776</v>
      </c>
      <c r="B329" s="218" t="s">
        <v>15</v>
      </c>
      <c r="C329" s="218" t="s">
        <v>48</v>
      </c>
      <c r="D329" s="218" t="s">
        <v>791</v>
      </c>
      <c r="E329" s="233" t="s">
        <v>790</v>
      </c>
      <c r="F329" s="5" t="str">
        <f t="shared" si="10"/>
        <v>14 1 03 20080</v>
      </c>
      <c r="G329" s="1" t="str">
        <f>INDEX('2016 реш'!$A:$B,MATCH($F329,'2016 реш'!$B:$B,0),1)</f>
        <v>Расходы на оказание информационных услуг средствами массовой информации</v>
      </c>
      <c r="H329" s="553">
        <f t="shared" ref="H329:H392" si="11">IF(E329=G329,1,0)</f>
        <v>1</v>
      </c>
    </row>
    <row r="330" spans="1:8" ht="56.25">
      <c r="A330" s="217" t="s">
        <v>776</v>
      </c>
      <c r="B330" s="217" t="s">
        <v>15</v>
      </c>
      <c r="C330" s="217" t="s">
        <v>53</v>
      </c>
      <c r="D330" s="217" t="s">
        <v>13</v>
      </c>
      <c r="E330" s="453" t="s">
        <v>1435</v>
      </c>
      <c r="F330" s="5" t="str">
        <f t="shared" si="10"/>
        <v>14 1 04 00000</v>
      </c>
      <c r="G330" s="1" t="str">
        <f>INDEX('2016 реш'!$A:$B,MATCH($F330,'2016 реш'!$B:$B,0),1)</f>
        <v>Основное мероприятие «Официальное опубликование муниципальных правовых актов города Ставрополя в газете «Вечерний Ставрополь»</v>
      </c>
      <c r="H330" s="553">
        <f t="shared" si="11"/>
        <v>1</v>
      </c>
    </row>
    <row r="331" spans="1:8" ht="37.5">
      <c r="A331" s="218" t="s">
        <v>776</v>
      </c>
      <c r="B331" s="218" t="s">
        <v>15</v>
      </c>
      <c r="C331" s="218" t="s">
        <v>53</v>
      </c>
      <c r="D331" s="218" t="s">
        <v>796</v>
      </c>
      <c r="E331" s="233" t="s">
        <v>1436</v>
      </c>
      <c r="F331" s="5" t="str">
        <f t="shared" si="10"/>
        <v>14 1 04 60030</v>
      </c>
      <c r="G331" s="1" t="str">
        <f>INDEX('2016 реш'!$A:$B,MATCH($F331,'2016 реш'!$B:$B,0),1)</f>
        <v>Расходы на официальное опубликование муниципальных правовых актов города Ставрополя в газете «Вечерний Ставрополь»</v>
      </c>
      <c r="H331" s="553">
        <f t="shared" si="11"/>
        <v>1</v>
      </c>
    </row>
    <row r="332" spans="1:8" ht="56.25">
      <c r="A332" s="216" t="s">
        <v>776</v>
      </c>
      <c r="B332" s="216" t="s">
        <v>94</v>
      </c>
      <c r="C332" s="216" t="s">
        <v>12</v>
      </c>
      <c r="D332" s="216" t="s">
        <v>13</v>
      </c>
      <c r="E332" s="269" t="s">
        <v>1437</v>
      </c>
      <c r="F332" s="5" t="str">
        <f t="shared" si="10"/>
        <v>14 2 00 00000</v>
      </c>
      <c r="G332" s="1" t="str">
        <f>INDEX('2016 реш'!$A:$B,MATCH($F332,'2016 реш'!$B:$B,0),1)</f>
        <v>Подпрограмма «Снижение административных барьеров, оптимизация и повышение качества предоставления государственных и муниципальных услуг в городе Ставрополе»</v>
      </c>
      <c r="H332" s="553">
        <f t="shared" si="11"/>
        <v>0</v>
      </c>
    </row>
    <row r="333" spans="1:8" ht="39">
      <c r="A333" s="217" t="s">
        <v>776</v>
      </c>
      <c r="B333" s="217" t="s">
        <v>94</v>
      </c>
      <c r="C333" s="217" t="s">
        <v>7</v>
      </c>
      <c r="D333" s="217" t="s">
        <v>13</v>
      </c>
      <c r="E333" s="453" t="s">
        <v>1438</v>
      </c>
      <c r="F333" s="5" t="str">
        <f t="shared" si="10"/>
        <v>14 2 01 00000</v>
      </c>
      <c r="G333" s="1" t="str">
        <f>INDEX('2016 реш'!$A:$B,MATCH($F333,'2016 реш'!$B:$B,0),1)</f>
        <v>Основное мероприятие «Организация и предоставление муниципальных услуг в городе Ставрополе в электронной форме»</v>
      </c>
      <c r="H333" s="553">
        <f t="shared" si="11"/>
        <v>1</v>
      </c>
    </row>
    <row r="334" spans="1:8" ht="75">
      <c r="A334" s="218" t="s">
        <v>776</v>
      </c>
      <c r="B334" s="218" t="s">
        <v>94</v>
      </c>
      <c r="C334" s="218" t="s">
        <v>7</v>
      </c>
      <c r="D334" s="218" t="s">
        <v>804</v>
      </c>
      <c r="E334" s="233" t="s">
        <v>803</v>
      </c>
      <c r="F334" s="5" t="str">
        <f t="shared" si="10"/>
        <v>14 2 01 20710</v>
      </c>
      <c r="G334" s="1" t="str">
        <f>INDEX('2016 реш'!$A:$B,MATCH($F334,'2016 реш'!$B:$B,0),1)</f>
        <v>Расходы на реализацию мероприятий, направленных на снижение административных барьеров, оптимизацию и повышение качества предоставления государственных и муниципальных услуг в городе Ставрополе</v>
      </c>
      <c r="H334" s="553">
        <f t="shared" si="11"/>
        <v>1</v>
      </c>
    </row>
    <row r="335" spans="1:8" ht="78">
      <c r="A335" s="217" t="s">
        <v>776</v>
      </c>
      <c r="B335" s="217" t="s">
        <v>94</v>
      </c>
      <c r="C335" s="217" t="s">
        <v>37</v>
      </c>
      <c r="D335" s="217" t="s">
        <v>13</v>
      </c>
      <c r="E335" s="453" t="s">
        <v>1439</v>
      </c>
      <c r="F335" s="5" t="str">
        <f t="shared" si="10"/>
        <v>14 2 02 00000</v>
      </c>
      <c r="G335" s="1" t="str">
        <f>INDEX('2016 реш'!$A:$B,MATCH($F335,'2016 реш'!$B:$B,0),1)</f>
        <v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v>
      </c>
      <c r="H335" s="553">
        <f t="shared" si="11"/>
        <v>1</v>
      </c>
    </row>
    <row r="336" spans="1:8" ht="75">
      <c r="A336" s="218" t="s">
        <v>776</v>
      </c>
      <c r="B336" s="218" t="s">
        <v>94</v>
      </c>
      <c r="C336" s="218" t="s">
        <v>37</v>
      </c>
      <c r="D336" s="218" t="s">
        <v>804</v>
      </c>
      <c r="E336" s="233" t="s">
        <v>803</v>
      </c>
      <c r="F336" s="5" t="str">
        <f t="shared" ref="F336:F399" si="12">CONCATENATE(A336," ",B336," ",C336," ",D336)</f>
        <v>14 2 02 20710</v>
      </c>
      <c r="G336" s="1" t="str">
        <f>INDEX('2016 реш'!$A:$B,MATCH($F336,'2016 реш'!$B:$B,0),1)</f>
        <v>Расходы на реализацию мероприятий, направленных на снижение административных барьеров, оптимизацию и повышение качества предоставления государственных и муниципальных услуг в городе Ставрополе</v>
      </c>
      <c r="H336" s="553">
        <f t="shared" si="11"/>
        <v>1</v>
      </c>
    </row>
    <row r="337" spans="1:8" s="670" customFormat="1" ht="78">
      <c r="A337" s="671" t="s">
        <v>776</v>
      </c>
      <c r="B337" s="671" t="s">
        <v>94</v>
      </c>
      <c r="C337" s="671" t="s">
        <v>48</v>
      </c>
      <c r="D337" s="671" t="s">
        <v>13</v>
      </c>
      <c r="E337" s="456" t="s">
        <v>1587</v>
      </c>
      <c r="F337" s="320" t="str">
        <f t="shared" si="12"/>
        <v>14 2 03 00000</v>
      </c>
      <c r="G337" s="668" t="e">
        <f>INDEX('2016 реш'!$A:$B,MATCH($F337,'2016 реш'!$B:$B,0),1)</f>
        <v>#N/A</v>
      </c>
      <c r="H337" s="669" t="e">
        <f t="shared" si="11"/>
        <v>#N/A</v>
      </c>
    </row>
    <row r="338" spans="1:8" s="670" customFormat="1" ht="75">
      <c r="A338" s="672" t="s">
        <v>776</v>
      </c>
      <c r="B338" s="672" t="s">
        <v>94</v>
      </c>
      <c r="C338" s="672" t="s">
        <v>48</v>
      </c>
      <c r="D338" s="672" t="s">
        <v>804</v>
      </c>
      <c r="E338" s="673" t="s">
        <v>803</v>
      </c>
      <c r="F338" s="320" t="str">
        <f t="shared" si="12"/>
        <v>14 2 03 20710</v>
      </c>
      <c r="G338" s="668" t="e">
        <f>INDEX('2016 реш'!$A:$B,MATCH($F338,'2016 реш'!$B:$B,0),1)</f>
        <v>#N/A</v>
      </c>
      <c r="H338" s="669" t="e">
        <f t="shared" si="11"/>
        <v>#N/A</v>
      </c>
    </row>
    <row r="339" spans="1:8" ht="58.5">
      <c r="A339" s="217" t="s">
        <v>776</v>
      </c>
      <c r="B339" s="217" t="s">
        <v>94</v>
      </c>
      <c r="C339" s="217" t="s">
        <v>53</v>
      </c>
      <c r="D339" s="217" t="s">
        <v>13</v>
      </c>
      <c r="E339" s="453" t="s">
        <v>1440</v>
      </c>
      <c r="F339" s="5" t="str">
        <f t="shared" si="12"/>
        <v>14 2 04 00000</v>
      </c>
      <c r="G339" s="1" t="str">
        <f>INDEX('2016 реш'!$A:$B,MATCH($F339,'2016 реш'!$B:$B,0),1)</f>
        <v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v>
      </c>
      <c r="H339" s="553">
        <f t="shared" si="11"/>
        <v>1</v>
      </c>
    </row>
    <row r="340" spans="1:8" ht="37.5">
      <c r="A340" s="218">
        <v>14</v>
      </c>
      <c r="B340" s="218">
        <v>2</v>
      </c>
      <c r="C340" s="218" t="s">
        <v>53</v>
      </c>
      <c r="D340" s="457" t="s">
        <v>22</v>
      </c>
      <c r="E340" s="233" t="s">
        <v>34</v>
      </c>
      <c r="F340" s="5" t="str">
        <f t="shared" si="12"/>
        <v>14 2 04 11010</v>
      </c>
      <c r="G340" s="1" t="str">
        <f>INDEX('2016 реш'!$A:$B,MATCH($F340,'2016 реш'!$B:$B,0),1)</f>
        <v>Расходы на обеспечение деятельности (оказание услуг) муниципальных учреждений</v>
      </c>
      <c r="H340" s="553">
        <f t="shared" si="11"/>
        <v>1</v>
      </c>
    </row>
    <row r="341" spans="1:8" ht="90">
      <c r="A341" s="9" t="s">
        <v>813</v>
      </c>
      <c r="B341" s="9" t="s">
        <v>8</v>
      </c>
      <c r="C341" s="9" t="s">
        <v>12</v>
      </c>
      <c r="D341" s="9" t="s">
        <v>13</v>
      </c>
      <c r="E341" s="136" t="s">
        <v>815</v>
      </c>
      <c r="F341" s="5" t="str">
        <f t="shared" si="12"/>
        <v>15 0 00 00000</v>
      </c>
      <c r="G341" s="1" t="str">
        <f>INDEX('2016 реш'!$A:$B,MATCH($F341,'2016 реш'!$B:$B,0),1)</f>
        <v>Муниципальная программа «Обеспечение безопасности, общественного порядка и профилактика правонарушений в городе Ставрополе на 2014 - 2018 годы»</v>
      </c>
      <c r="H341" s="553">
        <f t="shared" si="11"/>
        <v>1</v>
      </c>
    </row>
    <row r="342" spans="1:8">
      <c r="A342" s="25" t="s">
        <v>813</v>
      </c>
      <c r="B342" s="25" t="s">
        <v>15</v>
      </c>
      <c r="C342" s="25" t="s">
        <v>12</v>
      </c>
      <c r="D342" s="25" t="s">
        <v>13</v>
      </c>
      <c r="E342" s="223" t="s">
        <v>818</v>
      </c>
      <c r="F342" s="5" t="str">
        <f t="shared" si="12"/>
        <v>15 1 00 00000</v>
      </c>
      <c r="G342" s="1" t="str">
        <f>INDEX('2016 реш'!$A:$B,MATCH($F342,'2016 реш'!$B:$B,0),1)</f>
        <v>Подпрограмма «Безопасный Ставрополь 2014 - 2018»</v>
      </c>
      <c r="H342" s="553">
        <f t="shared" si="11"/>
        <v>1</v>
      </c>
    </row>
    <row r="343" spans="1:8" s="670" customFormat="1" ht="58.5">
      <c r="A343" s="455" t="s">
        <v>813</v>
      </c>
      <c r="B343" s="455" t="s">
        <v>15</v>
      </c>
      <c r="C343" s="455" t="s">
        <v>48</v>
      </c>
      <c r="D343" s="455" t="s">
        <v>13</v>
      </c>
      <c r="E343" s="456" t="s">
        <v>1443</v>
      </c>
      <c r="F343" s="320" t="str">
        <f t="shared" si="12"/>
        <v>15 1 03 00000</v>
      </c>
      <c r="G343" s="668" t="e">
        <f>INDEX('2016 реш'!$A:$B,MATCH($F343,'2016 реш'!$B:$B,0),1)</f>
        <v>#N/A</v>
      </c>
      <c r="H343" s="669" t="e">
        <f t="shared" si="11"/>
        <v>#N/A</v>
      </c>
    </row>
    <row r="344" spans="1:8" s="670" customFormat="1" ht="37.5">
      <c r="A344" s="84" t="s">
        <v>813</v>
      </c>
      <c r="B344" s="84" t="s">
        <v>15</v>
      </c>
      <c r="C344" s="84" t="s">
        <v>48</v>
      </c>
      <c r="D344" s="84" t="s">
        <v>823</v>
      </c>
      <c r="E344" s="673" t="s">
        <v>822</v>
      </c>
      <c r="F344" s="320" t="str">
        <f t="shared" si="12"/>
        <v>15 1 03 20350</v>
      </c>
      <c r="G344" s="668" t="e">
        <f>INDEX('2016 реш'!$A:$B,MATCH($F344,'2016 реш'!$B:$B,0),1)</f>
        <v>#N/A</v>
      </c>
      <c r="H344" s="669" t="e">
        <f t="shared" si="11"/>
        <v>#N/A</v>
      </c>
    </row>
    <row r="345" spans="1:8" ht="19.5">
      <c r="A345" s="452" t="s">
        <v>813</v>
      </c>
      <c r="B345" s="452" t="s">
        <v>15</v>
      </c>
      <c r="C345" s="452" t="s">
        <v>53</v>
      </c>
      <c r="D345" s="452" t="s">
        <v>13</v>
      </c>
      <c r="E345" s="453" t="s">
        <v>1444</v>
      </c>
      <c r="F345" s="5" t="str">
        <f t="shared" si="12"/>
        <v>15 1 04 00000</v>
      </c>
      <c r="G345" s="1" t="str">
        <f>INDEX('2016 реш'!$A:$B,MATCH($F345,'2016 реш'!$B:$B,0),1)</f>
        <v>Основное мероприятие «Профилактика терроризма и экстремизма»</v>
      </c>
      <c r="H345" s="553">
        <f t="shared" si="11"/>
        <v>1</v>
      </c>
    </row>
    <row r="346" spans="1:8" ht="37.5">
      <c r="A346" s="28" t="s">
        <v>813</v>
      </c>
      <c r="B346" s="28" t="s">
        <v>15</v>
      </c>
      <c r="C346" s="28" t="s">
        <v>53</v>
      </c>
      <c r="D346" s="28" t="s">
        <v>823</v>
      </c>
      <c r="E346" s="233" t="s">
        <v>822</v>
      </c>
      <c r="F346" s="5" t="str">
        <f t="shared" si="12"/>
        <v>15 1 04 20350</v>
      </c>
      <c r="G346" s="1" t="str">
        <f>INDEX('2016 реш'!$A:$B,MATCH($F346,'2016 реш'!$B:$B,0),1)</f>
        <v>Расходы на реализацию мероприятий, направленных на повышение уровня безопасности жизнедеятельности города Ставрополя</v>
      </c>
      <c r="H346" s="553">
        <f t="shared" si="11"/>
        <v>1</v>
      </c>
    </row>
    <row r="347" spans="1:8" ht="56.25">
      <c r="A347" s="28" t="s">
        <v>813</v>
      </c>
      <c r="B347" s="28" t="s">
        <v>15</v>
      </c>
      <c r="C347" s="28" t="s">
        <v>53</v>
      </c>
      <c r="D347" s="28" t="s">
        <v>1588</v>
      </c>
      <c r="E347" s="190" t="s">
        <v>1445</v>
      </c>
      <c r="F347" s="5" t="str">
        <f t="shared" si="12"/>
        <v>15 1 04 77310</v>
      </c>
      <c r="G347" s="1" t="str">
        <f>INDEX('2016 реш'!$A:$B,MATCH($F347,'2016 реш'!$B:$B,0),1)</f>
        <v>Cоздание условий для обеспечения безопасности граждан в местах массового пребывания людей на территории муниципальных образований за счет средств краевого бюджета</v>
      </c>
      <c r="H347" s="553">
        <f t="shared" si="11"/>
        <v>1</v>
      </c>
    </row>
    <row r="348" spans="1:8" ht="56.25">
      <c r="A348" s="28" t="s">
        <v>813</v>
      </c>
      <c r="B348" s="28" t="s">
        <v>15</v>
      </c>
      <c r="C348" s="28" t="s">
        <v>53</v>
      </c>
      <c r="D348" s="28" t="s">
        <v>1589</v>
      </c>
      <c r="E348" s="190" t="s">
        <v>1447</v>
      </c>
      <c r="F348" s="5" t="str">
        <f t="shared" si="12"/>
        <v>15 1 04 S7310</v>
      </c>
      <c r="G348" s="1" t="str">
        <f>INDEX('2016 реш'!$A:$B,MATCH($F348,'2016 реш'!$B:$B,0),1)</f>
        <v>Cоздание условий для обеспечения безопасности граждан в местах массового пребывания людей на территории муниципальных образований за счет средств местного бюджета</v>
      </c>
      <c r="H348" s="553">
        <f t="shared" si="11"/>
        <v>1</v>
      </c>
    </row>
    <row r="349" spans="1:8">
      <c r="A349" s="25" t="s">
        <v>813</v>
      </c>
      <c r="B349" s="25" t="s">
        <v>94</v>
      </c>
      <c r="C349" s="25" t="s">
        <v>12</v>
      </c>
      <c r="D349" s="25" t="s">
        <v>13</v>
      </c>
      <c r="E349" s="223" t="s">
        <v>832</v>
      </c>
      <c r="F349" s="5" t="str">
        <f t="shared" si="12"/>
        <v>15 2 00 00000</v>
      </c>
      <c r="G349" s="1" t="str">
        <f>INDEX('2016 реш'!$A:$B,MATCH($F349,'2016 реш'!$B:$B,0),1)</f>
        <v>Подпрограмма «НЕзависимость 2014 - 2018»</v>
      </c>
      <c r="H349" s="553">
        <f t="shared" si="11"/>
        <v>1</v>
      </c>
    </row>
    <row r="350" spans="1:8" s="670" customFormat="1" ht="58.5">
      <c r="A350" s="455" t="s">
        <v>813</v>
      </c>
      <c r="B350" s="455" t="s">
        <v>94</v>
      </c>
      <c r="C350" s="455" t="s">
        <v>7</v>
      </c>
      <c r="D350" s="455" t="s">
        <v>13</v>
      </c>
      <c r="E350" s="456" t="s">
        <v>1590</v>
      </c>
      <c r="F350" s="320" t="str">
        <f t="shared" si="12"/>
        <v>15 2 01 00000</v>
      </c>
      <c r="G350" s="668" t="e">
        <f>INDEX('2016 реш'!$A:$B,MATCH($F350,'2016 реш'!$B:$B,0),1)</f>
        <v>#N/A</v>
      </c>
      <c r="H350" s="669" t="e">
        <f t="shared" si="11"/>
        <v>#N/A</v>
      </c>
    </row>
    <row r="351" spans="1:8" s="670" customFormat="1" ht="75">
      <c r="A351" s="84" t="s">
        <v>813</v>
      </c>
      <c r="B351" s="84" t="s">
        <v>94</v>
      </c>
      <c r="C351" s="84" t="s">
        <v>7</v>
      </c>
      <c r="D351" s="84" t="s">
        <v>837</v>
      </c>
      <c r="E351" s="673" t="s">
        <v>836</v>
      </c>
      <c r="F351" s="320" t="str">
        <f t="shared" si="12"/>
        <v>15 2 01 20370</v>
      </c>
      <c r="G351" s="668" t="e">
        <f>INDEX('2016 реш'!$A:$B,MATCH($F351,'2016 реш'!$B:$B,0),1)</f>
        <v>#N/A</v>
      </c>
      <c r="H351" s="669" t="e">
        <f t="shared" si="11"/>
        <v>#N/A</v>
      </c>
    </row>
    <row r="352" spans="1:8" ht="56.25">
      <c r="A352" s="452" t="s">
        <v>813</v>
      </c>
      <c r="B352" s="452" t="s">
        <v>94</v>
      </c>
      <c r="C352" s="452" t="s">
        <v>37</v>
      </c>
      <c r="D352" s="452" t="s">
        <v>13</v>
      </c>
      <c r="E352" s="453" t="s">
        <v>1449</v>
      </c>
      <c r="F352" s="5" t="str">
        <f t="shared" si="12"/>
        <v>15 2 02 00000</v>
      </c>
      <c r="G352" s="1" t="str">
        <f>INDEX('2016 реш'!$A:$B,MATCH($F352,'2016 реш'!$B:$B,0),1)</f>
        <v>Основное мероприятие «Профилактика зависимости от наркотических и других психоактивных веществ среди детей и молодежи»</v>
      </c>
      <c r="H352" s="553">
        <f t="shared" si="11"/>
        <v>1</v>
      </c>
    </row>
    <row r="353" spans="1:8" ht="93.75">
      <c r="A353" s="28" t="s">
        <v>813</v>
      </c>
      <c r="B353" s="28" t="s">
        <v>94</v>
      </c>
      <c r="C353" s="28" t="s">
        <v>37</v>
      </c>
      <c r="D353" s="28" t="s">
        <v>837</v>
      </c>
      <c r="E353" s="233" t="s">
        <v>836</v>
      </c>
      <c r="F353" s="5" t="str">
        <f t="shared" si="12"/>
        <v>15 2 02 20370</v>
      </c>
      <c r="G353" s="1" t="str">
        <f>INDEX('2016 реш'!$A:$B,MATCH($F353,'2016 реш'!$B:$B,0),1)</f>
        <v>Расходы на реализацию мероприятий, направленных на совершенствование системы комплексной профилактики незаконного употребления наркотических и других психоактивных веществ и снижение их употребления среди подростков и молодежи города Ставрополя</v>
      </c>
      <c r="H353" s="553">
        <f t="shared" si="11"/>
        <v>1</v>
      </c>
    </row>
    <row r="354" spans="1:8" ht="39">
      <c r="A354" s="452" t="s">
        <v>813</v>
      </c>
      <c r="B354" s="452" t="s">
        <v>94</v>
      </c>
      <c r="C354" s="452" t="s">
        <v>48</v>
      </c>
      <c r="D354" s="452" t="s">
        <v>13</v>
      </c>
      <c r="E354" s="453" t="s">
        <v>1450</v>
      </c>
      <c r="F354" s="5" t="str">
        <f t="shared" si="12"/>
        <v>15 2 03 00000</v>
      </c>
      <c r="G354" s="1" t="str">
        <f>INDEX('2016 реш'!$A:$B,MATCH($F354,'2016 реш'!$B:$B,0),1)</f>
        <v>Основное мероприятие «Профилактика зависимого (аддиктивного) поведения и пропаганда здорового образа жизни»</v>
      </c>
      <c r="H354" s="553">
        <f t="shared" si="11"/>
        <v>1</v>
      </c>
    </row>
    <row r="355" spans="1:8" s="670" customFormat="1" ht="75">
      <c r="A355" s="84" t="s">
        <v>813</v>
      </c>
      <c r="B355" s="84" t="s">
        <v>94</v>
      </c>
      <c r="C355" s="84" t="s">
        <v>48</v>
      </c>
      <c r="D355" s="84" t="s">
        <v>837</v>
      </c>
      <c r="E355" s="673" t="s">
        <v>836</v>
      </c>
      <c r="F355" s="320" t="str">
        <f t="shared" si="12"/>
        <v>15 2 03 20370</v>
      </c>
      <c r="G355" s="668" t="e">
        <f>INDEX('2016 реш'!$A:$B,MATCH($F355,'2016 реш'!$B:$B,0),1)</f>
        <v>#N/A</v>
      </c>
      <c r="H355" s="669" t="e">
        <f t="shared" si="11"/>
        <v>#N/A</v>
      </c>
    </row>
    <row r="356" spans="1:8" ht="37.5">
      <c r="A356" s="25" t="s">
        <v>813</v>
      </c>
      <c r="B356" s="25" t="s">
        <v>316</v>
      </c>
      <c r="C356" s="25" t="s">
        <v>12</v>
      </c>
      <c r="D356" s="25" t="s">
        <v>13</v>
      </c>
      <c r="E356" s="223" t="s">
        <v>843</v>
      </c>
      <c r="F356" s="5" t="str">
        <f t="shared" si="12"/>
        <v>15 3 00 00000</v>
      </c>
      <c r="G356" s="1" t="str">
        <f>INDEX('2016 реш'!$A:$B,MATCH($F356,'2016 реш'!$B:$B,0),1)</f>
        <v>Подпрограмма «Профилактика правонарушений в городе Ставрополе на 2014 - 2018 годы»</v>
      </c>
      <c r="H356" s="553">
        <f t="shared" si="11"/>
        <v>1</v>
      </c>
    </row>
    <row r="357" spans="1:8" ht="39">
      <c r="A357" s="452" t="s">
        <v>813</v>
      </c>
      <c r="B357" s="452" t="s">
        <v>316</v>
      </c>
      <c r="C357" s="452" t="s">
        <v>7</v>
      </c>
      <c r="D357" s="452" t="s">
        <v>13</v>
      </c>
      <c r="E357" s="453" t="s">
        <v>1451</v>
      </c>
      <c r="F357" s="5" t="str">
        <f t="shared" si="12"/>
        <v>15 3 01 00000</v>
      </c>
      <c r="G357" s="1" t="str">
        <f>INDEX('2016 реш'!$A:$B,MATCH($F357,'2016 реш'!$B:$B,0),1)</f>
        <v>Основное мероприятие «Профилактика правонарушений несовершеннолетних»</v>
      </c>
      <c r="H357" s="553">
        <f t="shared" si="11"/>
        <v>1</v>
      </c>
    </row>
    <row r="358" spans="1:8" ht="37.5">
      <c r="A358" s="28" t="s">
        <v>813</v>
      </c>
      <c r="B358" s="28" t="s">
        <v>316</v>
      </c>
      <c r="C358" s="28" t="s">
        <v>7</v>
      </c>
      <c r="D358" s="28" t="s">
        <v>849</v>
      </c>
      <c r="E358" s="233" t="s">
        <v>848</v>
      </c>
      <c r="F358" s="5" t="str">
        <f t="shared" si="12"/>
        <v>15 3 01 20660</v>
      </c>
      <c r="G358" s="1" t="str">
        <f>INDEX('2016 реш'!$A:$B,MATCH($F358,'2016 реш'!$B:$B,0),1)</f>
        <v>Расходы на реализацию мероприятий, направленных на профилактику правонарушений в городе Ставрополе</v>
      </c>
      <c r="H358" s="553">
        <f t="shared" si="11"/>
        <v>1</v>
      </c>
    </row>
    <row r="359" spans="1:8" ht="39">
      <c r="A359" s="452" t="s">
        <v>813</v>
      </c>
      <c r="B359" s="452" t="s">
        <v>316</v>
      </c>
      <c r="C359" s="452" t="s">
        <v>37</v>
      </c>
      <c r="D359" s="452" t="s">
        <v>13</v>
      </c>
      <c r="E359" s="453" t="s">
        <v>1452</v>
      </c>
      <c r="F359" s="5" t="str">
        <f t="shared" si="12"/>
        <v>15 3 02 00000</v>
      </c>
      <c r="G359" s="1" t="str">
        <f>INDEX('2016 реш'!$A:$B,MATCH($F359,'2016 реш'!$B:$B,0),1)</f>
        <v>Основное мероприятие «Обеспечение безопасности людей на водных объектах города Ставрополя»</v>
      </c>
      <c r="H359" s="553">
        <f t="shared" si="11"/>
        <v>1</v>
      </c>
    </row>
    <row r="360" spans="1:8" ht="37.5">
      <c r="A360" s="28" t="s">
        <v>813</v>
      </c>
      <c r="B360" s="28" t="s">
        <v>316</v>
      </c>
      <c r="C360" s="28" t="s">
        <v>37</v>
      </c>
      <c r="D360" s="28" t="s">
        <v>849</v>
      </c>
      <c r="E360" s="233" t="s">
        <v>848</v>
      </c>
      <c r="F360" s="5" t="str">
        <f t="shared" si="12"/>
        <v>15 3 02 20660</v>
      </c>
      <c r="G360" s="1" t="str">
        <f>INDEX('2016 реш'!$A:$B,MATCH($F360,'2016 реш'!$B:$B,0),1)</f>
        <v>Расходы на реализацию мероприятий, направленных на профилактику правонарушений в городе Ставрополе</v>
      </c>
      <c r="H360" s="553">
        <f t="shared" si="11"/>
        <v>1</v>
      </c>
    </row>
    <row r="361" spans="1:8" ht="39">
      <c r="A361" s="452" t="s">
        <v>813</v>
      </c>
      <c r="B361" s="452" t="s">
        <v>316</v>
      </c>
      <c r="C361" s="452" t="s">
        <v>48</v>
      </c>
      <c r="D361" s="452" t="s">
        <v>13</v>
      </c>
      <c r="E361" s="453" t="s">
        <v>1453</v>
      </c>
      <c r="F361" s="5" t="str">
        <f t="shared" si="12"/>
        <v>15 3 03 00000</v>
      </c>
      <c r="G361" s="1" t="str">
        <f>INDEX('2016 реш'!$A:$B,MATCH($F361,'2016 реш'!$B:$B,0),1)</f>
        <v>Основное мероприятие «Организация материально-технического обеспечения деятельности народной дружины города Ставрополя»</v>
      </c>
      <c r="H361" s="553">
        <f t="shared" si="11"/>
        <v>1</v>
      </c>
    </row>
    <row r="362" spans="1:8" ht="56.25">
      <c r="A362" s="28" t="s">
        <v>813</v>
      </c>
      <c r="B362" s="28" t="s">
        <v>316</v>
      </c>
      <c r="C362" s="28" t="s">
        <v>48</v>
      </c>
      <c r="D362" s="28" t="s">
        <v>857</v>
      </c>
      <c r="E362" s="233" t="s">
        <v>1454</v>
      </c>
      <c r="F362" s="5" t="str">
        <f t="shared" si="12"/>
        <v>15 3 03 20100</v>
      </c>
      <c r="G362" s="1" t="str">
        <f>INDEX('2016 реш'!$A:$B,MATCH($F362,'2016 реш'!$B:$B,0),1)</f>
        <v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v>
      </c>
      <c r="H362" s="553">
        <f t="shared" si="11"/>
        <v>1</v>
      </c>
    </row>
    <row r="363" spans="1:8" ht="135">
      <c r="A363" s="23">
        <v>16</v>
      </c>
      <c r="B363" s="23" t="s">
        <v>8</v>
      </c>
      <c r="C363" s="23" t="s">
        <v>12</v>
      </c>
      <c r="D363" s="23" t="s">
        <v>13</v>
      </c>
      <c r="E363" s="136" t="s">
        <v>862</v>
      </c>
      <c r="F363" s="5" t="str">
        <f t="shared" si="12"/>
        <v>16 0 00 00000</v>
      </c>
      <c r="G363" s="1" t="str">
        <f>INDEX('2016 реш'!$A:$B,MATCH($F363,'2016 реш'!$B:$B,0),1)</f>
        <v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 на 2014 - 2018 годы»</v>
      </c>
      <c r="H363" s="553">
        <f t="shared" si="11"/>
        <v>1</v>
      </c>
    </row>
    <row r="364" spans="1:8" ht="37.5">
      <c r="A364" s="25" t="s">
        <v>859</v>
      </c>
      <c r="B364" s="25" t="s">
        <v>15</v>
      </c>
      <c r="C364" s="25" t="s">
        <v>12</v>
      </c>
      <c r="D364" s="25" t="s">
        <v>13</v>
      </c>
      <c r="E364" s="232" t="s">
        <v>865</v>
      </c>
      <c r="F364" s="5" t="str">
        <f t="shared" si="12"/>
        <v>16 1 00 00000</v>
      </c>
      <c r="G364" s="1" t="str">
        <f>INDEX('2016 реш'!$A:$B,MATCH($F364,'2016 реш'!$B:$B,0),1)</f>
        <v>Подпрограмма «Осуществление мероприятий по гражданской обороне, защите населения и территорий от чрезвычайных ситуаций»</v>
      </c>
      <c r="H364" s="553">
        <f t="shared" si="11"/>
        <v>1</v>
      </c>
    </row>
    <row r="365" spans="1:8" ht="58.5">
      <c r="A365" s="452" t="s">
        <v>859</v>
      </c>
      <c r="B365" s="452" t="s">
        <v>15</v>
      </c>
      <c r="C365" s="452" t="s">
        <v>7</v>
      </c>
      <c r="D365" s="452" t="s">
        <v>13</v>
      </c>
      <c r="E365" s="453" t="s">
        <v>1455</v>
      </c>
      <c r="F365" s="5" t="str">
        <f t="shared" si="12"/>
        <v>16 1 01 00000</v>
      </c>
      <c r="G365" s="1" t="str">
        <f>INDEX('2016 реш'!$A:$B,MATCH($F365,'2016 реш'!$B:$B,0),1)</f>
        <v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v>
      </c>
      <c r="H365" s="553">
        <f t="shared" si="11"/>
        <v>1</v>
      </c>
    </row>
    <row r="366" spans="1:8" ht="75">
      <c r="A366" s="457" t="s">
        <v>859</v>
      </c>
      <c r="B366" s="457" t="s">
        <v>15</v>
      </c>
      <c r="C366" s="457" t="s">
        <v>7</v>
      </c>
      <c r="D366" s="457" t="s">
        <v>871</v>
      </c>
      <c r="E366" s="270" t="s">
        <v>1456</v>
      </c>
      <c r="F366" s="5" t="str">
        <f t="shared" si="12"/>
        <v>16 1 01 20120</v>
      </c>
      <c r="G366" s="1" t="str">
        <f>INDEX('2016 реш'!$A:$B,MATCH($F366,'2016 реш'!$B:$B,0),1)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v>
      </c>
      <c r="H366" s="553">
        <f t="shared" si="11"/>
        <v>1</v>
      </c>
    </row>
    <row r="367" spans="1:8" ht="58.5">
      <c r="A367" s="452" t="s">
        <v>859</v>
      </c>
      <c r="B367" s="452" t="s">
        <v>15</v>
      </c>
      <c r="C367" s="452" t="s">
        <v>48</v>
      </c>
      <c r="D367" s="452" t="s">
        <v>13</v>
      </c>
      <c r="E367" s="453" t="s">
        <v>1458</v>
      </c>
      <c r="F367" s="5" t="str">
        <f t="shared" si="12"/>
        <v>16 1 03 00000</v>
      </c>
      <c r="G367" s="1" t="str">
        <f>INDEX('2016 реш'!$A:$B,MATCH($F367,'2016 реш'!$B:$B,0),1)</f>
        <v>Основное мероприятие «Проведение аварийно-спасательных работ и организация деятельности аварийно-спасательных служб города Ставрополя»</v>
      </c>
      <c r="H367" s="553">
        <f t="shared" si="11"/>
        <v>1</v>
      </c>
    </row>
    <row r="368" spans="1:8" ht="37.5">
      <c r="A368" s="457" t="s">
        <v>859</v>
      </c>
      <c r="B368" s="457" t="s">
        <v>15</v>
      </c>
      <c r="C368" s="457" t="s">
        <v>48</v>
      </c>
      <c r="D368" s="457" t="s">
        <v>22</v>
      </c>
      <c r="E368" s="270" t="s">
        <v>34</v>
      </c>
      <c r="F368" s="5" t="str">
        <f t="shared" si="12"/>
        <v>16 1 03 11010</v>
      </c>
      <c r="G368" s="1" t="str">
        <f>INDEX('2016 реш'!$A:$B,MATCH($F368,'2016 реш'!$B:$B,0),1)</f>
        <v>Расходы на обеспечение деятельности (оказание услуг) муниципальных учреждений</v>
      </c>
      <c r="H368" s="553">
        <f t="shared" si="11"/>
        <v>1</v>
      </c>
    </row>
    <row r="369" spans="1:8" ht="39">
      <c r="A369" s="452" t="s">
        <v>859</v>
      </c>
      <c r="B369" s="452" t="s">
        <v>15</v>
      </c>
      <c r="C369" s="452" t="s">
        <v>62</v>
      </c>
      <c r="D369" s="452" t="s">
        <v>13</v>
      </c>
      <c r="E369" s="453" t="s">
        <v>1452</v>
      </c>
      <c r="F369" s="5" t="str">
        <f t="shared" si="12"/>
        <v>16 1 05 00000</v>
      </c>
      <c r="G369" s="1" t="str">
        <f>INDEX('2016 реш'!$A:$B,MATCH($F369,'2016 реш'!$B:$B,0),1)</f>
        <v>Основное мероприятие «Обеспечение безопасности людей на водных объектах города Ставрополя»</v>
      </c>
      <c r="H369" s="553">
        <f t="shared" si="11"/>
        <v>1</v>
      </c>
    </row>
    <row r="370" spans="1:8" ht="75">
      <c r="A370" s="457" t="s">
        <v>859</v>
      </c>
      <c r="B370" s="457" t="s">
        <v>15</v>
      </c>
      <c r="C370" s="457" t="s">
        <v>62</v>
      </c>
      <c r="D370" s="457" t="s">
        <v>871</v>
      </c>
      <c r="E370" s="270" t="s">
        <v>870</v>
      </c>
      <c r="F370" s="5" t="str">
        <f t="shared" si="12"/>
        <v>16 1 05 20120</v>
      </c>
      <c r="G370" s="1" t="str">
        <f>INDEX('2016 реш'!$A:$B,MATCH($F370,'2016 реш'!$B:$B,0),1)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v>
      </c>
      <c r="H370" s="553">
        <f t="shared" si="11"/>
        <v>1</v>
      </c>
    </row>
    <row r="371" spans="1:8" ht="37.5">
      <c r="A371" s="25" t="s">
        <v>859</v>
      </c>
      <c r="B371" s="25" t="s">
        <v>94</v>
      </c>
      <c r="C371" s="25" t="s">
        <v>12</v>
      </c>
      <c r="D371" s="25" t="s">
        <v>13</v>
      </c>
      <c r="E371" s="223" t="s">
        <v>889</v>
      </c>
      <c r="F371" s="5" t="str">
        <f t="shared" si="12"/>
        <v>16 2 00 00000</v>
      </c>
      <c r="G371" s="1" t="str">
        <f>INDEX('2016 реш'!$A:$B,MATCH($F371,'2016 реш'!$B:$B,0),1)</f>
        <v>Подпрограмма «Обеспечение пожарной безопасности в границах города Ставрополя»</v>
      </c>
      <c r="H371" s="553">
        <f t="shared" si="11"/>
        <v>1</v>
      </c>
    </row>
    <row r="372" spans="1:8" ht="39">
      <c r="A372" s="452" t="s">
        <v>859</v>
      </c>
      <c r="B372" s="452" t="s">
        <v>94</v>
      </c>
      <c r="C372" s="452" t="s">
        <v>7</v>
      </c>
      <c r="D372" s="452" t="s">
        <v>13</v>
      </c>
      <c r="E372" s="453" t="s">
        <v>1460</v>
      </c>
      <c r="F372" s="5" t="str">
        <f t="shared" si="12"/>
        <v>16 2 01 00000</v>
      </c>
      <c r="G372" s="1" t="str">
        <f>INDEX('2016 реш'!$A:$B,MATCH($F372,'2016 реш'!$B:$B,0),1)</f>
        <v>Основное мероприятие «Обеспечение первичных мер пожарной безопасности в границах города Ставрополя»</v>
      </c>
      <c r="H372" s="553">
        <f t="shared" si="11"/>
        <v>1</v>
      </c>
    </row>
    <row r="373" spans="1:8" ht="37.5">
      <c r="A373" s="457" t="s">
        <v>859</v>
      </c>
      <c r="B373" s="457" t="s">
        <v>94</v>
      </c>
      <c r="C373" s="457" t="s">
        <v>7</v>
      </c>
      <c r="D373" s="457" t="s">
        <v>895</v>
      </c>
      <c r="E373" s="270" t="s">
        <v>894</v>
      </c>
      <c r="F373" s="5" t="str">
        <f t="shared" si="12"/>
        <v>16 2 01 20540</v>
      </c>
      <c r="G373" s="1" t="str">
        <f>INDEX('2016 реш'!$A:$B,MATCH($F373,'2016 реш'!$B:$B,0),1)</f>
        <v>Обеспечение первичных мер пожарной безопасности в границах города Ставрополя</v>
      </c>
      <c r="H373" s="553">
        <f t="shared" si="11"/>
        <v>1</v>
      </c>
    </row>
    <row r="374" spans="1:8" ht="39">
      <c r="A374" s="452" t="s">
        <v>859</v>
      </c>
      <c r="B374" s="452" t="s">
        <v>94</v>
      </c>
      <c r="C374" s="452" t="s">
        <v>37</v>
      </c>
      <c r="D374" s="452" t="s">
        <v>13</v>
      </c>
      <c r="E374" s="453" t="s">
        <v>1461</v>
      </c>
      <c r="F374" s="5" t="str">
        <f t="shared" si="12"/>
        <v>16 2 02 00000</v>
      </c>
      <c r="G374" s="1" t="str">
        <f>INDEX('2016 реш'!$A:$B,MATCH($F374,'2016 реш'!$B:$B,0),1)</f>
        <v>Основное мероприятие «Выполнение противопожарных мероприятий в муниципальных учреждениях города Ставрополя»</v>
      </c>
      <c r="H374" s="553">
        <f t="shared" si="11"/>
        <v>1</v>
      </c>
    </row>
    <row r="375" spans="1:8" ht="56.25">
      <c r="A375" s="440" t="s">
        <v>859</v>
      </c>
      <c r="B375" s="440" t="s">
        <v>94</v>
      </c>
      <c r="C375" s="440" t="s">
        <v>37</v>
      </c>
      <c r="D375" s="440" t="s">
        <v>901</v>
      </c>
      <c r="E375" s="270" t="s">
        <v>900</v>
      </c>
      <c r="F375" s="5" t="str">
        <f t="shared" si="12"/>
        <v>16 2 02 20550</v>
      </c>
      <c r="G375" s="1" t="str">
        <f>INDEX('2016 реш'!$A:$B,MATCH($F375,'2016 реш'!$B:$B,0),1)</f>
        <v>Обеспечение пожарной безопасности в муниципальных учреждениях образования, культуры, физической культуры и спорта города Ставрополя</v>
      </c>
      <c r="H375" s="553">
        <f t="shared" si="11"/>
        <v>1</v>
      </c>
    </row>
    <row r="376" spans="1:8" ht="37.5">
      <c r="A376" s="25" t="s">
        <v>859</v>
      </c>
      <c r="B376" s="25" t="s">
        <v>15</v>
      </c>
      <c r="C376" s="25" t="s">
        <v>12</v>
      </c>
      <c r="D376" s="25" t="s">
        <v>13</v>
      </c>
      <c r="E376" s="232" t="s">
        <v>865</v>
      </c>
      <c r="F376" s="5" t="str">
        <f t="shared" si="12"/>
        <v>16 1 00 00000</v>
      </c>
      <c r="G376" s="1" t="str">
        <f>INDEX('2016 реш'!$A:$B,MATCH($F376,'2016 реш'!$B:$B,0),1)</f>
        <v>Подпрограмма «Осуществление мероприятий по гражданской обороне, защите населения и территорий от чрезвычайных ситуаций»</v>
      </c>
      <c r="H376" s="553">
        <f t="shared" si="11"/>
        <v>1</v>
      </c>
    </row>
    <row r="377" spans="1:8" ht="58.5">
      <c r="A377" s="452" t="s">
        <v>859</v>
      </c>
      <c r="B377" s="452" t="s">
        <v>15</v>
      </c>
      <c r="C377" s="452" t="s">
        <v>53</v>
      </c>
      <c r="D377" s="452" t="s">
        <v>13</v>
      </c>
      <c r="E377" s="453" t="s">
        <v>1459</v>
      </c>
      <c r="F377" s="5" t="str">
        <f t="shared" si="12"/>
        <v>16 1 04 00000</v>
      </c>
      <c r="G377" s="1" t="str">
        <f>INDEX('2016 реш'!$A:$B,MATCH($F377,'2016 реш'!$B:$B,0),1)</f>
        <v>Основное мероприятие «Создание, эксплуатация и развитие системы обеспечения вызова экстренных оперативных служб по единому номеру «112» на территории города Ставрополя»</v>
      </c>
      <c r="H377" s="553">
        <f t="shared" si="11"/>
        <v>1</v>
      </c>
    </row>
    <row r="378" spans="1:8" ht="37.5">
      <c r="A378" s="457" t="s">
        <v>859</v>
      </c>
      <c r="B378" s="457" t="s">
        <v>15</v>
      </c>
      <c r="C378" s="457" t="s">
        <v>53</v>
      </c>
      <c r="D378" s="457" t="s">
        <v>22</v>
      </c>
      <c r="E378" s="270" t="s">
        <v>34</v>
      </c>
      <c r="F378" s="5" t="str">
        <f t="shared" si="12"/>
        <v>16 1 04 11010</v>
      </c>
      <c r="G378" s="1" t="str">
        <f>INDEX('2016 реш'!$A:$B,MATCH($F378,'2016 реш'!$B:$B,0),1)</f>
        <v>Расходы на обеспечение деятельности (оказание услуг) муниципальных учреждений</v>
      </c>
      <c r="H378" s="553">
        <f t="shared" si="11"/>
        <v>1</v>
      </c>
    </row>
    <row r="379" spans="1:8" ht="97.5">
      <c r="A379" s="452" t="s">
        <v>859</v>
      </c>
      <c r="B379" s="452" t="s">
        <v>15</v>
      </c>
      <c r="C379" s="452" t="s">
        <v>37</v>
      </c>
      <c r="D379" s="452" t="s">
        <v>13</v>
      </c>
      <c r="E379" s="453" t="s">
        <v>1457</v>
      </c>
      <c r="F379" s="5" t="str">
        <f t="shared" si="12"/>
        <v>16 1 02 00000</v>
      </c>
      <c r="G379" s="1" t="str">
        <f>INDEX('2016 реш'!$A:$B,MATCH($F379,'2016 реш'!$B:$B,0),1)</f>
        <v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v>
      </c>
      <c r="H379" s="553">
        <f t="shared" si="11"/>
        <v>1</v>
      </c>
    </row>
    <row r="380" spans="1:8" ht="56.25">
      <c r="A380" s="457" t="s">
        <v>859</v>
      </c>
      <c r="B380" s="457" t="s">
        <v>15</v>
      </c>
      <c r="C380" s="457" t="s">
        <v>37</v>
      </c>
      <c r="D380" s="457" t="s">
        <v>877</v>
      </c>
      <c r="E380" s="270" t="s">
        <v>876</v>
      </c>
      <c r="F380" s="5" t="str">
        <f t="shared" si="12"/>
        <v>16 1 02 20690</v>
      </c>
      <c r="G380" s="1" t="str">
        <f>INDEX('2016 реш'!$A:$B,MATCH($F380,'2016 реш'!$B:$B,0),1)</f>
        <v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v>
      </c>
      <c r="H380" s="553">
        <f t="shared" si="11"/>
        <v>1</v>
      </c>
    </row>
    <row r="381" spans="1:8" ht="90">
      <c r="A381" s="9" t="s">
        <v>813</v>
      </c>
      <c r="B381" s="9" t="s">
        <v>8</v>
      </c>
      <c r="C381" s="9" t="s">
        <v>12</v>
      </c>
      <c r="D381" s="9" t="s">
        <v>13</v>
      </c>
      <c r="E381" s="136" t="s">
        <v>815</v>
      </c>
      <c r="F381" s="5" t="str">
        <f t="shared" si="12"/>
        <v>15 0 00 00000</v>
      </c>
      <c r="G381" s="1" t="str">
        <f>INDEX('2016 реш'!$A:$B,MATCH($F381,'2016 реш'!$B:$B,0),1)</f>
        <v>Муниципальная программа «Обеспечение безопасности, общественного порядка и профилактика правонарушений в городе Ставрополе на 2014 - 2018 годы»</v>
      </c>
      <c r="H381" s="553">
        <f t="shared" si="11"/>
        <v>1</v>
      </c>
    </row>
    <row r="382" spans="1:8">
      <c r="A382" s="25" t="s">
        <v>813</v>
      </c>
      <c r="B382" s="25" t="s">
        <v>15</v>
      </c>
      <c r="C382" s="25" t="s">
        <v>12</v>
      </c>
      <c r="D382" s="25" t="s">
        <v>13</v>
      </c>
      <c r="E382" s="223" t="s">
        <v>818</v>
      </c>
      <c r="F382" s="5" t="str">
        <f t="shared" si="12"/>
        <v>15 1 00 00000</v>
      </c>
      <c r="G382" s="1" t="str">
        <f>INDEX('2016 реш'!$A:$B,MATCH($F382,'2016 реш'!$B:$B,0),1)</f>
        <v>Подпрограмма «Безопасный Ставрополь 2014 - 2018»</v>
      </c>
      <c r="H382" s="553">
        <f t="shared" si="11"/>
        <v>1</v>
      </c>
    </row>
    <row r="383" spans="1:8" s="670" customFormat="1" ht="39">
      <c r="A383" s="455" t="s">
        <v>813</v>
      </c>
      <c r="B383" s="455" t="s">
        <v>15</v>
      </c>
      <c r="C383" s="455" t="s">
        <v>7</v>
      </c>
      <c r="D383" s="455" t="s">
        <v>13</v>
      </c>
      <c r="E383" s="456" t="s">
        <v>1441</v>
      </c>
      <c r="F383" s="320" t="str">
        <f t="shared" si="12"/>
        <v>15 1 01 00000</v>
      </c>
      <c r="G383" s="668" t="str">
        <f>INDEX('2016 реш'!$A:$B,MATCH($F383,'2016 реш'!$B:$B,0),1)</f>
        <v xml:space="preserve">Основное мероприятие «Приобретение и установка систем видеонаблюдения в местах массового пребывания граждан» </v>
      </c>
      <c r="H383" s="669">
        <f t="shared" si="11"/>
        <v>0</v>
      </c>
    </row>
    <row r="384" spans="1:8" ht="37.5">
      <c r="A384" s="457" t="s">
        <v>813</v>
      </c>
      <c r="B384" s="457" t="s">
        <v>15</v>
      </c>
      <c r="C384" s="457" t="s">
        <v>7</v>
      </c>
      <c r="D384" s="457" t="s">
        <v>823</v>
      </c>
      <c r="E384" s="270" t="s">
        <v>822</v>
      </c>
      <c r="F384" s="5" t="str">
        <f t="shared" si="12"/>
        <v>15 1 01 20350</v>
      </c>
      <c r="G384" s="1" t="str">
        <f>INDEX('2016 реш'!$A:$B,MATCH($F384,'2016 реш'!$B:$B,0),1)</f>
        <v>Расходы на реализацию мероприятий, направленных на повышение уровня безопасности жизнедеятельности города Ставрополя</v>
      </c>
      <c r="H384" s="553">
        <f t="shared" si="11"/>
        <v>1</v>
      </c>
    </row>
    <row r="385" spans="1:8" ht="90">
      <c r="A385" s="9" t="s">
        <v>813</v>
      </c>
      <c r="B385" s="9" t="s">
        <v>8</v>
      </c>
      <c r="C385" s="9" t="s">
        <v>12</v>
      </c>
      <c r="D385" s="9" t="s">
        <v>13</v>
      </c>
      <c r="E385" s="136" t="s">
        <v>815</v>
      </c>
      <c r="F385" s="5" t="str">
        <f t="shared" si="12"/>
        <v>15 0 00 00000</v>
      </c>
      <c r="G385" s="1" t="str">
        <f>INDEX('2016 реш'!$A:$B,MATCH($F385,'2016 реш'!$B:$B,0),1)</f>
        <v>Муниципальная программа «Обеспечение безопасности, общественного порядка и профилактика правонарушений в городе Ставрополе на 2014 - 2018 годы»</v>
      </c>
      <c r="H385" s="553">
        <f t="shared" si="11"/>
        <v>1</v>
      </c>
    </row>
    <row r="386" spans="1:8">
      <c r="A386" s="25" t="s">
        <v>813</v>
      </c>
      <c r="B386" s="25" t="s">
        <v>15</v>
      </c>
      <c r="C386" s="25" t="s">
        <v>12</v>
      </c>
      <c r="D386" s="25" t="s">
        <v>13</v>
      </c>
      <c r="E386" s="223" t="s">
        <v>818</v>
      </c>
      <c r="F386" s="5" t="str">
        <f t="shared" si="12"/>
        <v>15 1 00 00000</v>
      </c>
      <c r="G386" s="1" t="str">
        <f>INDEX('2016 реш'!$A:$B,MATCH($F386,'2016 реш'!$B:$B,0),1)</f>
        <v>Подпрограмма «Безопасный Ставрополь 2014 - 2018»</v>
      </c>
      <c r="H386" s="553">
        <f t="shared" si="11"/>
        <v>1</v>
      </c>
    </row>
    <row r="387" spans="1:8" ht="58.5">
      <c r="A387" s="452" t="s">
        <v>813</v>
      </c>
      <c r="B387" s="452" t="s">
        <v>15</v>
      </c>
      <c r="C387" s="452" t="s">
        <v>37</v>
      </c>
      <c r="D387" s="452" t="s">
        <v>13</v>
      </c>
      <c r="E387" s="453" t="s">
        <v>1442</v>
      </c>
      <c r="F387" s="5" t="str">
        <f t="shared" si="12"/>
        <v>15 1 02 00000</v>
      </c>
      <c r="G387" s="1" t="str">
        <f>INDEX('2016 реш'!$A:$B,MATCH($F387,'2016 реш'!$B:$B,0),1)</f>
        <v>Основное мероприятие «Совершенствование Центра технического обеспечения по ведению мониторинга состояния объектов с массовым пребыванием людей»</v>
      </c>
      <c r="H387" s="553">
        <f t="shared" si="11"/>
        <v>1</v>
      </c>
    </row>
    <row r="388" spans="1:8" ht="37.5">
      <c r="A388" s="28" t="s">
        <v>813</v>
      </c>
      <c r="B388" s="28" t="s">
        <v>15</v>
      </c>
      <c r="C388" s="28" t="s">
        <v>37</v>
      </c>
      <c r="D388" s="28" t="s">
        <v>823</v>
      </c>
      <c r="E388" s="233" t="s">
        <v>822</v>
      </c>
      <c r="F388" s="5" t="str">
        <f t="shared" si="12"/>
        <v>15 1 02 20350</v>
      </c>
      <c r="G388" s="1" t="str">
        <f>INDEX('2016 реш'!$A:$B,MATCH($F388,'2016 реш'!$B:$B,0),1)</f>
        <v>Расходы на реализацию мероприятий, направленных на повышение уровня безопасности жизнедеятельности города Ставрополя</v>
      </c>
      <c r="H388" s="553">
        <f t="shared" si="11"/>
        <v>1</v>
      </c>
    </row>
    <row r="389" spans="1:8" ht="67.5">
      <c r="A389" s="9" t="s">
        <v>903</v>
      </c>
      <c r="B389" s="9" t="s">
        <v>8</v>
      </c>
      <c r="C389" s="9" t="s">
        <v>12</v>
      </c>
      <c r="D389" s="9" t="s">
        <v>13</v>
      </c>
      <c r="E389" s="136" t="s">
        <v>905</v>
      </c>
      <c r="F389" s="5" t="str">
        <f t="shared" si="12"/>
        <v>17 0 00 00000</v>
      </c>
      <c r="G389" s="1" t="str">
        <f>INDEX('2016 реш'!$A:$B,MATCH($F389,'2016 реш'!$B:$B,0),1)</f>
        <v>Муниципальная программа «Энергосбережение и повышение энергетической эффективности в городе Ставрополе на 2014 - 2018 годы»</v>
      </c>
      <c r="H389" s="553">
        <f t="shared" si="11"/>
        <v>1</v>
      </c>
    </row>
    <row r="390" spans="1:8" ht="56.25">
      <c r="A390" s="25" t="s">
        <v>903</v>
      </c>
      <c r="B390" s="25" t="s">
        <v>105</v>
      </c>
      <c r="C390" s="25" t="s">
        <v>12</v>
      </c>
      <c r="D390" s="25" t="s">
        <v>13</v>
      </c>
      <c r="E390" s="223" t="s">
        <v>908</v>
      </c>
      <c r="F390" s="5" t="str">
        <f t="shared" si="12"/>
        <v>17 Б 00 00000</v>
      </c>
      <c r="G390" s="1" t="str">
        <f>INDEX('2016 реш'!$A:$B,MATCH($F390,'2016 реш'!$B:$B,0),1)</f>
        <v>Расходы в рамках реализации муниципальной программы «Энергосбережение и повышение энергетической эффективности в городе Ставрополе на 2014 - 2018 годы»</v>
      </c>
      <c r="H390" s="553">
        <f t="shared" si="11"/>
        <v>1</v>
      </c>
    </row>
    <row r="391" spans="1:8" ht="39">
      <c r="A391" s="452" t="s">
        <v>903</v>
      </c>
      <c r="B391" s="452" t="s">
        <v>105</v>
      </c>
      <c r="C391" s="452" t="s">
        <v>7</v>
      </c>
      <c r="D391" s="452" t="s">
        <v>13</v>
      </c>
      <c r="E391" s="453" t="s">
        <v>1462</v>
      </c>
      <c r="F391" s="5" t="str">
        <f t="shared" si="12"/>
        <v>17 Б 01 00000</v>
      </c>
      <c r="G391" s="1" t="str">
        <f>INDEX('2016 реш'!$A:$B,MATCH($F391,'2016 реш'!$B:$B,0),1)</f>
        <v>Основное мероприятие «Энергосбережение и энергоэффективность в бюджетном секторе»</v>
      </c>
      <c r="H391" s="553">
        <f t="shared" si="11"/>
        <v>1</v>
      </c>
    </row>
    <row r="392" spans="1:8" ht="37.5">
      <c r="A392" s="28" t="s">
        <v>903</v>
      </c>
      <c r="B392" s="28" t="s">
        <v>105</v>
      </c>
      <c r="C392" s="28" t="s">
        <v>7</v>
      </c>
      <c r="D392" s="28" t="s">
        <v>914</v>
      </c>
      <c r="E392" s="233" t="s">
        <v>913</v>
      </c>
      <c r="F392" s="5" t="str">
        <f t="shared" si="12"/>
        <v>17 Б 01 20490</v>
      </c>
      <c r="G392" s="1" t="str">
        <f>INDEX('2016 реш'!$A:$B,MATCH($F392,'2016 реш'!$B:$B,0),1)</f>
        <v>Расходы на проведение мероприятий по энергосбережению и повышению энергоэффективности</v>
      </c>
      <c r="H392" s="553">
        <f t="shared" si="11"/>
        <v>1</v>
      </c>
    </row>
    <row r="393" spans="1:8" ht="39">
      <c r="A393" s="452" t="s">
        <v>903</v>
      </c>
      <c r="B393" s="452" t="s">
        <v>105</v>
      </c>
      <c r="C393" s="452" t="s">
        <v>37</v>
      </c>
      <c r="D393" s="452" t="s">
        <v>13</v>
      </c>
      <c r="E393" s="453" t="s">
        <v>1463</v>
      </c>
      <c r="F393" s="5" t="str">
        <f t="shared" si="12"/>
        <v>17 Б 02 00000</v>
      </c>
      <c r="G393" s="1" t="str">
        <f>INDEX('2016 реш'!$A:$B,MATCH($F393,'2016 реш'!$B:$B,0),1)</f>
        <v>Основное мероприятие «Энергосбережение и энергоэффективность систем коммунальной инфраструктуры»</v>
      </c>
      <c r="H393" s="553">
        <f t="shared" ref="H393:H456" si="13">IF(E393=G393,1,0)</f>
        <v>1</v>
      </c>
    </row>
    <row r="394" spans="1:8" ht="37.5">
      <c r="A394" s="28" t="s">
        <v>903</v>
      </c>
      <c r="B394" s="28" t="s">
        <v>105</v>
      </c>
      <c r="C394" s="28" t="s">
        <v>37</v>
      </c>
      <c r="D394" s="28" t="s">
        <v>914</v>
      </c>
      <c r="E394" s="233" t="s">
        <v>913</v>
      </c>
      <c r="F394" s="5" t="str">
        <f t="shared" si="12"/>
        <v>17 Б 02 20490</v>
      </c>
      <c r="G394" s="1" t="str">
        <f>INDEX('2016 реш'!$A:$B,MATCH($F394,'2016 реш'!$B:$B,0),1)</f>
        <v>Расходы на проведение мероприятий по энергосбережению и повышению энергоэффективности</v>
      </c>
      <c r="H394" s="553">
        <f t="shared" si="13"/>
        <v>1</v>
      </c>
    </row>
    <row r="395" spans="1:8" ht="45">
      <c r="A395" s="9" t="s">
        <v>918</v>
      </c>
      <c r="B395" s="9" t="s">
        <v>8</v>
      </c>
      <c r="C395" s="9" t="s">
        <v>12</v>
      </c>
      <c r="D395" s="9" t="s">
        <v>13</v>
      </c>
      <c r="E395" s="136" t="s">
        <v>920</v>
      </c>
      <c r="F395" s="5" t="str">
        <f t="shared" si="12"/>
        <v>18 0 00 00000</v>
      </c>
      <c r="G395" s="1" t="str">
        <f>INDEX('2016 реш'!$A:$B,MATCH($F395,'2016 реш'!$B:$B,0),1)</f>
        <v>Муниципальная программа «Развитие казачества в городе Ставрополе на 2014 - 2018 годы»</v>
      </c>
      <c r="H395" s="553">
        <f t="shared" si="13"/>
        <v>1</v>
      </c>
    </row>
    <row r="396" spans="1:8" ht="37.5">
      <c r="A396" s="25" t="s">
        <v>918</v>
      </c>
      <c r="B396" s="25" t="s">
        <v>105</v>
      </c>
      <c r="C396" s="25" t="s">
        <v>12</v>
      </c>
      <c r="D396" s="25" t="s">
        <v>13</v>
      </c>
      <c r="E396" s="223" t="s">
        <v>924</v>
      </c>
      <c r="F396" s="5" t="str">
        <f t="shared" si="12"/>
        <v>18 Б 00 00000</v>
      </c>
      <c r="G396" s="1" t="str">
        <f>INDEX('2016 реш'!$A:$B,MATCH($F396,'2016 реш'!$B:$B,0),1)</f>
        <v>Расходы в рамках реализации муниципальной программы «Развитие казачества в городе Ставрополе на 2014 - 2018 годы»</v>
      </c>
      <c r="H396" s="553">
        <f t="shared" si="13"/>
        <v>1</v>
      </c>
    </row>
    <row r="397" spans="1:8" ht="58.5">
      <c r="A397" s="452" t="s">
        <v>918</v>
      </c>
      <c r="B397" s="452" t="s">
        <v>105</v>
      </c>
      <c r="C397" s="452" t="s">
        <v>7</v>
      </c>
      <c r="D397" s="452" t="s">
        <v>13</v>
      </c>
      <c r="E397" s="453" t="s">
        <v>1464</v>
      </c>
      <c r="F397" s="5" t="str">
        <f t="shared" si="12"/>
        <v>18 Б 01 00000</v>
      </c>
      <c r="G397" s="1" t="str">
        <f>INDEX('2016 реш'!$A:$B,MATCH($F397,'2016 реш'!$B:$B,0),1)</f>
        <v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v>
      </c>
      <c r="H397" s="553">
        <f t="shared" si="13"/>
        <v>1</v>
      </c>
    </row>
    <row r="398" spans="1:8" ht="112.5">
      <c r="A398" s="28" t="s">
        <v>918</v>
      </c>
      <c r="B398" s="28" t="s">
        <v>105</v>
      </c>
      <c r="C398" s="28" t="s">
        <v>7</v>
      </c>
      <c r="D398" s="28" t="s">
        <v>929</v>
      </c>
      <c r="E398" s="233" t="s">
        <v>1465</v>
      </c>
      <c r="F398" s="5" t="str">
        <f t="shared" si="12"/>
        <v>18 Б 01 60080</v>
      </c>
      <c r="G398" s="1" t="str">
        <f>INDEX('2016 реш'!$A:$B,MATCH($F398,'2016 реш'!$B:$B,0),1)</f>
        <v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v>
      </c>
      <c r="H398" s="553">
        <f t="shared" si="13"/>
        <v>1</v>
      </c>
    </row>
    <row r="399" spans="1:8" s="670" customFormat="1" ht="78">
      <c r="A399" s="455" t="s">
        <v>918</v>
      </c>
      <c r="B399" s="455" t="s">
        <v>105</v>
      </c>
      <c r="C399" s="455" t="s">
        <v>37</v>
      </c>
      <c r="D399" s="455" t="s">
        <v>13</v>
      </c>
      <c r="E399" s="456" t="s">
        <v>1591</v>
      </c>
      <c r="F399" s="320" t="str">
        <f t="shared" si="12"/>
        <v>18 Б 02 00000</v>
      </c>
      <c r="G399" s="668" t="e">
        <f>INDEX('2016 реш'!$A:$B,MATCH($F399,'2016 реш'!$B:$B,0),1)</f>
        <v>#N/A</v>
      </c>
      <c r="H399" s="669" t="e">
        <f t="shared" si="13"/>
        <v>#N/A</v>
      </c>
    </row>
    <row r="400" spans="1:8" s="670" customFormat="1" ht="37.5">
      <c r="A400" s="84" t="s">
        <v>918</v>
      </c>
      <c r="B400" s="84" t="s">
        <v>105</v>
      </c>
      <c r="C400" s="84" t="s">
        <v>37</v>
      </c>
      <c r="D400" s="84" t="s">
        <v>933</v>
      </c>
      <c r="E400" s="673" t="s">
        <v>932</v>
      </c>
      <c r="F400" s="320" t="str">
        <f t="shared" ref="F400:F463" si="14">CONCATENATE(A400," ",B400," ",C400," ",D400)</f>
        <v>18 Б 02 20360</v>
      </c>
      <c r="G400" s="668" t="e">
        <f>INDEX('2016 реш'!$A:$B,MATCH($F400,'2016 реш'!$B:$B,0),1)</f>
        <v>#N/A</v>
      </c>
      <c r="H400" s="669" t="e">
        <f t="shared" si="13"/>
        <v>#N/A</v>
      </c>
    </row>
    <row r="401" spans="1:8" ht="45">
      <c r="A401" s="9" t="s">
        <v>68</v>
      </c>
      <c r="B401" s="9" t="s">
        <v>8</v>
      </c>
      <c r="C401" s="9" t="s">
        <v>12</v>
      </c>
      <c r="D401" s="9" t="s">
        <v>13</v>
      </c>
      <c r="E401" s="136" t="s">
        <v>508</v>
      </c>
      <c r="F401" s="5" t="str">
        <f t="shared" si="14"/>
        <v>06 0 00 00000</v>
      </c>
      <c r="G401" s="1" t="str">
        <f>INDEX('2016 реш'!$A:$B,MATCH($F401,'2016 реш'!$B:$B,0),1)</f>
        <v xml:space="preserve">Муниципальная программа «Обеспечение жильем населения города Ставрополя на 2014 - 2018 годы» </v>
      </c>
      <c r="H401" s="553">
        <f t="shared" si="13"/>
        <v>1</v>
      </c>
    </row>
    <row r="402" spans="1:8" ht="37.5">
      <c r="A402" s="25" t="s">
        <v>68</v>
      </c>
      <c r="B402" s="25" t="s">
        <v>94</v>
      </c>
      <c r="C402" s="25" t="s">
        <v>12</v>
      </c>
      <c r="D402" s="25" t="s">
        <v>13</v>
      </c>
      <c r="E402" s="223" t="s">
        <v>1356</v>
      </c>
      <c r="F402" s="5" t="str">
        <f t="shared" si="14"/>
        <v>06 2 00 00000</v>
      </c>
      <c r="G402" s="1" t="str">
        <f>INDEX('2016 реш'!$A:$B,MATCH($F402,'2016 реш'!$B:$B,0),1)</f>
        <v>Подпрограмма «Переселение граждан из аварийного жилищного фонда в городе Ставрополе на 2014 - 2017 годы»</v>
      </c>
      <c r="H402" s="553">
        <f t="shared" si="13"/>
        <v>1</v>
      </c>
    </row>
    <row r="403" spans="1:8" ht="58.5">
      <c r="A403" s="452" t="s">
        <v>68</v>
      </c>
      <c r="B403" s="452" t="s">
        <v>94</v>
      </c>
      <c r="C403" s="452" t="s">
        <v>7</v>
      </c>
      <c r="D403" s="452" t="s">
        <v>13</v>
      </c>
      <c r="E403" s="453" t="s">
        <v>522</v>
      </c>
      <c r="F403" s="5" t="str">
        <f t="shared" si="14"/>
        <v>06 2 01 00000</v>
      </c>
      <c r="G403" s="1" t="str">
        <f>INDEX('2016 реш'!$A:$B,MATCH($F403,'2016 реш'!$B:$B,0),1)</f>
        <v>Основное мероприятие «Переселение граждан из многоквартирных домов, расположенных на территории города Ставрополя, признанных аварийными и подлежащими сносу»</v>
      </c>
      <c r="H403" s="553">
        <f t="shared" si="13"/>
        <v>1</v>
      </c>
    </row>
    <row r="404" spans="1:8" ht="75">
      <c r="A404" s="457" t="s">
        <v>68</v>
      </c>
      <c r="B404" s="457" t="s">
        <v>94</v>
      </c>
      <c r="C404" s="457" t="s">
        <v>7</v>
      </c>
      <c r="D404" s="457" t="s">
        <v>1570</v>
      </c>
      <c r="E404" s="450" t="s">
        <v>1358</v>
      </c>
      <c r="F404" s="5" t="str">
        <f t="shared" si="14"/>
        <v>06 2 01 09502</v>
      </c>
      <c r="G404" s="1" t="str">
        <f>INDEX('2016 реш'!$A:$B,MATCH($F404,'2016 реш'!$B:$B,0),1)</f>
        <v>Обеспечение мероприятий по переселению граждан из аварийного жилищного фонда за счет средств государственной корпорации - Фонда содействия реформированию жилищно-коммунального хозяйства</v>
      </c>
      <c r="H404" s="553">
        <f t="shared" si="13"/>
        <v>1</v>
      </c>
    </row>
    <row r="405" spans="1:8" ht="37.5">
      <c r="A405" s="457" t="s">
        <v>68</v>
      </c>
      <c r="B405" s="457" t="s">
        <v>94</v>
      </c>
      <c r="C405" s="457" t="s">
        <v>7</v>
      </c>
      <c r="D405" s="457" t="s">
        <v>1571</v>
      </c>
      <c r="E405" s="450" t="s">
        <v>525</v>
      </c>
      <c r="F405" s="5" t="str">
        <f t="shared" si="14"/>
        <v>06 2 01 09602</v>
      </c>
      <c r="G405" s="1" t="str">
        <f>INDEX('2016 реш'!$A:$B,MATCH($F405,'2016 реш'!$B:$B,0),1)</f>
        <v>Обеспечение мероприятий по переселению граждан из аварийного жилищного фонда в городе Ставрополе</v>
      </c>
      <c r="H405" s="553">
        <f t="shared" si="13"/>
        <v>1</v>
      </c>
    </row>
    <row r="406" spans="1:8" ht="56.25">
      <c r="A406" s="457" t="s">
        <v>68</v>
      </c>
      <c r="B406" s="457" t="s">
        <v>94</v>
      </c>
      <c r="C406" s="457" t="s">
        <v>7</v>
      </c>
      <c r="D406" s="457" t="s">
        <v>1572</v>
      </c>
      <c r="E406" s="450" t="s">
        <v>1362</v>
      </c>
      <c r="F406" s="5" t="str">
        <f t="shared" si="14"/>
        <v>06 2 01 76580</v>
      </c>
      <c r="G406" s="1" t="str">
        <f>INDEX('2016 реш'!$A:$B,MATCH($F406,'2016 реш'!$B:$B,0),1)</f>
        <v>Обеспечение мероприятий по предоставлению дополнительной площади жилья при переселении граждан из аварийного жилищного фонда</v>
      </c>
      <c r="H406" s="553">
        <f t="shared" si="13"/>
        <v>1</v>
      </c>
    </row>
    <row r="407" spans="1:8" ht="75">
      <c r="A407" s="457" t="s">
        <v>68</v>
      </c>
      <c r="B407" s="457" t="s">
        <v>94</v>
      </c>
      <c r="C407" s="457" t="s">
        <v>7</v>
      </c>
      <c r="D407" s="457" t="s">
        <v>1573</v>
      </c>
      <c r="E407" s="190" t="s">
        <v>1364</v>
      </c>
      <c r="F407" s="5" t="str">
        <f t="shared" si="14"/>
        <v>06 2 01 76910</v>
      </c>
      <c r="G407" s="1" t="str">
        <f>INDEX('2016 реш'!$A:$B,MATCH($F407,'2016 реш'!$B:$B,0),1)</f>
        <v>Обеспечение мероприятий, реализуемых без участия средств государственной корпорации - Фонда содействия реформированию жилищно-коммунального хозяйства, по переселению граждан из аварийного жилищного фонда</v>
      </c>
      <c r="H407" s="553">
        <f t="shared" si="13"/>
        <v>1</v>
      </c>
    </row>
    <row r="408" spans="1:8" ht="37.5">
      <c r="A408" s="457" t="s">
        <v>68</v>
      </c>
      <c r="B408" s="457" t="s">
        <v>94</v>
      </c>
      <c r="C408" s="457" t="s">
        <v>7</v>
      </c>
      <c r="D408" s="457" t="s">
        <v>1574</v>
      </c>
      <c r="E408" s="450" t="s">
        <v>525</v>
      </c>
      <c r="F408" s="5" t="str">
        <f t="shared" si="14"/>
        <v>06 2 01 S6910</v>
      </c>
      <c r="G408" s="1" t="str">
        <f>INDEX('2016 реш'!$A:$B,MATCH($F408,'2016 реш'!$B:$B,0),1)</f>
        <v>Обеспечение мероприятий по переселению граждан из аварийного жилищного фонда в городе Ставрополе</v>
      </c>
      <c r="H408" s="553">
        <f t="shared" si="13"/>
        <v>1</v>
      </c>
    </row>
    <row r="409" spans="1:8" ht="45">
      <c r="A409" s="23">
        <v>70</v>
      </c>
      <c r="B409" s="23">
        <v>0</v>
      </c>
      <c r="C409" s="9" t="s">
        <v>12</v>
      </c>
      <c r="D409" s="9" t="s">
        <v>13</v>
      </c>
      <c r="E409" s="136" t="s">
        <v>935</v>
      </c>
      <c r="F409" s="5" t="str">
        <f t="shared" si="14"/>
        <v>70 0 00 00000</v>
      </c>
      <c r="G409" s="1" t="str">
        <f>INDEX('2016 реш'!$A:$B,MATCH($F409,'2016 реш'!$B:$B,0),1)</f>
        <v>Обеспечение деятельности Ставропольской городской Думы</v>
      </c>
      <c r="H409" s="553">
        <f t="shared" si="13"/>
        <v>1</v>
      </c>
    </row>
    <row r="410" spans="1:8" ht="37.5">
      <c r="A410" s="24" t="s">
        <v>937</v>
      </c>
      <c r="B410" s="24" t="s">
        <v>15</v>
      </c>
      <c r="C410" s="25" t="s">
        <v>12</v>
      </c>
      <c r="D410" s="25" t="s">
        <v>13</v>
      </c>
      <c r="E410" s="223" t="s">
        <v>939</v>
      </c>
      <c r="F410" s="5" t="str">
        <f t="shared" si="14"/>
        <v>70 1 00 00000</v>
      </c>
      <c r="G410" s="1" t="str">
        <f>INDEX('2016 реш'!$A:$B,MATCH($F410,'2016 реш'!$B:$B,0),1)</f>
        <v>Непрограммные расходы в рамках обеспечения деятельности Ставропольской городской Думы</v>
      </c>
      <c r="H410" s="553">
        <f t="shared" si="13"/>
        <v>1</v>
      </c>
    </row>
    <row r="411" spans="1:8" ht="37.5">
      <c r="A411" s="28">
        <v>70</v>
      </c>
      <c r="B411" s="28">
        <v>1</v>
      </c>
      <c r="C411" s="457" t="s">
        <v>12</v>
      </c>
      <c r="D411" s="59">
        <v>10010</v>
      </c>
      <c r="E411" s="270" t="s">
        <v>942</v>
      </c>
      <c r="F411" s="5" t="str">
        <f t="shared" si="14"/>
        <v>70 1 00 10010</v>
      </c>
      <c r="G411" s="1" t="str">
        <f>INDEX('2016 реш'!$A:$B,MATCH($F411,'2016 реш'!$B:$B,0),1)</f>
        <v>Расходы на обеспечение функций органов местного самоуправления города Ставрополя</v>
      </c>
      <c r="H411" s="553">
        <f t="shared" si="13"/>
        <v>1</v>
      </c>
    </row>
    <row r="412" spans="1:8" ht="37.5">
      <c r="A412" s="28">
        <v>70</v>
      </c>
      <c r="B412" s="28">
        <v>1</v>
      </c>
      <c r="C412" s="457" t="s">
        <v>12</v>
      </c>
      <c r="D412" s="59">
        <v>10020</v>
      </c>
      <c r="E412" s="270" t="s">
        <v>945</v>
      </c>
      <c r="F412" s="5" t="str">
        <f t="shared" si="14"/>
        <v>70 1 00 10020</v>
      </c>
      <c r="G412" s="1" t="str">
        <f>INDEX('2016 реш'!$A:$B,MATCH($F412,'2016 реш'!$B:$B,0),1)</f>
        <v>Расходы на выплаты по оплате труда работников органов местного самоуправления города Ставрополя</v>
      </c>
      <c r="H412" s="553">
        <f t="shared" si="13"/>
        <v>1</v>
      </c>
    </row>
    <row r="413" spans="1:8" ht="37.5">
      <c r="A413" s="28">
        <v>70</v>
      </c>
      <c r="B413" s="28">
        <v>1</v>
      </c>
      <c r="C413" s="457" t="s">
        <v>12</v>
      </c>
      <c r="D413" s="59">
        <v>10050</v>
      </c>
      <c r="E413" s="270" t="s">
        <v>1525</v>
      </c>
      <c r="F413" s="5" t="str">
        <f t="shared" si="14"/>
        <v>70 1 00 10050</v>
      </c>
      <c r="G413" s="1" t="str">
        <f>INDEX('2016 реш'!$A:$B,MATCH($F413,'2016 реш'!$B:$B,0),1)</f>
        <v>Поощрение муниципального служащего в связи с выходом на страховую пенсию по старости (инвалидности)</v>
      </c>
      <c r="H413" s="553">
        <f t="shared" si="13"/>
        <v>1</v>
      </c>
    </row>
    <row r="414" spans="1:8">
      <c r="A414" s="24">
        <v>70</v>
      </c>
      <c r="B414" s="24">
        <v>2</v>
      </c>
      <c r="C414" s="25" t="s">
        <v>12</v>
      </c>
      <c r="D414" s="25" t="s">
        <v>13</v>
      </c>
      <c r="E414" s="223" t="s">
        <v>950</v>
      </c>
      <c r="F414" s="5" t="str">
        <f t="shared" si="14"/>
        <v>70 2 00 00000</v>
      </c>
      <c r="G414" s="1" t="str">
        <f>INDEX('2016 реш'!$A:$B,MATCH($F414,'2016 реш'!$B:$B,0),1)</f>
        <v>Глава муниципального образования</v>
      </c>
      <c r="H414" s="553">
        <f t="shared" si="13"/>
        <v>1</v>
      </c>
    </row>
    <row r="415" spans="1:8" ht="37.5">
      <c r="A415" s="28">
        <v>70</v>
      </c>
      <c r="B415" s="28" t="s">
        <v>94</v>
      </c>
      <c r="C415" s="457" t="s">
        <v>12</v>
      </c>
      <c r="D415" s="59">
        <v>10010</v>
      </c>
      <c r="E415" s="270" t="s">
        <v>942</v>
      </c>
      <c r="F415" s="5" t="str">
        <f t="shared" si="14"/>
        <v>70 2 00 10010</v>
      </c>
      <c r="G415" s="1" t="str">
        <f>INDEX('2016 реш'!$A:$B,MATCH($F415,'2016 реш'!$B:$B,0),1)</f>
        <v>Расходы на обеспечение функций органов местного самоуправления города Ставрополя</v>
      </c>
      <c r="H415" s="553">
        <f t="shared" si="13"/>
        <v>1</v>
      </c>
    </row>
    <row r="416" spans="1:8" ht="37.5">
      <c r="A416" s="28">
        <v>70</v>
      </c>
      <c r="B416" s="28">
        <v>2</v>
      </c>
      <c r="C416" s="457" t="s">
        <v>12</v>
      </c>
      <c r="D416" s="59">
        <v>10020</v>
      </c>
      <c r="E416" s="270" t="s">
        <v>945</v>
      </c>
      <c r="F416" s="5" t="str">
        <f t="shared" si="14"/>
        <v>70 2 00 10020</v>
      </c>
      <c r="G416" s="1" t="str">
        <f>INDEX('2016 реш'!$A:$B,MATCH($F416,'2016 реш'!$B:$B,0),1)</f>
        <v>Расходы на выплаты по оплате труда работников органов местного самоуправления города Ставрополя</v>
      </c>
      <c r="H416" s="553">
        <f t="shared" si="13"/>
        <v>1</v>
      </c>
    </row>
    <row r="417" spans="1:8">
      <c r="A417" s="24" t="s">
        <v>937</v>
      </c>
      <c r="B417" s="24" t="s">
        <v>346</v>
      </c>
      <c r="C417" s="25" t="s">
        <v>12</v>
      </c>
      <c r="D417" s="25" t="s">
        <v>13</v>
      </c>
      <c r="E417" s="223" t="s">
        <v>1466</v>
      </c>
      <c r="F417" s="5" t="str">
        <f t="shared" si="14"/>
        <v>70 6 00 00000</v>
      </c>
      <c r="G417" s="1" t="str">
        <f>INDEX('2016 реш'!$A:$B,MATCH($F417,'2016 реш'!$B:$B,0),1)</f>
        <v>Председатель представительного органа муниципального образования</v>
      </c>
      <c r="H417" s="553">
        <f t="shared" si="13"/>
        <v>1</v>
      </c>
    </row>
    <row r="418" spans="1:8" ht="12.75" customHeight="1">
      <c r="A418" s="539" t="s">
        <v>937</v>
      </c>
      <c r="B418" s="539" t="s">
        <v>346</v>
      </c>
      <c r="C418" s="537" t="s">
        <v>12</v>
      </c>
      <c r="D418" s="547">
        <v>10020</v>
      </c>
      <c r="E418" s="538" t="s">
        <v>945</v>
      </c>
      <c r="F418" s="5" t="str">
        <f t="shared" si="14"/>
        <v>70 6 00 10020</v>
      </c>
      <c r="G418" s="1" t="str">
        <f>INDEX('2016 реш'!$A:$B,MATCH($F418,'2016 реш'!$B:$B,0),1)</f>
        <v>Расходы на выплаты по оплате труда работников органов местного самоуправления города Ставрополя</v>
      </c>
      <c r="H418" s="553">
        <f t="shared" si="13"/>
        <v>1</v>
      </c>
    </row>
    <row r="419" spans="1:8">
      <c r="A419" s="24">
        <v>70</v>
      </c>
      <c r="B419" s="24">
        <v>3</v>
      </c>
      <c r="C419" s="25" t="s">
        <v>12</v>
      </c>
      <c r="D419" s="25" t="s">
        <v>13</v>
      </c>
      <c r="E419" s="223" t="s">
        <v>956</v>
      </c>
      <c r="F419" s="5" t="str">
        <f t="shared" si="14"/>
        <v>70 3 00 00000</v>
      </c>
      <c r="G419" s="1" t="str">
        <f>INDEX('2016 реш'!$A:$B,MATCH($F419,'2016 реш'!$B:$B,0),1)</f>
        <v>Депутаты представительного органа муниципального образования</v>
      </c>
      <c r="H419" s="553">
        <f t="shared" si="13"/>
        <v>1</v>
      </c>
    </row>
    <row r="420" spans="1:8" ht="37.5">
      <c r="A420" s="28">
        <v>70</v>
      </c>
      <c r="B420" s="28" t="s">
        <v>316</v>
      </c>
      <c r="C420" s="457" t="s">
        <v>12</v>
      </c>
      <c r="D420" s="59">
        <v>10010</v>
      </c>
      <c r="E420" s="270" t="s">
        <v>942</v>
      </c>
      <c r="F420" s="5" t="str">
        <f t="shared" si="14"/>
        <v>70 3 00 10010</v>
      </c>
      <c r="G420" s="1" t="str">
        <f>INDEX('2016 реш'!$A:$B,MATCH($F420,'2016 реш'!$B:$B,0),1)</f>
        <v>Расходы на обеспечение функций органов местного самоуправления города Ставрополя</v>
      </c>
      <c r="H420" s="553">
        <f t="shared" si="13"/>
        <v>1</v>
      </c>
    </row>
    <row r="421" spans="1:8" ht="37.5">
      <c r="A421" s="28">
        <v>70</v>
      </c>
      <c r="B421" s="28" t="s">
        <v>316</v>
      </c>
      <c r="C421" s="457" t="s">
        <v>12</v>
      </c>
      <c r="D421" s="59">
        <v>10020</v>
      </c>
      <c r="E421" s="270" t="s">
        <v>945</v>
      </c>
      <c r="F421" s="5" t="str">
        <f t="shared" si="14"/>
        <v>70 3 00 10020</v>
      </c>
      <c r="G421" s="1" t="str">
        <f>INDEX('2016 реш'!$A:$B,MATCH($F421,'2016 реш'!$B:$B,0),1)</f>
        <v>Расходы на выплаты по оплате труда работников органов местного самоуправления города Ставрополя</v>
      </c>
      <c r="H421" s="553">
        <f t="shared" si="13"/>
        <v>1</v>
      </c>
    </row>
    <row r="422" spans="1:8">
      <c r="A422" s="24">
        <v>70</v>
      </c>
      <c r="B422" s="24" t="s">
        <v>326</v>
      </c>
      <c r="C422" s="25" t="s">
        <v>12</v>
      </c>
      <c r="D422" s="25" t="s">
        <v>13</v>
      </c>
      <c r="E422" s="223" t="s">
        <v>962</v>
      </c>
      <c r="F422" s="5" t="str">
        <f t="shared" si="14"/>
        <v>70 4 00 00000</v>
      </c>
      <c r="G422" s="1" t="str">
        <f>INDEX('2016 реш'!$A:$B,MATCH($F422,'2016 реш'!$B:$B,0),1)</f>
        <v>Контрольно-счетная палата города Ставрополя</v>
      </c>
      <c r="H422" s="553">
        <f t="shared" si="13"/>
        <v>1</v>
      </c>
    </row>
    <row r="423" spans="1:8" ht="37.5">
      <c r="A423" s="28">
        <v>70</v>
      </c>
      <c r="B423" s="28" t="s">
        <v>326</v>
      </c>
      <c r="C423" s="457" t="s">
        <v>12</v>
      </c>
      <c r="D423" s="59">
        <v>10010</v>
      </c>
      <c r="E423" s="270" t="s">
        <v>942</v>
      </c>
      <c r="F423" s="5" t="str">
        <f t="shared" si="14"/>
        <v>70 4 00 10010</v>
      </c>
      <c r="G423" s="1" t="str">
        <f>INDEX('2016 реш'!$A:$B,MATCH($F423,'2016 реш'!$B:$B,0),1)</f>
        <v>Расходы на обеспечение функций органов местного самоуправления города Ставрополя</v>
      </c>
      <c r="H423" s="553">
        <f t="shared" si="13"/>
        <v>1</v>
      </c>
    </row>
    <row r="424" spans="1:8" ht="37.5">
      <c r="A424" s="28">
        <v>70</v>
      </c>
      <c r="B424" s="28" t="s">
        <v>326</v>
      </c>
      <c r="C424" s="457" t="s">
        <v>12</v>
      </c>
      <c r="D424" s="59">
        <v>10020</v>
      </c>
      <c r="E424" s="270" t="s">
        <v>945</v>
      </c>
      <c r="F424" s="5" t="str">
        <f t="shared" si="14"/>
        <v>70 4 00 10020</v>
      </c>
      <c r="G424" s="1" t="str">
        <f>INDEX('2016 реш'!$A:$B,MATCH($F424,'2016 реш'!$B:$B,0),1)</f>
        <v>Расходы на выплаты по оплате труда работников органов местного самоуправления города Ставрополя</v>
      </c>
      <c r="H424" s="553">
        <f t="shared" si="13"/>
        <v>1</v>
      </c>
    </row>
    <row r="425" spans="1:8">
      <c r="A425" s="24">
        <v>70</v>
      </c>
      <c r="B425" s="24" t="s">
        <v>336</v>
      </c>
      <c r="C425" s="25" t="s">
        <v>12</v>
      </c>
      <c r="D425" s="25" t="s">
        <v>13</v>
      </c>
      <c r="E425" s="223" t="s">
        <v>1023</v>
      </c>
      <c r="F425" s="5" t="str">
        <f t="shared" si="14"/>
        <v>70 5 00 00000</v>
      </c>
      <c r="G425" s="1" t="str">
        <f>INDEX('2016 реш'!$A:$B,MATCH($F425,'2016 реш'!$B:$B,0),1)</f>
        <v>Расходы, предусмотренные на иные цели</v>
      </c>
      <c r="H425" s="553">
        <f t="shared" si="13"/>
        <v>1</v>
      </c>
    </row>
    <row r="426" spans="1:8" ht="56.25">
      <c r="A426" s="28">
        <v>70</v>
      </c>
      <c r="B426" s="28" t="s">
        <v>336</v>
      </c>
      <c r="C426" s="457" t="s">
        <v>12</v>
      </c>
      <c r="D426" s="59">
        <v>20090</v>
      </c>
      <c r="E426" s="190" t="s">
        <v>736</v>
      </c>
      <c r="F426" s="5" t="str">
        <f t="shared" si="14"/>
        <v>70 5 00 20090</v>
      </c>
      <c r="G426" s="1" t="str">
        <f>INDEX('2016 реш'!$A:$B,MATCH($F426,'2016 реш'!$B:$B,0),1)</f>
        <v>Представительские расходы на организацию приема официальных лиц и делегаций городов стран дальнего и ближнего зарубежья, регионов России, представителей иностранных посольств и консульств</v>
      </c>
      <c r="H426" s="553">
        <f t="shared" si="13"/>
        <v>1</v>
      </c>
    </row>
    <row r="427" spans="1:8" ht="37.5">
      <c r="A427" s="14">
        <v>70</v>
      </c>
      <c r="B427" s="14">
        <v>1</v>
      </c>
      <c r="C427" s="440" t="s">
        <v>12</v>
      </c>
      <c r="D427" s="17">
        <v>20080</v>
      </c>
      <c r="E427" s="262" t="s">
        <v>790</v>
      </c>
      <c r="F427" s="5" t="str">
        <f t="shared" si="14"/>
        <v>70 1 00 20080</v>
      </c>
      <c r="G427" s="1" t="str">
        <f>INDEX('2016 реш'!$A:$B,MATCH($F427,'2016 реш'!$B:$B,0),1)</f>
        <v>Расходы на оказание информационных услуг средствами массовой информации</v>
      </c>
      <c r="H427" s="553">
        <f t="shared" si="13"/>
        <v>1</v>
      </c>
    </row>
    <row r="428" spans="1:8" ht="45">
      <c r="A428" s="23">
        <v>71</v>
      </c>
      <c r="B428" s="23" t="s">
        <v>8</v>
      </c>
      <c r="C428" s="9" t="s">
        <v>12</v>
      </c>
      <c r="D428" s="9" t="s">
        <v>13</v>
      </c>
      <c r="E428" s="136" t="s">
        <v>973</v>
      </c>
      <c r="F428" s="5" t="str">
        <f t="shared" si="14"/>
        <v>71 0 00 00000</v>
      </c>
      <c r="G428" s="1" t="str">
        <f>INDEX('2016 реш'!$A:$B,MATCH($F428,'2016 реш'!$B:$B,0),1)</f>
        <v>Обеспечение деятельности администрации города Ставрополя</v>
      </c>
      <c r="H428" s="553">
        <f t="shared" si="13"/>
        <v>1</v>
      </c>
    </row>
    <row r="429" spans="1:8" ht="37.5">
      <c r="A429" s="24">
        <v>71</v>
      </c>
      <c r="B429" s="24" t="s">
        <v>15</v>
      </c>
      <c r="C429" s="25" t="s">
        <v>12</v>
      </c>
      <c r="D429" s="25" t="s">
        <v>13</v>
      </c>
      <c r="E429" s="223" t="s">
        <v>976</v>
      </c>
      <c r="F429" s="5" t="str">
        <f t="shared" si="14"/>
        <v>71 1 00 00000</v>
      </c>
      <c r="G429" s="1" t="str">
        <f>INDEX('2016 реш'!$A:$B,MATCH($F429,'2016 реш'!$B:$B,0),1)</f>
        <v>Непрограммные расходы в рамках обеспечения деятельности администрации города Ставрополя</v>
      </c>
      <c r="H429" s="553">
        <f t="shared" si="13"/>
        <v>1</v>
      </c>
    </row>
    <row r="430" spans="1:8" ht="37.5">
      <c r="A430" s="28">
        <v>71</v>
      </c>
      <c r="B430" s="28" t="s">
        <v>15</v>
      </c>
      <c r="C430" s="457" t="s">
        <v>12</v>
      </c>
      <c r="D430" s="59">
        <v>10010</v>
      </c>
      <c r="E430" s="270" t="s">
        <v>942</v>
      </c>
      <c r="F430" s="5" t="str">
        <f t="shared" si="14"/>
        <v>71 1 00 10010</v>
      </c>
      <c r="G430" s="1" t="str">
        <f>INDEX('2016 реш'!$A:$B,MATCH($F430,'2016 реш'!$B:$B,0),1)</f>
        <v>Расходы на обеспечение функций органов местного самоуправления города Ставрополя</v>
      </c>
      <c r="H430" s="553">
        <f t="shared" si="13"/>
        <v>1</v>
      </c>
    </row>
    <row r="431" spans="1:8" ht="37.5">
      <c r="A431" s="28">
        <v>71</v>
      </c>
      <c r="B431" s="28" t="s">
        <v>15</v>
      </c>
      <c r="C431" s="457" t="s">
        <v>12</v>
      </c>
      <c r="D431" s="59">
        <v>10020</v>
      </c>
      <c r="E431" s="270" t="s">
        <v>945</v>
      </c>
      <c r="F431" s="5" t="str">
        <f t="shared" si="14"/>
        <v>71 1 00 10020</v>
      </c>
      <c r="G431" s="1" t="str">
        <f>INDEX('2016 реш'!$A:$B,MATCH($F431,'2016 реш'!$B:$B,0),1)</f>
        <v>Расходы на выплаты по оплате труда работников органов местного самоуправления города Ставрополя</v>
      </c>
      <c r="H431" s="553">
        <f t="shared" si="13"/>
        <v>1</v>
      </c>
    </row>
    <row r="432" spans="1:8" ht="37.5">
      <c r="A432" s="28" t="s">
        <v>1903</v>
      </c>
      <c r="B432" s="28">
        <v>1</v>
      </c>
      <c r="C432" s="457" t="s">
        <v>12</v>
      </c>
      <c r="D432" s="59">
        <v>10050</v>
      </c>
      <c r="E432" s="270" t="s">
        <v>1525</v>
      </c>
      <c r="F432" s="5" t="str">
        <f t="shared" si="14"/>
        <v>71 1 00 10050</v>
      </c>
      <c r="G432" s="1" t="str">
        <f>INDEX('2016 реш'!$A:$B,MATCH($F432,'2016 реш'!$B:$B,0),1)</f>
        <v>Поощрение муниципального служащего в связи с выходом на страховую пенсию по старости (инвалидности)</v>
      </c>
      <c r="H432" s="553">
        <f t="shared" si="13"/>
        <v>1</v>
      </c>
    </row>
    <row r="433" spans="1:8" ht="37.5">
      <c r="A433" s="28">
        <v>71</v>
      </c>
      <c r="B433" s="28" t="s">
        <v>15</v>
      </c>
      <c r="C433" s="457" t="s">
        <v>12</v>
      </c>
      <c r="D433" s="59">
        <v>11010</v>
      </c>
      <c r="E433" s="270" t="s">
        <v>34</v>
      </c>
      <c r="F433" s="5" t="str">
        <f t="shared" si="14"/>
        <v>71 1 00 11010</v>
      </c>
      <c r="G433" s="1" t="str">
        <f>INDEX('2016 реш'!$A:$B,MATCH($F433,'2016 реш'!$B:$B,0),1)</f>
        <v>Расходы на обеспечение деятельности (оказание услуг) муниципальных учреждений</v>
      </c>
      <c r="H433" s="553">
        <f t="shared" si="13"/>
        <v>1</v>
      </c>
    </row>
    <row r="434" spans="1:8" ht="37.5">
      <c r="A434" s="28">
        <v>71</v>
      </c>
      <c r="B434" s="28" t="s">
        <v>15</v>
      </c>
      <c r="C434" s="457" t="s">
        <v>12</v>
      </c>
      <c r="D434" s="59">
        <v>20050</v>
      </c>
      <c r="E434" s="270" t="s">
        <v>666</v>
      </c>
      <c r="F434" s="5" t="str">
        <f t="shared" si="14"/>
        <v>71 1 00 20050</v>
      </c>
      <c r="G434" s="1" t="str">
        <f>INDEX('2016 реш'!$A:$B,MATCH($F434,'2016 реш'!$B:$B,0),1)</f>
        <v>Расходы на выплаты на основании исполнительных листов судебных органов</v>
      </c>
      <c r="H434" s="553">
        <f t="shared" si="13"/>
        <v>1</v>
      </c>
    </row>
    <row r="435" spans="1:8" ht="56.25">
      <c r="A435" s="28">
        <v>71</v>
      </c>
      <c r="B435" s="28" t="s">
        <v>15</v>
      </c>
      <c r="C435" s="457" t="s">
        <v>12</v>
      </c>
      <c r="D435" s="59">
        <v>76360</v>
      </c>
      <c r="E435" s="270" t="s">
        <v>1470</v>
      </c>
      <c r="F435" s="5" t="str">
        <f t="shared" si="14"/>
        <v>71 1 00 76360</v>
      </c>
      <c r="G435" s="1" t="str">
        <f>INDEX('2016 реш'!$A:$B,MATCH($F435,'2016 реш'!$B:$B,0),1)</f>
        <v>Расходы на осуществление переданных государственных полномочий Ставропольского края на обеспечение деятельности комиссий по делам несовершеннолетних и защите их прав</v>
      </c>
      <c r="H435" s="553">
        <f t="shared" si="13"/>
        <v>1</v>
      </c>
    </row>
    <row r="436" spans="1:8" ht="56.25">
      <c r="A436" s="28">
        <v>71</v>
      </c>
      <c r="B436" s="28" t="s">
        <v>15</v>
      </c>
      <c r="C436" s="457" t="s">
        <v>12</v>
      </c>
      <c r="D436" s="59">
        <v>76630</v>
      </c>
      <c r="E436" s="270" t="s">
        <v>1471</v>
      </c>
      <c r="F436" s="5" t="str">
        <f t="shared" si="14"/>
        <v>71 1 00 76630</v>
      </c>
      <c r="G436" s="1" t="str">
        <f>INDEX('2016 реш'!$A:$B,MATCH($F436,'2016 реш'!$B:$B,0),1)</f>
        <v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v>
      </c>
      <c r="H436" s="553">
        <f t="shared" si="13"/>
        <v>1</v>
      </c>
    </row>
    <row r="437" spans="1:8" ht="37.5">
      <c r="A437" s="28">
        <v>71</v>
      </c>
      <c r="B437" s="28" t="s">
        <v>15</v>
      </c>
      <c r="C437" s="457" t="s">
        <v>12</v>
      </c>
      <c r="D437" s="59">
        <v>76930</v>
      </c>
      <c r="E437" s="270" t="s">
        <v>1472</v>
      </c>
      <c r="F437" s="5" t="str">
        <f t="shared" si="14"/>
        <v>71 1 00 76930</v>
      </c>
      <c r="G437" s="1" t="str">
        <f>INDEX('2016 реш'!$A:$B,MATCH($F437,'2016 реш'!$B:$B,0),1)</f>
        <v>Расходы на осуществление переданных государственных полномочий Ставропольского края по созданию административных комиссий</v>
      </c>
      <c r="H437" s="553">
        <f t="shared" si="13"/>
        <v>1</v>
      </c>
    </row>
    <row r="438" spans="1:8" ht="37.5">
      <c r="A438" s="24">
        <v>71</v>
      </c>
      <c r="B438" s="24" t="s">
        <v>94</v>
      </c>
      <c r="C438" s="25" t="s">
        <v>12</v>
      </c>
      <c r="D438" s="25" t="s">
        <v>13</v>
      </c>
      <c r="E438" s="223" t="s">
        <v>1007</v>
      </c>
      <c r="F438" s="5" t="str">
        <f t="shared" si="14"/>
        <v>71 2 00 00000</v>
      </c>
      <c r="G438" s="1" t="str">
        <f>INDEX('2016 реш'!$A:$B,MATCH($F438,'2016 реш'!$B:$B,0),1)</f>
        <v>Глава местной администрации (исполнительно-распорядительного органа муниципального образования)</v>
      </c>
      <c r="H438" s="553">
        <f t="shared" si="13"/>
        <v>1</v>
      </c>
    </row>
    <row r="439" spans="1:8" ht="37.5">
      <c r="A439" s="28">
        <v>71</v>
      </c>
      <c r="B439" s="28" t="s">
        <v>94</v>
      </c>
      <c r="C439" s="457" t="s">
        <v>12</v>
      </c>
      <c r="D439" s="59">
        <v>10010</v>
      </c>
      <c r="E439" s="270" t="s">
        <v>942</v>
      </c>
      <c r="F439" s="5" t="str">
        <f t="shared" si="14"/>
        <v>71 2 00 10010</v>
      </c>
      <c r="G439" s="1" t="str">
        <f>INDEX('2016 реш'!$A:$B,MATCH($F439,'2016 реш'!$B:$B,0),1)</f>
        <v>Расходы на обеспечение функций органов местного самоуправления города Ставрополя</v>
      </c>
      <c r="H439" s="553">
        <f t="shared" si="13"/>
        <v>1</v>
      </c>
    </row>
    <row r="440" spans="1:8" ht="37.5">
      <c r="A440" s="28">
        <v>71</v>
      </c>
      <c r="B440" s="28" t="s">
        <v>94</v>
      </c>
      <c r="C440" s="457" t="s">
        <v>12</v>
      </c>
      <c r="D440" s="59">
        <v>10020</v>
      </c>
      <c r="E440" s="270" t="s">
        <v>945</v>
      </c>
      <c r="F440" s="5" t="str">
        <f t="shared" si="14"/>
        <v>71 2 00 10020</v>
      </c>
      <c r="G440" s="1" t="str">
        <f>INDEX('2016 реш'!$A:$B,MATCH($F440,'2016 реш'!$B:$B,0),1)</f>
        <v>Расходы на выплаты по оплате труда работников органов местного самоуправления города Ставрополя</v>
      </c>
      <c r="H440" s="553">
        <f t="shared" si="13"/>
        <v>1</v>
      </c>
    </row>
    <row r="441" spans="1:8">
      <c r="A441" s="24">
        <v>71</v>
      </c>
      <c r="B441" s="24" t="s">
        <v>336</v>
      </c>
      <c r="C441" s="25" t="s">
        <v>12</v>
      </c>
      <c r="D441" s="25" t="s">
        <v>13</v>
      </c>
      <c r="E441" s="223" t="s">
        <v>950</v>
      </c>
      <c r="F441" s="5" t="str">
        <f t="shared" si="14"/>
        <v>71 5 00 00000</v>
      </c>
      <c r="G441" s="1" t="str">
        <f>INDEX('2016 реш'!$A:$B,MATCH($F441,'2016 реш'!$B:$B,0),1)</f>
        <v>Глава муниципального образования</v>
      </c>
      <c r="H441" s="553">
        <f t="shared" si="13"/>
        <v>1</v>
      </c>
    </row>
    <row r="442" spans="1:8" ht="12.75" customHeight="1">
      <c r="A442" s="539">
        <v>71</v>
      </c>
      <c r="B442" s="539" t="s">
        <v>336</v>
      </c>
      <c r="C442" s="537" t="s">
        <v>12</v>
      </c>
      <c r="D442" s="547">
        <v>10020</v>
      </c>
      <c r="E442" s="538" t="s">
        <v>945</v>
      </c>
      <c r="F442" s="5" t="str">
        <f t="shared" si="14"/>
        <v>71 5 00 10020</v>
      </c>
      <c r="G442" s="1" t="str">
        <f>INDEX('2016 реш'!$A:$B,MATCH($F442,'2016 реш'!$B:$B,0),1)</f>
        <v>Расходы на выплаты по оплате труда работников органов местного самоуправления города Ставрополя</v>
      </c>
      <c r="H442" s="553">
        <f t="shared" si="13"/>
        <v>1</v>
      </c>
    </row>
    <row r="443" spans="1:8" ht="45">
      <c r="A443" s="23">
        <v>72</v>
      </c>
      <c r="B443" s="23">
        <v>0</v>
      </c>
      <c r="C443" s="9" t="s">
        <v>12</v>
      </c>
      <c r="D443" s="9" t="s">
        <v>13</v>
      </c>
      <c r="E443" s="136" t="s">
        <v>1013</v>
      </c>
      <c r="F443" s="5" t="str">
        <f t="shared" si="14"/>
        <v>72 0 00 00000</v>
      </c>
      <c r="G443" s="1" t="str">
        <f>INDEX('2016 реш'!$A:$B,MATCH($F443,'2016 реш'!$B:$B,0),1)</f>
        <v>Обеспечения деятельности комитета по управлению муниципальным имуществом города Ставрополя</v>
      </c>
      <c r="H443" s="553">
        <f t="shared" si="13"/>
        <v>0</v>
      </c>
    </row>
    <row r="444" spans="1:8" ht="56.25">
      <c r="A444" s="24">
        <v>72</v>
      </c>
      <c r="B444" s="24" t="s">
        <v>15</v>
      </c>
      <c r="C444" s="25" t="s">
        <v>12</v>
      </c>
      <c r="D444" s="25" t="s">
        <v>13</v>
      </c>
      <c r="E444" s="223" t="s">
        <v>1016</v>
      </c>
      <c r="F444" s="5" t="str">
        <f t="shared" si="14"/>
        <v>72 1 00 00000</v>
      </c>
      <c r="G444" s="1" t="str">
        <f>INDEX('2016 реш'!$A:$B,MATCH($F444,'2016 реш'!$B:$B,0),1)</f>
        <v>Непрограммные расходы в рамках обеспечения деятельности комитета по управлению муниципальным имуществом города Ставрополя</v>
      </c>
      <c r="H444" s="553">
        <f t="shared" si="13"/>
        <v>1</v>
      </c>
    </row>
    <row r="445" spans="1:8" ht="37.5">
      <c r="A445" s="28">
        <v>72</v>
      </c>
      <c r="B445" s="28" t="s">
        <v>15</v>
      </c>
      <c r="C445" s="457" t="s">
        <v>12</v>
      </c>
      <c r="D445" s="59">
        <v>10010</v>
      </c>
      <c r="E445" s="270" t="s">
        <v>942</v>
      </c>
      <c r="F445" s="5" t="str">
        <f t="shared" si="14"/>
        <v>72 1 00 10010</v>
      </c>
      <c r="G445" s="1" t="str">
        <f>INDEX('2016 реш'!$A:$B,MATCH($F445,'2016 реш'!$B:$B,0),1)</f>
        <v>Расходы на обеспечение функций органов местного самоуправления города Ставрополя</v>
      </c>
      <c r="H445" s="553">
        <f t="shared" si="13"/>
        <v>1</v>
      </c>
    </row>
    <row r="446" spans="1:8" ht="37.5">
      <c r="A446" s="28">
        <v>72</v>
      </c>
      <c r="B446" s="28" t="s">
        <v>15</v>
      </c>
      <c r="C446" s="457" t="s">
        <v>12</v>
      </c>
      <c r="D446" s="59">
        <v>10020</v>
      </c>
      <c r="E446" s="270" t="s">
        <v>945</v>
      </c>
      <c r="F446" s="5" t="str">
        <f t="shared" si="14"/>
        <v>72 1 00 10020</v>
      </c>
      <c r="G446" s="1" t="str">
        <f>INDEX('2016 реш'!$A:$B,MATCH($F446,'2016 реш'!$B:$B,0),1)</f>
        <v>Расходы на выплаты по оплате труда работников органов местного самоуправления города Ставрополя</v>
      </c>
      <c r="H446" s="553">
        <f t="shared" si="13"/>
        <v>1</v>
      </c>
    </row>
    <row r="447" spans="1:8" ht="37.5">
      <c r="A447" s="28">
        <v>72</v>
      </c>
      <c r="B447" s="28" t="s">
        <v>15</v>
      </c>
      <c r="C447" s="457" t="s">
        <v>12</v>
      </c>
      <c r="D447" s="59">
        <v>10050</v>
      </c>
      <c r="E447" s="270" t="s">
        <v>1525</v>
      </c>
      <c r="F447" s="5" t="str">
        <f t="shared" si="14"/>
        <v>72 1 00 10050</v>
      </c>
      <c r="G447" s="1" t="str">
        <f>INDEX('2016 реш'!$A:$B,MATCH($F447,'2016 реш'!$B:$B,0),1)</f>
        <v>Поощрение муниципального служащего в связи с выходом на страховую пенсию по старости (инвалидности)</v>
      </c>
      <c r="H447" s="553">
        <f t="shared" si="13"/>
        <v>1</v>
      </c>
    </row>
    <row r="448" spans="1:8" ht="37.5">
      <c r="A448" s="28">
        <v>72</v>
      </c>
      <c r="B448" s="28" t="s">
        <v>15</v>
      </c>
      <c r="C448" s="457" t="s">
        <v>12</v>
      </c>
      <c r="D448" s="59">
        <v>20050</v>
      </c>
      <c r="E448" s="270" t="s">
        <v>666</v>
      </c>
      <c r="F448" s="5" t="str">
        <f t="shared" si="14"/>
        <v>72 1 00 20050</v>
      </c>
      <c r="G448" s="1" t="str">
        <f>INDEX('2016 реш'!$A:$B,MATCH($F448,'2016 реш'!$B:$B,0),1)</f>
        <v>Расходы на выплаты на основании исполнительных листов судебных органов</v>
      </c>
      <c r="H448" s="553">
        <f t="shared" si="13"/>
        <v>1</v>
      </c>
    </row>
    <row r="449" spans="1:8">
      <c r="A449" s="24">
        <v>72</v>
      </c>
      <c r="B449" s="24" t="s">
        <v>94</v>
      </c>
      <c r="C449" s="25" t="s">
        <v>12</v>
      </c>
      <c r="D449" s="25" t="s">
        <v>13</v>
      </c>
      <c r="E449" s="223" t="s">
        <v>1023</v>
      </c>
      <c r="F449" s="5" t="str">
        <f t="shared" si="14"/>
        <v>72 2 00 00000</v>
      </c>
      <c r="G449" s="1" t="str">
        <f>INDEX('2016 реш'!$A:$B,MATCH($F449,'2016 реш'!$B:$B,0),1)</f>
        <v>Расходы, предусмотренные на иные цели</v>
      </c>
      <c r="H449" s="553">
        <f t="shared" si="13"/>
        <v>1</v>
      </c>
    </row>
    <row r="450" spans="1:8" ht="56.25">
      <c r="A450" s="28">
        <v>72</v>
      </c>
      <c r="B450" s="28" t="s">
        <v>94</v>
      </c>
      <c r="C450" s="457" t="s">
        <v>12</v>
      </c>
      <c r="D450" s="440" t="s">
        <v>1592</v>
      </c>
      <c r="E450" s="190" t="s">
        <v>1476</v>
      </c>
      <c r="F450" s="5" t="str">
        <f t="shared" si="14"/>
        <v>72 2 00 20140</v>
      </c>
      <c r="G450" s="1" t="str">
        <f>INDEX('2016 реш'!$A:$B,MATCH($F450,'2016 реш'!$B:$B,0),1)</f>
        <v>Расходы на формирование земельных участков для проведения торгов по продаже права собственности на земельные участки и права на заключение договоров аренды земельных участков</v>
      </c>
      <c r="H450" s="553">
        <f t="shared" si="13"/>
        <v>1</v>
      </c>
    </row>
    <row r="451" spans="1:8" ht="37.5">
      <c r="A451" s="28" t="s">
        <v>1594</v>
      </c>
      <c r="B451" s="28" t="s">
        <v>94</v>
      </c>
      <c r="C451" s="457" t="s">
        <v>12</v>
      </c>
      <c r="D451" s="440" t="s">
        <v>1593</v>
      </c>
      <c r="E451" s="270" t="s">
        <v>1478</v>
      </c>
      <c r="F451" s="5" t="str">
        <f t="shared" si="14"/>
        <v>72 2 00 20970</v>
      </c>
      <c r="G451" s="1" t="str">
        <f>INDEX('2016 реш'!$A:$B,MATCH($F451,'2016 реш'!$B:$B,0),1)</f>
        <v>Расходы на уплату налога на добавленную стоимость в связи с реализацией муниципального имущества физическим лицам</v>
      </c>
      <c r="H451" s="553">
        <f t="shared" si="13"/>
        <v>1</v>
      </c>
    </row>
    <row r="452" spans="1:8" ht="45">
      <c r="A452" s="23">
        <v>73</v>
      </c>
      <c r="B452" s="23">
        <v>0</v>
      </c>
      <c r="C452" s="9" t="s">
        <v>12</v>
      </c>
      <c r="D452" s="9" t="s">
        <v>13</v>
      </c>
      <c r="E452" s="136" t="s">
        <v>1030</v>
      </c>
      <c r="F452" s="5" t="str">
        <f t="shared" si="14"/>
        <v>73 0 00 00000</v>
      </c>
      <c r="G452" s="1" t="str">
        <f>INDEX('2016 реш'!$A:$B,MATCH($F452,'2016 реш'!$B:$B,0),1)</f>
        <v>Обеспечение деятельности комитета финансов и бюджета администрации города Ставрополя</v>
      </c>
      <c r="H452" s="553">
        <f t="shared" si="13"/>
        <v>1</v>
      </c>
    </row>
    <row r="453" spans="1:8" ht="37.5">
      <c r="A453" s="24">
        <v>73</v>
      </c>
      <c r="B453" s="24" t="s">
        <v>15</v>
      </c>
      <c r="C453" s="25" t="s">
        <v>12</v>
      </c>
      <c r="D453" s="25" t="s">
        <v>13</v>
      </c>
      <c r="E453" s="223" t="s">
        <v>1033</v>
      </c>
      <c r="F453" s="5" t="str">
        <f t="shared" si="14"/>
        <v>73 1 00 00000</v>
      </c>
      <c r="G453" s="1" t="str">
        <f>INDEX('2016 реш'!$A:$B,MATCH($F453,'2016 реш'!$B:$B,0),1)</f>
        <v>Непрограммные расходы в рамках обеспечения деятельности комитета финансов и бюджета администрации города Ставрополя</v>
      </c>
      <c r="H453" s="553">
        <f t="shared" si="13"/>
        <v>1</v>
      </c>
    </row>
    <row r="454" spans="1:8" ht="37.5">
      <c r="A454" s="28">
        <v>73</v>
      </c>
      <c r="B454" s="28" t="s">
        <v>15</v>
      </c>
      <c r="C454" s="457" t="s">
        <v>12</v>
      </c>
      <c r="D454" s="59">
        <v>10010</v>
      </c>
      <c r="E454" s="270" t="s">
        <v>942</v>
      </c>
      <c r="F454" s="5" t="str">
        <f t="shared" si="14"/>
        <v>73 1 00 10010</v>
      </c>
      <c r="G454" s="1" t="str">
        <f>INDEX('2016 реш'!$A:$B,MATCH($F454,'2016 реш'!$B:$B,0),1)</f>
        <v>Расходы на обеспечение функций органов местного самоуправления города Ставрополя</v>
      </c>
      <c r="H454" s="553">
        <f t="shared" si="13"/>
        <v>1</v>
      </c>
    </row>
    <row r="455" spans="1:8" ht="37.5">
      <c r="A455" s="28">
        <v>73</v>
      </c>
      <c r="B455" s="28" t="s">
        <v>15</v>
      </c>
      <c r="C455" s="457" t="s">
        <v>12</v>
      </c>
      <c r="D455" s="59">
        <v>10020</v>
      </c>
      <c r="E455" s="270" t="s">
        <v>945</v>
      </c>
      <c r="F455" s="5" t="str">
        <f t="shared" si="14"/>
        <v>73 1 00 10020</v>
      </c>
      <c r="G455" s="1" t="str">
        <f>INDEX('2016 реш'!$A:$B,MATCH($F455,'2016 реш'!$B:$B,0),1)</f>
        <v>Расходы на выплаты по оплате труда работников органов местного самоуправления города Ставрополя</v>
      </c>
      <c r="H455" s="553">
        <f t="shared" si="13"/>
        <v>1</v>
      </c>
    </row>
    <row r="456" spans="1:8" s="670" customFormat="1" ht="37.5">
      <c r="A456" s="84">
        <v>74</v>
      </c>
      <c r="B456" s="84" t="s">
        <v>15</v>
      </c>
      <c r="C456" s="301" t="s">
        <v>12</v>
      </c>
      <c r="D456" s="305">
        <v>10050</v>
      </c>
      <c r="E456" s="319" t="s">
        <v>1525</v>
      </c>
      <c r="F456" s="320" t="str">
        <f t="shared" si="14"/>
        <v>74 1 00 10050</v>
      </c>
      <c r="G456" s="668" t="e">
        <f>INDEX('2016 реш'!$A:$B,MATCH($F456,'2016 реш'!$B:$B,0),1)</f>
        <v>#N/A</v>
      </c>
      <c r="H456" s="669" t="e">
        <f t="shared" si="13"/>
        <v>#N/A</v>
      </c>
    </row>
    <row r="457" spans="1:8" ht="45">
      <c r="A457" s="23">
        <v>74</v>
      </c>
      <c r="B457" s="23">
        <v>0</v>
      </c>
      <c r="C457" s="9" t="s">
        <v>12</v>
      </c>
      <c r="D457" s="9" t="s">
        <v>13</v>
      </c>
      <c r="E457" s="136" t="s">
        <v>1047</v>
      </c>
      <c r="F457" s="5" t="str">
        <f t="shared" si="14"/>
        <v>74 0 00 00000</v>
      </c>
      <c r="G457" s="1" t="str">
        <f>INDEX('2016 реш'!$A:$B,MATCH($F457,'2016 реш'!$B:$B,0),1)</f>
        <v>Обеспечение деятельности комитета муниципального заказа и торговли администрации города Ставрополя</v>
      </c>
      <c r="H457" s="553">
        <f t="shared" ref="H457:H520" si="15">IF(E457=G457,1,0)</f>
        <v>1</v>
      </c>
    </row>
    <row r="458" spans="1:8" ht="56.25">
      <c r="A458" s="24">
        <v>74</v>
      </c>
      <c r="B458" s="24" t="s">
        <v>15</v>
      </c>
      <c r="C458" s="25" t="s">
        <v>12</v>
      </c>
      <c r="D458" s="25" t="s">
        <v>13</v>
      </c>
      <c r="E458" s="223" t="s">
        <v>1050</v>
      </c>
      <c r="F458" s="5" t="str">
        <f t="shared" si="14"/>
        <v>74 1 00 00000</v>
      </c>
      <c r="G458" s="1" t="str">
        <f>INDEX('2016 реш'!$A:$B,MATCH($F458,'2016 реш'!$B:$B,0),1)</f>
        <v>Непрограммные расходы в рамках обеспечения деятельности комитета муниципального заказа и торговли администрации города Ставрополя</v>
      </c>
      <c r="H458" s="553">
        <f t="shared" si="15"/>
        <v>1</v>
      </c>
    </row>
    <row r="459" spans="1:8" ht="37.5">
      <c r="A459" s="28">
        <v>74</v>
      </c>
      <c r="B459" s="28" t="s">
        <v>15</v>
      </c>
      <c r="C459" s="457" t="s">
        <v>12</v>
      </c>
      <c r="D459" s="59">
        <v>10010</v>
      </c>
      <c r="E459" s="270" t="s">
        <v>942</v>
      </c>
      <c r="F459" s="5" t="str">
        <f t="shared" si="14"/>
        <v>74 1 00 10010</v>
      </c>
      <c r="G459" s="1" t="str">
        <f>INDEX('2016 реш'!$A:$B,MATCH($F459,'2016 реш'!$B:$B,0),1)</f>
        <v>Расходы на обеспечение функций органов местного самоуправления города Ставрополя</v>
      </c>
      <c r="H459" s="553">
        <f t="shared" si="15"/>
        <v>1</v>
      </c>
    </row>
    <row r="460" spans="1:8" ht="37.5">
      <c r="A460" s="28">
        <v>74</v>
      </c>
      <c r="B460" s="28" t="s">
        <v>15</v>
      </c>
      <c r="C460" s="457" t="s">
        <v>12</v>
      </c>
      <c r="D460" s="59">
        <v>10020</v>
      </c>
      <c r="E460" s="270" t="s">
        <v>945</v>
      </c>
      <c r="F460" s="5" t="str">
        <f t="shared" si="14"/>
        <v>74 1 00 10020</v>
      </c>
      <c r="G460" s="1" t="str">
        <f>INDEX('2016 реш'!$A:$B,MATCH($F460,'2016 реш'!$B:$B,0),1)</f>
        <v>Расходы на выплаты по оплате труда работников органов местного самоуправления города Ставрополя</v>
      </c>
      <c r="H460" s="553">
        <f t="shared" si="15"/>
        <v>1</v>
      </c>
    </row>
    <row r="461" spans="1:8" ht="37.5">
      <c r="A461" s="28">
        <v>74</v>
      </c>
      <c r="B461" s="28" t="s">
        <v>15</v>
      </c>
      <c r="C461" s="457" t="s">
        <v>12</v>
      </c>
      <c r="D461" s="59">
        <v>77250</v>
      </c>
      <c r="E461" s="190" t="s">
        <v>1232</v>
      </c>
      <c r="F461" s="5" t="str">
        <f t="shared" si="14"/>
        <v>74 1 00 77250</v>
      </c>
      <c r="G461" s="1" t="str">
        <f>INDEX('2016 реш'!$A:$B,MATCH($F461,'2016 реш'!$B:$B,0),1)</f>
        <v>Расходы на обеспечение выплаты работникам организаций минимального размера оплаты труда</v>
      </c>
      <c r="H461" s="553">
        <f t="shared" si="15"/>
        <v>1</v>
      </c>
    </row>
    <row r="462" spans="1:8" ht="45">
      <c r="A462" s="23">
        <v>75</v>
      </c>
      <c r="B462" s="23">
        <v>0</v>
      </c>
      <c r="C462" s="9" t="s">
        <v>12</v>
      </c>
      <c r="D462" s="9" t="s">
        <v>13</v>
      </c>
      <c r="E462" s="136" t="s">
        <v>1056</v>
      </c>
      <c r="F462" s="5" t="str">
        <f t="shared" si="14"/>
        <v>75 0 00 00000</v>
      </c>
      <c r="G462" s="1" t="str">
        <f>INDEX('2016 реш'!$A:$B,MATCH($F462,'2016 реш'!$B:$B,0),1)</f>
        <v>Обеспечение деятельности комитета образования администрации города Ставрополя</v>
      </c>
      <c r="H462" s="553">
        <f t="shared" si="15"/>
        <v>1</v>
      </c>
    </row>
    <row r="463" spans="1:8" ht="37.5">
      <c r="A463" s="24">
        <v>75</v>
      </c>
      <c r="B463" s="24" t="s">
        <v>15</v>
      </c>
      <c r="C463" s="25" t="s">
        <v>12</v>
      </c>
      <c r="D463" s="25" t="s">
        <v>13</v>
      </c>
      <c r="E463" s="223" t="s">
        <v>1059</v>
      </c>
      <c r="F463" s="5" t="str">
        <f t="shared" si="14"/>
        <v>75 1 00 00000</v>
      </c>
      <c r="G463" s="1" t="str">
        <f>INDEX('2016 реш'!$A:$B,MATCH($F463,'2016 реш'!$B:$B,0),1)</f>
        <v>Непрограммные расходы в рамках обеспечения деятельности комитета образования администрации города Ставрополя</v>
      </c>
      <c r="H463" s="553">
        <f t="shared" si="15"/>
        <v>1</v>
      </c>
    </row>
    <row r="464" spans="1:8" ht="37.5">
      <c r="A464" s="28">
        <v>75</v>
      </c>
      <c r="B464" s="28" t="s">
        <v>15</v>
      </c>
      <c r="C464" s="457" t="s">
        <v>12</v>
      </c>
      <c r="D464" s="59">
        <v>10010</v>
      </c>
      <c r="E464" s="270" t="s">
        <v>942</v>
      </c>
      <c r="F464" s="5" t="str">
        <f t="shared" ref="F464:F527" si="16">CONCATENATE(A464," ",B464," ",C464," ",D464)</f>
        <v>75 1 00 10010</v>
      </c>
      <c r="G464" s="1" t="str">
        <f>INDEX('2016 реш'!$A:$B,MATCH($F464,'2016 реш'!$B:$B,0),1)</f>
        <v>Расходы на обеспечение функций органов местного самоуправления города Ставрополя</v>
      </c>
      <c r="H464" s="553">
        <f t="shared" si="15"/>
        <v>1</v>
      </c>
    </row>
    <row r="465" spans="1:8" ht="37.5">
      <c r="A465" s="28">
        <v>75</v>
      </c>
      <c r="B465" s="28" t="s">
        <v>15</v>
      </c>
      <c r="C465" s="457" t="s">
        <v>12</v>
      </c>
      <c r="D465" s="59">
        <v>10020</v>
      </c>
      <c r="E465" s="270" t="s">
        <v>945</v>
      </c>
      <c r="F465" s="5" t="str">
        <f t="shared" si="16"/>
        <v>75 1 00 10020</v>
      </c>
      <c r="G465" s="1" t="str">
        <f>INDEX('2016 реш'!$A:$B,MATCH($F465,'2016 реш'!$B:$B,0),1)</f>
        <v>Расходы на выплаты по оплате труда работников органов местного самоуправления города Ставрополя</v>
      </c>
      <c r="H465" s="553">
        <f t="shared" si="15"/>
        <v>1</v>
      </c>
    </row>
    <row r="466" spans="1:8" ht="56.25">
      <c r="A466" s="28">
        <v>75</v>
      </c>
      <c r="B466" s="28" t="s">
        <v>15</v>
      </c>
      <c r="C466" s="457" t="s">
        <v>12</v>
      </c>
      <c r="D466" s="59">
        <v>76200</v>
      </c>
      <c r="E466" s="270" t="s">
        <v>1482</v>
      </c>
      <c r="F466" s="5" t="str">
        <f t="shared" si="16"/>
        <v>75 1 00 76200</v>
      </c>
      <c r="G466" s="1" t="str">
        <f>INDEX('2016 реш'!$A:$B,MATCH($F466,'2016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66" s="553">
        <f t="shared" si="15"/>
        <v>1</v>
      </c>
    </row>
    <row r="467" spans="1:8" ht="45">
      <c r="A467" s="23">
        <v>76</v>
      </c>
      <c r="B467" s="23">
        <v>0</v>
      </c>
      <c r="C467" s="9" t="s">
        <v>12</v>
      </c>
      <c r="D467" s="9" t="s">
        <v>13</v>
      </c>
      <c r="E467" s="136" t="s">
        <v>1483</v>
      </c>
      <c r="F467" s="5" t="str">
        <f t="shared" si="16"/>
        <v>76 0 00 00000</v>
      </c>
      <c r="G467" s="1" t="str">
        <f>INDEX('2016 реш'!$A:$B,MATCH($F467,'2016 реш'!$B:$B,0),1)</f>
        <v>Обеспечение деятельности комитета культуры и молодежной политики администрации города Ставрополя</v>
      </c>
      <c r="H467" s="553">
        <f t="shared" si="15"/>
        <v>1</v>
      </c>
    </row>
    <row r="468" spans="1:8" ht="56.25">
      <c r="A468" s="24">
        <v>76</v>
      </c>
      <c r="B468" s="24" t="s">
        <v>15</v>
      </c>
      <c r="C468" s="25" t="s">
        <v>12</v>
      </c>
      <c r="D468" s="25" t="s">
        <v>13</v>
      </c>
      <c r="E468" s="223" t="s">
        <v>1484</v>
      </c>
      <c r="F468" s="5" t="str">
        <f t="shared" si="16"/>
        <v>76 1 00 00000</v>
      </c>
      <c r="G468" s="1" t="str">
        <f>INDEX('2016 реш'!$A:$B,MATCH($F468,'2016 реш'!$B:$B,0),1)</f>
        <v>Непрограммные расходы в рамках обеспечения деятельности комитета культуры и молодежной политики администрации города Ставрополя</v>
      </c>
      <c r="H468" s="553">
        <f t="shared" si="15"/>
        <v>1</v>
      </c>
    </row>
    <row r="469" spans="1:8" ht="37.5">
      <c r="A469" s="28">
        <v>76</v>
      </c>
      <c r="B469" s="28" t="s">
        <v>15</v>
      </c>
      <c r="C469" s="457" t="s">
        <v>12</v>
      </c>
      <c r="D469" s="59">
        <v>10010</v>
      </c>
      <c r="E469" s="270" t="s">
        <v>942</v>
      </c>
      <c r="F469" s="5" t="str">
        <f t="shared" si="16"/>
        <v>76 1 00 10010</v>
      </c>
      <c r="G469" s="1" t="str">
        <f>INDEX('2016 реш'!$A:$B,MATCH($F469,'2016 реш'!$B:$B,0),1)</f>
        <v>Расходы на обеспечение функций органов местного самоуправления города Ставрополя</v>
      </c>
      <c r="H469" s="553">
        <f t="shared" si="15"/>
        <v>1</v>
      </c>
    </row>
    <row r="470" spans="1:8" ht="37.5">
      <c r="A470" s="28">
        <v>76</v>
      </c>
      <c r="B470" s="28" t="s">
        <v>15</v>
      </c>
      <c r="C470" s="457" t="s">
        <v>12</v>
      </c>
      <c r="D470" s="59">
        <v>10020</v>
      </c>
      <c r="E470" s="270" t="s">
        <v>945</v>
      </c>
      <c r="F470" s="5" t="str">
        <f t="shared" si="16"/>
        <v>76 1 00 10020</v>
      </c>
      <c r="G470" s="1" t="str">
        <f>INDEX('2016 реш'!$A:$B,MATCH($F470,'2016 реш'!$B:$B,0),1)</f>
        <v>Расходы на выплаты по оплате труда работников органов местного самоуправления города Ставрополя</v>
      </c>
      <c r="H470" s="553">
        <f t="shared" si="15"/>
        <v>1</v>
      </c>
    </row>
    <row r="471" spans="1:8">
      <c r="A471" s="24">
        <v>76</v>
      </c>
      <c r="B471" s="24" t="s">
        <v>94</v>
      </c>
      <c r="C471" s="25" t="s">
        <v>12</v>
      </c>
      <c r="D471" s="25" t="s">
        <v>13</v>
      </c>
      <c r="E471" s="223" t="s">
        <v>1023</v>
      </c>
      <c r="F471" s="5" t="str">
        <f t="shared" si="16"/>
        <v>76 2 00 00000</v>
      </c>
      <c r="G471" s="1" t="str">
        <f>INDEX('2016 реш'!$A:$B,MATCH($F471,'2016 реш'!$B:$B,0),1)</f>
        <v>Расходы, предусмотренные на иные цели</v>
      </c>
      <c r="H471" s="553">
        <f t="shared" si="15"/>
        <v>1</v>
      </c>
    </row>
    <row r="472" spans="1:8" ht="56.25">
      <c r="A472" s="28">
        <v>76</v>
      </c>
      <c r="B472" s="28" t="s">
        <v>94</v>
      </c>
      <c r="C472" s="457" t="s">
        <v>12</v>
      </c>
      <c r="D472" s="59">
        <v>20250</v>
      </c>
      <c r="E472" s="270" t="s">
        <v>1485</v>
      </c>
      <c r="F472" s="5" t="str">
        <f t="shared" si="16"/>
        <v>76 2 00 20250</v>
      </c>
      <c r="G472" s="1" t="str">
        <f>INDEX('2016 реш'!$A:$B,MATCH($F472,'2016 реш'!$B:$B,0),1)</f>
        <v>Расходы на выполнение мероприятий в сфере культуры и кинематографии комитета культуры и молодежной политики администрации города Ставрополя</v>
      </c>
      <c r="H472" s="553">
        <f t="shared" si="15"/>
        <v>1</v>
      </c>
    </row>
    <row r="473" spans="1:8" ht="45">
      <c r="A473" s="23">
        <v>77</v>
      </c>
      <c r="B473" s="23">
        <v>0</v>
      </c>
      <c r="C473" s="9" t="s">
        <v>12</v>
      </c>
      <c r="D473" s="9" t="s">
        <v>13</v>
      </c>
      <c r="E473" s="136" t="s">
        <v>1088</v>
      </c>
      <c r="F473" s="5" t="str">
        <f t="shared" si="16"/>
        <v>77 0 00 00000</v>
      </c>
      <c r="G473" s="1" t="e">
        <f>INDEX('2016 реш'!$A:$B,MATCH($F473,'2016 реш'!$B:$B,0),1)</f>
        <v>#N/A</v>
      </c>
      <c r="H473" s="553" t="e">
        <f t="shared" si="15"/>
        <v>#N/A</v>
      </c>
    </row>
    <row r="474" spans="1:8" ht="56.25">
      <c r="A474" s="24">
        <v>77</v>
      </c>
      <c r="B474" s="24" t="s">
        <v>15</v>
      </c>
      <c r="C474" s="25" t="s">
        <v>12</v>
      </c>
      <c r="D474" s="25" t="s">
        <v>13</v>
      </c>
      <c r="E474" s="223" t="s">
        <v>1091</v>
      </c>
      <c r="F474" s="5" t="str">
        <f t="shared" si="16"/>
        <v>77 1 00 00000</v>
      </c>
      <c r="G474" s="1" t="str">
        <f>INDEX('2016 реш'!$A:$B,MATCH($F474,'2016 реш'!$B:$B,0),1)</f>
        <v>Непрограммные расходы в рамках обеспечения деятельности комитета труда и социальной защиты населения администрации города Ставрополя</v>
      </c>
      <c r="H474" s="553">
        <f t="shared" si="15"/>
        <v>1</v>
      </c>
    </row>
    <row r="475" spans="1:8" ht="37.5">
      <c r="A475" s="28">
        <v>77</v>
      </c>
      <c r="B475" s="28" t="s">
        <v>15</v>
      </c>
      <c r="C475" s="457" t="s">
        <v>12</v>
      </c>
      <c r="D475" s="59">
        <v>10010</v>
      </c>
      <c r="E475" s="270" t="s">
        <v>942</v>
      </c>
      <c r="F475" s="5" t="str">
        <f t="shared" si="16"/>
        <v>77 1 00 10010</v>
      </c>
      <c r="G475" s="1" t="str">
        <f>INDEX('2016 реш'!$A:$B,MATCH($F475,'2016 реш'!$B:$B,0),1)</f>
        <v>Расходы на обеспечение функций органов местного самоуправления города Ставрополя</v>
      </c>
      <c r="H475" s="553">
        <f t="shared" si="15"/>
        <v>1</v>
      </c>
    </row>
    <row r="476" spans="1:8" ht="37.5">
      <c r="A476" s="28">
        <v>77</v>
      </c>
      <c r="B476" s="28" t="s">
        <v>15</v>
      </c>
      <c r="C476" s="457" t="s">
        <v>12</v>
      </c>
      <c r="D476" s="59">
        <v>10020</v>
      </c>
      <c r="E476" s="270" t="s">
        <v>945</v>
      </c>
      <c r="F476" s="5" t="str">
        <f t="shared" si="16"/>
        <v>77 1 00 10020</v>
      </c>
      <c r="G476" s="1" t="str">
        <f>INDEX('2016 реш'!$A:$B,MATCH($F476,'2016 реш'!$B:$B,0),1)</f>
        <v>Расходы на выплаты по оплате труда работников органов местного самоуправления города Ставрополя</v>
      </c>
      <c r="H476" s="553">
        <f t="shared" si="15"/>
        <v>1</v>
      </c>
    </row>
    <row r="477" spans="1:8" ht="37.5">
      <c r="A477" s="28">
        <v>77</v>
      </c>
      <c r="B477" s="28" t="s">
        <v>15</v>
      </c>
      <c r="C477" s="457" t="s">
        <v>12</v>
      </c>
      <c r="D477" s="59">
        <v>10050</v>
      </c>
      <c r="E477" s="270" t="s">
        <v>1525</v>
      </c>
      <c r="F477" s="5" t="str">
        <f t="shared" si="16"/>
        <v>77 1 00 10050</v>
      </c>
      <c r="G477" s="1" t="str">
        <f>INDEX('2016 реш'!$A:$B,MATCH($F477,'2016 реш'!$B:$B,0),1)</f>
        <v>Поощрение муниципального служащего в связи с выходом на страховую пенсию по старости (инвалидности)</v>
      </c>
      <c r="H477" s="553">
        <f t="shared" si="15"/>
        <v>1</v>
      </c>
    </row>
    <row r="478" spans="1:8" ht="56.25">
      <c r="A478" s="28">
        <v>77</v>
      </c>
      <c r="B478" s="28" t="s">
        <v>15</v>
      </c>
      <c r="C478" s="457" t="s">
        <v>12</v>
      </c>
      <c r="D478" s="59">
        <v>76100</v>
      </c>
      <c r="E478" s="270" t="s">
        <v>1487</v>
      </c>
      <c r="F478" s="5" t="str">
        <f t="shared" si="16"/>
        <v>77 1 00 76100</v>
      </c>
      <c r="G478" s="1" t="str">
        <f>INDEX('2016 реш'!$A:$B,MATCH($F478,'2016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v>
      </c>
      <c r="H478" s="553">
        <f t="shared" si="15"/>
        <v>1</v>
      </c>
    </row>
    <row r="479" spans="1:8" ht="56.25">
      <c r="A479" s="28">
        <v>77</v>
      </c>
      <c r="B479" s="28" t="s">
        <v>15</v>
      </c>
      <c r="C479" s="457" t="s">
        <v>12</v>
      </c>
      <c r="D479" s="59">
        <v>76210</v>
      </c>
      <c r="E479" s="270" t="s">
        <v>1488</v>
      </c>
      <c r="F479" s="5" t="str">
        <f t="shared" si="16"/>
        <v>77 1 00 76210</v>
      </c>
      <c r="G479" s="1" t="str">
        <f>INDEX('2016 реш'!$A:$B,MATCH($F479,'2016 реш'!$B:$B,0),1)</f>
        <v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v>
      </c>
      <c r="H479" s="553">
        <f t="shared" si="15"/>
        <v>1</v>
      </c>
    </row>
    <row r="480" spans="1:8" ht="45">
      <c r="A480" s="23">
        <v>78</v>
      </c>
      <c r="B480" s="23">
        <v>0</v>
      </c>
      <c r="C480" s="9" t="s">
        <v>12</v>
      </c>
      <c r="D480" s="9" t="s">
        <v>13</v>
      </c>
      <c r="E480" s="136" t="s">
        <v>1489</v>
      </c>
      <c r="F480" s="5" t="str">
        <f t="shared" si="16"/>
        <v>78 0 00 00000</v>
      </c>
      <c r="G480" s="1" t="str">
        <f>INDEX('2016 реш'!$A:$B,MATCH($F480,'2016 реш'!$B:$B,0),1)</f>
        <v>Обеспечение деятельности комитета физической культуры и спорта администрации города Ставрополя</v>
      </c>
      <c r="H480" s="553">
        <f t="shared" si="15"/>
        <v>1</v>
      </c>
    </row>
    <row r="481" spans="1:8" ht="56.25">
      <c r="A481" s="24">
        <v>78</v>
      </c>
      <c r="B481" s="24" t="s">
        <v>15</v>
      </c>
      <c r="C481" s="25" t="s">
        <v>12</v>
      </c>
      <c r="D481" s="25" t="s">
        <v>13</v>
      </c>
      <c r="E481" s="223" t="s">
        <v>1490</v>
      </c>
      <c r="F481" s="5" t="str">
        <f t="shared" si="16"/>
        <v>78 1 00 00000</v>
      </c>
      <c r="G481" s="1" t="str">
        <f>INDEX('2016 реш'!$A:$B,MATCH($F481,'2016 реш'!$B:$B,0),1)</f>
        <v>Непрограммные расходы в рамках обеспечения деятельности комитета физической культуры и спорта администрации города Ставрополя</v>
      </c>
      <c r="H481" s="553">
        <f t="shared" si="15"/>
        <v>1</v>
      </c>
    </row>
    <row r="482" spans="1:8" ht="37.5">
      <c r="A482" s="28">
        <v>78</v>
      </c>
      <c r="B482" s="28" t="s">
        <v>15</v>
      </c>
      <c r="C482" s="457" t="s">
        <v>12</v>
      </c>
      <c r="D482" s="59">
        <v>10010</v>
      </c>
      <c r="E482" s="270" t="s">
        <v>942</v>
      </c>
      <c r="F482" s="5" t="str">
        <f t="shared" si="16"/>
        <v>78 1 00 10010</v>
      </c>
      <c r="G482" s="1" t="str">
        <f>INDEX('2016 реш'!$A:$B,MATCH($F482,'2016 реш'!$B:$B,0),1)</f>
        <v>Расходы на обеспечение функций органов местного самоуправления города Ставрополя</v>
      </c>
      <c r="H482" s="553">
        <f t="shared" si="15"/>
        <v>1</v>
      </c>
    </row>
    <row r="483" spans="1:8" ht="37.5">
      <c r="A483" s="28">
        <v>78</v>
      </c>
      <c r="B483" s="28" t="s">
        <v>15</v>
      </c>
      <c r="C483" s="457" t="s">
        <v>12</v>
      </c>
      <c r="D483" s="59">
        <v>10020</v>
      </c>
      <c r="E483" s="270" t="s">
        <v>945</v>
      </c>
      <c r="F483" s="5" t="str">
        <f t="shared" si="16"/>
        <v>78 1 00 10020</v>
      </c>
      <c r="G483" s="1" t="str">
        <f>INDEX('2016 реш'!$A:$B,MATCH($F483,'2016 реш'!$B:$B,0),1)</f>
        <v>Расходы на выплаты по оплате труда работников органов местного самоуправления города Ставрополя</v>
      </c>
      <c r="H483" s="553">
        <f t="shared" si="15"/>
        <v>1</v>
      </c>
    </row>
    <row r="484" spans="1:8" ht="37.5">
      <c r="A484" s="28" t="s">
        <v>1907</v>
      </c>
      <c r="B484" s="28" t="s">
        <v>15</v>
      </c>
      <c r="C484" s="457" t="s">
        <v>12</v>
      </c>
      <c r="D484" s="59">
        <v>10050</v>
      </c>
      <c r="E484" s="270" t="s">
        <v>1525</v>
      </c>
      <c r="F484" s="5" t="str">
        <f t="shared" si="16"/>
        <v>78 1 00 10050</v>
      </c>
      <c r="G484" s="1" t="str">
        <f>INDEX('2016 реш'!$A:$B,MATCH($F484,'2016 реш'!$B:$B,0),1)</f>
        <v>Поощрение муниципального служащего в связи с выходом на страховую пенсию по старости (инвалидности)</v>
      </c>
      <c r="H484" s="553">
        <f t="shared" si="15"/>
        <v>1</v>
      </c>
    </row>
    <row r="485" spans="1:8" ht="37.5">
      <c r="A485" s="28">
        <v>78</v>
      </c>
      <c r="B485" s="28" t="s">
        <v>15</v>
      </c>
      <c r="C485" s="457" t="s">
        <v>12</v>
      </c>
      <c r="D485" s="59">
        <v>20050</v>
      </c>
      <c r="E485" s="270" t="s">
        <v>666</v>
      </c>
      <c r="F485" s="5" t="str">
        <f t="shared" si="16"/>
        <v>78 1 00 20050</v>
      </c>
      <c r="G485" s="1" t="str">
        <f>INDEX('2016 реш'!$A:$B,MATCH($F485,'2016 реш'!$B:$B,0),1)</f>
        <v>Расходы на выплаты на основании исполнительных листов судебных органов</v>
      </c>
      <c r="H485" s="553">
        <f t="shared" si="15"/>
        <v>1</v>
      </c>
    </row>
    <row r="486" spans="1:8" ht="45">
      <c r="A486" s="23">
        <v>80</v>
      </c>
      <c r="B486" s="23">
        <v>0</v>
      </c>
      <c r="C486" s="9" t="s">
        <v>12</v>
      </c>
      <c r="D486" s="9" t="s">
        <v>13</v>
      </c>
      <c r="E486" s="136" t="s">
        <v>1123</v>
      </c>
      <c r="F486" s="5" t="str">
        <f t="shared" si="16"/>
        <v>80 0 00 00000</v>
      </c>
      <c r="G486" s="1" t="str">
        <f>INDEX('2016 реш'!$A:$B,MATCH($F486,'2016 реш'!$B:$B,0),1)</f>
        <v>Обеспечение деятельности администрации Ленинского района города Ставрополя</v>
      </c>
      <c r="H486" s="553">
        <f t="shared" si="15"/>
        <v>1</v>
      </c>
    </row>
    <row r="487" spans="1:8" ht="37.5">
      <c r="A487" s="24">
        <v>80</v>
      </c>
      <c r="B487" s="24" t="s">
        <v>15</v>
      </c>
      <c r="C487" s="25" t="s">
        <v>12</v>
      </c>
      <c r="D487" s="25" t="s">
        <v>13</v>
      </c>
      <c r="E487" s="223" t="s">
        <v>1126</v>
      </c>
      <c r="F487" s="5" t="str">
        <f t="shared" si="16"/>
        <v>80 1 00 00000</v>
      </c>
      <c r="G487" s="1" t="str">
        <f>INDEX('2016 реш'!$A:$B,MATCH($F487,'2016 реш'!$B:$B,0),1)</f>
        <v>Непрограммные расходы в рамках обеспечения деятельности администрации Ленинского района города Ставрополя</v>
      </c>
      <c r="H487" s="553">
        <f t="shared" si="15"/>
        <v>1</v>
      </c>
    </row>
    <row r="488" spans="1:8" ht="37.5">
      <c r="A488" s="28">
        <v>80</v>
      </c>
      <c r="B488" s="28" t="s">
        <v>15</v>
      </c>
      <c r="C488" s="457" t="s">
        <v>12</v>
      </c>
      <c r="D488" s="59">
        <v>10010</v>
      </c>
      <c r="E488" s="270" t="s">
        <v>942</v>
      </c>
      <c r="F488" s="5" t="str">
        <f t="shared" si="16"/>
        <v>80 1 00 10010</v>
      </c>
      <c r="G488" s="1" t="str">
        <f>INDEX('2016 реш'!$A:$B,MATCH($F488,'2016 реш'!$B:$B,0),1)</f>
        <v>Расходы на обеспечение функций органов местного самоуправления города Ставрополя</v>
      </c>
      <c r="H488" s="553">
        <f t="shared" si="15"/>
        <v>1</v>
      </c>
    </row>
    <row r="489" spans="1:8" ht="37.5">
      <c r="A489" s="28">
        <v>80</v>
      </c>
      <c r="B489" s="28" t="s">
        <v>15</v>
      </c>
      <c r="C489" s="457" t="s">
        <v>12</v>
      </c>
      <c r="D489" s="59">
        <v>10020</v>
      </c>
      <c r="E489" s="270" t="s">
        <v>945</v>
      </c>
      <c r="F489" s="5" t="str">
        <f t="shared" si="16"/>
        <v>80 1 00 10020</v>
      </c>
      <c r="G489" s="1" t="str">
        <f>INDEX('2016 реш'!$A:$B,MATCH($F489,'2016 реш'!$B:$B,0),1)</f>
        <v>Расходы на выплаты по оплате труда работников органов местного самоуправления города Ставрополя</v>
      </c>
      <c r="H489" s="553">
        <f t="shared" si="15"/>
        <v>1</v>
      </c>
    </row>
    <row r="490" spans="1:8" ht="37.5">
      <c r="A490" s="28">
        <v>80</v>
      </c>
      <c r="B490" s="28" t="s">
        <v>15</v>
      </c>
      <c r="C490" s="457" t="s">
        <v>12</v>
      </c>
      <c r="D490" s="59">
        <v>10050</v>
      </c>
      <c r="E490" s="270" t="s">
        <v>1525</v>
      </c>
      <c r="F490" s="5" t="str">
        <f t="shared" si="16"/>
        <v>80 1 00 10050</v>
      </c>
      <c r="G490" s="1" t="str">
        <f>INDEX('2016 реш'!$A:$B,MATCH($F490,'2016 реш'!$B:$B,0),1)</f>
        <v>Поощрение муниципального служащего в связи с выходом на страховую пенсию по старости (инвалидности)</v>
      </c>
      <c r="H490" s="553">
        <f t="shared" si="15"/>
        <v>1</v>
      </c>
    </row>
    <row r="491" spans="1:8" ht="37.5">
      <c r="A491" s="28">
        <v>80</v>
      </c>
      <c r="B491" s="28" t="s">
        <v>15</v>
      </c>
      <c r="C491" s="457" t="s">
        <v>12</v>
      </c>
      <c r="D491" s="59">
        <v>20050</v>
      </c>
      <c r="E491" s="270" t="s">
        <v>666</v>
      </c>
      <c r="F491" s="5" t="str">
        <f t="shared" si="16"/>
        <v>80 1 00 20050</v>
      </c>
      <c r="G491" s="1" t="str">
        <f>INDEX('2016 реш'!$A:$B,MATCH($F491,'2016 реш'!$B:$B,0),1)</f>
        <v>Расходы на выплаты на основании исполнительных листов судебных органов</v>
      </c>
      <c r="H491" s="553">
        <f t="shared" si="15"/>
        <v>1</v>
      </c>
    </row>
    <row r="492" spans="1:8" ht="56.25">
      <c r="A492" s="28">
        <v>80</v>
      </c>
      <c r="B492" s="28" t="s">
        <v>15</v>
      </c>
      <c r="C492" s="457" t="s">
        <v>12</v>
      </c>
      <c r="D492" s="59">
        <v>76200</v>
      </c>
      <c r="E492" s="270" t="s">
        <v>1482</v>
      </c>
      <c r="F492" s="5" t="str">
        <f t="shared" si="16"/>
        <v>80 1 00 76200</v>
      </c>
      <c r="G492" s="1" t="str">
        <f>INDEX('2016 реш'!$A:$B,MATCH($F492,'2016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92" s="553">
        <f t="shared" si="15"/>
        <v>1</v>
      </c>
    </row>
    <row r="493" spans="1:8" ht="56.25">
      <c r="A493" s="28">
        <v>80</v>
      </c>
      <c r="B493" s="28" t="s">
        <v>15</v>
      </c>
      <c r="C493" s="457" t="s">
        <v>12</v>
      </c>
      <c r="D493" s="59">
        <v>76360</v>
      </c>
      <c r="E493" s="270" t="s">
        <v>1493</v>
      </c>
      <c r="F493" s="5" t="str">
        <f t="shared" si="16"/>
        <v>80 1 00 76360</v>
      </c>
      <c r="G493" s="1" t="str">
        <f>INDEX('2016 реш'!$A:$B,MATCH($F493,'2016 реш'!$B:$B,0),1)</f>
        <v>Расходы на осуществление переданных государственных полномочий Ставропольского края по организации деятельности комиссий по делам несовершеннолетних и защите их прав</v>
      </c>
      <c r="H493" s="553">
        <f t="shared" si="15"/>
        <v>1</v>
      </c>
    </row>
    <row r="494" spans="1:8" ht="45">
      <c r="A494" s="23">
        <v>81</v>
      </c>
      <c r="B494" s="23">
        <v>0</v>
      </c>
      <c r="C494" s="9" t="s">
        <v>12</v>
      </c>
      <c r="D494" s="9" t="s">
        <v>13</v>
      </c>
      <c r="E494" s="136" t="s">
        <v>1142</v>
      </c>
      <c r="F494" s="5" t="str">
        <f t="shared" si="16"/>
        <v>81 0 00 00000</v>
      </c>
      <c r="G494" s="1" t="str">
        <f>INDEX('2016 реш'!$A:$B,MATCH($F494,'2016 реш'!$B:$B,0),1)</f>
        <v>Обеспечение деятельности администрации Октябрьского района города Ставрополя</v>
      </c>
      <c r="H494" s="553">
        <f t="shared" si="15"/>
        <v>1</v>
      </c>
    </row>
    <row r="495" spans="1:8" ht="37.5">
      <c r="A495" s="24">
        <v>81</v>
      </c>
      <c r="B495" s="24" t="s">
        <v>15</v>
      </c>
      <c r="C495" s="25" t="s">
        <v>12</v>
      </c>
      <c r="D495" s="25" t="s">
        <v>13</v>
      </c>
      <c r="E495" s="223" t="s">
        <v>1145</v>
      </c>
      <c r="F495" s="5" t="str">
        <f t="shared" si="16"/>
        <v>81 1 00 00000</v>
      </c>
      <c r="G495" s="1" t="str">
        <f>INDEX('2016 реш'!$A:$B,MATCH($F495,'2016 реш'!$B:$B,0),1)</f>
        <v>Непрограммные расходы в рамках обеспечения деятельности администрации Октябрьского района города Ставрополя</v>
      </c>
      <c r="H495" s="553">
        <f t="shared" si="15"/>
        <v>1</v>
      </c>
    </row>
    <row r="496" spans="1:8" ht="37.5">
      <c r="A496" s="28">
        <v>81</v>
      </c>
      <c r="B496" s="28" t="s">
        <v>15</v>
      </c>
      <c r="C496" s="457" t="s">
        <v>12</v>
      </c>
      <c r="D496" s="59">
        <v>10010</v>
      </c>
      <c r="E496" s="270" t="s">
        <v>942</v>
      </c>
      <c r="F496" s="5" t="str">
        <f t="shared" si="16"/>
        <v>81 1 00 10010</v>
      </c>
      <c r="G496" s="1" t="str">
        <f>INDEX('2016 реш'!$A:$B,MATCH($F496,'2016 реш'!$B:$B,0),1)</f>
        <v>Расходы на обеспечение функций органов местного самоуправления города Ставрополя</v>
      </c>
      <c r="H496" s="553">
        <f t="shared" si="15"/>
        <v>1</v>
      </c>
    </row>
    <row r="497" spans="1:8" ht="37.5">
      <c r="A497" s="28">
        <v>81</v>
      </c>
      <c r="B497" s="28" t="s">
        <v>15</v>
      </c>
      <c r="C497" s="457" t="s">
        <v>12</v>
      </c>
      <c r="D497" s="59">
        <v>10020</v>
      </c>
      <c r="E497" s="270" t="s">
        <v>945</v>
      </c>
      <c r="F497" s="5" t="str">
        <f t="shared" si="16"/>
        <v>81 1 00 10020</v>
      </c>
      <c r="G497" s="1" t="str">
        <f>INDEX('2016 реш'!$A:$B,MATCH($F497,'2016 реш'!$B:$B,0),1)</f>
        <v>Расходы на выплаты по оплате труда работников  органов местного самоуправления города Ставрополя</v>
      </c>
      <c r="H497" s="553">
        <f t="shared" si="15"/>
        <v>0</v>
      </c>
    </row>
    <row r="498" spans="1:8" ht="37.5">
      <c r="A498" s="28">
        <v>81</v>
      </c>
      <c r="B498" s="28" t="s">
        <v>15</v>
      </c>
      <c r="C498" s="457" t="s">
        <v>12</v>
      </c>
      <c r="D498" s="59">
        <v>20050</v>
      </c>
      <c r="E498" s="270" t="s">
        <v>666</v>
      </c>
      <c r="F498" s="5" t="str">
        <f t="shared" si="16"/>
        <v>81 1 00 20050</v>
      </c>
      <c r="G498" s="1" t="str">
        <f>INDEX('2016 реш'!$A:$B,MATCH($F498,'2016 реш'!$B:$B,0),1)</f>
        <v>Расходы на выплаты на основании исполнительных листов судебных органов</v>
      </c>
      <c r="H498" s="553">
        <f t="shared" si="15"/>
        <v>1</v>
      </c>
    </row>
    <row r="499" spans="1:8" ht="56.25">
      <c r="A499" s="28">
        <v>81</v>
      </c>
      <c r="B499" s="28" t="s">
        <v>15</v>
      </c>
      <c r="C499" s="457" t="s">
        <v>12</v>
      </c>
      <c r="D499" s="59">
        <v>76200</v>
      </c>
      <c r="E499" s="270" t="s">
        <v>1482</v>
      </c>
      <c r="F499" s="5" t="str">
        <f t="shared" si="16"/>
        <v>81 1 00 76200</v>
      </c>
      <c r="G499" s="1" t="str">
        <f>INDEX('2016 реш'!$A:$B,MATCH($F499,'2016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99" s="553">
        <f t="shared" si="15"/>
        <v>1</v>
      </c>
    </row>
    <row r="500" spans="1:8" ht="56.25">
      <c r="A500" s="28">
        <v>81</v>
      </c>
      <c r="B500" s="28" t="s">
        <v>15</v>
      </c>
      <c r="C500" s="457" t="s">
        <v>12</v>
      </c>
      <c r="D500" s="59">
        <v>76360</v>
      </c>
      <c r="E500" s="270" t="s">
        <v>1493</v>
      </c>
      <c r="F500" s="5" t="str">
        <f t="shared" si="16"/>
        <v>81 1 00 76360</v>
      </c>
      <c r="G500" s="1" t="str">
        <f>INDEX('2016 реш'!$A:$B,MATCH($F500,'2016 реш'!$B:$B,0),1)</f>
        <v>Расходы на осуществление переданных государственных полномочий Ставропольского края по организации деятельности комиссий по делам несовершеннолетних и защите их прав</v>
      </c>
      <c r="H500" s="553">
        <f t="shared" si="15"/>
        <v>1</v>
      </c>
    </row>
    <row r="501" spans="1:8" ht="37.5">
      <c r="A501" s="28">
        <v>81</v>
      </c>
      <c r="B501" s="28" t="s">
        <v>15</v>
      </c>
      <c r="C501" s="457" t="s">
        <v>12</v>
      </c>
      <c r="D501" s="59">
        <v>77250</v>
      </c>
      <c r="E501" s="190" t="s">
        <v>1232</v>
      </c>
      <c r="F501" s="5" t="str">
        <f t="shared" si="16"/>
        <v>81 1 00 77250</v>
      </c>
      <c r="G501" s="1" t="str">
        <f>INDEX('2016 реш'!$A:$B,MATCH($F501,'2016 реш'!$B:$B,0),1)</f>
        <v>Расходы на обеспечение выплаты работникам организаций минимального размера оплаты труда</v>
      </c>
      <c r="H501" s="553">
        <f t="shared" si="15"/>
        <v>1</v>
      </c>
    </row>
    <row r="502" spans="1:8" ht="45">
      <c r="A502" s="23">
        <v>82</v>
      </c>
      <c r="B502" s="23">
        <v>0</v>
      </c>
      <c r="C502" s="9" t="s">
        <v>12</v>
      </c>
      <c r="D502" s="9" t="s">
        <v>13</v>
      </c>
      <c r="E502" s="136" t="s">
        <v>1156</v>
      </c>
      <c r="F502" s="5" t="str">
        <f t="shared" si="16"/>
        <v>82 0 00 00000</v>
      </c>
      <c r="G502" s="1" t="str">
        <f>INDEX('2016 реш'!$A:$B,MATCH($F502,'2016 реш'!$B:$B,0),1)</f>
        <v>Обеспечение деятельности администрации Промышленного района города Ставрополя</v>
      </c>
      <c r="H502" s="553">
        <f t="shared" si="15"/>
        <v>1</v>
      </c>
    </row>
    <row r="503" spans="1:8" ht="37.5">
      <c r="A503" s="24">
        <v>82</v>
      </c>
      <c r="B503" s="24" t="s">
        <v>15</v>
      </c>
      <c r="C503" s="25" t="s">
        <v>12</v>
      </c>
      <c r="D503" s="25" t="s">
        <v>13</v>
      </c>
      <c r="E503" s="223" t="s">
        <v>1159</v>
      </c>
      <c r="F503" s="5" t="str">
        <f t="shared" si="16"/>
        <v>82 1 00 00000</v>
      </c>
      <c r="G503" s="1" t="str">
        <f>INDEX('2016 реш'!$A:$B,MATCH($F503,'2016 реш'!$B:$B,0),1)</f>
        <v>Непрограммные расходы в рамках обеспечения деятельности администрации Промышленного района города Ставрополя</v>
      </c>
      <c r="H503" s="553">
        <f t="shared" si="15"/>
        <v>1</v>
      </c>
    </row>
    <row r="504" spans="1:8" ht="37.5">
      <c r="A504" s="28">
        <v>82</v>
      </c>
      <c r="B504" s="28" t="s">
        <v>15</v>
      </c>
      <c r="C504" s="457" t="s">
        <v>12</v>
      </c>
      <c r="D504" s="59">
        <v>10010</v>
      </c>
      <c r="E504" s="270" t="s">
        <v>942</v>
      </c>
      <c r="F504" s="5" t="str">
        <f t="shared" si="16"/>
        <v>82 1 00 10010</v>
      </c>
      <c r="G504" s="1" t="str">
        <f>INDEX('2016 реш'!$A:$B,MATCH($F504,'2016 реш'!$B:$B,0),1)</f>
        <v>Расходы на обеспечение функций органов местного самоуправления города Ставрополя</v>
      </c>
      <c r="H504" s="553">
        <f t="shared" si="15"/>
        <v>1</v>
      </c>
    </row>
    <row r="505" spans="1:8" ht="37.5">
      <c r="A505" s="28">
        <v>82</v>
      </c>
      <c r="B505" s="28" t="s">
        <v>15</v>
      </c>
      <c r="C505" s="457" t="s">
        <v>12</v>
      </c>
      <c r="D505" s="59">
        <v>10020</v>
      </c>
      <c r="E505" s="270" t="s">
        <v>945</v>
      </c>
      <c r="F505" s="5" t="str">
        <f t="shared" si="16"/>
        <v>82 1 00 10020</v>
      </c>
      <c r="G505" s="1" t="str">
        <f>INDEX('2016 реш'!$A:$B,MATCH($F505,'2016 реш'!$B:$B,0),1)</f>
        <v>Расходы на выплаты по оплате труда работников  органов местного самоуправления города Ставрополя</v>
      </c>
      <c r="H505" s="553">
        <f t="shared" si="15"/>
        <v>0</v>
      </c>
    </row>
    <row r="506" spans="1:8" ht="37.5">
      <c r="A506" s="28">
        <v>82</v>
      </c>
      <c r="B506" s="28" t="s">
        <v>15</v>
      </c>
      <c r="C506" s="457" t="s">
        <v>12</v>
      </c>
      <c r="D506" s="59">
        <v>10050</v>
      </c>
      <c r="E506" s="270" t="s">
        <v>1525</v>
      </c>
      <c r="F506" s="5" t="str">
        <f t="shared" si="16"/>
        <v>82 1 00 10050</v>
      </c>
      <c r="G506" s="1" t="str">
        <f>INDEX('2016 реш'!$A:$B,MATCH($F506,'2016 реш'!$B:$B,0),1)</f>
        <v>Поощрение муниципального служащего в связи с выходом на страховую пенсию по старости (инвалидности)</v>
      </c>
      <c r="H506" s="553">
        <f t="shared" si="15"/>
        <v>1</v>
      </c>
    </row>
    <row r="507" spans="1:8" ht="37.5">
      <c r="A507" s="28">
        <v>82</v>
      </c>
      <c r="B507" s="28" t="s">
        <v>15</v>
      </c>
      <c r="C507" s="457" t="s">
        <v>12</v>
      </c>
      <c r="D507" s="59">
        <v>20050</v>
      </c>
      <c r="E507" s="270" t="s">
        <v>666</v>
      </c>
      <c r="F507" s="5" t="str">
        <f t="shared" si="16"/>
        <v>82 1 00 20050</v>
      </c>
      <c r="G507" s="1" t="str">
        <f>INDEX('2016 реш'!$A:$B,MATCH($F507,'2016 реш'!$B:$B,0),1)</f>
        <v>Расходы на выплаты на основании исполнительных листов судебных органов</v>
      </c>
      <c r="H507" s="553">
        <f t="shared" si="15"/>
        <v>1</v>
      </c>
    </row>
    <row r="508" spans="1:8" ht="56.25">
      <c r="A508" s="28">
        <v>82</v>
      </c>
      <c r="B508" s="28" t="s">
        <v>15</v>
      </c>
      <c r="C508" s="457" t="s">
        <v>12</v>
      </c>
      <c r="D508" s="59">
        <v>76200</v>
      </c>
      <c r="E508" s="270" t="s">
        <v>1482</v>
      </c>
      <c r="F508" s="5" t="str">
        <f t="shared" si="16"/>
        <v>82 1 00 76200</v>
      </c>
      <c r="G508" s="1" t="str">
        <f>INDEX('2016 реш'!$A:$B,MATCH($F508,'2016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508" s="553">
        <f t="shared" si="15"/>
        <v>1</v>
      </c>
    </row>
    <row r="509" spans="1:8" ht="56.25">
      <c r="A509" s="28">
        <v>82</v>
      </c>
      <c r="B509" s="28" t="s">
        <v>15</v>
      </c>
      <c r="C509" s="457" t="s">
        <v>12</v>
      </c>
      <c r="D509" s="59">
        <v>76360</v>
      </c>
      <c r="E509" s="270" t="s">
        <v>1493</v>
      </c>
      <c r="F509" s="5" t="str">
        <f t="shared" si="16"/>
        <v>82 1 00 76360</v>
      </c>
      <c r="G509" s="1" t="str">
        <f>INDEX('2016 реш'!$A:$B,MATCH($F509,'2016 реш'!$B:$B,0),1)</f>
        <v>Расходы на осуществление переданных государственных полномочий Ставропольского края по организации деятельности комиссий по делам несовершеннолетних и защите их прав</v>
      </c>
      <c r="H509" s="553">
        <f t="shared" si="15"/>
        <v>1</v>
      </c>
    </row>
    <row r="510" spans="1:8">
      <c r="A510" s="24" t="s">
        <v>1173</v>
      </c>
      <c r="B510" s="24" t="s">
        <v>94</v>
      </c>
      <c r="C510" s="25" t="s">
        <v>12</v>
      </c>
      <c r="D510" s="25" t="s">
        <v>13</v>
      </c>
      <c r="E510" s="223" t="s">
        <v>1023</v>
      </c>
      <c r="F510" s="5" t="str">
        <f t="shared" si="16"/>
        <v>82 2 00 00000</v>
      </c>
      <c r="G510" s="1" t="str">
        <f>INDEX('2016 реш'!$A:$B,MATCH($F510,'2016 реш'!$B:$B,0),1)</f>
        <v>Расходы, предусмотренные на иные цели</v>
      </c>
      <c r="H510" s="553">
        <f t="shared" si="15"/>
        <v>1</v>
      </c>
    </row>
    <row r="511" spans="1:8" ht="56.25">
      <c r="A511" s="28" t="s">
        <v>1173</v>
      </c>
      <c r="B511" s="28" t="s">
        <v>94</v>
      </c>
      <c r="C511" s="457" t="s">
        <v>12</v>
      </c>
      <c r="D511" s="59">
        <v>21270</v>
      </c>
      <c r="E511" s="270" t="s">
        <v>1904</v>
      </c>
      <c r="F511" s="5" t="str">
        <f t="shared" si="16"/>
        <v>82 2 00 21270</v>
      </c>
      <c r="G511" s="1" t="str">
        <f>INDEX('2016 реш'!$A:$B,MATCH($F511,'2016 реш'!$B:$B,0),1)</f>
        <v>Расходы на проведение работ по ремонту помещений избирательных участков, являющихся муниципальной собственностью города Ставрополя</v>
      </c>
      <c r="H511" s="553">
        <f t="shared" si="15"/>
        <v>1</v>
      </c>
    </row>
    <row r="512" spans="1:8" ht="45">
      <c r="A512" s="23">
        <v>83</v>
      </c>
      <c r="B512" s="23">
        <v>0</v>
      </c>
      <c r="C512" s="9" t="s">
        <v>12</v>
      </c>
      <c r="D512" s="9" t="s">
        <v>13</v>
      </c>
      <c r="E512" s="136" t="s">
        <v>1175</v>
      </c>
      <c r="F512" s="5" t="str">
        <f t="shared" si="16"/>
        <v>83 0 00 00000</v>
      </c>
      <c r="G512" s="1" t="str">
        <f>INDEX('2016 реш'!$A:$B,MATCH($F512,'2016 реш'!$B:$B,0),1)</f>
        <v>Обеспечение деятельности комитета городского хозяйства администрации города Ставрополя</v>
      </c>
      <c r="H512" s="553">
        <f t="shared" si="15"/>
        <v>1</v>
      </c>
    </row>
    <row r="513" spans="1:8" ht="37.5">
      <c r="A513" s="24">
        <v>83</v>
      </c>
      <c r="B513" s="24" t="s">
        <v>15</v>
      </c>
      <c r="C513" s="25" t="s">
        <v>12</v>
      </c>
      <c r="D513" s="25" t="s">
        <v>13</v>
      </c>
      <c r="E513" s="223" t="s">
        <v>1178</v>
      </c>
      <c r="F513" s="5" t="str">
        <f t="shared" si="16"/>
        <v>83 1 00 00000</v>
      </c>
      <c r="G513" s="1" t="str">
        <f>INDEX('2016 реш'!$A:$B,MATCH($F513,'2016 реш'!$B:$B,0),1)</f>
        <v>Непрограммные расходы в рамках обеспечения деятельности комитета городского хозяйства администрации города Ставрополя</v>
      </c>
      <c r="H513" s="553">
        <f t="shared" si="15"/>
        <v>1</v>
      </c>
    </row>
    <row r="514" spans="1:8" ht="37.5">
      <c r="A514" s="28">
        <v>83</v>
      </c>
      <c r="B514" s="28" t="s">
        <v>15</v>
      </c>
      <c r="C514" s="457" t="s">
        <v>12</v>
      </c>
      <c r="D514" s="59">
        <v>10010</v>
      </c>
      <c r="E514" s="270" t="s">
        <v>942</v>
      </c>
      <c r="F514" s="5" t="str">
        <f t="shared" si="16"/>
        <v>83 1 00 10010</v>
      </c>
      <c r="G514" s="1" t="str">
        <f>INDEX('2016 реш'!$A:$B,MATCH($F514,'2016 реш'!$B:$B,0),1)</f>
        <v>Расходы на обеспечение функций органов местного самоуправления города Ставрополя</v>
      </c>
      <c r="H514" s="553">
        <f t="shared" si="15"/>
        <v>1</v>
      </c>
    </row>
    <row r="515" spans="1:8" ht="37.5">
      <c r="A515" s="28">
        <v>83</v>
      </c>
      <c r="B515" s="28" t="s">
        <v>15</v>
      </c>
      <c r="C515" s="457" t="s">
        <v>12</v>
      </c>
      <c r="D515" s="59">
        <v>10020</v>
      </c>
      <c r="E515" s="270" t="s">
        <v>945</v>
      </c>
      <c r="F515" s="5" t="str">
        <f t="shared" si="16"/>
        <v>83 1 00 10020</v>
      </c>
      <c r="G515" s="1" t="str">
        <f>INDEX('2016 реш'!$A:$B,MATCH($F515,'2016 реш'!$B:$B,0),1)</f>
        <v>Расходы на выплаты по оплате труда работников органов местного самоуправления города Ставрополя</v>
      </c>
      <c r="H515" s="553">
        <f t="shared" si="15"/>
        <v>1</v>
      </c>
    </row>
    <row r="516" spans="1:8" ht="37.5">
      <c r="A516" s="28">
        <v>83</v>
      </c>
      <c r="B516" s="28" t="s">
        <v>15</v>
      </c>
      <c r="C516" s="457" t="s">
        <v>12</v>
      </c>
      <c r="D516" s="59">
        <v>10050</v>
      </c>
      <c r="E516" s="270" t="s">
        <v>1525</v>
      </c>
      <c r="F516" s="5" t="str">
        <f t="shared" si="16"/>
        <v>83 1 00 10050</v>
      </c>
      <c r="G516" s="1" t="str">
        <f>INDEX('2016 реш'!$A:$B,MATCH($F516,'2016 реш'!$B:$B,0),1)</f>
        <v>Поощрение муниципального служащего в связи с выходом на страховую пенсию по старости (инвалидности)</v>
      </c>
      <c r="H516" s="553">
        <f t="shared" si="15"/>
        <v>1</v>
      </c>
    </row>
    <row r="517" spans="1:8" ht="37.5">
      <c r="A517" s="28" t="s">
        <v>1184</v>
      </c>
      <c r="B517" s="28" t="s">
        <v>15</v>
      </c>
      <c r="C517" s="457" t="s">
        <v>12</v>
      </c>
      <c r="D517" s="59">
        <v>20050</v>
      </c>
      <c r="E517" s="270" t="s">
        <v>666</v>
      </c>
      <c r="F517" s="5" t="str">
        <f t="shared" si="16"/>
        <v>83 1 00 20050</v>
      </c>
      <c r="G517" s="1" t="str">
        <f>INDEX('2016 реш'!$A:$B,MATCH($F517,'2016 реш'!$B:$B,0),1)</f>
        <v>Расходы на выплаты на основании исполнительных листов судебных органов</v>
      </c>
      <c r="H517" s="553">
        <f t="shared" si="15"/>
        <v>1</v>
      </c>
    </row>
    <row r="518" spans="1:8">
      <c r="A518" s="28" t="s">
        <v>1184</v>
      </c>
      <c r="B518" s="28" t="s">
        <v>15</v>
      </c>
      <c r="C518" s="457" t="s">
        <v>12</v>
      </c>
      <c r="D518" s="59">
        <v>21040</v>
      </c>
      <c r="E518" s="270" t="s">
        <v>1500</v>
      </c>
      <c r="F518" s="5" t="str">
        <f t="shared" si="16"/>
        <v>83 1 00 21040</v>
      </c>
      <c r="G518" s="1" t="str">
        <f>INDEX('2016 реш'!$A:$B,MATCH($F518,'2016 реш'!$B:$B,0),1)</f>
        <v>Расходы на уплату административного штрафа</v>
      </c>
      <c r="H518" s="553">
        <f t="shared" si="15"/>
        <v>1</v>
      </c>
    </row>
    <row r="519" spans="1:8">
      <c r="A519" s="24">
        <v>83</v>
      </c>
      <c r="B519" s="24" t="s">
        <v>94</v>
      </c>
      <c r="C519" s="25" t="s">
        <v>12</v>
      </c>
      <c r="D519" s="25" t="s">
        <v>13</v>
      </c>
      <c r="E519" s="223" t="s">
        <v>1023</v>
      </c>
      <c r="F519" s="5" t="str">
        <f t="shared" si="16"/>
        <v>83 2 00 00000</v>
      </c>
      <c r="G519" s="1" t="str">
        <f>INDEX('2016 реш'!$A:$B,MATCH($F519,'2016 реш'!$B:$B,0),1)</f>
        <v>Расходы, предусмотренные на иные цели</v>
      </c>
      <c r="H519" s="553">
        <f t="shared" si="15"/>
        <v>1</v>
      </c>
    </row>
    <row r="520" spans="1:8">
      <c r="A520" s="28" t="s">
        <v>1184</v>
      </c>
      <c r="B520" s="28" t="s">
        <v>94</v>
      </c>
      <c r="C520" s="457" t="s">
        <v>12</v>
      </c>
      <c r="D520" s="59" t="s">
        <v>379</v>
      </c>
      <c r="E520" s="270" t="s">
        <v>378</v>
      </c>
      <c r="F520" s="5" t="str">
        <f t="shared" si="16"/>
        <v>83 2 00 20200</v>
      </c>
      <c r="G520" s="1" t="str">
        <f>INDEX('2016 реш'!$A:$B,MATCH($F520,'2016 реш'!$B:$B,0),1)</f>
        <v>Расходы на мероприятия в области жилищного хозяйства</v>
      </c>
      <c r="H520" s="553">
        <f t="shared" si="15"/>
        <v>1</v>
      </c>
    </row>
    <row r="521" spans="1:8" ht="75">
      <c r="A521" s="14" t="s">
        <v>1184</v>
      </c>
      <c r="B521" s="14" t="s">
        <v>94</v>
      </c>
      <c r="C521" s="440" t="s">
        <v>12</v>
      </c>
      <c r="D521" s="17" t="s">
        <v>1597</v>
      </c>
      <c r="E521" s="262" t="s">
        <v>1502</v>
      </c>
      <c r="F521" s="5" t="str">
        <f t="shared" si="16"/>
        <v>83 2 00 20930</v>
      </c>
      <c r="G521" s="1" t="str">
        <f>INDEX('2016 реш'!$A:$B,MATCH($F521,'2016 реш'!$B:$B,0),1)</f>
        <v>Расходы на выполнение мероприятий ведомственной (отраслевой) муниципальной целевой программы «Переселение граждан из аварийного жилищного фонда в городе Ставрополе на 2011 - 2013 годы» (остатки на 01.01.2016)</v>
      </c>
      <c r="H521" s="553">
        <f t="shared" ref="H521:H584" si="17">IF(E521=G521,1,0)</f>
        <v>1</v>
      </c>
    </row>
    <row r="522" spans="1:8" s="670" customFormat="1" ht="75">
      <c r="A522" s="69" t="s">
        <v>1184</v>
      </c>
      <c r="B522" s="69" t="s">
        <v>94</v>
      </c>
      <c r="C522" s="73" t="s">
        <v>12</v>
      </c>
      <c r="D522" s="74" t="s">
        <v>1598</v>
      </c>
      <c r="E522" s="686" t="s">
        <v>1504</v>
      </c>
      <c r="F522" s="320" t="str">
        <f t="shared" si="16"/>
        <v>83 2 00 20940</v>
      </c>
      <c r="G522" s="668" t="e">
        <f>INDEX('2016 реш'!$A:$B,MATCH($F522,'2016 реш'!$B:$B,0),1)</f>
        <v>#N/A</v>
      </c>
      <c r="H522" s="669" t="e">
        <f t="shared" si="17"/>
        <v>#N/A</v>
      </c>
    </row>
    <row r="523" spans="1:8" ht="56.25">
      <c r="A523" s="28" t="s">
        <v>1184</v>
      </c>
      <c r="B523" s="28" t="s">
        <v>94</v>
      </c>
      <c r="C523" s="457" t="s">
        <v>12</v>
      </c>
      <c r="D523" s="59">
        <v>20950</v>
      </c>
      <c r="E523" s="270" t="s">
        <v>1191</v>
      </c>
      <c r="F523" s="5" t="str">
        <f t="shared" si="16"/>
        <v>83 2 00 20950</v>
      </c>
      <c r="G523" s="1" t="str">
        <f>INDEX('2016 реш'!$A:$B,MATCH($F523,'2016 реш'!$B:$B,0),1)</f>
        <v>Снос аварийных многоквартирных домов, включенных в программы по переселению граждан из аварийных многоквартирных домов, реализовывавшихся в городе Ставрополе до 2014 года</v>
      </c>
      <c r="H523" s="553">
        <f t="shared" si="17"/>
        <v>1</v>
      </c>
    </row>
    <row r="524" spans="1:8" ht="112.5">
      <c r="A524" s="28" t="s">
        <v>1184</v>
      </c>
      <c r="B524" s="28" t="s">
        <v>94</v>
      </c>
      <c r="C524" s="28" t="s">
        <v>12</v>
      </c>
      <c r="D524" s="28" t="s">
        <v>1867</v>
      </c>
      <c r="E524" s="270" t="s">
        <v>1604</v>
      </c>
      <c r="F524" s="5" t="str">
        <f t="shared" si="16"/>
        <v>83 2 00 21120</v>
      </c>
      <c r="G524" s="1" t="str">
        <f>INDEX('2016 реш'!$A:$B,MATCH($F524,'2016 реш'!$B:$B,0),1)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v>
      </c>
      <c r="H524" s="553">
        <f t="shared" si="17"/>
        <v>0</v>
      </c>
    </row>
    <row r="525" spans="1:8" ht="93.75">
      <c r="A525" s="14" t="s">
        <v>1184</v>
      </c>
      <c r="B525" s="14" t="s">
        <v>94</v>
      </c>
      <c r="C525" s="440" t="s">
        <v>12</v>
      </c>
      <c r="D525" s="17">
        <v>21310</v>
      </c>
      <c r="E525" s="450" t="s">
        <v>1508</v>
      </c>
      <c r="F525" s="5" t="str">
        <f t="shared" si="16"/>
        <v>83 2 00 21310</v>
      </c>
      <c r="G525" s="1" t="str">
        <f>INDEX('2016 реш'!$A:$B,MATCH($F525,'2016 реш'!$B:$B,0),1)</f>
        <v>Возврат средств за квартиры, приобретенные с использованием средств государственной корпорации - Фонда содействия реформированию жилищно-коммунального хозяйства по программе переселения граждан из аварийного жилищного фонда в городе Ставрополе</v>
      </c>
      <c r="H525" s="553">
        <f t="shared" si="17"/>
        <v>1</v>
      </c>
    </row>
    <row r="526" spans="1:8" ht="56.25">
      <c r="A526" s="14" t="s">
        <v>1184</v>
      </c>
      <c r="B526" s="14" t="s">
        <v>94</v>
      </c>
      <c r="C526" s="440" t="s">
        <v>12</v>
      </c>
      <c r="D526" s="17">
        <v>21320</v>
      </c>
      <c r="E526" s="450" t="s">
        <v>1510</v>
      </c>
      <c r="F526" s="5" t="str">
        <f t="shared" si="16"/>
        <v>83 2 00 21320</v>
      </c>
      <c r="G526" s="1" t="str">
        <f>INDEX('2016 реш'!$A:$B,MATCH($F526,'2016 реш'!$B:$B,0),1)</f>
        <v>Возврат средств за квартиры, приобретенные с использованием средств бюджета Ставропольского края по программе переселения граждан из аварийного жилищного фонда в городе Ставрополе</v>
      </c>
      <c r="H526" s="553">
        <f t="shared" si="17"/>
        <v>1</v>
      </c>
    </row>
    <row r="527" spans="1:8" ht="45">
      <c r="A527" s="23">
        <v>84</v>
      </c>
      <c r="B527" s="23">
        <v>0</v>
      </c>
      <c r="C527" s="9" t="s">
        <v>12</v>
      </c>
      <c r="D527" s="9" t="s">
        <v>13</v>
      </c>
      <c r="E527" s="136" t="s">
        <v>1195</v>
      </c>
      <c r="F527" s="5" t="str">
        <f t="shared" si="16"/>
        <v>84 0 00 00000</v>
      </c>
      <c r="G527" s="1" t="str">
        <f>INDEX('2016 реш'!$A:$B,MATCH($F527,'2016 реш'!$B:$B,0),1)</f>
        <v>Обеспечение деятельности комитета градостроительства администрации города Ставрополя</v>
      </c>
      <c r="H527" s="553">
        <f t="shared" si="17"/>
        <v>0</v>
      </c>
    </row>
    <row r="528" spans="1:8" ht="37.5">
      <c r="A528" s="24">
        <v>84</v>
      </c>
      <c r="B528" s="24" t="s">
        <v>15</v>
      </c>
      <c r="C528" s="25" t="s">
        <v>12</v>
      </c>
      <c r="D528" s="25" t="s">
        <v>13</v>
      </c>
      <c r="E528" s="223" t="s">
        <v>1198</v>
      </c>
      <c r="F528" s="5" t="str">
        <f t="shared" ref="F528:F587" si="18">CONCATENATE(A528," ",B528," ",C528," ",D528)</f>
        <v>84 1 00 00000</v>
      </c>
      <c r="G528" s="1" t="str">
        <f>INDEX('2016 реш'!$A:$B,MATCH($F528,'2016 реш'!$B:$B,0),1)</f>
        <v>Непрограммные расходы в рамках обеспечения деятельности комитета градостроительства администрации города Ставрополя</v>
      </c>
      <c r="H528" s="553">
        <f t="shared" si="17"/>
        <v>0</v>
      </c>
    </row>
    <row r="529" spans="1:8" ht="37.5">
      <c r="A529" s="28">
        <v>84</v>
      </c>
      <c r="B529" s="28" t="s">
        <v>15</v>
      </c>
      <c r="C529" s="457" t="s">
        <v>12</v>
      </c>
      <c r="D529" s="59">
        <v>10010</v>
      </c>
      <c r="E529" s="270" t="s">
        <v>942</v>
      </c>
      <c r="F529" s="5" t="str">
        <f t="shared" si="18"/>
        <v>84 1 00 10010</v>
      </c>
      <c r="G529" s="1" t="str">
        <f>INDEX('2016 реш'!$A:$B,MATCH($F529,'2016 реш'!$B:$B,0),1)</f>
        <v>Расходы на обеспечение функций органов местного самоуправления города Ставрополя</v>
      </c>
      <c r="H529" s="553">
        <f t="shared" si="17"/>
        <v>1</v>
      </c>
    </row>
    <row r="530" spans="1:8" ht="37.5">
      <c r="A530" s="28">
        <v>84</v>
      </c>
      <c r="B530" s="28" t="s">
        <v>15</v>
      </c>
      <c r="C530" s="457" t="s">
        <v>12</v>
      </c>
      <c r="D530" s="59">
        <v>10020</v>
      </c>
      <c r="E530" s="270" t="s">
        <v>945</v>
      </c>
      <c r="F530" s="5" t="str">
        <f t="shared" si="18"/>
        <v>84 1 00 10020</v>
      </c>
      <c r="G530" s="1" t="str">
        <f>INDEX('2016 реш'!$A:$B,MATCH($F530,'2016 реш'!$B:$B,0),1)</f>
        <v>Расходы на выплаты по оплате труда работников органов местного самоуправления города Ставрополя</v>
      </c>
      <c r="H530" s="553">
        <f t="shared" si="17"/>
        <v>1</v>
      </c>
    </row>
    <row r="531" spans="1:8" ht="37.5">
      <c r="A531" s="28">
        <v>84</v>
      </c>
      <c r="B531" s="28" t="s">
        <v>15</v>
      </c>
      <c r="C531" s="457" t="s">
        <v>12</v>
      </c>
      <c r="D531" s="59">
        <v>20050</v>
      </c>
      <c r="E531" s="270" t="s">
        <v>666</v>
      </c>
      <c r="F531" s="5" t="str">
        <f t="shared" si="18"/>
        <v>84 1 00 20050</v>
      </c>
      <c r="G531" s="1" t="str">
        <f>INDEX('2016 реш'!$A:$B,MATCH($F531,'2016 реш'!$B:$B,0),1)</f>
        <v>Расходы на выплаты на основании исполнительных листов судебных органов</v>
      </c>
      <c r="H531" s="553">
        <f t="shared" si="17"/>
        <v>1</v>
      </c>
    </row>
    <row r="532" spans="1:8">
      <c r="A532" s="24">
        <v>84</v>
      </c>
      <c r="B532" s="24" t="s">
        <v>94</v>
      </c>
      <c r="C532" s="25" t="s">
        <v>12</v>
      </c>
      <c r="D532" s="25" t="s">
        <v>13</v>
      </c>
      <c r="E532" s="223" t="s">
        <v>1023</v>
      </c>
      <c r="F532" s="5" t="str">
        <f t="shared" si="18"/>
        <v>84 2 00 00000</v>
      </c>
      <c r="G532" s="1" t="str">
        <f>INDEX('2016 реш'!$A:$B,MATCH($F532,'2016 реш'!$B:$B,0),1)</f>
        <v>Расходы, предусмотренные на иные цели</v>
      </c>
      <c r="H532" s="553">
        <f t="shared" si="17"/>
        <v>1</v>
      </c>
    </row>
    <row r="533" spans="1:8" ht="56.25">
      <c r="A533" s="28">
        <v>84</v>
      </c>
      <c r="B533" s="28" t="s">
        <v>15</v>
      </c>
      <c r="C533" s="457" t="s">
        <v>12</v>
      </c>
      <c r="D533" s="59">
        <v>20740</v>
      </c>
      <c r="E533" s="270" t="s">
        <v>1206</v>
      </c>
      <c r="F533" s="5" t="str">
        <f t="shared" si="18"/>
        <v>84 1 00 20740</v>
      </c>
      <c r="G533" s="1" t="str">
        <f>INDEX('2016 реш'!$A:$B,MATCH($F533,'2016 реш'!$B:$B,0),1)</f>
        <v>Расходы на судебные издержки комитета градостроительства администрации города Ставрополя по искам о сносе самовольных построек</v>
      </c>
      <c r="H533" s="553">
        <f t="shared" si="17"/>
        <v>1</v>
      </c>
    </row>
    <row r="534" spans="1:8" ht="37.5">
      <c r="A534" s="28">
        <v>84</v>
      </c>
      <c r="B534" s="28" t="s">
        <v>94</v>
      </c>
      <c r="C534" s="457" t="s">
        <v>12</v>
      </c>
      <c r="D534" s="59">
        <v>21100</v>
      </c>
      <c r="E534" s="270" t="s">
        <v>1513</v>
      </c>
      <c r="F534" s="5" t="str">
        <f t="shared" si="18"/>
        <v>84 2 00 21100</v>
      </c>
      <c r="G534" s="1" t="str">
        <f>INDEX('2016 реш'!$A:$B,MATCH($F534,'2016 реш'!$B:$B,0),1)</f>
        <v>Расходы за счет средств местного бюджета на демонтаж рекламных конструкций, их хранение или в необходимых случаях уничтожение</v>
      </c>
      <c r="H534" s="553">
        <f t="shared" si="17"/>
        <v>1</v>
      </c>
    </row>
    <row r="535" spans="1:8" ht="37.5">
      <c r="A535" s="28">
        <v>84</v>
      </c>
      <c r="B535" s="28" t="s">
        <v>94</v>
      </c>
      <c r="C535" s="457" t="s">
        <v>12</v>
      </c>
      <c r="D535" s="59">
        <v>21210</v>
      </c>
      <c r="E535" s="270" t="s">
        <v>1514</v>
      </c>
      <c r="F535" s="5" t="str">
        <f t="shared" si="18"/>
        <v>84 2 00 21210</v>
      </c>
      <c r="G535" s="1" t="str">
        <f>INDEX('2016 реш'!$A:$B,MATCH($F535,'2016 реш'!$B:$B,0),1)</f>
        <v>Снос самовольных построек, хранение имущества, находившегося в самовольных постройках</v>
      </c>
      <c r="H535" s="553">
        <f t="shared" si="17"/>
        <v>1</v>
      </c>
    </row>
    <row r="536" spans="1:8" ht="67.5">
      <c r="A536" s="23">
        <v>85</v>
      </c>
      <c r="B536" s="23">
        <v>0</v>
      </c>
      <c r="C536" s="9" t="s">
        <v>12</v>
      </c>
      <c r="D536" s="9" t="s">
        <v>13</v>
      </c>
      <c r="E536" s="136" t="s">
        <v>1219</v>
      </c>
      <c r="F536" s="5" t="str">
        <f t="shared" si="18"/>
        <v>85 0 00 00000</v>
      </c>
      <c r="G536" s="1" t="str">
        <f>INDEX('2016 реш'!$A:$B,MATCH($F536,'2016 реш'!$B:$B,0),1)</f>
        <v>Обеспечение деятельности комитета по делам гражданской обороны и чрезвычайным ситуациям администрации города Ставрополя</v>
      </c>
      <c r="H536" s="553">
        <f t="shared" si="17"/>
        <v>1</v>
      </c>
    </row>
    <row r="537" spans="1:8" ht="56.25">
      <c r="A537" s="24">
        <v>85</v>
      </c>
      <c r="B537" s="24" t="s">
        <v>15</v>
      </c>
      <c r="C537" s="25" t="s">
        <v>12</v>
      </c>
      <c r="D537" s="25" t="s">
        <v>13</v>
      </c>
      <c r="E537" s="223" t="s">
        <v>1222</v>
      </c>
      <c r="F537" s="5" t="str">
        <f t="shared" si="18"/>
        <v>85 1 00 00000</v>
      </c>
      <c r="G537" s="1" t="str">
        <f>INDEX('2016 реш'!$A:$B,MATCH($F537,'2016 реш'!$B:$B,0),1)</f>
        <v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v>
      </c>
      <c r="H537" s="553">
        <f t="shared" si="17"/>
        <v>1</v>
      </c>
    </row>
    <row r="538" spans="1:8" ht="37.5">
      <c r="A538" s="28">
        <v>85</v>
      </c>
      <c r="B538" s="28" t="s">
        <v>15</v>
      </c>
      <c r="C538" s="457" t="s">
        <v>12</v>
      </c>
      <c r="D538" s="59">
        <v>10010</v>
      </c>
      <c r="E538" s="270" t="s">
        <v>942</v>
      </c>
      <c r="F538" s="5" t="str">
        <f t="shared" si="18"/>
        <v>85 1 00 10010</v>
      </c>
      <c r="G538" s="1" t="str">
        <f>INDEX('2016 реш'!$A:$B,MATCH($F538,'2016 реш'!$B:$B,0),1)</f>
        <v>Расходы на обеспечение функций органов местного самоуправления города Ставрополя</v>
      </c>
      <c r="H538" s="553">
        <f t="shared" si="17"/>
        <v>1</v>
      </c>
    </row>
    <row r="539" spans="1:8" ht="37.5">
      <c r="A539" s="28">
        <v>85</v>
      </c>
      <c r="B539" s="28" t="s">
        <v>15</v>
      </c>
      <c r="C539" s="457" t="s">
        <v>12</v>
      </c>
      <c r="D539" s="59">
        <v>10020</v>
      </c>
      <c r="E539" s="270" t="s">
        <v>945</v>
      </c>
      <c r="F539" s="5" t="str">
        <f t="shared" si="18"/>
        <v>85 1 00 10020</v>
      </c>
      <c r="G539" s="1" t="str">
        <f>INDEX('2016 реш'!$A:$B,MATCH($F539,'2016 реш'!$B:$B,0),1)</f>
        <v>Расходы на выплаты по оплате труда работников органов местного самоуправления города Ставрополя</v>
      </c>
      <c r="H539" s="553">
        <f t="shared" si="17"/>
        <v>1</v>
      </c>
    </row>
    <row r="540" spans="1:8" ht="45">
      <c r="A540" s="23" t="s">
        <v>1599</v>
      </c>
      <c r="B540" s="23" t="s">
        <v>8</v>
      </c>
      <c r="C540" s="9" t="s">
        <v>12</v>
      </c>
      <c r="D540" s="9" t="s">
        <v>13</v>
      </c>
      <c r="E540" s="136" t="s">
        <v>1515</v>
      </c>
      <c r="F540" s="5" t="str">
        <f t="shared" si="18"/>
        <v>86 0 00 00000</v>
      </c>
      <c r="G540" s="1" t="str">
        <f>INDEX('2016 реш'!$A:$B,MATCH($F540,'2016 реш'!$B:$B,0),1)</f>
        <v>Обеспечение деятельности контрольно-счетной
палаты города Ставрополя</v>
      </c>
      <c r="H540" s="553">
        <f t="shared" si="17"/>
        <v>1</v>
      </c>
    </row>
    <row r="541" spans="1:8" ht="37.5">
      <c r="A541" s="24" t="s">
        <v>1599</v>
      </c>
      <c r="B541" s="24" t="s">
        <v>15</v>
      </c>
      <c r="C541" s="25" t="s">
        <v>12</v>
      </c>
      <c r="D541" s="25" t="s">
        <v>13</v>
      </c>
      <c r="E541" s="223" t="s">
        <v>1517</v>
      </c>
      <c r="F541" s="5" t="str">
        <f t="shared" si="18"/>
        <v>86 1 00 00000</v>
      </c>
      <c r="G541" s="1" t="str">
        <f>INDEX('2016 реш'!$A:$B,MATCH($F541,'2016 реш'!$B:$B,0),1)</f>
        <v>Непрограммные расходы в рамках обеспечения деятельности контрольно-счетной палаты города Ставрополя</v>
      </c>
      <c r="H541" s="553">
        <f t="shared" si="17"/>
        <v>1</v>
      </c>
    </row>
    <row r="542" spans="1:8" ht="37.5">
      <c r="A542" s="28" t="s">
        <v>1599</v>
      </c>
      <c r="B542" s="28" t="s">
        <v>15</v>
      </c>
      <c r="C542" s="457" t="s">
        <v>12</v>
      </c>
      <c r="D542" s="59">
        <v>10010</v>
      </c>
      <c r="E542" s="190" t="s">
        <v>942</v>
      </c>
      <c r="F542" s="5" t="str">
        <f t="shared" si="18"/>
        <v>86 1 00 10010</v>
      </c>
      <c r="G542" s="1" t="str">
        <f>INDEX('2016 реш'!$A:$B,MATCH($F542,'2016 реш'!$B:$B,0),1)</f>
        <v>Расходы на обеспечение функций органов местного самоуправления города Ставрополя</v>
      </c>
      <c r="H542" s="553">
        <f t="shared" si="17"/>
        <v>1</v>
      </c>
    </row>
    <row r="543" spans="1:8" ht="37.5">
      <c r="A543" s="28" t="s">
        <v>1599</v>
      </c>
      <c r="B543" s="28" t="s">
        <v>15</v>
      </c>
      <c r="C543" s="457" t="s">
        <v>12</v>
      </c>
      <c r="D543" s="59">
        <v>10020</v>
      </c>
      <c r="E543" s="190" t="s">
        <v>945</v>
      </c>
      <c r="F543" s="5" t="str">
        <f t="shared" si="18"/>
        <v>86 1 00 10020</v>
      </c>
      <c r="G543" s="1" t="str">
        <f>INDEX('2016 реш'!$A:$B,MATCH($F543,'2016 реш'!$B:$B,0),1)</f>
        <v>Расходы на выплаты по оплате труда работников органов местного самоуправления города Ставрополя</v>
      </c>
      <c r="H543" s="553">
        <f t="shared" si="17"/>
        <v>1</v>
      </c>
    </row>
    <row r="544" spans="1:8" ht="67.5">
      <c r="A544" s="23" t="s">
        <v>1600</v>
      </c>
      <c r="B544" s="23" t="s">
        <v>8</v>
      </c>
      <c r="C544" s="9" t="s">
        <v>12</v>
      </c>
      <c r="D544" s="9" t="s">
        <v>13</v>
      </c>
      <c r="E544" s="136" t="s">
        <v>1521</v>
      </c>
      <c r="F544" s="5" t="str">
        <f t="shared" si="18"/>
        <v>98 0 00 00000</v>
      </c>
      <c r="G544" s="1" t="str">
        <f>INDEX('2016 реш'!$A:$B,MATCH($F544,'2016 реш'!$B:$B,0),1)</f>
        <v>Реализация иных функций Ставропольской городской Думы, администрации города Ставрополя, ее отраслевых (функциональных) и территориальных органов</v>
      </c>
      <c r="H544" s="553">
        <f t="shared" si="17"/>
        <v>1</v>
      </c>
    </row>
    <row r="545" spans="1:8">
      <c r="A545" s="24" t="s">
        <v>1600</v>
      </c>
      <c r="B545" s="24" t="s">
        <v>15</v>
      </c>
      <c r="C545" s="25" t="s">
        <v>12</v>
      </c>
      <c r="D545" s="25" t="s">
        <v>13</v>
      </c>
      <c r="E545" s="232" t="s">
        <v>1523</v>
      </c>
      <c r="F545" s="5" t="str">
        <f t="shared" si="18"/>
        <v>98 1 00 00000</v>
      </c>
      <c r="G545" s="1" t="str">
        <f>INDEX('2016 реш'!$A:$B,MATCH($F545,'2016 реш'!$B:$B,0),1)</f>
        <v>Иные непрограммные мероприятия</v>
      </c>
      <c r="H545" s="553">
        <f t="shared" si="17"/>
        <v>1</v>
      </c>
    </row>
    <row r="546" spans="1:8" ht="37.5">
      <c r="A546" s="28" t="s">
        <v>1600</v>
      </c>
      <c r="B546" s="28" t="s">
        <v>15</v>
      </c>
      <c r="C546" s="457" t="s">
        <v>12</v>
      </c>
      <c r="D546" s="59">
        <v>10050</v>
      </c>
      <c r="E546" s="271" t="s">
        <v>1525</v>
      </c>
      <c r="F546" s="5" t="str">
        <f t="shared" si="18"/>
        <v>98 1 00 10050</v>
      </c>
      <c r="G546" s="1" t="str">
        <f>INDEX('2016 реш'!$A:$B,MATCH($F546,'2016 реш'!$B:$B,0),1)</f>
        <v>Поощрение муниципального служащего в связи с выходом на страховую пенсию по старости (инвалидности)</v>
      </c>
      <c r="H546" s="553">
        <f t="shared" si="17"/>
        <v>1</v>
      </c>
    </row>
    <row r="547" spans="1:8" ht="67.5">
      <c r="A547" s="9" t="s">
        <v>652</v>
      </c>
      <c r="B547" s="9" t="s">
        <v>8</v>
      </c>
      <c r="C547" s="9" t="s">
        <v>12</v>
      </c>
      <c r="D547" s="9" t="s">
        <v>13</v>
      </c>
      <c r="E547" s="136" t="s">
        <v>654</v>
      </c>
      <c r="F547" s="5" t="str">
        <f t="shared" si="18"/>
        <v>10 0 00 00000</v>
      </c>
      <c r="G547" s="1" t="str">
        <f>INDEX('2016 реш'!$A:$B,MATCH($F547,'2016 реш'!$B:$B,0),1)</f>
        <v>Муниципальная программа «Управление муниципальными финансами и муниципальным долгом города Ставрополя на 2014 - 2018 годы»</v>
      </c>
      <c r="H547" s="553">
        <f t="shared" si="17"/>
        <v>1</v>
      </c>
    </row>
    <row r="548" spans="1:8" ht="56.25">
      <c r="A548" s="25" t="s">
        <v>652</v>
      </c>
      <c r="B548" s="25" t="s">
        <v>105</v>
      </c>
      <c r="C548" s="25" t="s">
        <v>12</v>
      </c>
      <c r="D548" s="25" t="s">
        <v>13</v>
      </c>
      <c r="E548" s="223" t="s">
        <v>1410</v>
      </c>
      <c r="F548" s="5" t="str">
        <f t="shared" si="18"/>
        <v>10 Б 00 00000</v>
      </c>
      <c r="G548" s="1" t="str">
        <f>INDEX('2016 реш'!$A:$B,MATCH($F548,'2016 реш'!$B:$B,0),1)</f>
        <v>Расходы в рамках реализации муниципальной программы «Управление муниципальными финансами и муниципальным долгом города Ставрополя на 2014 - 2018 годы»</v>
      </c>
      <c r="H548" s="553">
        <f t="shared" si="17"/>
        <v>1</v>
      </c>
    </row>
    <row r="549" spans="1:8" ht="39">
      <c r="A549" s="452" t="s">
        <v>652</v>
      </c>
      <c r="B549" s="452" t="s">
        <v>105</v>
      </c>
      <c r="C549" s="452" t="s">
        <v>7</v>
      </c>
      <c r="D549" s="452" t="s">
        <v>13</v>
      </c>
      <c r="E549" s="453" t="s">
        <v>1411</v>
      </c>
      <c r="F549" s="5" t="str">
        <f t="shared" si="18"/>
        <v>10 Б 01 00000</v>
      </c>
      <c r="G549" s="1" t="str">
        <f>INDEX('2016 реш'!$A:$B,MATCH($F549,'2016 реш'!$B:$B,0),1)</f>
        <v>Основное мероприятие «Формирование резервного фонда администрации города Ставрополя»</v>
      </c>
      <c r="H549" s="553">
        <f t="shared" si="17"/>
        <v>1</v>
      </c>
    </row>
    <row r="550" spans="1:8">
      <c r="A550" s="440" t="s">
        <v>652</v>
      </c>
      <c r="B550" s="440" t="s">
        <v>105</v>
      </c>
      <c r="C550" s="440" t="s">
        <v>7</v>
      </c>
      <c r="D550" s="440" t="s">
        <v>662</v>
      </c>
      <c r="E550" s="450" t="s">
        <v>661</v>
      </c>
      <c r="F550" s="5" t="str">
        <f t="shared" si="18"/>
        <v>10 Б 01 20020</v>
      </c>
      <c r="G550" s="1" t="str">
        <f>INDEX('2016 реш'!$A:$B,MATCH($F550,'2016 реш'!$B:$B,0),1)</f>
        <v>Резервный фонд администрации города Ставрополя</v>
      </c>
      <c r="H550" s="553">
        <f t="shared" si="17"/>
        <v>1</v>
      </c>
    </row>
    <row r="551" spans="1:8" ht="37.5">
      <c r="A551" s="28" t="s">
        <v>1600</v>
      </c>
      <c r="B551" s="28" t="s">
        <v>15</v>
      </c>
      <c r="C551" s="457" t="s">
        <v>12</v>
      </c>
      <c r="D551" s="59">
        <v>20110</v>
      </c>
      <c r="E551" s="271" t="s">
        <v>1086</v>
      </c>
      <c r="F551" s="5" t="str">
        <f t="shared" si="18"/>
        <v>98 1 00 20110</v>
      </c>
      <c r="G551" s="1" t="str">
        <f>INDEX('2016 реш'!$A:$B,MATCH($F551,'2016 реш'!$B:$B,0),1)</f>
        <v>Расходы на реализацию проекта «Здоровые города» в городе Ставрополе</v>
      </c>
      <c r="H551" s="553">
        <f t="shared" si="17"/>
        <v>1</v>
      </c>
    </row>
    <row r="552" spans="1:8" s="670" customFormat="1" ht="112.5">
      <c r="A552" s="84" t="s">
        <v>1600</v>
      </c>
      <c r="B552" s="84" t="s">
        <v>15</v>
      </c>
      <c r="C552" s="301" t="s">
        <v>12</v>
      </c>
      <c r="D552" s="305">
        <v>20750</v>
      </c>
      <c r="E552" s="341" t="s">
        <v>1528</v>
      </c>
      <c r="F552" s="320" t="str">
        <f t="shared" si="18"/>
        <v>98 1 00 20750</v>
      </c>
      <c r="G552" s="668" t="e">
        <f>INDEX('2016 реш'!$A:$B,MATCH($F552,'2016 реш'!$B:$B,0),1)</f>
        <v>#N/A</v>
      </c>
      <c r="H552" s="669" t="e">
        <f t="shared" si="17"/>
        <v>#N/A</v>
      </c>
    </row>
    <row r="553" spans="1:8" ht="78">
      <c r="A553" s="185" t="s">
        <v>48</v>
      </c>
      <c r="B553" s="185" t="s">
        <v>94</v>
      </c>
      <c r="C553" s="185" t="s">
        <v>62</v>
      </c>
      <c r="D553" s="185" t="s">
        <v>13</v>
      </c>
      <c r="E553" s="453" t="s">
        <v>1297</v>
      </c>
      <c r="F553" s="5" t="str">
        <f t="shared" si="18"/>
        <v>03 2 05 00000</v>
      </c>
      <c r="G553" s="1" t="str">
        <f>INDEX('2016 реш'!$A:$B,MATCH($F553,'2016 реш'!$B:$B,0),1)</f>
        <v>Основное мероприятие «Предоставление субсидии на частичное возмещение затрат, связанных с временным размещением граждан, пострадавших в результате пожара в жилых домах в городе Ставрополе»</v>
      </c>
      <c r="H553" s="553">
        <f t="shared" si="17"/>
        <v>1</v>
      </c>
    </row>
    <row r="554" spans="1:8" ht="75">
      <c r="A554" s="28" t="s">
        <v>48</v>
      </c>
      <c r="B554" s="28" t="s">
        <v>94</v>
      </c>
      <c r="C554" s="28" t="s">
        <v>62</v>
      </c>
      <c r="D554" s="28" t="s">
        <v>1556</v>
      </c>
      <c r="E554" s="190" t="s">
        <v>1299</v>
      </c>
      <c r="F554" s="5" t="str">
        <f t="shared" si="18"/>
        <v>03 2 05 21150</v>
      </c>
      <c r="G554" s="1" t="str">
        <f>INDEX('2016 реш'!$A:$B,MATCH($F554,'2016 реш'!$B:$B,0),1)</f>
        <v xml:space="preserve">Предоставление субсидии на частичное возмещение затрат, связанных с временным размещением граждан, пострадавших в результате пожара в жилом доме по ул. Ясеновская, 56 в городе Ставрополе, в гостинице «Эльбрус» </v>
      </c>
      <c r="H554" s="553">
        <f t="shared" si="17"/>
        <v>1</v>
      </c>
    </row>
    <row r="555" spans="1:8" ht="112.5">
      <c r="A555" s="9" t="s">
        <v>53</v>
      </c>
      <c r="B555" s="9" t="s">
        <v>8</v>
      </c>
      <c r="C555" s="9" t="s">
        <v>12</v>
      </c>
      <c r="D555" s="9" t="s">
        <v>13</v>
      </c>
      <c r="E555" s="136" t="s">
        <v>364</v>
      </c>
      <c r="F555" s="5" t="str">
        <f t="shared" si="18"/>
        <v>04 0 00 00000</v>
      </c>
      <c r="G555" s="1" t="str">
        <f>INDEX('2016 реш'!$A:$B,MATCH($F555,'2016 реш'!$B:$B,0),1)</f>
        <v>Муниципальная программа «Развитие жилищно-коммунального хозяйства, транспортной системы на территории города Ставрополя, благоустройство и санитарная очистка территории города Ставрополя на 2014 - 2018 годы»</v>
      </c>
      <c r="H555" s="553">
        <f t="shared" si="17"/>
        <v>1</v>
      </c>
    </row>
    <row r="556" spans="1:8" ht="56.25">
      <c r="A556" s="25" t="s">
        <v>53</v>
      </c>
      <c r="B556" s="25" t="s">
        <v>94</v>
      </c>
      <c r="C556" s="25" t="s">
        <v>12</v>
      </c>
      <c r="D556" s="25" t="s">
        <v>13</v>
      </c>
      <c r="E556" s="223" t="s">
        <v>398</v>
      </c>
      <c r="F556" s="5" t="str">
        <f t="shared" si="18"/>
        <v>04 2 00 00000</v>
      </c>
      <c r="G556" s="1" t="str">
        <f>INDEX('2016 реш'!$A:$B,MATCH($F556,'2016 реш'!$B:$B,0),1)</f>
        <v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</v>
      </c>
      <c r="H556" s="553">
        <f t="shared" si="17"/>
        <v>1</v>
      </c>
    </row>
    <row r="557" spans="1:8" ht="58.5">
      <c r="A557" s="452" t="s">
        <v>53</v>
      </c>
      <c r="B557" s="452" t="s">
        <v>94</v>
      </c>
      <c r="C557" s="452" t="s">
        <v>7</v>
      </c>
      <c r="D557" s="452" t="s">
        <v>13</v>
      </c>
      <c r="E557" s="453" t="s">
        <v>1314</v>
      </c>
      <c r="F557" s="5" t="str">
        <f t="shared" si="18"/>
        <v>04 2 01 00000</v>
      </c>
      <c r="G557" s="1" t="str">
        <f>INDEX('2016 реш'!$A:$B,MATCH($F557,'2016 реш'!$B:$B,0),1)</f>
        <v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v>
      </c>
      <c r="H557" s="553">
        <f t="shared" si="17"/>
        <v>1</v>
      </c>
    </row>
    <row r="558" spans="1:8">
      <c r="A558" s="14" t="s">
        <v>53</v>
      </c>
      <c r="B558" s="14" t="s">
        <v>94</v>
      </c>
      <c r="C558" s="14" t="s">
        <v>7</v>
      </c>
      <c r="D558" s="14" t="s">
        <v>1558</v>
      </c>
      <c r="E558" s="450" t="s">
        <v>1315</v>
      </c>
      <c r="F558" s="5" t="str">
        <f t="shared" si="18"/>
        <v>04 2 01 21170</v>
      </c>
      <c r="G558" s="1" t="str">
        <f>INDEX('2016 реш'!$A:$B,MATCH($F558,'2016 реш'!$B:$B,0),1)</f>
        <v>Проведение отдельных мероприятий в области транспорта</v>
      </c>
      <c r="H558" s="553">
        <f t="shared" si="17"/>
        <v>1</v>
      </c>
    </row>
    <row r="559" spans="1:8" ht="75">
      <c r="A559" s="28" t="s">
        <v>1600</v>
      </c>
      <c r="B559" s="28" t="s">
        <v>15</v>
      </c>
      <c r="C559" s="457" t="s">
        <v>12</v>
      </c>
      <c r="D559" s="59">
        <v>51200</v>
      </c>
      <c r="E559" s="271" t="s">
        <v>1532</v>
      </c>
      <c r="F559" s="5" t="str">
        <f t="shared" si="18"/>
        <v>98 1 00 51200</v>
      </c>
      <c r="G559" s="1" t="str">
        <f>INDEX('2016 реш'!$A:$B,MATCH($F559,'2016 реш'!$B:$B,0),1)</f>
        <v>Расходы на осуществление государственных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H559" s="553">
        <f t="shared" si="17"/>
        <v>1</v>
      </c>
    </row>
    <row r="560" spans="1:8" ht="56.25">
      <c r="A560" s="28" t="s">
        <v>1600</v>
      </c>
      <c r="B560" s="28" t="s">
        <v>15</v>
      </c>
      <c r="C560" s="457" t="s">
        <v>12</v>
      </c>
      <c r="D560" s="59">
        <v>53910</v>
      </c>
      <c r="E560" s="271" t="s">
        <v>1534</v>
      </c>
      <c r="F560" s="5" t="str">
        <f t="shared" si="18"/>
        <v>98 1 00 53910</v>
      </c>
      <c r="G560" s="1" t="str">
        <f>INDEX('2016 реш'!$A:$B,MATCH($F560,'2016 реш'!$B:$B,0),1)</f>
        <v>Расходы на осуществление переданных государственных полномочий Ставропольского края по подготовке проведения Всероссийской сельскохозяйственной переписи</v>
      </c>
      <c r="H560" s="553">
        <f t="shared" si="17"/>
        <v>1</v>
      </c>
    </row>
    <row r="561" spans="1:8" ht="45">
      <c r="A561" s="23">
        <v>71</v>
      </c>
      <c r="B561" s="23" t="s">
        <v>8</v>
      </c>
      <c r="C561" s="9" t="s">
        <v>12</v>
      </c>
      <c r="D561" s="9" t="s">
        <v>13</v>
      </c>
      <c r="E561" s="136" t="s">
        <v>973</v>
      </c>
      <c r="F561" s="5" t="str">
        <f t="shared" si="18"/>
        <v>71 0 00 00000</v>
      </c>
      <c r="G561" s="1" t="str">
        <f>INDEX('2016 реш'!$A:$B,MATCH($F561,'2016 реш'!$B:$B,0),1)</f>
        <v>Обеспечение деятельности администрации города Ставрополя</v>
      </c>
      <c r="H561" s="553">
        <f t="shared" si="17"/>
        <v>1</v>
      </c>
    </row>
    <row r="562" spans="1:8" ht="37.5">
      <c r="A562" s="24">
        <v>71</v>
      </c>
      <c r="B562" s="24" t="s">
        <v>15</v>
      </c>
      <c r="C562" s="25" t="s">
        <v>12</v>
      </c>
      <c r="D562" s="25" t="s">
        <v>13</v>
      </c>
      <c r="E562" s="223" t="s">
        <v>976</v>
      </c>
      <c r="F562" s="5" t="str">
        <f t="shared" si="18"/>
        <v>71 1 00 00000</v>
      </c>
      <c r="G562" s="1" t="str">
        <f>INDEX('2016 реш'!$A:$B,MATCH($F562,'2016 реш'!$B:$B,0),1)</f>
        <v>Непрограммные расходы в рамках обеспечения деятельности администрации города Ставрополя</v>
      </c>
      <c r="H562" s="553">
        <f t="shared" si="17"/>
        <v>1</v>
      </c>
    </row>
    <row r="563" spans="1:8" ht="56.25">
      <c r="A563" s="28">
        <v>71</v>
      </c>
      <c r="B563" s="28" t="s">
        <v>15</v>
      </c>
      <c r="C563" s="457" t="s">
        <v>12</v>
      </c>
      <c r="D563" s="59">
        <v>76610</v>
      </c>
      <c r="E563" s="270" t="s">
        <v>996</v>
      </c>
      <c r="F563" s="5" t="str">
        <f t="shared" si="18"/>
        <v>71 1 00 76610</v>
      </c>
      <c r="G563" s="1" t="str">
        <f>INDEX('2016 реш'!$A:$B,MATCH($F563,'2016 реш'!$B:$B,0),1)</f>
        <v>Возмещение расходов, связанных с материальным обеспечением деятельности депутатов Думы Ставропольского края и их помощников в Ставропольском крае</v>
      </c>
      <c r="H563" s="553">
        <f t="shared" si="17"/>
        <v>1</v>
      </c>
    </row>
    <row r="564" spans="1:8" ht="37.5">
      <c r="A564" s="457" t="s">
        <v>53</v>
      </c>
      <c r="B564" s="457" t="s">
        <v>94</v>
      </c>
      <c r="C564" s="457" t="s">
        <v>37</v>
      </c>
      <c r="D564" s="457" t="s">
        <v>414</v>
      </c>
      <c r="E564" s="190" t="s">
        <v>1318</v>
      </c>
      <c r="F564" s="5" t="str">
        <f t="shared" si="18"/>
        <v>04 2 02 20130</v>
      </c>
      <c r="G564" s="1" t="str">
        <f>INDEX('2016 реш'!$A:$B,MATCH($F564,'2016 реш'!$B:$B,0),1)</f>
        <v>Проектирование, строительство, реконструкция, ремонт и содержание автомобильных дорог общего пользования местного значения</v>
      </c>
      <c r="H564" s="553">
        <f t="shared" si="17"/>
        <v>1</v>
      </c>
    </row>
    <row r="565" spans="1:8" ht="37.5">
      <c r="A565" s="28" t="s">
        <v>53</v>
      </c>
      <c r="B565" s="28" t="s">
        <v>15</v>
      </c>
      <c r="C565" s="28" t="s">
        <v>7</v>
      </c>
      <c r="D565" s="28" t="s">
        <v>374</v>
      </c>
      <c r="E565" s="233" t="s">
        <v>373</v>
      </c>
      <c r="F565" s="5" t="str">
        <f t="shared" si="18"/>
        <v>04 1 01 20190</v>
      </c>
      <c r="G565" s="1" t="str">
        <f>INDEX('2016 реш'!$A:$B,MATCH($F565,'2016 реш'!$B:$B,0),1)</f>
        <v>Расходы на проведение капитального ремонта муниципального жилищного фонда</v>
      </c>
      <c r="H565" s="553">
        <f t="shared" si="17"/>
        <v>1</v>
      </c>
    </row>
    <row r="566" spans="1:8">
      <c r="A566" s="457" t="s">
        <v>53</v>
      </c>
      <c r="B566" s="457" t="s">
        <v>316</v>
      </c>
      <c r="C566" s="457" t="s">
        <v>53</v>
      </c>
      <c r="D566" s="457" t="s">
        <v>472</v>
      </c>
      <c r="E566" s="265" t="s">
        <v>471</v>
      </c>
      <c r="F566" s="5" t="str">
        <f t="shared" si="18"/>
        <v>04 3 04 20280</v>
      </c>
      <c r="G566" s="1" t="str">
        <f>INDEX('2016 реш'!$A:$B,MATCH($F566,'2016 реш'!$B:$B,0),1)</f>
        <v>Расходы на уличное освещение города Ставрополя</v>
      </c>
      <c r="H566" s="553">
        <f t="shared" si="17"/>
        <v>1</v>
      </c>
    </row>
    <row r="567" spans="1:8" ht="37.5">
      <c r="A567" s="457" t="s">
        <v>53</v>
      </c>
      <c r="B567" s="457" t="s">
        <v>316</v>
      </c>
      <c r="C567" s="457" t="s">
        <v>37</v>
      </c>
      <c r="D567" s="457" t="s">
        <v>463</v>
      </c>
      <c r="E567" s="190" t="s">
        <v>462</v>
      </c>
      <c r="F567" s="5" t="str">
        <f t="shared" si="18"/>
        <v>04 3 02 20290</v>
      </c>
      <c r="G567" s="1" t="str">
        <f>INDEX('2016 реш'!$A:$B,MATCH($F567,'2016 реш'!$B:$B,0),1)</f>
        <v>Расходы на проектирование, строительство и содержание мест захоронения на территории города Ставрополя</v>
      </c>
      <c r="H567" s="553">
        <f t="shared" si="17"/>
        <v>1</v>
      </c>
    </row>
    <row r="568" spans="1:8" ht="37.5">
      <c r="A568" s="457" t="s">
        <v>53</v>
      </c>
      <c r="B568" s="457" t="s">
        <v>316</v>
      </c>
      <c r="C568" s="457" t="s">
        <v>53</v>
      </c>
      <c r="D568" s="457" t="s">
        <v>477</v>
      </c>
      <c r="E568" s="190" t="s">
        <v>476</v>
      </c>
      <c r="F568" s="5" t="str">
        <f t="shared" si="18"/>
        <v>04 3 04 20300</v>
      </c>
      <c r="G568" s="1" t="str">
        <f>INDEX('2016 реш'!$A:$B,MATCH($F568,'2016 реш'!$B:$B,0),1)</f>
        <v>Расходы на прочие мероприятия по благоустройству территории города Ставрополя</v>
      </c>
      <c r="H568" s="553">
        <f t="shared" si="17"/>
        <v>1</v>
      </c>
    </row>
    <row r="569" spans="1:8">
      <c r="A569" s="440" t="s">
        <v>62</v>
      </c>
      <c r="B569" s="440" t="s">
        <v>15</v>
      </c>
      <c r="C569" s="440" t="s">
        <v>7</v>
      </c>
      <c r="D569" s="440" t="s">
        <v>503</v>
      </c>
      <c r="E569" s="190" t="s">
        <v>502</v>
      </c>
      <c r="F569" s="5" t="str">
        <f t="shared" si="18"/>
        <v>05 1 01 20390</v>
      </c>
      <c r="G569" s="1" t="str">
        <f>INDEX('2016 реш'!$A:$B,MATCH($F569,'2016 реш'!$B:$B,0),1)</f>
        <v>Расходы на подготовку документов территориального планирования</v>
      </c>
      <c r="H569" s="553">
        <f t="shared" si="17"/>
        <v>1</v>
      </c>
    </row>
    <row r="570" spans="1:8" ht="56.25">
      <c r="A570" s="28" t="s">
        <v>48</v>
      </c>
      <c r="B570" s="28" t="s">
        <v>336</v>
      </c>
      <c r="C570" s="28" t="s">
        <v>7</v>
      </c>
      <c r="D570" s="28">
        <v>20530</v>
      </c>
      <c r="E570" s="190" t="s">
        <v>342</v>
      </c>
      <c r="F570" s="5" t="str">
        <f t="shared" si="18"/>
        <v>03 5 01 20530</v>
      </c>
      <c r="G570" s="1" t="str">
        <f>INDEX('2016 реш'!$A:$B,MATCH($F570,'2016 реш'!$B:$B,0),1)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H570" s="553">
        <f t="shared" si="17"/>
        <v>1</v>
      </c>
    </row>
    <row r="571" spans="1:8" ht="75">
      <c r="A571" s="440" t="s">
        <v>37</v>
      </c>
      <c r="B571" s="440" t="s">
        <v>105</v>
      </c>
      <c r="C571" s="440" t="s">
        <v>7</v>
      </c>
      <c r="D571" s="440" t="s">
        <v>112</v>
      </c>
      <c r="E571" s="450" t="s">
        <v>111</v>
      </c>
      <c r="F571" s="5" t="str">
        <f t="shared" si="18"/>
        <v>02 Б 01 20560</v>
      </c>
      <c r="G571" s="1" t="str">
        <f>INDEX('2016 реш'!$A:$B,MATCH($F571,'2016 реш'!$B:$B,0),1)</f>
        <v>Расходы на ремонт подъездных автомобильных дорог местного значения общего пользования к садоводческим, огородническим и дачным некоммерческим объединениям граждан, расположенным на территории города Ставрополя</v>
      </c>
      <c r="H571" s="553">
        <f t="shared" si="17"/>
        <v>1</v>
      </c>
    </row>
    <row r="572" spans="1:8" ht="56.25">
      <c r="A572" s="457" t="s">
        <v>53</v>
      </c>
      <c r="B572" s="457" t="s">
        <v>94</v>
      </c>
      <c r="C572" s="457" t="s">
        <v>48</v>
      </c>
      <c r="D572" s="457" t="s">
        <v>445</v>
      </c>
      <c r="E572" s="190" t="s">
        <v>1333</v>
      </c>
      <c r="F572" s="5" t="str">
        <f t="shared" si="18"/>
        <v>04 2 03 20570</v>
      </c>
      <c r="G572" s="1" t="str">
        <f>INDEX('2016 реш'!$A:$B,MATCH($F572,'2016 реш'!$B:$B,0),1)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H572" s="553">
        <f t="shared" si="17"/>
        <v>1</v>
      </c>
    </row>
    <row r="573" spans="1:8" ht="37.5">
      <c r="A573" s="457" t="s">
        <v>53</v>
      </c>
      <c r="B573" s="457" t="s">
        <v>316</v>
      </c>
      <c r="C573" s="457" t="s">
        <v>53</v>
      </c>
      <c r="D573" s="457" t="s">
        <v>482</v>
      </c>
      <c r="E573" s="190" t="s">
        <v>481</v>
      </c>
      <c r="F573" s="5" t="str">
        <f t="shared" si="18"/>
        <v>04 3 04 20780</v>
      </c>
      <c r="G573" s="1" t="str">
        <f>INDEX('2016 реш'!$A:$B,MATCH($F573,'2016 реш'!$B:$B,0),1)</f>
        <v>Расходы на проведение мероприятий по озеленению территории города Ставрополя</v>
      </c>
      <c r="H573" s="553">
        <f t="shared" si="17"/>
        <v>1</v>
      </c>
    </row>
    <row r="574" spans="1:8" ht="75">
      <c r="A574" s="457" t="s">
        <v>53</v>
      </c>
      <c r="B574" s="457" t="s">
        <v>316</v>
      </c>
      <c r="C574" s="457" t="s">
        <v>53</v>
      </c>
      <c r="D574" s="457" t="s">
        <v>492</v>
      </c>
      <c r="E574" s="190" t="s">
        <v>1346</v>
      </c>
      <c r="F574" s="5" t="str">
        <f t="shared" si="18"/>
        <v>04 3 04 20800</v>
      </c>
      <c r="G574" s="1" t="str">
        <f>INDEX('2016 реш'!$A:$B,MATCH($F574,'2016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H574" s="553">
        <f t="shared" si="17"/>
        <v>1</v>
      </c>
    </row>
    <row r="575" spans="1:8" ht="18.75" customHeight="1">
      <c r="A575" s="14" t="s">
        <v>7</v>
      </c>
      <c r="B575" s="14" t="s">
        <v>15</v>
      </c>
      <c r="C575" s="14" t="s">
        <v>7</v>
      </c>
      <c r="D575" s="309">
        <v>11010</v>
      </c>
      <c r="E575" s="535" t="s">
        <v>34</v>
      </c>
      <c r="F575" s="5" t="str">
        <f t="shared" si="18"/>
        <v>01 1 01 11010</v>
      </c>
      <c r="G575" s="1" t="str">
        <f>INDEX('2016 реш'!$A:$B,MATCH($F575,'2016 реш'!$B:$B,0),1)</f>
        <v>Расходы на обеспечение деятельности (оказание услуг) муниципальных учреждений</v>
      </c>
      <c r="H575" s="553">
        <f t="shared" si="17"/>
        <v>1</v>
      </c>
    </row>
    <row r="576" spans="1:8" ht="37.5">
      <c r="A576" s="14" t="s">
        <v>7</v>
      </c>
      <c r="B576" s="14" t="s">
        <v>15</v>
      </c>
      <c r="C576" s="14" t="s">
        <v>37</v>
      </c>
      <c r="D576" s="309">
        <v>11010</v>
      </c>
      <c r="E576" s="545"/>
      <c r="F576" s="5" t="str">
        <f t="shared" si="18"/>
        <v>01 1 02 11010</v>
      </c>
      <c r="G576" s="1" t="str">
        <f>INDEX('2016 реш'!$A:$B,MATCH($F576,'2016 реш'!$B:$B,0),1)</f>
        <v>Расходы на обеспечение деятельности (оказание услуг) муниципальных учреждений</v>
      </c>
      <c r="H576" s="553">
        <f t="shared" si="17"/>
        <v>0</v>
      </c>
    </row>
    <row r="577" spans="1:8" ht="37.5">
      <c r="A577" s="14" t="s">
        <v>7</v>
      </c>
      <c r="B577" s="14" t="s">
        <v>15</v>
      </c>
      <c r="C577" s="14" t="s">
        <v>48</v>
      </c>
      <c r="D577" s="309">
        <v>11010</v>
      </c>
      <c r="E577" s="545"/>
      <c r="F577" s="5" t="str">
        <f t="shared" si="18"/>
        <v>01 1 03 11010</v>
      </c>
      <c r="G577" s="1" t="str">
        <f>INDEX('2016 реш'!$A:$B,MATCH($F577,'2016 реш'!$B:$B,0),1)</f>
        <v>Расходы на обеспечение деятельности (оказание услуг) муниципальных учреждений</v>
      </c>
      <c r="H577" s="553">
        <f t="shared" si="17"/>
        <v>0</v>
      </c>
    </row>
    <row r="578" spans="1:8" ht="37.5">
      <c r="A578" s="14" t="s">
        <v>7</v>
      </c>
      <c r="B578" s="14" t="s">
        <v>15</v>
      </c>
      <c r="C578" s="14" t="s">
        <v>53</v>
      </c>
      <c r="D578" s="309">
        <v>11010</v>
      </c>
      <c r="E578" s="545"/>
      <c r="F578" s="5" t="str">
        <f t="shared" si="18"/>
        <v>01 1 04 11010</v>
      </c>
      <c r="G578" s="1" t="str">
        <f>INDEX('2016 реш'!$A:$B,MATCH($F578,'2016 реш'!$B:$B,0),1)</f>
        <v>Расходы на обеспечение деятельности (оказание услуг) муниципальных учреждений</v>
      </c>
      <c r="H578" s="553">
        <f t="shared" si="17"/>
        <v>0</v>
      </c>
    </row>
    <row r="579" spans="1:8" ht="37.5">
      <c r="A579" s="14" t="s">
        <v>7</v>
      </c>
      <c r="B579" s="14" t="s">
        <v>15</v>
      </c>
      <c r="C579" s="14" t="s">
        <v>93</v>
      </c>
      <c r="D579" s="309">
        <v>11010</v>
      </c>
      <c r="E579" s="536"/>
      <c r="F579" s="5" t="str">
        <f t="shared" si="18"/>
        <v>01 1 08 11010</v>
      </c>
      <c r="G579" s="1" t="str">
        <f>INDEX('2016 реш'!$A:$B,MATCH($F579,'2016 реш'!$B:$B,0),1)</f>
        <v>Расходы на обеспечение деятельности (оказание услуг) муниципальных учреждений</v>
      </c>
      <c r="H579" s="553">
        <f t="shared" si="17"/>
        <v>0</v>
      </c>
    </row>
    <row r="580" spans="1:8" s="670" customFormat="1" ht="56.25">
      <c r="A580" s="69" t="s">
        <v>73</v>
      </c>
      <c r="B580" s="69" t="s">
        <v>94</v>
      </c>
      <c r="C580" s="69" t="s">
        <v>53</v>
      </c>
      <c r="D580" s="307" t="s">
        <v>101</v>
      </c>
      <c r="E580" s="687" t="s">
        <v>100</v>
      </c>
      <c r="F580" s="320" t="str">
        <f t="shared" si="18"/>
        <v>07 2 04 40010</v>
      </c>
      <c r="G580" s="668" t="e">
        <f>INDEX('2016 реш'!$A:$B,MATCH($F580,'2016 реш'!$B:$B,0),1)</f>
        <v>#N/A</v>
      </c>
      <c r="H580" s="669" t="e">
        <f t="shared" si="17"/>
        <v>#N/A</v>
      </c>
    </row>
    <row r="581" spans="1:8" ht="56.25">
      <c r="A581" s="14" t="s">
        <v>93</v>
      </c>
      <c r="B581" s="14" t="s">
        <v>316</v>
      </c>
      <c r="C581" s="14" t="s">
        <v>7</v>
      </c>
      <c r="D581" s="309" t="s">
        <v>1585</v>
      </c>
      <c r="E581" s="310" t="s">
        <v>575</v>
      </c>
      <c r="F581" s="5" t="str">
        <f t="shared" si="18"/>
        <v>08 3 01 S7000</v>
      </c>
      <c r="G581" s="1" t="str">
        <f>INDEX('2016 реш'!$A:$B,MATCH($F581,'2016 реш'!$B:$B,0),1)</f>
        <v>Расходы на 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H581" s="553">
        <f t="shared" si="17"/>
        <v>1</v>
      </c>
    </row>
    <row r="582" spans="1:8" ht="75">
      <c r="A582" s="457" t="s">
        <v>53</v>
      </c>
      <c r="B582" s="457" t="s">
        <v>94</v>
      </c>
      <c r="C582" s="457" t="s">
        <v>37</v>
      </c>
      <c r="D582" s="457" t="s">
        <v>439</v>
      </c>
      <c r="E582" s="190" t="s">
        <v>1323</v>
      </c>
      <c r="F582" s="5" t="str">
        <f t="shared" si="18"/>
        <v>04 2 02 60090</v>
      </c>
      <c r="G582" s="1" t="str">
        <f>INDEX('2016 реш'!$A:$B,MATCH($F582,'2016 реш'!$B:$B,0),1)</f>
        <v>Предоставление субсидии на возмещение затрат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H582" s="553">
        <f t="shared" si="17"/>
        <v>0</v>
      </c>
    </row>
    <row r="583" spans="1:8" ht="56.25">
      <c r="A583" s="28" t="s">
        <v>48</v>
      </c>
      <c r="B583" s="28" t="s">
        <v>94</v>
      </c>
      <c r="C583" s="28" t="s">
        <v>48</v>
      </c>
      <c r="D583" s="28">
        <v>80020</v>
      </c>
      <c r="E583" s="190" t="s">
        <v>309</v>
      </c>
      <c r="F583" s="5" t="str">
        <f t="shared" si="18"/>
        <v>03 2 03 80020</v>
      </c>
      <c r="G583" s="1" t="str">
        <f>INDEX('2016 реш'!$A:$B,MATCH($F583,'2016 реш'!$B:$B,0),1)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H583" s="553">
        <f t="shared" si="17"/>
        <v>1</v>
      </c>
    </row>
    <row r="584" spans="1:8" ht="37.5">
      <c r="A584" s="28" t="s">
        <v>48</v>
      </c>
      <c r="B584" s="28" t="s">
        <v>94</v>
      </c>
      <c r="C584" s="28" t="s">
        <v>7</v>
      </c>
      <c r="D584" s="28">
        <v>80080</v>
      </c>
      <c r="E584" s="190" t="s">
        <v>254</v>
      </c>
      <c r="F584" s="5" t="str">
        <f t="shared" si="18"/>
        <v>03 2 01 80080</v>
      </c>
      <c r="G584" s="1" t="str">
        <f>INDEX('2016 реш'!$A:$B,MATCH($F584,'2016 реш'!$B:$B,0),1)</f>
        <v>Предоставление мер социальной поддержки Почетным гражданам города Ставрополя</v>
      </c>
      <c r="H584" s="553">
        <f t="shared" si="17"/>
        <v>1</v>
      </c>
    </row>
    <row r="585" spans="1:8" ht="93.75">
      <c r="A585" s="440" t="s">
        <v>7</v>
      </c>
      <c r="B585" s="440" t="s">
        <v>94</v>
      </c>
      <c r="C585" s="440" t="s">
        <v>7</v>
      </c>
      <c r="D585" s="440" t="s">
        <v>1547</v>
      </c>
      <c r="E585" s="450" t="s">
        <v>1266</v>
      </c>
      <c r="F585" s="5" t="str">
        <f t="shared" si="18"/>
        <v>01 2 01 L1122</v>
      </c>
      <c r="G585" s="1" t="str">
        <f>INDEX('2016 реш'!$A:$B,MATCH($F585,'2016 реш'!$B:$B,0),1)</f>
        <v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v>
      </c>
      <c r="H585" s="553">
        <f t="shared" ref="H585:H587" si="19">IF(E585=G585,1,0)</f>
        <v>1</v>
      </c>
    </row>
    <row r="586" spans="1:8" ht="75">
      <c r="A586" s="457" t="s">
        <v>53</v>
      </c>
      <c r="B586" s="457" t="s">
        <v>94</v>
      </c>
      <c r="C586" s="457" t="s">
        <v>37</v>
      </c>
      <c r="D586" s="457" t="s">
        <v>1563</v>
      </c>
      <c r="E586" s="264" t="s">
        <v>1330</v>
      </c>
      <c r="F586" s="5" t="str">
        <f t="shared" si="18"/>
        <v>04 2 02 S6470</v>
      </c>
      <c r="G586" s="1" t="str">
        <f>INDEX('2016 реш'!$A:$B,MATCH($F586,'2016 реш'!$B:$B,0),1)</f>
        <v>Капитальный ремонт и ремонт дворовых территорий многоквартирных домов, проездов к дворовым территориям многоквартирных домов населенных пунктов за счет средств местного бюджета</v>
      </c>
      <c r="H586" s="553">
        <f t="shared" si="19"/>
        <v>1</v>
      </c>
    </row>
    <row r="587" spans="1:8" ht="37.5">
      <c r="A587" s="457" t="s">
        <v>68</v>
      </c>
      <c r="B587" s="457" t="s">
        <v>94</v>
      </c>
      <c r="C587" s="457" t="s">
        <v>7</v>
      </c>
      <c r="D587" s="457" t="s">
        <v>1574</v>
      </c>
      <c r="E587" s="450" t="s">
        <v>525</v>
      </c>
      <c r="F587" s="5" t="str">
        <f t="shared" si="18"/>
        <v>06 2 01 S6910</v>
      </c>
      <c r="G587" s="1" t="str">
        <f>INDEX('2016 реш'!$A:$B,MATCH($F587,'2016 реш'!$B:$B,0),1)</f>
        <v>Обеспечение мероприятий по переселению граждан из аварийного жилищного фонда в городе Ставрополе</v>
      </c>
      <c r="H587" s="553">
        <f t="shared" si="19"/>
        <v>1</v>
      </c>
    </row>
    <row r="588" spans="1:8">
      <c r="E588" s="338"/>
    </row>
    <row r="589" spans="1:8">
      <c r="E589" s="338"/>
    </row>
    <row r="590" spans="1:8">
      <c r="E590" s="338"/>
    </row>
    <row r="591" spans="1:8">
      <c r="E591" s="338"/>
    </row>
    <row r="592" spans="1:8">
      <c r="E592" s="338"/>
    </row>
    <row r="593" spans="5:5">
      <c r="E593" s="338"/>
    </row>
    <row r="594" spans="5:5">
      <c r="E594" s="338"/>
    </row>
    <row r="595" spans="5:5">
      <c r="E595" s="338"/>
    </row>
    <row r="596" spans="5:5">
      <c r="E596" s="338"/>
    </row>
    <row r="597" spans="5:5">
      <c r="E597" s="338"/>
    </row>
    <row r="598" spans="5:5">
      <c r="E598" s="338"/>
    </row>
    <row r="599" spans="5:5">
      <c r="E599" s="338"/>
    </row>
    <row r="600" spans="5:5">
      <c r="E600" s="338"/>
    </row>
    <row r="601" spans="5:5">
      <c r="E601" s="338"/>
    </row>
    <row r="602" spans="5:5">
      <c r="E602" s="338"/>
    </row>
    <row r="603" spans="5:5">
      <c r="E603" s="338"/>
    </row>
    <row r="604" spans="5:5">
      <c r="E604" s="338"/>
    </row>
    <row r="605" spans="5:5">
      <c r="E605" s="338"/>
    </row>
    <row r="606" spans="5:5">
      <c r="E606" s="338"/>
    </row>
    <row r="607" spans="5:5">
      <c r="E607" s="338"/>
    </row>
    <row r="608" spans="5:5">
      <c r="E608" s="338"/>
    </row>
    <row r="609" spans="5:5">
      <c r="E609" s="338"/>
    </row>
    <row r="610" spans="5:5">
      <c r="E610" s="338"/>
    </row>
    <row r="611" spans="5:5">
      <c r="E611" s="338"/>
    </row>
    <row r="612" spans="5:5">
      <c r="E612" s="338"/>
    </row>
    <row r="613" spans="5:5">
      <c r="E613" s="338"/>
    </row>
    <row r="614" spans="5:5">
      <c r="E614" s="338"/>
    </row>
    <row r="615" spans="5:5">
      <c r="E615" s="338"/>
    </row>
    <row r="616" spans="5:5">
      <c r="E616" s="338"/>
    </row>
    <row r="617" spans="5:5">
      <c r="E617" s="338"/>
    </row>
    <row r="618" spans="5:5">
      <c r="E618" s="338"/>
    </row>
    <row r="619" spans="5:5">
      <c r="E619" s="338"/>
    </row>
    <row r="620" spans="5:5">
      <c r="E620" s="338"/>
    </row>
    <row r="621" spans="5:5">
      <c r="E621" s="338"/>
    </row>
    <row r="622" spans="5:5">
      <c r="E622" s="338"/>
    </row>
    <row r="623" spans="5:5">
      <c r="E623" s="338"/>
    </row>
    <row r="624" spans="5:5">
      <c r="E624" s="338"/>
    </row>
    <row r="625" spans="5:5">
      <c r="E625" s="338"/>
    </row>
    <row r="626" spans="5:5">
      <c r="E626" s="338"/>
    </row>
    <row r="627" spans="5:5">
      <c r="E627" s="338"/>
    </row>
    <row r="628" spans="5:5">
      <c r="E628" s="338"/>
    </row>
    <row r="629" spans="5:5">
      <c r="E629" s="338"/>
    </row>
    <row r="630" spans="5:5">
      <c r="E630" s="338"/>
    </row>
    <row r="631" spans="5:5">
      <c r="E631" s="338"/>
    </row>
    <row r="632" spans="5:5">
      <c r="E632" s="338"/>
    </row>
    <row r="633" spans="5:5">
      <c r="E633" s="338"/>
    </row>
    <row r="634" spans="5:5">
      <c r="E634" s="338"/>
    </row>
    <row r="635" spans="5:5">
      <c r="E635" s="338"/>
    </row>
    <row r="636" spans="5:5">
      <c r="E636" s="338"/>
    </row>
    <row r="637" spans="5:5">
      <c r="E637" s="338"/>
    </row>
    <row r="638" spans="5:5">
      <c r="E638" s="338"/>
    </row>
    <row r="639" spans="5:5">
      <c r="E639" s="338"/>
    </row>
    <row r="640" spans="5:5">
      <c r="E640" s="338"/>
    </row>
    <row r="641" spans="5:5">
      <c r="E641" s="338"/>
    </row>
    <row r="642" spans="5:5">
      <c r="E642" s="338"/>
    </row>
    <row r="643" spans="5:5">
      <c r="E643" s="338"/>
    </row>
    <row r="644" spans="5:5">
      <c r="E644" s="338"/>
    </row>
    <row r="645" spans="5:5">
      <c r="E645" s="338"/>
    </row>
    <row r="646" spans="5:5">
      <c r="E646" s="338"/>
    </row>
    <row r="647" spans="5:5">
      <c r="E647" s="338"/>
    </row>
    <row r="648" spans="5:5">
      <c r="E648" s="338"/>
    </row>
    <row r="649" spans="5:5">
      <c r="E649" s="338"/>
    </row>
    <row r="650" spans="5:5">
      <c r="E650" s="338"/>
    </row>
    <row r="651" spans="5:5">
      <c r="E651" s="338"/>
    </row>
    <row r="652" spans="5:5">
      <c r="E652" s="338"/>
    </row>
    <row r="653" spans="5:5">
      <c r="E653" s="338"/>
    </row>
    <row r="654" spans="5:5">
      <c r="E654" s="338"/>
    </row>
    <row r="655" spans="5:5">
      <c r="E655" s="338"/>
    </row>
    <row r="656" spans="5:5">
      <c r="E656" s="338"/>
    </row>
    <row r="657" spans="5:5">
      <c r="E657" s="338"/>
    </row>
    <row r="658" spans="5:5">
      <c r="E658" s="338"/>
    </row>
    <row r="659" spans="5:5">
      <c r="E659" s="338"/>
    </row>
    <row r="660" spans="5:5">
      <c r="E660" s="338"/>
    </row>
    <row r="661" spans="5:5">
      <c r="E661" s="338"/>
    </row>
    <row r="662" spans="5:5">
      <c r="E662" s="338"/>
    </row>
    <row r="663" spans="5:5">
      <c r="E663" s="338"/>
    </row>
    <row r="664" spans="5:5">
      <c r="E664" s="338"/>
    </row>
    <row r="665" spans="5:5">
      <c r="E665" s="338"/>
    </row>
    <row r="666" spans="5:5">
      <c r="E666" s="338"/>
    </row>
    <row r="667" spans="5:5">
      <c r="E667" s="338"/>
    </row>
    <row r="668" spans="5:5">
      <c r="E668" s="338"/>
    </row>
    <row r="669" spans="5:5">
      <c r="E669" s="338"/>
    </row>
    <row r="670" spans="5:5">
      <c r="E670" s="338"/>
    </row>
    <row r="671" spans="5:5">
      <c r="E671" s="338"/>
    </row>
    <row r="672" spans="5:5">
      <c r="E672" s="338"/>
    </row>
    <row r="673" spans="5:5">
      <c r="E673" s="338"/>
    </row>
    <row r="674" spans="5:5">
      <c r="E674" s="338"/>
    </row>
    <row r="675" spans="5:5">
      <c r="E675" s="338"/>
    </row>
    <row r="676" spans="5:5">
      <c r="E676" s="338"/>
    </row>
    <row r="677" spans="5:5">
      <c r="E677" s="338"/>
    </row>
    <row r="678" spans="5:5">
      <c r="E678" s="338"/>
    </row>
    <row r="679" spans="5:5">
      <c r="E679" s="338"/>
    </row>
    <row r="680" spans="5:5">
      <c r="E680" s="338"/>
    </row>
    <row r="681" spans="5:5">
      <c r="E681" s="338"/>
    </row>
    <row r="682" spans="5:5">
      <c r="E682" s="338"/>
    </row>
    <row r="683" spans="5:5">
      <c r="E683" s="338"/>
    </row>
    <row r="684" spans="5:5">
      <c r="E684" s="338"/>
    </row>
    <row r="685" spans="5:5">
      <c r="E685" s="338"/>
    </row>
    <row r="686" spans="5:5">
      <c r="E686" s="338"/>
    </row>
    <row r="687" spans="5:5">
      <c r="E687" s="338"/>
    </row>
    <row r="688" spans="5:5">
      <c r="E688" s="338"/>
    </row>
    <row r="689" spans="5:5">
      <c r="E689" s="338"/>
    </row>
    <row r="690" spans="5:5">
      <c r="E690" s="338"/>
    </row>
    <row r="691" spans="5:5">
      <c r="E691" s="338"/>
    </row>
    <row r="692" spans="5:5">
      <c r="E692" s="338"/>
    </row>
    <row r="693" spans="5:5">
      <c r="E693" s="338"/>
    </row>
    <row r="694" spans="5:5">
      <c r="E694" s="338"/>
    </row>
    <row r="695" spans="5:5">
      <c r="E695" s="338"/>
    </row>
    <row r="696" spans="5:5">
      <c r="E696" s="338"/>
    </row>
    <row r="697" spans="5:5">
      <c r="E697" s="338"/>
    </row>
    <row r="698" spans="5:5">
      <c r="E698" s="338"/>
    </row>
    <row r="699" spans="5:5">
      <c r="E699" s="338"/>
    </row>
    <row r="700" spans="5:5">
      <c r="E700" s="338"/>
    </row>
    <row r="701" spans="5:5">
      <c r="E701" s="338"/>
    </row>
    <row r="702" spans="5:5">
      <c r="E702" s="338"/>
    </row>
    <row r="703" spans="5:5">
      <c r="E703" s="338"/>
    </row>
    <row r="704" spans="5:5">
      <c r="E704" s="338"/>
    </row>
    <row r="705" spans="5:5">
      <c r="E705" s="338"/>
    </row>
    <row r="706" spans="5:5">
      <c r="E706" s="338"/>
    </row>
    <row r="707" spans="5:5">
      <c r="E707" s="338"/>
    </row>
    <row r="708" spans="5:5">
      <c r="E708" s="338"/>
    </row>
    <row r="709" spans="5:5">
      <c r="E709" s="338"/>
    </row>
    <row r="710" spans="5:5">
      <c r="E710" s="338"/>
    </row>
    <row r="711" spans="5:5">
      <c r="E711" s="338"/>
    </row>
    <row r="712" spans="5:5">
      <c r="E712" s="338"/>
    </row>
    <row r="713" spans="5:5">
      <c r="E713" s="338"/>
    </row>
    <row r="714" spans="5:5">
      <c r="E714" s="338"/>
    </row>
    <row r="715" spans="5:5">
      <c r="E715" s="338"/>
    </row>
    <row r="716" spans="5:5">
      <c r="E716" s="338"/>
    </row>
    <row r="717" spans="5:5">
      <c r="E717" s="338"/>
    </row>
    <row r="718" spans="5:5">
      <c r="E718" s="338"/>
    </row>
    <row r="719" spans="5:5">
      <c r="E719" s="338"/>
    </row>
    <row r="720" spans="5:5">
      <c r="E720" s="338"/>
    </row>
    <row r="721" spans="5:5">
      <c r="E721" s="338"/>
    </row>
    <row r="722" spans="5:5">
      <c r="E722" s="338"/>
    </row>
    <row r="723" spans="5:5">
      <c r="E723" s="338"/>
    </row>
    <row r="724" spans="5:5">
      <c r="E724" s="338"/>
    </row>
    <row r="725" spans="5:5">
      <c r="E725" s="338"/>
    </row>
    <row r="726" spans="5:5">
      <c r="E726" s="338"/>
    </row>
  </sheetData>
  <pageMargins left="0.15748031496062992" right="0.70866141732283472" top="0.19685039370078741" bottom="0.15748031496062992" header="0.31496062992125984" footer="0.31496062992125984"/>
  <pageSetup paperSize="9" scale="6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0.39997558519241921"/>
    <pageSetUpPr fitToPage="1"/>
  </sheetPr>
  <dimension ref="A1:G1557"/>
  <sheetViews>
    <sheetView view="pageBreakPreview" topLeftCell="A569" zoomScale="106" zoomScaleNormal="100" zoomScaleSheetLayoutView="106" workbookViewId="0">
      <selection activeCell="A576" sqref="A576"/>
    </sheetView>
  </sheetViews>
  <sheetFormatPr defaultColWidth="13.7109375" defaultRowHeight="15.75"/>
  <cols>
    <col min="1" max="1" width="56.42578125" style="648" customWidth="1"/>
    <col min="2" max="2" width="14" style="649" customWidth="1"/>
    <col min="3" max="3" width="16.28515625" style="650" hidden="1" customWidth="1"/>
    <col min="4" max="4" width="16.28515625" style="653" hidden="1" customWidth="1"/>
    <col min="5" max="16384" width="13.7109375" style="628"/>
  </cols>
  <sheetData>
    <row r="1" spans="1:4" s="568" customFormat="1">
      <c r="A1" s="376" t="s">
        <v>935</v>
      </c>
      <c r="B1" s="358" t="s">
        <v>936</v>
      </c>
      <c r="C1" s="584" t="e">
        <f>C2</f>
        <v>#REF!</v>
      </c>
      <c r="D1" s="581" t="e">
        <f>#REF!-C1</f>
        <v>#REF!</v>
      </c>
    </row>
    <row r="2" spans="1:4" s="568" customFormat="1">
      <c r="A2" s="376" t="s">
        <v>950</v>
      </c>
      <c r="B2" s="358" t="s">
        <v>951</v>
      </c>
      <c r="C2" s="584" t="e">
        <f>C4+C3</f>
        <v>#REF!</v>
      </c>
      <c r="D2" s="581" t="e">
        <f>#REF!-C2</f>
        <v>#REF!</v>
      </c>
    </row>
    <row r="3" spans="1:4" s="568" customFormat="1" ht="25.5">
      <c r="A3" s="376" t="s">
        <v>942</v>
      </c>
      <c r="B3" s="358" t="s">
        <v>952</v>
      </c>
      <c r="C3" s="584" t="e">
        <f>#REF!</f>
        <v>#REF!</v>
      </c>
      <c r="D3" s="581" t="e">
        <f>#REF!-C3</f>
        <v>#REF!</v>
      </c>
    </row>
    <row r="4" spans="1:4" s="568" customFormat="1" ht="25.5">
      <c r="A4" s="376" t="s">
        <v>945</v>
      </c>
      <c r="B4" s="358" t="s">
        <v>954</v>
      </c>
      <c r="C4" s="584" t="e">
        <f>#REF!</f>
        <v>#REF!</v>
      </c>
      <c r="D4" s="581" t="e">
        <f>#REF!-C4</f>
        <v>#REF!</v>
      </c>
    </row>
    <row r="5" spans="1:4" s="568" customFormat="1" ht="25.5">
      <c r="A5" s="376" t="s">
        <v>939</v>
      </c>
      <c r="B5" s="358" t="s">
        <v>940</v>
      </c>
      <c r="C5" s="584" t="e">
        <f>C6+C7</f>
        <v>#REF!</v>
      </c>
      <c r="D5" s="581" t="e">
        <f>#REF!-C5</f>
        <v>#REF!</v>
      </c>
    </row>
    <row r="6" spans="1:4" s="568" customFormat="1" ht="25.5">
      <c r="A6" s="376" t="s">
        <v>942</v>
      </c>
      <c r="B6" s="358" t="s">
        <v>943</v>
      </c>
      <c r="C6" s="584" t="e">
        <f>#REF!+#REF!+#REF!</f>
        <v>#REF!</v>
      </c>
      <c r="D6" s="581" t="e">
        <f>#REF!-C6</f>
        <v>#REF!</v>
      </c>
    </row>
    <row r="7" spans="1:4" s="568" customFormat="1" ht="25.5">
      <c r="A7" s="363" t="s">
        <v>945</v>
      </c>
      <c r="B7" s="358" t="s">
        <v>946</v>
      </c>
      <c r="C7" s="584" t="e">
        <f>#REF!+#REF!</f>
        <v>#REF!</v>
      </c>
      <c r="D7" s="581" t="e">
        <f>#REF!-C7</f>
        <v>#REF!</v>
      </c>
    </row>
    <row r="8" spans="1:4" s="568" customFormat="1">
      <c r="A8" s="363" t="s">
        <v>956</v>
      </c>
      <c r="B8" s="358" t="s">
        <v>957</v>
      </c>
      <c r="C8" s="584" t="e">
        <f>C10+C9</f>
        <v>#REF!</v>
      </c>
      <c r="D8" s="581" t="e">
        <f>#REF!-C8</f>
        <v>#REF!</v>
      </c>
    </row>
    <row r="9" spans="1:4" s="568" customFormat="1" ht="25.5">
      <c r="A9" s="376" t="s">
        <v>942</v>
      </c>
      <c r="B9" s="358" t="s">
        <v>958</v>
      </c>
      <c r="C9" s="584" t="e">
        <f>#REF!</f>
        <v>#REF!</v>
      </c>
      <c r="D9" s="581" t="e">
        <f>#REF!-C9</f>
        <v>#REF!</v>
      </c>
    </row>
    <row r="10" spans="1:4" s="568" customFormat="1" ht="25.5">
      <c r="A10" s="363" t="s">
        <v>945</v>
      </c>
      <c r="B10" s="358" t="s">
        <v>960</v>
      </c>
      <c r="C10" s="584" t="e">
        <f>#REF!</f>
        <v>#REF!</v>
      </c>
      <c r="D10" s="581" t="e">
        <f>#REF!-C10</f>
        <v>#REF!</v>
      </c>
    </row>
    <row r="11" spans="1:4" s="568" customFormat="1" ht="25.5">
      <c r="A11" s="363" t="s">
        <v>1466</v>
      </c>
      <c r="B11" s="358" t="s">
        <v>1467</v>
      </c>
      <c r="C11" s="584" t="e">
        <f>C12</f>
        <v>#REF!</v>
      </c>
      <c r="D11" s="581" t="e">
        <f>#REF!-C11</f>
        <v>#REF!</v>
      </c>
    </row>
    <row r="12" spans="1:4" s="568" customFormat="1" ht="25.5">
      <c r="A12" s="363" t="s">
        <v>945</v>
      </c>
      <c r="B12" s="358" t="s">
        <v>1468</v>
      </c>
      <c r="C12" s="584" t="e">
        <f>#REF!</f>
        <v>#REF!</v>
      </c>
      <c r="D12" s="581" t="e">
        <f>#REF!-C12</f>
        <v>#REF!</v>
      </c>
    </row>
    <row r="13" spans="1:4" s="568" customFormat="1">
      <c r="A13" s="376" t="s">
        <v>962</v>
      </c>
      <c r="B13" s="358" t="s">
        <v>963</v>
      </c>
      <c r="C13" s="584" t="e">
        <f>C14+C15</f>
        <v>#REF!</v>
      </c>
      <c r="D13" s="581" t="e">
        <f>#REF!-C13</f>
        <v>#REF!</v>
      </c>
    </row>
    <row r="14" spans="1:4" s="568" customFormat="1" ht="25.5">
      <c r="A14" s="376" t="s">
        <v>942</v>
      </c>
      <c r="B14" s="358" t="s">
        <v>966</v>
      </c>
      <c r="C14" s="584" t="e">
        <f>#REF!+#REF!+#REF!</f>
        <v>#REF!</v>
      </c>
      <c r="D14" s="581" t="e">
        <f>#REF!-C14</f>
        <v>#REF!</v>
      </c>
    </row>
    <row r="15" spans="1:4" s="568" customFormat="1" ht="25.5">
      <c r="A15" s="363" t="s">
        <v>945</v>
      </c>
      <c r="B15" s="358" t="s">
        <v>969</v>
      </c>
      <c r="C15" s="584" t="e">
        <f>#REF!</f>
        <v>#REF!</v>
      </c>
      <c r="D15" s="581" t="e">
        <f>#REF!-C15</f>
        <v>#REF!</v>
      </c>
    </row>
    <row r="16" spans="1:4" s="568" customFormat="1" ht="25.5">
      <c r="A16" s="376" t="s">
        <v>1525</v>
      </c>
      <c r="B16" s="358" t="s">
        <v>2591</v>
      </c>
      <c r="C16" s="584"/>
      <c r="D16" s="581" t="e">
        <f>#REF!-C16</f>
        <v>#REF!</v>
      </c>
    </row>
    <row r="17" spans="1:4" s="568" customFormat="1" ht="25.5">
      <c r="A17" s="376" t="s">
        <v>790</v>
      </c>
      <c r="B17" s="358" t="s">
        <v>948</v>
      </c>
      <c r="C17" s="584" t="e">
        <f>#REF!</f>
        <v>#REF!</v>
      </c>
      <c r="D17" s="581" t="e">
        <f>#REF!-C17</f>
        <v>#REF!</v>
      </c>
    </row>
    <row r="18" spans="1:4" s="568" customFormat="1">
      <c r="A18" s="376" t="s">
        <v>1023</v>
      </c>
      <c r="B18" s="358" t="s">
        <v>970</v>
      </c>
      <c r="C18" s="584" t="e">
        <f>C19</f>
        <v>#REF!</v>
      </c>
      <c r="D18" s="581" t="e">
        <f>#REF!-C18</f>
        <v>#REF!</v>
      </c>
    </row>
    <row r="19" spans="1:4" s="568" customFormat="1" ht="51">
      <c r="A19" s="376" t="s">
        <v>736</v>
      </c>
      <c r="B19" s="358" t="s">
        <v>971</v>
      </c>
      <c r="C19" s="584" t="e">
        <f>#REF!</f>
        <v>#REF!</v>
      </c>
      <c r="D19" s="581" t="e">
        <f>#REF!-C19</f>
        <v>#REF!</v>
      </c>
    </row>
    <row r="20" spans="1:4" s="568" customFormat="1">
      <c r="A20" s="379" t="s">
        <v>973</v>
      </c>
      <c r="B20" s="358" t="s">
        <v>974</v>
      </c>
      <c r="C20" s="584" t="e">
        <f>C21</f>
        <v>#REF!</v>
      </c>
      <c r="D20" s="581" t="e">
        <f>#REF!-C20</f>
        <v>#REF!</v>
      </c>
    </row>
    <row r="21" spans="1:4" s="568" customFormat="1">
      <c r="A21" s="379" t="s">
        <v>950</v>
      </c>
      <c r="B21" s="358" t="s">
        <v>1473</v>
      </c>
      <c r="C21" s="584" t="e">
        <f>C22</f>
        <v>#REF!</v>
      </c>
      <c r="D21" s="581" t="e">
        <f>#REF!-C21</f>
        <v>#REF!</v>
      </c>
    </row>
    <row r="22" spans="1:4" s="568" customFormat="1" ht="25.5">
      <c r="A22" s="379" t="s">
        <v>945</v>
      </c>
      <c r="B22" s="381" t="s">
        <v>1474</v>
      </c>
      <c r="C22" s="586" t="e">
        <f>#REF!</f>
        <v>#REF!</v>
      </c>
      <c r="D22" s="581" t="e">
        <f>#REF!-C22</f>
        <v>#REF!</v>
      </c>
    </row>
    <row r="23" spans="1:4" s="568" customFormat="1" ht="25.5">
      <c r="A23" s="379" t="s">
        <v>976</v>
      </c>
      <c r="B23" s="358" t="s">
        <v>977</v>
      </c>
      <c r="C23" s="584" t="e">
        <f>C24+C25+C26+C27+C28</f>
        <v>#REF!</v>
      </c>
      <c r="D23" s="581" t="e">
        <f>#REF!-C23</f>
        <v>#REF!</v>
      </c>
    </row>
    <row r="24" spans="1:4" s="568" customFormat="1" ht="25.5">
      <c r="A24" s="379" t="s">
        <v>942</v>
      </c>
      <c r="B24" s="381" t="s">
        <v>979</v>
      </c>
      <c r="C24" s="586" t="e">
        <f>SUM(#REF!)</f>
        <v>#REF!</v>
      </c>
      <c r="D24" s="581" t="e">
        <f>#REF!-C24</f>
        <v>#REF!</v>
      </c>
    </row>
    <row r="25" spans="1:4" s="568" customFormat="1" ht="25.5">
      <c r="A25" s="379" t="s">
        <v>945</v>
      </c>
      <c r="B25" s="358" t="s">
        <v>981</v>
      </c>
      <c r="C25" s="584" t="e">
        <f>#REF!+#REF!</f>
        <v>#REF!</v>
      </c>
      <c r="D25" s="581" t="e">
        <f>#REF!-C25</f>
        <v>#REF!</v>
      </c>
    </row>
    <row r="26" spans="1:4" s="568" customFormat="1" ht="38.25">
      <c r="A26" s="379" t="s">
        <v>1470</v>
      </c>
      <c r="B26" s="358" t="s">
        <v>992</v>
      </c>
      <c r="C26" s="584" t="e">
        <f>#REF!</f>
        <v>#REF!</v>
      </c>
      <c r="D26" s="581" t="e">
        <f>#REF!-C26</f>
        <v>#REF!</v>
      </c>
    </row>
    <row r="27" spans="1:4" s="568" customFormat="1" ht="51">
      <c r="A27" s="379" t="s">
        <v>1471</v>
      </c>
      <c r="B27" s="381" t="s">
        <v>1001</v>
      </c>
      <c r="C27" s="584" t="e">
        <f>SUM(#REF!)</f>
        <v>#REF!</v>
      </c>
      <c r="D27" s="581" t="e">
        <f>#REF!-C27</f>
        <v>#REF!</v>
      </c>
    </row>
    <row r="28" spans="1:4" s="568" customFormat="1" ht="38.25">
      <c r="A28" s="379" t="s">
        <v>1472</v>
      </c>
      <c r="B28" s="381" t="s">
        <v>1005</v>
      </c>
      <c r="C28" s="586" t="e">
        <f>#REF!</f>
        <v>#REF!</v>
      </c>
      <c r="D28" s="581" t="e">
        <f>#REF!-C28</f>
        <v>#REF!</v>
      </c>
    </row>
    <row r="29" spans="1:4" s="568" customFormat="1" ht="25.5">
      <c r="A29" s="379" t="s">
        <v>1007</v>
      </c>
      <c r="B29" s="381" t="s">
        <v>1008</v>
      </c>
      <c r="C29" s="586" t="e">
        <f>C30+C31</f>
        <v>#REF!</v>
      </c>
      <c r="D29" s="581" t="e">
        <f>#REF!-C29</f>
        <v>#REF!</v>
      </c>
    </row>
    <row r="30" spans="1:4" s="568" customFormat="1" ht="25.5">
      <c r="A30" s="379" t="s">
        <v>942</v>
      </c>
      <c r="B30" s="381" t="s">
        <v>1009</v>
      </c>
      <c r="C30" s="586" t="e">
        <f>#REF!</f>
        <v>#REF!</v>
      </c>
      <c r="D30" s="581" t="e">
        <f>#REF!-C30</f>
        <v>#REF!</v>
      </c>
    </row>
    <row r="31" spans="1:4" s="568" customFormat="1" ht="25.5">
      <c r="A31" s="379" t="s">
        <v>945</v>
      </c>
      <c r="B31" s="381" t="s">
        <v>1011</v>
      </c>
      <c r="C31" s="586" t="e">
        <f>#REF!</f>
        <v>#REF!</v>
      </c>
      <c r="D31" s="581" t="e">
        <f>#REF!-C31</f>
        <v>#REF!</v>
      </c>
    </row>
    <row r="32" spans="1:4" s="568" customFormat="1" ht="38.25">
      <c r="A32" s="376" t="s">
        <v>1521</v>
      </c>
      <c r="B32" s="358" t="s">
        <v>1522</v>
      </c>
      <c r="C32" s="584" t="e">
        <f>C33</f>
        <v>#REF!</v>
      </c>
      <c r="D32" s="581" t="e">
        <f>#REF!-C32</f>
        <v>#REF!</v>
      </c>
    </row>
    <row r="33" spans="1:4" s="568" customFormat="1">
      <c r="A33" s="376" t="s">
        <v>1523</v>
      </c>
      <c r="B33" s="358" t="s">
        <v>1524</v>
      </c>
      <c r="C33" s="584" t="e">
        <f>C34</f>
        <v>#REF!</v>
      </c>
      <c r="D33" s="581" t="e">
        <f>#REF!-C33</f>
        <v>#REF!</v>
      </c>
    </row>
    <row r="34" spans="1:4" s="568" customFormat="1" ht="51">
      <c r="A34" s="379" t="s">
        <v>1532</v>
      </c>
      <c r="B34" s="381" t="s">
        <v>1533</v>
      </c>
      <c r="C34" s="586" t="e">
        <f>#REF!</f>
        <v>#REF!</v>
      </c>
      <c r="D34" s="581" t="e">
        <f>#REF!-C34</f>
        <v>#REF!</v>
      </c>
    </row>
    <row r="35" spans="1:4" s="568" customFormat="1" ht="25.5">
      <c r="A35" s="379" t="s">
        <v>1530</v>
      </c>
      <c r="B35" s="381" t="s">
        <v>1531</v>
      </c>
      <c r="C35" s="586" t="e">
        <f>#REF!</f>
        <v>#REF!</v>
      </c>
      <c r="D35" s="581" t="e">
        <f>#REF!-C35</f>
        <v>#REF!</v>
      </c>
    </row>
    <row r="36" spans="1:4" s="568" customFormat="1" ht="25.5">
      <c r="A36" s="379" t="s">
        <v>705</v>
      </c>
      <c r="B36" s="358" t="s">
        <v>706</v>
      </c>
      <c r="C36" s="584" t="e">
        <f>C37</f>
        <v>#REF!</v>
      </c>
      <c r="D36" s="581" t="e">
        <f>#REF!-C36</f>
        <v>#REF!</v>
      </c>
    </row>
    <row r="37" spans="1:4" s="568" customFormat="1" ht="25.5">
      <c r="A37" s="379" t="s">
        <v>1422</v>
      </c>
      <c r="B37" s="358" t="s">
        <v>723</v>
      </c>
      <c r="C37" s="584" t="e">
        <f>C38</f>
        <v>#REF!</v>
      </c>
      <c r="D37" s="581" t="e">
        <f>#REF!-C37</f>
        <v>#REF!</v>
      </c>
    </row>
    <row r="38" spans="1:4" s="568" customFormat="1" ht="25.5">
      <c r="A38" s="379" t="s">
        <v>1424</v>
      </c>
      <c r="B38" s="358" t="s">
        <v>729</v>
      </c>
      <c r="C38" s="584" t="e">
        <f>C39+C40</f>
        <v>#REF!</v>
      </c>
      <c r="D38" s="581" t="e">
        <f>#REF!-C38</f>
        <v>#REF!</v>
      </c>
    </row>
    <row r="39" spans="1:4" s="568" customFormat="1" ht="38.25">
      <c r="A39" s="379" t="s">
        <v>732</v>
      </c>
      <c r="B39" s="358" t="s">
        <v>734</v>
      </c>
      <c r="C39" s="584" t="e">
        <f>#REF!</f>
        <v>#REF!</v>
      </c>
      <c r="D39" s="581" t="e">
        <f>#REF!-C39</f>
        <v>#REF!</v>
      </c>
    </row>
    <row r="40" spans="1:4" s="568" customFormat="1" ht="51">
      <c r="A40" s="379" t="s">
        <v>736</v>
      </c>
      <c r="B40" s="358" t="s">
        <v>738</v>
      </c>
      <c r="C40" s="584" t="e">
        <f>#REF!</f>
        <v>#REF!</v>
      </c>
      <c r="D40" s="581" t="e">
        <f>#REF!-C40</f>
        <v>#REF!</v>
      </c>
    </row>
    <row r="41" spans="1:4" s="568" customFormat="1" ht="38.25">
      <c r="A41" s="379" t="s">
        <v>754</v>
      </c>
      <c r="B41" s="358" t="s">
        <v>755</v>
      </c>
      <c r="C41" s="584" t="e">
        <f>C42</f>
        <v>#REF!</v>
      </c>
      <c r="D41" s="581" t="e">
        <f>#REF!-C41</f>
        <v>#REF!</v>
      </c>
    </row>
    <row r="42" spans="1:4" s="568" customFormat="1" ht="38.25">
      <c r="A42" s="379" t="s">
        <v>765</v>
      </c>
      <c r="B42" s="358" t="s">
        <v>766</v>
      </c>
      <c r="C42" s="584" t="e">
        <f>C43+C45</f>
        <v>#REF!</v>
      </c>
      <c r="D42" s="581" t="e">
        <f>#REF!-C42</f>
        <v>#REF!</v>
      </c>
    </row>
    <row r="43" spans="1:4" s="568" customFormat="1" ht="89.25">
      <c r="A43" s="379" t="s">
        <v>1429</v>
      </c>
      <c r="B43" s="358" t="s">
        <v>767</v>
      </c>
      <c r="C43" s="584" t="e">
        <f>C44</f>
        <v>#REF!</v>
      </c>
      <c r="D43" s="581" t="e">
        <f>#REF!-C43</f>
        <v>#REF!</v>
      </c>
    </row>
    <row r="44" spans="1:4" s="568" customFormat="1" ht="38.25">
      <c r="A44" s="379" t="s">
        <v>769</v>
      </c>
      <c r="B44" s="358" t="s">
        <v>771</v>
      </c>
      <c r="C44" s="584" t="e">
        <f>#REF!</f>
        <v>#REF!</v>
      </c>
      <c r="D44" s="581" t="e">
        <f>#REF!-C44</f>
        <v>#REF!</v>
      </c>
    </row>
    <row r="45" spans="1:4" s="568" customFormat="1" ht="25.5">
      <c r="A45" s="379" t="s">
        <v>1430</v>
      </c>
      <c r="B45" s="358" t="s">
        <v>772</v>
      </c>
      <c r="C45" s="584" t="e">
        <f>C46</f>
        <v>#REF!</v>
      </c>
      <c r="D45" s="581" t="e">
        <f>#REF!-C45</f>
        <v>#REF!</v>
      </c>
    </row>
    <row r="46" spans="1:4" s="568" customFormat="1" ht="38.25">
      <c r="A46" s="379" t="s">
        <v>769</v>
      </c>
      <c r="B46" s="358" t="s">
        <v>773</v>
      </c>
      <c r="C46" s="584" t="e">
        <f>#REF!</f>
        <v>#REF!</v>
      </c>
      <c r="D46" s="581" t="e">
        <f>#REF!-C46</f>
        <v>#REF!</v>
      </c>
    </row>
    <row r="47" spans="1:4" s="568" customFormat="1" ht="38.25">
      <c r="A47" s="379" t="s">
        <v>1431</v>
      </c>
      <c r="B47" s="358" t="s">
        <v>777</v>
      </c>
      <c r="C47" s="584" t="e">
        <f>C48+C55</f>
        <v>#REF!</v>
      </c>
      <c r="D47" s="581" t="e">
        <f>#REF!-C47</f>
        <v>#REF!</v>
      </c>
    </row>
    <row r="48" spans="1:4" s="568" customFormat="1" ht="25.5">
      <c r="A48" s="379" t="s">
        <v>779</v>
      </c>
      <c r="B48" s="358" t="s">
        <v>780</v>
      </c>
      <c r="C48" s="584" t="e">
        <f>C49+C51+C53</f>
        <v>#REF!</v>
      </c>
      <c r="D48" s="581" t="e">
        <f>#REF!-C48</f>
        <v>#REF!</v>
      </c>
    </row>
    <row r="49" spans="1:4" s="568" customFormat="1" ht="38.25">
      <c r="A49" s="379" t="s">
        <v>1432</v>
      </c>
      <c r="B49" s="358" t="s">
        <v>781</v>
      </c>
      <c r="C49" s="584" t="e">
        <f>C50</f>
        <v>#REF!</v>
      </c>
      <c r="D49" s="581" t="e">
        <f>#REF!-C49</f>
        <v>#REF!</v>
      </c>
    </row>
    <row r="50" spans="1:4" s="568" customFormat="1" ht="25.5">
      <c r="A50" s="379" t="s">
        <v>783</v>
      </c>
      <c r="B50" s="358" t="s">
        <v>785</v>
      </c>
      <c r="C50" s="584" t="e">
        <f>#REF!</f>
        <v>#REF!</v>
      </c>
      <c r="D50" s="581" t="e">
        <f>#REF!-C50</f>
        <v>#REF!</v>
      </c>
    </row>
    <row r="51" spans="1:4" s="568" customFormat="1" ht="38.25">
      <c r="A51" s="379" t="s">
        <v>1433</v>
      </c>
      <c r="B51" s="358" t="s">
        <v>786</v>
      </c>
      <c r="C51" s="584" t="e">
        <f>C52</f>
        <v>#REF!</v>
      </c>
      <c r="D51" s="581" t="e">
        <f>#REF!-C51</f>
        <v>#REF!</v>
      </c>
    </row>
    <row r="52" spans="1:4" s="568" customFormat="1" ht="25.5">
      <c r="A52" s="379" t="s">
        <v>783</v>
      </c>
      <c r="B52" s="358" t="s">
        <v>787</v>
      </c>
      <c r="C52" s="584" t="e">
        <f>#REF!</f>
        <v>#REF!</v>
      </c>
      <c r="D52" s="581" t="e">
        <f>#REF!-C52</f>
        <v>#REF!</v>
      </c>
    </row>
    <row r="53" spans="1:4" s="568" customFormat="1" ht="38.25">
      <c r="A53" s="379" t="s">
        <v>1434</v>
      </c>
      <c r="B53" s="358" t="s">
        <v>788</v>
      </c>
      <c r="C53" s="584" t="e">
        <f>C54</f>
        <v>#REF!</v>
      </c>
      <c r="D53" s="581" t="e">
        <f>#REF!-C53</f>
        <v>#REF!</v>
      </c>
    </row>
    <row r="54" spans="1:4" s="568" customFormat="1" ht="25.5">
      <c r="A54" s="376" t="s">
        <v>790</v>
      </c>
      <c r="B54" s="358" t="s">
        <v>792</v>
      </c>
      <c r="C54" s="584" t="e">
        <f>#REF!</f>
        <v>#REF!</v>
      </c>
      <c r="D54" s="581" t="e">
        <f>#REF!-C54</f>
        <v>#REF!</v>
      </c>
    </row>
    <row r="55" spans="1:4" s="568" customFormat="1" ht="38.25">
      <c r="A55" s="379" t="s">
        <v>2592</v>
      </c>
      <c r="B55" s="358" t="s">
        <v>800</v>
      </c>
      <c r="C55" s="584" t="e">
        <f>C56+C58+C60</f>
        <v>#REF!</v>
      </c>
      <c r="D55" s="581" t="e">
        <f>#REF!-C55</f>
        <v>#REF!</v>
      </c>
    </row>
    <row r="56" spans="1:4" s="568" customFormat="1" ht="25.5">
      <c r="A56" s="379" t="s">
        <v>1438</v>
      </c>
      <c r="B56" s="358" t="s">
        <v>801</v>
      </c>
      <c r="C56" s="584" t="e">
        <f>C57</f>
        <v>#REF!</v>
      </c>
      <c r="D56" s="581" t="e">
        <f>#REF!-C56</f>
        <v>#REF!</v>
      </c>
    </row>
    <row r="57" spans="1:4" s="568" customFormat="1" ht="51">
      <c r="A57" s="379" t="s">
        <v>803</v>
      </c>
      <c r="B57" s="358" t="s">
        <v>805</v>
      </c>
      <c r="C57" s="584" t="e">
        <f>#REF!</f>
        <v>#REF!</v>
      </c>
      <c r="D57" s="581" t="e">
        <f>#REF!-C57</f>
        <v>#REF!</v>
      </c>
    </row>
    <row r="58" spans="1:4" s="568" customFormat="1" ht="51">
      <c r="A58" s="379" t="s">
        <v>1439</v>
      </c>
      <c r="B58" s="358" t="s">
        <v>806</v>
      </c>
      <c r="C58" s="584" t="e">
        <f>C59</f>
        <v>#REF!</v>
      </c>
      <c r="D58" s="581" t="e">
        <f>#REF!-C58</f>
        <v>#REF!</v>
      </c>
    </row>
    <row r="59" spans="1:4" s="568" customFormat="1" ht="51">
      <c r="A59" s="379" t="s">
        <v>803</v>
      </c>
      <c r="B59" s="358" t="s">
        <v>808</v>
      </c>
      <c r="C59" s="584" t="e">
        <f>#REF!</f>
        <v>#REF!</v>
      </c>
      <c r="D59" s="581" t="e">
        <f>#REF!-C59</f>
        <v>#REF!</v>
      </c>
    </row>
    <row r="60" spans="1:4" s="568" customFormat="1" ht="38.25">
      <c r="A60" s="379" t="s">
        <v>1440</v>
      </c>
      <c r="B60" s="358" t="s">
        <v>809</v>
      </c>
      <c r="C60" s="584" t="e">
        <f>C61</f>
        <v>#REF!</v>
      </c>
      <c r="D60" s="581" t="e">
        <f>#REF!-C60</f>
        <v>#REF!</v>
      </c>
    </row>
    <row r="61" spans="1:4" s="568" customFormat="1" ht="25.5">
      <c r="A61" s="379" t="s">
        <v>34</v>
      </c>
      <c r="B61" s="358" t="s">
        <v>812</v>
      </c>
      <c r="C61" s="584" t="e">
        <f>SUM(#REF!)</f>
        <v>#REF!</v>
      </c>
      <c r="D61" s="581" t="e">
        <f>#REF!-C61</f>
        <v>#REF!</v>
      </c>
    </row>
    <row r="62" spans="1:4" s="568" customFormat="1" ht="38.25">
      <c r="A62" s="379" t="s">
        <v>815</v>
      </c>
      <c r="B62" s="585" t="s">
        <v>816</v>
      </c>
      <c r="C62" s="588" t="e">
        <f>C63+C66+C71</f>
        <v>#REF!</v>
      </c>
      <c r="D62" s="581" t="e">
        <f>#REF!-C62</f>
        <v>#REF!</v>
      </c>
    </row>
    <row r="63" spans="1:4" s="568" customFormat="1">
      <c r="A63" s="379" t="s">
        <v>818</v>
      </c>
      <c r="B63" s="585" t="s">
        <v>819</v>
      </c>
      <c r="C63" s="588" t="e">
        <f>C64</f>
        <v>#REF!</v>
      </c>
      <c r="D63" s="581" t="e">
        <f>#REF!-C63</f>
        <v>#REF!</v>
      </c>
    </row>
    <row r="64" spans="1:4" s="568" customFormat="1" ht="25.5">
      <c r="A64" s="372" t="s">
        <v>1444</v>
      </c>
      <c r="B64" s="585" t="s">
        <v>829</v>
      </c>
      <c r="C64" s="588" t="e">
        <f>C65</f>
        <v>#REF!</v>
      </c>
      <c r="D64" s="581" t="e">
        <f>#REF!-C64</f>
        <v>#REF!</v>
      </c>
    </row>
    <row r="65" spans="1:4" s="568" customFormat="1" ht="25.5">
      <c r="A65" s="372" t="s">
        <v>822</v>
      </c>
      <c r="B65" s="585" t="s">
        <v>830</v>
      </c>
      <c r="C65" s="588" t="e">
        <f>#REF!</f>
        <v>#REF!</v>
      </c>
      <c r="D65" s="581" t="e">
        <f>#REF!-C65</f>
        <v>#REF!</v>
      </c>
    </row>
    <row r="66" spans="1:4" s="568" customFormat="1">
      <c r="A66" s="379" t="s">
        <v>832</v>
      </c>
      <c r="B66" s="585" t="s">
        <v>833</v>
      </c>
      <c r="C66" s="588" t="e">
        <f>C67+C69</f>
        <v>#REF!</v>
      </c>
      <c r="D66" s="581" t="e">
        <f>#REF!-C66</f>
        <v>#REF!</v>
      </c>
    </row>
    <row r="67" spans="1:4" s="568" customFormat="1" ht="38.25">
      <c r="A67" s="379" t="s">
        <v>1449</v>
      </c>
      <c r="B67" s="585" t="s">
        <v>838</v>
      </c>
      <c r="C67" s="584" t="e">
        <f>C68</f>
        <v>#REF!</v>
      </c>
      <c r="D67" s="581" t="e">
        <f>#REF!-C67</f>
        <v>#REF!</v>
      </c>
    </row>
    <row r="68" spans="1:4" s="568" customFormat="1" ht="63.75">
      <c r="A68" s="379" t="s">
        <v>836</v>
      </c>
      <c r="B68" s="585" t="s">
        <v>839</v>
      </c>
      <c r="C68" s="584" t="e">
        <f>#REF!+#REF!</f>
        <v>#REF!</v>
      </c>
      <c r="D68" s="581" t="e">
        <f>#REF!-C68</f>
        <v>#REF!</v>
      </c>
    </row>
    <row r="69" spans="1:4" s="568" customFormat="1" ht="25.5">
      <c r="A69" s="379" t="s">
        <v>1450</v>
      </c>
      <c r="B69" s="585" t="s">
        <v>840</v>
      </c>
      <c r="C69" s="584" t="e">
        <f>C70</f>
        <v>#REF!</v>
      </c>
      <c r="D69" s="581" t="e">
        <f>#REF!-C69</f>
        <v>#REF!</v>
      </c>
    </row>
    <row r="70" spans="1:4" s="568" customFormat="1" ht="63.75">
      <c r="A70" s="379" t="s">
        <v>836</v>
      </c>
      <c r="B70" s="585" t="s">
        <v>2593</v>
      </c>
      <c r="C70" s="584" t="e">
        <f>#REF!</f>
        <v>#REF!</v>
      </c>
      <c r="D70" s="581" t="e">
        <f>#REF!-C70</f>
        <v>#REF!</v>
      </c>
    </row>
    <row r="71" spans="1:4" s="568" customFormat="1" ht="25.5">
      <c r="A71" s="379" t="s">
        <v>843</v>
      </c>
      <c r="B71" s="585" t="s">
        <v>844</v>
      </c>
      <c r="C71" s="584" t="e">
        <f>C72</f>
        <v>#REF!</v>
      </c>
      <c r="D71" s="581" t="e">
        <f>#REF!-C71</f>
        <v>#REF!</v>
      </c>
    </row>
    <row r="72" spans="1:4" s="568" customFormat="1" ht="25.5">
      <c r="A72" s="376" t="s">
        <v>1453</v>
      </c>
      <c r="B72" s="585" t="s">
        <v>853</v>
      </c>
      <c r="C72" s="584" t="e">
        <f>C73</f>
        <v>#REF!</v>
      </c>
      <c r="D72" s="581" t="e">
        <f>#REF!-C72</f>
        <v>#REF!</v>
      </c>
    </row>
    <row r="73" spans="1:4" s="568" customFormat="1" ht="38.25">
      <c r="A73" s="376" t="s">
        <v>1454</v>
      </c>
      <c r="B73" s="585" t="s">
        <v>858</v>
      </c>
      <c r="C73" s="584" t="e">
        <f>#REF!</f>
        <v>#REF!</v>
      </c>
      <c r="D73" s="581" t="e">
        <f>#REF!-C73</f>
        <v>#REF!</v>
      </c>
    </row>
    <row r="74" spans="1:4" s="568" customFormat="1" ht="25.5">
      <c r="A74" s="379" t="s">
        <v>920</v>
      </c>
      <c r="B74" s="358" t="s">
        <v>921</v>
      </c>
      <c r="C74" s="584" t="e">
        <f>C75</f>
        <v>#REF!</v>
      </c>
      <c r="D74" s="581" t="e">
        <f>#REF!-C74</f>
        <v>#REF!</v>
      </c>
    </row>
    <row r="75" spans="1:4" s="568" customFormat="1" ht="25.5">
      <c r="A75" s="379" t="s">
        <v>924</v>
      </c>
      <c r="B75" s="358" t="s">
        <v>925</v>
      </c>
      <c r="C75" s="584" t="e">
        <f>C76</f>
        <v>#REF!</v>
      </c>
      <c r="D75" s="581" t="e">
        <f>#REF!-C75</f>
        <v>#REF!</v>
      </c>
    </row>
    <row r="76" spans="1:4" s="568" customFormat="1" ht="51">
      <c r="A76" s="379" t="s">
        <v>1464</v>
      </c>
      <c r="B76" s="358" t="s">
        <v>926</v>
      </c>
      <c r="C76" s="584" t="e">
        <f>C77</f>
        <v>#REF!</v>
      </c>
      <c r="D76" s="581" t="e">
        <f>#REF!-C76</f>
        <v>#REF!</v>
      </c>
    </row>
    <row r="77" spans="1:4" s="568" customFormat="1" ht="89.25">
      <c r="A77" s="376" t="s">
        <v>1465</v>
      </c>
      <c r="B77" s="358" t="s">
        <v>930</v>
      </c>
      <c r="C77" s="584" t="e">
        <f>#REF!</f>
        <v>#REF!</v>
      </c>
      <c r="D77" s="581" t="e">
        <f>#REF!-C77</f>
        <v>#REF!</v>
      </c>
    </row>
    <row r="78" spans="1:4" s="568" customFormat="1" ht="25.5">
      <c r="A78" s="376" t="s">
        <v>1525</v>
      </c>
      <c r="B78" s="381" t="s">
        <v>2425</v>
      </c>
      <c r="C78" s="584"/>
      <c r="D78" s="581" t="e">
        <f>#REF!-C78</f>
        <v>#REF!</v>
      </c>
    </row>
    <row r="79" spans="1:4" s="568" customFormat="1" ht="25.5">
      <c r="A79" s="379" t="s">
        <v>34</v>
      </c>
      <c r="B79" s="381" t="s">
        <v>985</v>
      </c>
      <c r="C79" s="586" t="e">
        <f>SUM(#REF!)</f>
        <v>#REF!</v>
      </c>
      <c r="D79" s="581" t="e">
        <f>#REF!-C79</f>
        <v>#REF!</v>
      </c>
    </row>
    <row r="80" spans="1:4" s="568" customFormat="1">
      <c r="A80" s="602" t="s">
        <v>2594</v>
      </c>
      <c r="B80" s="593" t="s">
        <v>985</v>
      </c>
      <c r="C80" s="595">
        <f>1.42</f>
        <v>1.42</v>
      </c>
      <c r="D80" s="581" t="e">
        <f>#REF!-C80</f>
        <v>#REF!</v>
      </c>
    </row>
    <row r="81" spans="1:4" s="568" customFormat="1" ht="25.5">
      <c r="A81" s="376" t="s">
        <v>666</v>
      </c>
      <c r="B81" s="381" t="s">
        <v>1469</v>
      </c>
      <c r="C81" s="586" t="e">
        <f>#REF!</f>
        <v>#REF!</v>
      </c>
      <c r="D81" s="581" t="e">
        <f>#REF!-C81</f>
        <v>#REF!</v>
      </c>
    </row>
    <row r="82" spans="1:4" s="568" customFormat="1" ht="38.25">
      <c r="A82" s="379" t="s">
        <v>996</v>
      </c>
      <c r="B82" s="381" t="s">
        <v>997</v>
      </c>
      <c r="C82" s="586" t="e">
        <f>SUM(#REF!)</f>
        <v>#REF!</v>
      </c>
      <c r="D82" s="581" t="e">
        <f>#REF!-C82</f>
        <v>#REF!</v>
      </c>
    </row>
    <row r="83" spans="1:4" s="568" customFormat="1" ht="25.5">
      <c r="A83" s="379" t="s">
        <v>708</v>
      </c>
      <c r="B83" s="358" t="s">
        <v>709</v>
      </c>
      <c r="C83" s="584" t="e">
        <f>C84+C86+C88</f>
        <v>#REF!</v>
      </c>
      <c r="D83" s="581" t="e">
        <f>#REF!-C83</f>
        <v>#REF!</v>
      </c>
    </row>
    <row r="84" spans="1:4" s="568" customFormat="1" ht="25.5">
      <c r="A84" s="379" t="s">
        <v>1418</v>
      </c>
      <c r="B84" s="358" t="s">
        <v>710</v>
      </c>
      <c r="C84" s="584" t="e">
        <f>C85</f>
        <v>#REF!</v>
      </c>
      <c r="D84" s="581" t="e">
        <f>#REF!-C84</f>
        <v>#REF!</v>
      </c>
    </row>
    <row r="85" spans="1:4" s="568" customFormat="1" ht="38.25">
      <c r="A85" s="379" t="s">
        <v>1419</v>
      </c>
      <c r="B85" s="358" t="s">
        <v>714</v>
      </c>
      <c r="C85" s="584" t="e">
        <f>#REF!</f>
        <v>#REF!</v>
      </c>
      <c r="D85" s="581" t="e">
        <f>#REF!-C85</f>
        <v>#REF!</v>
      </c>
    </row>
    <row r="86" spans="1:4" s="568" customFormat="1" ht="38.25">
      <c r="A86" s="379" t="s">
        <v>1420</v>
      </c>
      <c r="B86" s="358" t="s">
        <v>715</v>
      </c>
      <c r="C86" s="584" t="e">
        <f>C87</f>
        <v>#REF!</v>
      </c>
      <c r="D86" s="581" t="e">
        <f>#REF!-C86</f>
        <v>#REF!</v>
      </c>
    </row>
    <row r="87" spans="1:4" s="568" customFormat="1" ht="38.25">
      <c r="A87" s="379" t="s">
        <v>717</v>
      </c>
      <c r="B87" s="358" t="s">
        <v>718</v>
      </c>
      <c r="C87" s="584" t="e">
        <f>#REF!</f>
        <v>#REF!</v>
      </c>
      <c r="D87" s="581" t="e">
        <f>#REF!-C87</f>
        <v>#REF!</v>
      </c>
    </row>
    <row r="88" spans="1:4" s="568" customFormat="1" ht="38.25">
      <c r="A88" s="379" t="s">
        <v>1421</v>
      </c>
      <c r="B88" s="358" t="s">
        <v>719</v>
      </c>
      <c r="C88" s="584" t="e">
        <f>C89</f>
        <v>#REF!</v>
      </c>
      <c r="D88" s="581" t="e">
        <f>#REF!-C88</f>
        <v>#REF!</v>
      </c>
    </row>
    <row r="89" spans="1:4" s="568" customFormat="1" ht="38.25">
      <c r="A89" s="379" t="s">
        <v>717</v>
      </c>
      <c r="B89" s="358" t="s">
        <v>720</v>
      </c>
      <c r="C89" s="584" t="e">
        <f>#REF!</f>
        <v>#REF!</v>
      </c>
      <c r="D89" s="581" t="e">
        <f>#REF!-C89</f>
        <v>#REF!</v>
      </c>
    </row>
    <row r="90" spans="1:4" s="568" customFormat="1" ht="25.5">
      <c r="A90" s="379" t="s">
        <v>1423</v>
      </c>
      <c r="B90" s="358" t="s">
        <v>727</v>
      </c>
      <c r="C90" s="584" t="e">
        <f>C91</f>
        <v>#REF!</v>
      </c>
      <c r="D90" s="581" t="e">
        <f>#REF!-C90</f>
        <v>#REF!</v>
      </c>
    </row>
    <row r="91" spans="1:4" s="568" customFormat="1" ht="25.5">
      <c r="A91" s="379" t="s">
        <v>725</v>
      </c>
      <c r="B91" s="358" t="s">
        <v>728</v>
      </c>
      <c r="C91" s="584" t="e">
        <f>#REF!</f>
        <v>#REF!</v>
      </c>
      <c r="D91" s="581" t="e">
        <f>#REF!-C91</f>
        <v>#REF!</v>
      </c>
    </row>
    <row r="92" spans="1:4" s="568" customFormat="1" ht="25.5">
      <c r="A92" s="379" t="s">
        <v>740</v>
      </c>
      <c r="B92" s="358" t="s">
        <v>741</v>
      </c>
      <c r="C92" s="584" t="e">
        <f>C93+C95</f>
        <v>#REF!</v>
      </c>
      <c r="D92" s="581" t="e">
        <f>#REF!-C92</f>
        <v>#REF!</v>
      </c>
    </row>
    <row r="93" spans="1:4" s="568" customFormat="1" ht="25.5">
      <c r="A93" s="379" t="s">
        <v>1425</v>
      </c>
      <c r="B93" s="358" t="s">
        <v>742</v>
      </c>
      <c r="C93" s="584" t="e">
        <f>#REF!</f>
        <v>#REF!</v>
      </c>
      <c r="D93" s="581" t="e">
        <f>#REF!-C93</f>
        <v>#REF!</v>
      </c>
    </row>
    <row r="94" spans="1:4" s="568" customFormat="1" ht="25.5">
      <c r="A94" s="379" t="s">
        <v>746</v>
      </c>
      <c r="B94" s="358" t="s">
        <v>747</v>
      </c>
      <c r="C94" s="584" t="e">
        <f>#REF!</f>
        <v>#REF!</v>
      </c>
      <c r="D94" s="581" t="e">
        <f>#REF!-C94</f>
        <v>#REF!</v>
      </c>
    </row>
    <row r="95" spans="1:4" s="568" customFormat="1" ht="38.25">
      <c r="A95" s="379" t="s">
        <v>748</v>
      </c>
      <c r="B95" s="358" t="s">
        <v>749</v>
      </c>
      <c r="C95" s="584" t="e">
        <f>C96</f>
        <v>#REF!</v>
      </c>
      <c r="D95" s="581" t="e">
        <f>#REF!-C95</f>
        <v>#REF!</v>
      </c>
    </row>
    <row r="96" spans="1:4" s="568" customFormat="1" ht="25.5">
      <c r="A96" s="379" t="s">
        <v>746</v>
      </c>
      <c r="B96" s="358" t="s">
        <v>750</v>
      </c>
      <c r="C96" s="584" t="e">
        <f>#REF!</f>
        <v>#REF!</v>
      </c>
      <c r="D96" s="581" t="e">
        <f>#REF!-C96</f>
        <v>#REF!</v>
      </c>
    </row>
    <row r="97" spans="1:4" s="568" customFormat="1" ht="25.5">
      <c r="A97" s="379" t="s">
        <v>2595</v>
      </c>
      <c r="B97" s="358" t="s">
        <v>758</v>
      </c>
      <c r="C97" s="584" t="e">
        <f>C98</f>
        <v>#REF!</v>
      </c>
      <c r="D97" s="581" t="e">
        <f>#REF!-C97</f>
        <v>#REF!</v>
      </c>
    </row>
    <row r="98" spans="1:4" s="568" customFormat="1" ht="38.25">
      <c r="A98" s="379" t="s">
        <v>1427</v>
      </c>
      <c r="B98" s="358" t="s">
        <v>759</v>
      </c>
      <c r="C98" s="584" t="e">
        <f>C99</f>
        <v>#REF!</v>
      </c>
      <c r="D98" s="581" t="e">
        <f>#REF!-C98</f>
        <v>#REF!</v>
      </c>
    </row>
    <row r="99" spans="1:4" s="568" customFormat="1" ht="38.25">
      <c r="A99" s="379" t="s">
        <v>1428</v>
      </c>
      <c r="B99" s="358" t="s">
        <v>763</v>
      </c>
      <c r="C99" s="584" t="e">
        <f>#REF!</f>
        <v>#REF!</v>
      </c>
      <c r="D99" s="581" t="e">
        <f>#REF!-C99</f>
        <v>#REF!</v>
      </c>
    </row>
    <row r="100" spans="1:4" s="568" customFormat="1" ht="25.5">
      <c r="A100" s="379" t="s">
        <v>527</v>
      </c>
      <c r="B100" s="358" t="s">
        <v>528</v>
      </c>
      <c r="C100" s="584" t="e">
        <f>C101</f>
        <v>#REF!</v>
      </c>
      <c r="D100" s="581" t="e">
        <f>#REF!-C100</f>
        <v>#REF!</v>
      </c>
    </row>
    <row r="101" spans="1:4" s="568" customFormat="1" ht="51">
      <c r="A101" s="379" t="s">
        <v>530</v>
      </c>
      <c r="B101" s="358" t="s">
        <v>531</v>
      </c>
      <c r="C101" s="584" t="e">
        <f>C102</f>
        <v>#REF!</v>
      </c>
      <c r="D101" s="581" t="e">
        <f>#REF!-C101</f>
        <v>#REF!</v>
      </c>
    </row>
    <row r="102" spans="1:4" s="568" customFormat="1" ht="63.75">
      <c r="A102" s="379" t="s">
        <v>1367</v>
      </c>
      <c r="B102" s="358" t="s">
        <v>532</v>
      </c>
      <c r="C102" s="584" t="e">
        <f>C103</f>
        <v>#REF!</v>
      </c>
      <c r="D102" s="581" t="e">
        <f>#REF!-C102</f>
        <v>#REF!</v>
      </c>
    </row>
    <row r="103" spans="1:4" s="568" customFormat="1" ht="25.5">
      <c r="A103" s="379" t="s">
        <v>534</v>
      </c>
      <c r="B103" s="358" t="s">
        <v>536</v>
      </c>
      <c r="C103" s="584" t="e">
        <f>#REF!</f>
        <v>#REF!</v>
      </c>
      <c r="D103" s="581" t="e">
        <f>#REF!-C103</f>
        <v>#REF!</v>
      </c>
    </row>
    <row r="104" spans="1:4" s="568" customFormat="1" ht="38.25">
      <c r="A104" s="379" t="s">
        <v>1435</v>
      </c>
      <c r="B104" s="358" t="s">
        <v>793</v>
      </c>
      <c r="C104" s="584" t="e">
        <f>C105</f>
        <v>#REF!</v>
      </c>
      <c r="D104" s="581" t="e">
        <f>#REF!-C104</f>
        <v>#REF!</v>
      </c>
    </row>
    <row r="105" spans="1:4" s="568" customFormat="1" ht="25.5">
      <c r="A105" s="376" t="s">
        <v>1436</v>
      </c>
      <c r="B105" s="358" t="s">
        <v>797</v>
      </c>
      <c r="C105" s="584" t="e">
        <f>#REF!</f>
        <v>#REF!</v>
      </c>
      <c r="D105" s="581" t="e">
        <f>#REF!-C105</f>
        <v>#REF!</v>
      </c>
    </row>
    <row r="106" spans="1:4" s="568" customFormat="1" ht="51">
      <c r="A106" s="376" t="s">
        <v>364</v>
      </c>
      <c r="B106" s="358" t="s">
        <v>365</v>
      </c>
      <c r="C106" s="584" t="e">
        <f>C107</f>
        <v>#REF!</v>
      </c>
      <c r="D106" s="581" t="e">
        <f>#REF!-C106</f>
        <v>#REF!</v>
      </c>
    </row>
    <row r="107" spans="1:4" s="568" customFormat="1">
      <c r="A107" s="376" t="s">
        <v>453</v>
      </c>
      <c r="B107" s="358" t="s">
        <v>454</v>
      </c>
      <c r="C107" s="584" t="e">
        <f>C108</f>
        <v>#REF!</v>
      </c>
      <c r="D107" s="581" t="e">
        <f>#REF!-C107</f>
        <v>#REF!</v>
      </c>
    </row>
    <row r="108" spans="1:4" s="568" customFormat="1" ht="25.5">
      <c r="A108" s="376" t="s">
        <v>1337</v>
      </c>
      <c r="B108" s="358" t="s">
        <v>459</v>
      </c>
      <c r="C108" s="584" t="e">
        <f>C111+C109</f>
        <v>#REF!</v>
      </c>
      <c r="D108" s="581" t="e">
        <f>#REF!-C108</f>
        <v>#REF!</v>
      </c>
    </row>
    <row r="109" spans="1:4" s="568" customFormat="1" ht="38.25">
      <c r="A109" s="357" t="s">
        <v>1338</v>
      </c>
      <c r="B109" s="358" t="s">
        <v>1339</v>
      </c>
      <c r="C109" s="584" t="e">
        <f>#REF!</f>
        <v>#REF!</v>
      </c>
      <c r="D109" s="581" t="e">
        <f>#REF!-C109</f>
        <v>#REF!</v>
      </c>
    </row>
    <row r="110" spans="1:4" s="568" customFormat="1" ht="25.5">
      <c r="A110" s="357" t="s">
        <v>2596</v>
      </c>
      <c r="B110" s="358" t="s">
        <v>1339</v>
      </c>
      <c r="C110" s="584">
        <f>90000</f>
        <v>90000</v>
      </c>
      <c r="D110" s="581" t="e">
        <f>#REF!-C110</f>
        <v>#REF!</v>
      </c>
    </row>
    <row r="111" spans="1:4" s="568" customFormat="1" ht="38.25">
      <c r="A111" s="357" t="s">
        <v>1340</v>
      </c>
      <c r="B111" s="358" t="s">
        <v>1341</v>
      </c>
      <c r="C111" s="584" t="e">
        <f>#REF!</f>
        <v>#REF!</v>
      </c>
      <c r="D111" s="581" t="e">
        <f>#REF!-C111</f>
        <v>#REF!</v>
      </c>
    </row>
    <row r="112" spans="1:4" s="568" customFormat="1" ht="25.5">
      <c r="A112" s="357" t="s">
        <v>2596</v>
      </c>
      <c r="B112" s="358" t="s">
        <v>1341</v>
      </c>
      <c r="C112" s="584">
        <v>4736.84</v>
      </c>
      <c r="D112" s="581" t="e">
        <f>#REF!-C112</f>
        <v>#REF!</v>
      </c>
    </row>
    <row r="113" spans="1:4" s="568" customFormat="1" ht="51">
      <c r="A113" s="357" t="s">
        <v>676</v>
      </c>
      <c r="B113" s="358" t="s">
        <v>677</v>
      </c>
      <c r="C113" s="584" t="e">
        <f>C114</f>
        <v>#REF!</v>
      </c>
      <c r="D113" s="584" t="e">
        <f>#REF!-C113</f>
        <v>#REF!</v>
      </c>
    </row>
    <row r="114" spans="1:4" s="568" customFormat="1" ht="51">
      <c r="A114" s="357" t="s">
        <v>657</v>
      </c>
      <c r="B114" s="358" t="s">
        <v>679</v>
      </c>
      <c r="C114" s="584" t="e">
        <f>C115+C119</f>
        <v>#REF!</v>
      </c>
      <c r="D114" s="581" t="e">
        <f>#REF!-C114</f>
        <v>#REF!</v>
      </c>
    </row>
    <row r="115" spans="1:4" s="568" customFormat="1" ht="38.25">
      <c r="A115" s="376" t="s">
        <v>1414</v>
      </c>
      <c r="B115" s="358" t="s">
        <v>680</v>
      </c>
      <c r="C115" s="584" t="e">
        <f>C116+C117</f>
        <v>#REF!</v>
      </c>
      <c r="D115" s="581" t="e">
        <f>#REF!-C115</f>
        <v>#REF!</v>
      </c>
    </row>
    <row r="116" spans="1:4" s="570" customFormat="1" ht="51">
      <c r="A116" s="376" t="s">
        <v>682</v>
      </c>
      <c r="B116" s="358" t="s">
        <v>684</v>
      </c>
      <c r="C116" s="584" t="e">
        <f>SUM(#REF!)</f>
        <v>#REF!</v>
      </c>
      <c r="D116" s="581" t="e">
        <f>#REF!-C116</f>
        <v>#REF!</v>
      </c>
    </row>
    <row r="117" spans="1:4" s="570" customFormat="1" ht="25.5">
      <c r="A117" s="376" t="s">
        <v>686</v>
      </c>
      <c r="B117" s="358" t="s">
        <v>688</v>
      </c>
      <c r="C117" s="584" t="e">
        <f>#REF!</f>
        <v>#REF!</v>
      </c>
      <c r="D117" s="581" t="e">
        <f>#REF!-C117</f>
        <v>#REF!</v>
      </c>
    </row>
    <row r="118" spans="1:4" s="568" customFormat="1">
      <c r="A118" s="602" t="s">
        <v>2594</v>
      </c>
      <c r="B118" s="593" t="s">
        <v>688</v>
      </c>
      <c r="C118" s="595">
        <f>244.18-90.98</f>
        <v>153.19999999999999</v>
      </c>
      <c r="D118" s="581" t="e">
        <f>#REF!-C118</f>
        <v>#REF!</v>
      </c>
    </row>
    <row r="119" spans="1:4" s="568" customFormat="1" ht="51">
      <c r="A119" s="376" t="s">
        <v>1417</v>
      </c>
      <c r="B119" s="358" t="s">
        <v>698</v>
      </c>
      <c r="C119" s="584" t="e">
        <f>C120</f>
        <v>#REF!</v>
      </c>
      <c r="D119" s="581" t="e">
        <f>#REF!-C119</f>
        <v>#REF!</v>
      </c>
    </row>
    <row r="120" spans="1:4" s="568" customFormat="1" ht="51">
      <c r="A120" s="376" t="s">
        <v>700</v>
      </c>
      <c r="B120" s="358" t="s">
        <v>702</v>
      </c>
      <c r="C120" s="584" t="e">
        <f>#REF!</f>
        <v>#REF!</v>
      </c>
      <c r="D120" s="581" t="e">
        <f>#REF!-C120</f>
        <v>#REF!</v>
      </c>
    </row>
    <row r="121" spans="1:4" s="568" customFormat="1" ht="25.5">
      <c r="A121" s="376" t="s">
        <v>2438</v>
      </c>
      <c r="B121" s="358" t="s">
        <v>1014</v>
      </c>
      <c r="C121" s="584" t="e">
        <f>C122+C127</f>
        <v>#REF!</v>
      </c>
      <c r="D121" s="581" t="e">
        <f>#REF!-C121</f>
        <v>#REF!</v>
      </c>
    </row>
    <row r="122" spans="1:4" s="598" customFormat="1" ht="38.25">
      <c r="A122" s="376" t="s">
        <v>1016</v>
      </c>
      <c r="B122" s="358" t="s">
        <v>1017</v>
      </c>
      <c r="C122" s="584" t="e">
        <f>C124+C123+C126</f>
        <v>#REF!</v>
      </c>
      <c r="D122" s="581" t="e">
        <f>#REF!-C122</f>
        <v>#REF!</v>
      </c>
    </row>
    <row r="123" spans="1:4" s="598" customFormat="1" ht="25.5">
      <c r="A123" s="376" t="s">
        <v>942</v>
      </c>
      <c r="B123" s="358" t="s">
        <v>1019</v>
      </c>
      <c r="C123" s="584" t="e">
        <f>SUM(#REF!)</f>
        <v>#REF!</v>
      </c>
      <c r="D123" s="581" t="e">
        <f>#REF!-C123</f>
        <v>#REF!</v>
      </c>
    </row>
    <row r="124" spans="1:4" s="598" customFormat="1" ht="25.5">
      <c r="A124" s="376" t="s">
        <v>945</v>
      </c>
      <c r="B124" s="358" t="s">
        <v>1021</v>
      </c>
      <c r="C124" s="584" t="e">
        <f>SUM(#REF!)</f>
        <v>#REF!</v>
      </c>
      <c r="D124" s="581" t="e">
        <f>#REF!-C124</f>
        <v>#REF!</v>
      </c>
    </row>
    <row r="125" spans="1:4" s="598" customFormat="1" ht="25.5">
      <c r="A125" s="376" t="s">
        <v>1525</v>
      </c>
      <c r="B125" s="358" t="s">
        <v>2439</v>
      </c>
      <c r="C125" s="584"/>
      <c r="D125" s="581" t="e">
        <f>#REF!-C125</f>
        <v>#REF!</v>
      </c>
    </row>
    <row r="126" spans="1:4" s="598" customFormat="1" ht="25.5">
      <c r="A126" s="376" t="s">
        <v>666</v>
      </c>
      <c r="B126" s="358" t="s">
        <v>1475</v>
      </c>
      <c r="C126" s="584" t="e">
        <f>#REF!</f>
        <v>#REF!</v>
      </c>
      <c r="D126" s="581" t="e">
        <f>#REF!-C126</f>
        <v>#REF!</v>
      </c>
    </row>
    <row r="127" spans="1:4" s="598" customFormat="1" ht="30" customHeight="1">
      <c r="A127" s="376" t="s">
        <v>1023</v>
      </c>
      <c r="B127" s="358" t="s">
        <v>1024</v>
      </c>
      <c r="C127" s="584" t="e">
        <f>C129+C128</f>
        <v>#REF!</v>
      </c>
      <c r="D127" s="581" t="e">
        <f>#REF!-C127</f>
        <v>#REF!</v>
      </c>
    </row>
    <row r="128" spans="1:4" s="598" customFormat="1" ht="25.5">
      <c r="A128" s="376" t="s">
        <v>1478</v>
      </c>
      <c r="B128" s="358" t="s">
        <v>1479</v>
      </c>
      <c r="C128" s="584" t="e">
        <f>#REF!</f>
        <v>#REF!</v>
      </c>
      <c r="D128" s="581" t="e">
        <f>#REF!-C128</f>
        <v>#REF!</v>
      </c>
    </row>
    <row r="129" spans="1:4" s="598" customFormat="1" ht="76.5">
      <c r="A129" s="376" t="s">
        <v>1480</v>
      </c>
      <c r="B129" s="358" t="s">
        <v>1028</v>
      </c>
      <c r="C129" s="584" t="e">
        <f>#REF!</f>
        <v>#REF!</v>
      </c>
      <c r="D129" s="581" t="e">
        <f>#REF!-C129</f>
        <v>#REF!</v>
      </c>
    </row>
    <row r="130" spans="1:4" s="598" customFormat="1" ht="51">
      <c r="A130" s="376" t="s">
        <v>103</v>
      </c>
      <c r="B130" s="358" t="s">
        <v>104</v>
      </c>
      <c r="C130" s="584" t="e">
        <f>C131</f>
        <v>#REF!</v>
      </c>
      <c r="D130" s="581" t="e">
        <f>#REF!-C130</f>
        <v>#REF!</v>
      </c>
    </row>
    <row r="131" spans="1:4" s="598" customFormat="1" ht="51">
      <c r="A131" s="376" t="s">
        <v>107</v>
      </c>
      <c r="B131" s="358" t="s">
        <v>108</v>
      </c>
      <c r="C131" s="584" t="e">
        <f>C132</f>
        <v>#REF!</v>
      </c>
      <c r="D131" s="581" t="e">
        <f>#REF!-C131</f>
        <v>#REF!</v>
      </c>
    </row>
    <row r="132" spans="1:4" s="598" customFormat="1" ht="51">
      <c r="A132" s="376" t="s">
        <v>1271</v>
      </c>
      <c r="B132" s="358" t="s">
        <v>114</v>
      </c>
      <c r="C132" s="584" t="e">
        <f>C133</f>
        <v>#REF!</v>
      </c>
      <c r="D132" s="581" t="e">
        <f>#REF!-C132</f>
        <v>#REF!</v>
      </c>
    </row>
    <row r="133" spans="1:4" s="598" customFormat="1" ht="51">
      <c r="A133" s="376" t="s">
        <v>116</v>
      </c>
      <c r="B133" s="358" t="s">
        <v>118</v>
      </c>
      <c r="C133" s="584" t="e">
        <f>#REF!</f>
        <v>#REF!</v>
      </c>
      <c r="D133" s="581" t="e">
        <f>#REF!-C133</f>
        <v>#REF!</v>
      </c>
    </row>
    <row r="134" spans="1:4" s="598" customFormat="1" ht="12.75">
      <c r="A134" s="602" t="s">
        <v>2594</v>
      </c>
      <c r="B134" s="593" t="s">
        <v>118</v>
      </c>
      <c r="C134" s="595">
        <f>277-65.18</f>
        <v>211.82</v>
      </c>
      <c r="D134" s="581" t="e">
        <f>#REF!-C134</f>
        <v>#REF!</v>
      </c>
    </row>
    <row r="135" spans="1:4" s="598" customFormat="1" ht="38.25">
      <c r="A135" s="376" t="s">
        <v>398</v>
      </c>
      <c r="B135" s="358" t="s">
        <v>399</v>
      </c>
      <c r="C135" s="584" t="e">
        <f>C136</f>
        <v>#REF!</v>
      </c>
      <c r="D135" s="581" t="e">
        <f>#REF!-C135</f>
        <v>#REF!</v>
      </c>
    </row>
    <row r="136" spans="1:4" s="598" customFormat="1" ht="38.25">
      <c r="A136" s="376" t="s">
        <v>1317</v>
      </c>
      <c r="B136" s="358" t="s">
        <v>410</v>
      </c>
      <c r="C136" s="584" t="e">
        <f>C137</f>
        <v>#REF!</v>
      </c>
      <c r="D136" s="581" t="e">
        <f>#REF!-C136</f>
        <v>#REF!</v>
      </c>
    </row>
    <row r="137" spans="1:4" s="598" customFormat="1" ht="25.5">
      <c r="A137" s="376" t="s">
        <v>1320</v>
      </c>
      <c r="B137" s="358" t="s">
        <v>435</v>
      </c>
      <c r="C137" s="584" t="e">
        <f>#REF!</f>
        <v>#REF!</v>
      </c>
      <c r="D137" s="581" t="e">
        <f>#REF!-C137</f>
        <v>#REF!</v>
      </c>
    </row>
    <row r="138" spans="1:4" s="598" customFormat="1" ht="25.5">
      <c r="A138" s="376" t="s">
        <v>1415</v>
      </c>
      <c r="B138" s="358" t="s">
        <v>693</v>
      </c>
      <c r="C138" s="584" t="e">
        <f>C139</f>
        <v>#REF!</v>
      </c>
      <c r="D138" s="581" t="e">
        <f>#REF!-C138</f>
        <v>#REF!</v>
      </c>
    </row>
    <row r="139" spans="1:4" s="598" customFormat="1" ht="38.25">
      <c r="A139" s="376" t="s">
        <v>1416</v>
      </c>
      <c r="B139" s="358" t="s">
        <v>697</v>
      </c>
      <c r="C139" s="584" t="e">
        <f>#REF!</f>
        <v>#REF!</v>
      </c>
      <c r="D139" s="581" t="e">
        <f>#REF!-C139</f>
        <v>#REF!</v>
      </c>
    </row>
    <row r="140" spans="1:4" s="598" customFormat="1" ht="12.75">
      <c r="A140" s="602" t="s">
        <v>2594</v>
      </c>
      <c r="B140" s="593" t="s">
        <v>697</v>
      </c>
      <c r="C140" s="595">
        <f>214.4-17.39</f>
        <v>197.01</v>
      </c>
      <c r="D140" s="581" t="e">
        <f>#REF!-C140</f>
        <v>#REF!</v>
      </c>
    </row>
    <row r="141" spans="1:4" s="598" customFormat="1" ht="38.25">
      <c r="A141" s="376" t="s">
        <v>1476</v>
      </c>
      <c r="B141" s="358" t="s">
        <v>1477</v>
      </c>
      <c r="C141" s="584" t="e">
        <f>#REF!</f>
        <v>#REF!</v>
      </c>
      <c r="D141" s="581" t="e">
        <f>#REF!-C141</f>
        <v>#REF!</v>
      </c>
    </row>
    <row r="142" spans="1:4" s="598" customFormat="1" ht="12.75">
      <c r="A142" s="602" t="s">
        <v>2594</v>
      </c>
      <c r="B142" s="593" t="s">
        <v>1477</v>
      </c>
      <c r="C142" s="595">
        <f>9.6</f>
        <v>9.6</v>
      </c>
      <c r="D142" s="581" t="e">
        <f>#REF!-C142</f>
        <v>#REF!</v>
      </c>
    </row>
    <row r="143" spans="1:4" s="598" customFormat="1" ht="25.5">
      <c r="A143" s="609" t="s">
        <v>1030</v>
      </c>
      <c r="B143" s="358" t="s">
        <v>1031</v>
      </c>
      <c r="C143" s="584" t="e">
        <f>C144</f>
        <v>#REF!</v>
      </c>
      <c r="D143" s="581" t="e">
        <f>#REF!-C143</f>
        <v>#REF!</v>
      </c>
    </row>
    <row r="144" spans="1:4" s="598" customFormat="1" ht="25.5">
      <c r="A144" s="609" t="s">
        <v>1033</v>
      </c>
      <c r="B144" s="358" t="s">
        <v>1034</v>
      </c>
      <c r="C144" s="584" t="e">
        <f>C145+C146</f>
        <v>#REF!</v>
      </c>
      <c r="D144" s="581" t="e">
        <f>#REF!-C144</f>
        <v>#REF!</v>
      </c>
    </row>
    <row r="145" spans="1:4" s="598" customFormat="1" ht="25.5">
      <c r="A145" s="610" t="s">
        <v>942</v>
      </c>
      <c r="B145" s="358" t="s">
        <v>1036</v>
      </c>
      <c r="C145" s="584" t="e">
        <f>SUM(#REF!)</f>
        <v>#REF!</v>
      </c>
      <c r="D145" s="581" t="e">
        <f>#REF!-C145</f>
        <v>#REF!</v>
      </c>
    </row>
    <row r="146" spans="1:4" s="598" customFormat="1" ht="25.5">
      <c r="A146" s="610" t="s">
        <v>945</v>
      </c>
      <c r="B146" s="358" t="s">
        <v>1038</v>
      </c>
      <c r="C146" s="584" t="e">
        <f>#REF!</f>
        <v>#REF!</v>
      </c>
      <c r="D146" s="581" t="e">
        <f>#REF!-C146</f>
        <v>#REF!</v>
      </c>
    </row>
    <row r="147" spans="1:4" s="598" customFormat="1" ht="38.25">
      <c r="A147" s="363" t="s">
        <v>654</v>
      </c>
      <c r="B147" s="358" t="s">
        <v>655</v>
      </c>
      <c r="C147" s="584" t="e">
        <f>C148</f>
        <v>#REF!</v>
      </c>
      <c r="D147" s="581" t="e">
        <f>#REF!-C147</f>
        <v>#REF!</v>
      </c>
    </row>
    <row r="148" spans="1:4" s="598" customFormat="1" ht="38.25">
      <c r="A148" s="379" t="s">
        <v>1410</v>
      </c>
      <c r="B148" s="358" t="s">
        <v>658</v>
      </c>
      <c r="C148" s="584" t="e">
        <f>C149</f>
        <v>#REF!</v>
      </c>
      <c r="D148" s="581" t="e">
        <f>#REF!-C148</f>
        <v>#REF!</v>
      </c>
    </row>
    <row r="149" spans="1:4" s="598" customFormat="1" ht="25.5">
      <c r="A149" s="363" t="s">
        <v>1411</v>
      </c>
      <c r="B149" s="358" t="s">
        <v>659</v>
      </c>
      <c r="C149" s="584" t="e">
        <f>C150</f>
        <v>#REF!</v>
      </c>
      <c r="D149" s="581" t="e">
        <f>#REF!-C149</f>
        <v>#REF!</v>
      </c>
    </row>
    <row r="150" spans="1:4" s="598" customFormat="1" ht="12.75">
      <c r="A150" s="376" t="s">
        <v>661</v>
      </c>
      <c r="B150" s="358" t="s">
        <v>663</v>
      </c>
      <c r="C150" s="584" t="e">
        <f>#REF!</f>
        <v>#REF!</v>
      </c>
      <c r="D150" s="581" t="e">
        <f>#REF!-C150</f>
        <v>#REF!</v>
      </c>
    </row>
    <row r="151" spans="1:4" s="598" customFormat="1" ht="51">
      <c r="A151" s="363" t="s">
        <v>1412</v>
      </c>
      <c r="B151" s="358" t="s">
        <v>664</v>
      </c>
      <c r="C151" s="584" t="e">
        <f>C152</f>
        <v>#REF!</v>
      </c>
      <c r="D151" s="581" t="e">
        <f>#REF!-C151</f>
        <v>#REF!</v>
      </c>
    </row>
    <row r="152" spans="1:4" s="598" customFormat="1" ht="25.5">
      <c r="A152" s="376" t="s">
        <v>666</v>
      </c>
      <c r="B152" s="358" t="s">
        <v>668</v>
      </c>
      <c r="C152" s="584" t="e">
        <f>#REF!</f>
        <v>#REF!</v>
      </c>
      <c r="D152" s="581" t="e">
        <f>#REF!-C152</f>
        <v>#REF!</v>
      </c>
    </row>
    <row r="153" spans="1:4" s="598" customFormat="1" ht="25.5">
      <c r="A153" s="609" t="s">
        <v>1030</v>
      </c>
      <c r="B153" s="358" t="s">
        <v>1031</v>
      </c>
      <c r="C153" s="584"/>
      <c r="D153" s="581" t="e">
        <f>#REF!-C153</f>
        <v>#REF!</v>
      </c>
    </row>
    <row r="154" spans="1:4" s="598" customFormat="1" ht="25.5">
      <c r="A154" s="609" t="s">
        <v>1033</v>
      </c>
      <c r="B154" s="358" t="s">
        <v>1034</v>
      </c>
      <c r="C154" s="584"/>
      <c r="D154" s="581" t="e">
        <f>#REF!-C154</f>
        <v>#REF!</v>
      </c>
    </row>
    <row r="155" spans="1:4" s="598" customFormat="1" ht="25.5">
      <c r="A155" s="376" t="s">
        <v>1525</v>
      </c>
      <c r="B155" s="358" t="s">
        <v>2597</v>
      </c>
      <c r="C155" s="584"/>
      <c r="D155" s="581" t="e">
        <f>#REF!-C155</f>
        <v>#REF!</v>
      </c>
    </row>
    <row r="156" spans="1:4" s="598" customFormat="1" ht="25.5">
      <c r="A156" s="376" t="s">
        <v>1525</v>
      </c>
      <c r="B156" s="358" t="s">
        <v>1526</v>
      </c>
      <c r="C156" s="584" t="e">
        <f>#REF!</f>
        <v>#REF!</v>
      </c>
      <c r="D156" s="581" t="e">
        <f>#REF!-C156</f>
        <v>#REF!</v>
      </c>
    </row>
    <row r="157" spans="1:4" s="598" customFormat="1" ht="38.25">
      <c r="A157" s="363" t="s">
        <v>1413</v>
      </c>
      <c r="B157" s="358" t="s">
        <v>669</v>
      </c>
      <c r="C157" s="584" t="e">
        <f>C158</f>
        <v>#REF!</v>
      </c>
      <c r="D157" s="581" t="e">
        <f>#REF!-C157</f>
        <v>#REF!</v>
      </c>
    </row>
    <row r="158" spans="1:4" s="598" customFormat="1" ht="12.75">
      <c r="A158" s="363" t="s">
        <v>671</v>
      </c>
      <c r="B158" s="358" t="s">
        <v>673</v>
      </c>
      <c r="C158" s="584" t="e">
        <f>#REF!</f>
        <v>#REF!</v>
      </c>
      <c r="D158" s="581" t="e">
        <f>#REF!-C158</f>
        <v>#REF!</v>
      </c>
    </row>
    <row r="159" spans="1:4" s="598" customFormat="1" ht="25.5">
      <c r="A159" s="376" t="s">
        <v>1047</v>
      </c>
      <c r="B159" s="358" t="s">
        <v>1048</v>
      </c>
      <c r="C159" s="584" t="e">
        <f>C160</f>
        <v>#REF!</v>
      </c>
      <c r="D159" s="581" t="e">
        <f>#REF!-C159</f>
        <v>#REF!</v>
      </c>
    </row>
    <row r="160" spans="1:4" s="598" customFormat="1" ht="38.25">
      <c r="A160" s="376" t="s">
        <v>1050</v>
      </c>
      <c r="B160" s="358" t="s">
        <v>1805</v>
      </c>
      <c r="C160" s="584" t="e">
        <f>C161+C162+C163</f>
        <v>#REF!</v>
      </c>
      <c r="D160" s="581" t="e">
        <f>#REF!-C160</f>
        <v>#REF!</v>
      </c>
    </row>
    <row r="161" spans="1:4" s="598" customFormat="1" ht="25.5">
      <c r="A161" s="376" t="s">
        <v>942</v>
      </c>
      <c r="B161" s="358" t="s">
        <v>1052</v>
      </c>
      <c r="C161" s="584" t="e">
        <f>SUM(#REF!)</f>
        <v>#REF!</v>
      </c>
      <c r="D161" s="581" t="e">
        <f>#REF!-C161</f>
        <v>#REF!</v>
      </c>
    </row>
    <row r="162" spans="1:4" s="598" customFormat="1" ht="25.5">
      <c r="A162" s="376" t="s">
        <v>945</v>
      </c>
      <c r="B162" s="358" t="s">
        <v>1054</v>
      </c>
      <c r="C162" s="584" t="e">
        <f>#REF!</f>
        <v>#REF!</v>
      </c>
      <c r="D162" s="581" t="e">
        <f>#REF!-C162</f>
        <v>#REF!</v>
      </c>
    </row>
    <row r="163" spans="1:4" s="598" customFormat="1" ht="25.5">
      <c r="A163" s="363" t="s">
        <v>1232</v>
      </c>
      <c r="B163" s="358" t="s">
        <v>1481</v>
      </c>
      <c r="C163" s="584" t="e">
        <f>#REF!</f>
        <v>#REF!</v>
      </c>
      <c r="D163" s="581" t="e">
        <f>#REF!-C163</f>
        <v>#REF!</v>
      </c>
    </row>
    <row r="164" spans="1:4" s="598" customFormat="1" ht="51">
      <c r="A164" s="376" t="s">
        <v>2465</v>
      </c>
      <c r="B164" s="381" t="s">
        <v>531</v>
      </c>
      <c r="C164" s="586" t="e">
        <f>C165</f>
        <v>#REF!</v>
      </c>
      <c r="D164" s="581" t="e">
        <f>#REF!-C164</f>
        <v>#REF!</v>
      </c>
    </row>
    <row r="165" spans="1:4" s="598" customFormat="1" ht="63.75">
      <c r="A165" s="376" t="s">
        <v>1367</v>
      </c>
      <c r="B165" s="381" t="s">
        <v>2598</v>
      </c>
      <c r="C165" s="586" t="e">
        <f>#REF!</f>
        <v>#REF!</v>
      </c>
      <c r="D165" s="581" t="e">
        <f>#REF!-C165</f>
        <v>#REF!</v>
      </c>
    </row>
    <row r="166" spans="1:4" s="598" customFormat="1" ht="25.5">
      <c r="A166" s="376" t="s">
        <v>129</v>
      </c>
      <c r="B166" s="358" t="s">
        <v>130</v>
      </c>
      <c r="C166" s="584" t="e">
        <f>C167</f>
        <v>#REF!</v>
      </c>
      <c r="D166" s="581" t="e">
        <f>#REF!-C166</f>
        <v>#REF!</v>
      </c>
    </row>
    <row r="167" spans="1:4" s="598" customFormat="1" ht="38.25">
      <c r="A167" s="376" t="s">
        <v>233</v>
      </c>
      <c r="B167" s="358" t="s">
        <v>234</v>
      </c>
      <c r="C167" s="584" t="e">
        <f>C168</f>
        <v>#REF!</v>
      </c>
      <c r="D167" s="581" t="e">
        <f>#REF!-C167</f>
        <v>#REF!</v>
      </c>
    </row>
    <row r="168" spans="1:4" s="598" customFormat="1" ht="38.25">
      <c r="A168" s="376" t="s">
        <v>1293</v>
      </c>
      <c r="B168" s="358" t="s">
        <v>302</v>
      </c>
      <c r="C168" s="584" t="e">
        <f>C169</f>
        <v>#REF!</v>
      </c>
      <c r="D168" s="581" t="e">
        <f>#REF!-C168</f>
        <v>#REF!</v>
      </c>
    </row>
    <row r="169" spans="1:4" s="598" customFormat="1" ht="25.5">
      <c r="A169" s="376" t="s">
        <v>1294</v>
      </c>
      <c r="B169" s="358" t="s">
        <v>305</v>
      </c>
      <c r="C169" s="584" t="e">
        <f>#REF!</f>
        <v>#REF!</v>
      </c>
      <c r="D169" s="581" t="e">
        <f>#REF!-C169</f>
        <v>#REF!</v>
      </c>
    </row>
    <row r="170" spans="1:4" s="598" customFormat="1" ht="25.5">
      <c r="A170" s="357" t="s">
        <v>11</v>
      </c>
      <c r="B170" s="358" t="s">
        <v>14</v>
      </c>
      <c r="C170" s="584" t="e">
        <f>C171</f>
        <v>#REF!</v>
      </c>
      <c r="D170" s="581" t="e">
        <f>#REF!-C170</f>
        <v>#REF!</v>
      </c>
    </row>
    <row r="171" spans="1:4" s="598" customFormat="1" ht="25.5">
      <c r="A171" s="357" t="s">
        <v>2599</v>
      </c>
      <c r="B171" s="358" t="s">
        <v>18</v>
      </c>
      <c r="C171" s="584" t="e">
        <f>C172+C177</f>
        <v>#REF!</v>
      </c>
      <c r="D171" s="581" t="e">
        <f>#REF!-C171</f>
        <v>#REF!</v>
      </c>
    </row>
    <row r="172" spans="1:4" s="598" customFormat="1" ht="25.5">
      <c r="A172" s="357" t="s">
        <v>1229</v>
      </c>
      <c r="B172" s="358" t="s">
        <v>19</v>
      </c>
      <c r="C172" s="584" t="e">
        <f>C173+C175+C176</f>
        <v>#REF!</v>
      </c>
      <c r="D172" s="581" t="e">
        <f>#REF!-C172</f>
        <v>#REF!</v>
      </c>
    </row>
    <row r="173" spans="1:4" s="598" customFormat="1" ht="25.5">
      <c r="A173" s="357" t="s">
        <v>34</v>
      </c>
      <c r="B173" s="358" t="s">
        <v>23</v>
      </c>
      <c r="C173" s="584" t="e">
        <f>SUM(#REF!)</f>
        <v>#REF!</v>
      </c>
      <c r="D173" s="581" t="e">
        <f>#REF!-C173</f>
        <v>#REF!</v>
      </c>
    </row>
    <row r="174" spans="1:4" s="598" customFormat="1" ht="12.75">
      <c r="A174" s="592" t="s">
        <v>2594</v>
      </c>
      <c r="B174" s="593" t="s">
        <v>23</v>
      </c>
      <c r="C174" s="595">
        <f>10078.74+480</f>
        <v>10558.74</v>
      </c>
      <c r="D174" s="581" t="e">
        <f>#REF!-C174</f>
        <v>#REF!</v>
      </c>
    </row>
    <row r="175" spans="1:4" s="598" customFormat="1" ht="76.5">
      <c r="A175" s="376" t="s">
        <v>1231</v>
      </c>
      <c r="B175" s="358" t="s">
        <v>31</v>
      </c>
      <c r="C175" s="584" t="e">
        <f>#REF!+#REF!+#REF!</f>
        <v>#REF!</v>
      </c>
      <c r="D175" s="581" t="e">
        <f>#REF!-C175</f>
        <v>#REF!</v>
      </c>
    </row>
    <row r="176" spans="1:4" s="598" customFormat="1" ht="25.5">
      <c r="A176" s="376" t="s">
        <v>1232</v>
      </c>
      <c r="B176" s="358" t="s">
        <v>1233</v>
      </c>
      <c r="C176" s="584" t="e">
        <f>SUM(#REF!)</f>
        <v>#REF!</v>
      </c>
      <c r="D176" s="581" t="e">
        <f>#REF!-C176</f>
        <v>#REF!</v>
      </c>
    </row>
    <row r="177" spans="1:4" s="598" customFormat="1" ht="51">
      <c r="A177" s="376" t="s">
        <v>1246</v>
      </c>
      <c r="B177" s="358" t="s">
        <v>69</v>
      </c>
      <c r="C177" s="584" t="e">
        <f>C178+C179+C180</f>
        <v>#REF!</v>
      </c>
      <c r="D177" s="581" t="e">
        <f>#REF!-C177</f>
        <v>#REF!</v>
      </c>
    </row>
    <row r="178" spans="1:4" s="598" customFormat="1" ht="25.5">
      <c r="A178" s="357" t="s">
        <v>34</v>
      </c>
      <c r="B178" s="358" t="s">
        <v>72</v>
      </c>
      <c r="C178" s="584" t="e">
        <f>#REF!</f>
        <v>#REF!</v>
      </c>
      <c r="D178" s="581" t="e">
        <f>#REF!-C178</f>
        <v>#REF!</v>
      </c>
    </row>
    <row r="179" spans="1:4" s="598" customFormat="1" ht="38.25">
      <c r="A179" s="357" t="s">
        <v>1247</v>
      </c>
      <c r="B179" s="358" t="s">
        <v>1248</v>
      </c>
      <c r="C179" s="584" t="e">
        <f>#REF!</f>
        <v>#REF!</v>
      </c>
      <c r="D179" s="581" t="e">
        <f>#REF!-C179</f>
        <v>#REF!</v>
      </c>
    </row>
    <row r="180" spans="1:4" s="598" customFormat="1" ht="38.25">
      <c r="A180" s="357" t="s">
        <v>1249</v>
      </c>
      <c r="B180" s="358" t="s">
        <v>1250</v>
      </c>
      <c r="C180" s="584" t="e">
        <f>#REF!</f>
        <v>#REF!</v>
      </c>
      <c r="D180" s="581" t="e">
        <f>#REF!-C180</f>
        <v>#REF!</v>
      </c>
    </row>
    <row r="181" spans="1:4" s="598" customFormat="1" ht="63.75">
      <c r="A181" s="376" t="s">
        <v>862</v>
      </c>
      <c r="B181" s="358" t="s">
        <v>863</v>
      </c>
      <c r="C181" s="584" t="e">
        <f>C182</f>
        <v>#REF!</v>
      </c>
      <c r="D181" s="581" t="e">
        <f>#REF!-C181</f>
        <v>#REF!</v>
      </c>
    </row>
    <row r="182" spans="1:4" s="598" customFormat="1" ht="25.5">
      <c r="A182" s="376" t="s">
        <v>889</v>
      </c>
      <c r="B182" s="358" t="s">
        <v>890</v>
      </c>
      <c r="C182" s="584" t="e">
        <f>C183</f>
        <v>#REF!</v>
      </c>
      <c r="D182" s="581" t="e">
        <f>#REF!-C182</f>
        <v>#REF!</v>
      </c>
    </row>
    <row r="183" spans="1:4" s="598" customFormat="1" ht="25.5">
      <c r="A183" s="376" t="s">
        <v>1461</v>
      </c>
      <c r="B183" s="358" t="s">
        <v>897</v>
      </c>
      <c r="C183" s="584" t="e">
        <f>C184</f>
        <v>#REF!</v>
      </c>
      <c r="D183" s="581" t="e">
        <f>#REF!-C183</f>
        <v>#REF!</v>
      </c>
    </row>
    <row r="184" spans="1:4" s="598" customFormat="1" ht="38.25">
      <c r="A184" s="376" t="s">
        <v>900</v>
      </c>
      <c r="B184" s="358" t="s">
        <v>902</v>
      </c>
      <c r="C184" s="584" t="e">
        <f>SUM(#REF!)</f>
        <v>#REF!</v>
      </c>
      <c r="D184" s="581" t="e">
        <f>#REF!-C184</f>
        <v>#REF!</v>
      </c>
    </row>
    <row r="185" spans="1:4" s="598" customFormat="1" ht="38.25">
      <c r="A185" s="376" t="s">
        <v>905</v>
      </c>
      <c r="B185" s="358" t="s">
        <v>906</v>
      </c>
      <c r="C185" s="584" t="e">
        <f>C186</f>
        <v>#REF!</v>
      </c>
      <c r="D185" s="581" t="e">
        <f>#REF!-C185</f>
        <v>#REF!</v>
      </c>
    </row>
    <row r="186" spans="1:4" s="598" customFormat="1" ht="38.25">
      <c r="A186" s="376" t="s">
        <v>908</v>
      </c>
      <c r="B186" s="358" t="s">
        <v>909</v>
      </c>
      <c r="C186" s="584" t="e">
        <f>C187</f>
        <v>#REF!</v>
      </c>
      <c r="D186" s="581" t="e">
        <f>#REF!-C186</f>
        <v>#REF!</v>
      </c>
    </row>
    <row r="187" spans="1:4" s="598" customFormat="1" ht="25.5">
      <c r="A187" s="376" t="s">
        <v>1462</v>
      </c>
      <c r="B187" s="358" t="s">
        <v>910</v>
      </c>
      <c r="C187" s="584" t="e">
        <f>#REF!</f>
        <v>#REF!</v>
      </c>
      <c r="D187" s="581" t="e">
        <f>#REF!-C187</f>
        <v>#REF!</v>
      </c>
    </row>
    <row r="188" spans="1:4" s="598" customFormat="1" ht="25.5">
      <c r="A188" s="357" t="s">
        <v>913</v>
      </c>
      <c r="B188" s="358" t="s">
        <v>915</v>
      </c>
      <c r="C188" s="584" t="e">
        <f>#REF!</f>
        <v>#REF!</v>
      </c>
      <c r="D188" s="581" t="e">
        <f>#REF!-C188</f>
        <v>#REF!</v>
      </c>
    </row>
    <row r="189" spans="1:4" s="598" customFormat="1" ht="38.25">
      <c r="A189" s="357" t="s">
        <v>1234</v>
      </c>
      <c r="B189" s="358" t="s">
        <v>38</v>
      </c>
      <c r="C189" s="584" t="e">
        <f>C190+C191+C192</f>
        <v>#REF!</v>
      </c>
      <c r="D189" s="581" t="e">
        <f>#REF!-C189</f>
        <v>#REF!</v>
      </c>
    </row>
    <row r="190" spans="1:4" s="598" customFormat="1" ht="25.5">
      <c r="A190" s="357" t="s">
        <v>34</v>
      </c>
      <c r="B190" s="358" t="s">
        <v>41</v>
      </c>
      <c r="C190" s="584" t="e">
        <f>SUM(#REF!)</f>
        <v>#REF!</v>
      </c>
      <c r="D190" s="584" t="e">
        <f>SUM(#REF!)</f>
        <v>#REF!</v>
      </c>
    </row>
    <row r="191" spans="1:4" s="568" customFormat="1" ht="114.75">
      <c r="A191" s="363" t="s">
        <v>1235</v>
      </c>
      <c r="B191" s="358" t="s">
        <v>47</v>
      </c>
      <c r="C191" s="584" t="e">
        <f>#REF!+#REF!+#REF!+#REF!</f>
        <v>#REF!</v>
      </c>
      <c r="D191" s="581" t="e">
        <f>#REF!-C191</f>
        <v>#REF!</v>
      </c>
    </row>
    <row r="192" spans="1:4" s="611" customFormat="1" ht="25.5">
      <c r="A192" s="376" t="s">
        <v>1232</v>
      </c>
      <c r="B192" s="358" t="s">
        <v>1236</v>
      </c>
      <c r="C192" s="584" t="e">
        <f>SUM(#REF!)</f>
        <v>#REF!</v>
      </c>
      <c r="D192" s="581" t="e">
        <f>#REF!-C192</f>
        <v>#REF!</v>
      </c>
    </row>
    <row r="193" spans="1:4" s="612" customFormat="1" ht="38.25">
      <c r="A193" s="379" t="s">
        <v>1237</v>
      </c>
      <c r="B193" s="381" t="s">
        <v>49</v>
      </c>
      <c r="C193" s="586" t="e">
        <f>C194+C196+C195+C197</f>
        <v>#REF!</v>
      </c>
      <c r="D193" s="581" t="e">
        <f>#REF!-C193</f>
        <v>#REF!</v>
      </c>
    </row>
    <row r="194" spans="1:4" s="568" customFormat="1" ht="25.5">
      <c r="A194" s="601" t="s">
        <v>34</v>
      </c>
      <c r="B194" s="381" t="s">
        <v>52</v>
      </c>
      <c r="C194" s="586" t="e">
        <f>SUM(#REF!)</f>
        <v>#REF!</v>
      </c>
      <c r="D194" s="581" t="e">
        <f>#REF!-C194</f>
        <v>#REF!</v>
      </c>
    </row>
    <row r="195" spans="1:4" s="568" customFormat="1" ht="51">
      <c r="A195" s="601" t="s">
        <v>1238</v>
      </c>
      <c r="B195" s="381" t="s">
        <v>1239</v>
      </c>
      <c r="C195" s="586" t="e">
        <f>SUM(#REF!)</f>
        <v>#REF!</v>
      </c>
      <c r="D195" s="581" t="e">
        <f>#REF!-C195</f>
        <v>#REF!</v>
      </c>
    </row>
    <row r="196" spans="1:4" s="568" customFormat="1" ht="25.5">
      <c r="A196" s="376" t="s">
        <v>1232</v>
      </c>
      <c r="B196" s="358" t="s">
        <v>1240</v>
      </c>
      <c r="C196" s="584" t="e">
        <f>SUM(#REF!)</f>
        <v>#REF!</v>
      </c>
      <c r="D196" s="581" t="e">
        <f>#REF!-C196</f>
        <v>#REF!</v>
      </c>
    </row>
    <row r="197" spans="1:4" s="568" customFormat="1" ht="51">
      <c r="A197" s="601" t="s">
        <v>1241</v>
      </c>
      <c r="B197" s="358" t="s">
        <v>1242</v>
      </c>
      <c r="C197" s="584" t="e">
        <f>#REF!</f>
        <v>#REF!</v>
      </c>
      <c r="D197" s="581" t="e">
        <f>#REF!-C197</f>
        <v>#REF!</v>
      </c>
    </row>
    <row r="198" spans="1:4" s="568" customFormat="1" ht="25.5">
      <c r="A198" s="376" t="s">
        <v>1451</v>
      </c>
      <c r="B198" s="358" t="s">
        <v>845</v>
      </c>
      <c r="C198" s="584" t="e">
        <f>C199</f>
        <v>#REF!</v>
      </c>
      <c r="D198" s="581" t="e">
        <f>#REF!-C198</f>
        <v>#REF!</v>
      </c>
    </row>
    <row r="199" spans="1:4" s="568" customFormat="1" ht="25.5">
      <c r="A199" s="376" t="s">
        <v>848</v>
      </c>
      <c r="B199" s="358" t="s">
        <v>850</v>
      </c>
      <c r="C199" s="584" t="e">
        <f>#REF!</f>
        <v>#REF!</v>
      </c>
      <c r="D199" s="581" t="e">
        <f>#REF!-C199</f>
        <v>#REF!</v>
      </c>
    </row>
    <row r="200" spans="1:4" s="568" customFormat="1" ht="25.5">
      <c r="A200" s="357" t="s">
        <v>1243</v>
      </c>
      <c r="B200" s="358" t="s">
        <v>54</v>
      </c>
      <c r="C200" s="584" t="e">
        <f>C201+C202</f>
        <v>#REF!</v>
      </c>
      <c r="D200" s="581" t="e">
        <f>#REF!-C200</f>
        <v>#REF!</v>
      </c>
    </row>
    <row r="201" spans="1:4" s="568" customFormat="1" ht="25.5">
      <c r="A201" s="357" t="s">
        <v>34</v>
      </c>
      <c r="B201" s="358" t="s">
        <v>57</v>
      </c>
      <c r="C201" s="584" t="e">
        <f>#REF!</f>
        <v>#REF!</v>
      </c>
      <c r="D201" s="581" t="e">
        <f>#REF!-C201</f>
        <v>#REF!</v>
      </c>
    </row>
    <row r="202" spans="1:4" s="568" customFormat="1">
      <c r="A202" s="376" t="s">
        <v>1244</v>
      </c>
      <c r="B202" s="358" t="s">
        <v>61</v>
      </c>
      <c r="C202" s="584" t="e">
        <f>#REF!</f>
        <v>#REF!</v>
      </c>
      <c r="D202" s="581" t="e">
        <f>#REF!-C202</f>
        <v>#REF!</v>
      </c>
    </row>
    <row r="203" spans="1:4" s="611" customFormat="1" ht="38.25">
      <c r="A203" s="357" t="s">
        <v>1245</v>
      </c>
      <c r="B203" s="358" t="s">
        <v>63</v>
      </c>
      <c r="C203" s="584" t="e">
        <f>C204</f>
        <v>#REF!</v>
      </c>
      <c r="D203" s="581" t="e">
        <f>#REF!-C203</f>
        <v>#REF!</v>
      </c>
    </row>
    <row r="204" spans="1:4" s="612" customFormat="1">
      <c r="A204" s="357" t="s">
        <v>65</v>
      </c>
      <c r="B204" s="358" t="s">
        <v>67</v>
      </c>
      <c r="C204" s="584" t="e">
        <f>#REF!+#REF!+#REF!</f>
        <v>#REF!</v>
      </c>
      <c r="D204" s="581" t="e">
        <f>#REF!-C204</f>
        <v>#REF!</v>
      </c>
    </row>
    <row r="205" spans="1:4" s="568" customFormat="1" ht="25.5">
      <c r="A205" s="379" t="s">
        <v>1254</v>
      </c>
      <c r="B205" s="381" t="s">
        <v>1255</v>
      </c>
      <c r="C205" s="586" t="e">
        <f>C206+C207</f>
        <v>#REF!</v>
      </c>
      <c r="D205" s="581" t="e">
        <f>#REF!-C205</f>
        <v>#REF!</v>
      </c>
    </row>
    <row r="206" spans="1:4" s="568" customFormat="1" ht="25.5">
      <c r="A206" s="601" t="s">
        <v>34</v>
      </c>
      <c r="B206" s="381" t="s">
        <v>1256</v>
      </c>
      <c r="C206" s="586" t="e">
        <f>SUM(#REF!)</f>
        <v>#REF!</v>
      </c>
      <c r="D206" s="581" t="e">
        <f>#REF!-C206</f>
        <v>#REF!</v>
      </c>
    </row>
    <row r="207" spans="1:4" s="568" customFormat="1" ht="25.5">
      <c r="A207" s="376" t="s">
        <v>1232</v>
      </c>
      <c r="B207" s="358" t="s">
        <v>1257</v>
      </c>
      <c r="C207" s="586" t="e">
        <f>#REF!</f>
        <v>#REF!</v>
      </c>
      <c r="D207" s="581" t="e">
        <f>#REF!-C207</f>
        <v>#REF!</v>
      </c>
    </row>
    <row r="208" spans="1:4" s="568" customFormat="1" ht="25.5">
      <c r="A208" s="376" t="s">
        <v>1056</v>
      </c>
      <c r="B208" s="358" t="s">
        <v>1057</v>
      </c>
      <c r="C208" s="584" t="e">
        <f>C209</f>
        <v>#REF!</v>
      </c>
      <c r="D208" s="581" t="e">
        <f>#REF!-C208</f>
        <v>#REF!</v>
      </c>
    </row>
    <row r="209" spans="1:4" s="371" customFormat="1" ht="25.5">
      <c r="A209" s="376" t="s">
        <v>1059</v>
      </c>
      <c r="B209" s="358" t="s">
        <v>1060</v>
      </c>
      <c r="C209" s="584" t="e">
        <f>C210+C211+C212</f>
        <v>#REF!</v>
      </c>
      <c r="D209" s="581" t="e">
        <f>#REF!-C209</f>
        <v>#REF!</v>
      </c>
    </row>
    <row r="210" spans="1:4" s="371" customFormat="1" ht="25.5">
      <c r="A210" s="376" t="s">
        <v>942</v>
      </c>
      <c r="B210" s="358" t="s">
        <v>1062</v>
      </c>
      <c r="C210" s="584" t="e">
        <f>SUM(#REF!)</f>
        <v>#REF!</v>
      </c>
      <c r="D210" s="581" t="e">
        <f>#REF!-C210</f>
        <v>#REF!</v>
      </c>
    </row>
    <row r="211" spans="1:4" s="371" customFormat="1" ht="25.5">
      <c r="A211" s="376" t="s">
        <v>945</v>
      </c>
      <c r="B211" s="358" t="s">
        <v>1064</v>
      </c>
      <c r="C211" s="584" t="e">
        <f>#REF!</f>
        <v>#REF!</v>
      </c>
      <c r="D211" s="581" t="e">
        <f>#REF!-C211</f>
        <v>#REF!</v>
      </c>
    </row>
    <row r="212" spans="1:4" s="371" customFormat="1" ht="51">
      <c r="A212" s="376" t="s">
        <v>1482</v>
      </c>
      <c r="B212" s="358" t="s">
        <v>1068</v>
      </c>
      <c r="C212" s="584" t="e">
        <f>#REF!+#REF!</f>
        <v>#REF!</v>
      </c>
      <c r="D212" s="584" t="e">
        <f>#REF!+#REF!</f>
        <v>#REF!</v>
      </c>
    </row>
    <row r="213" spans="1:4" s="371" customFormat="1" ht="51">
      <c r="A213" s="357" t="s">
        <v>1230</v>
      </c>
      <c r="B213" s="358" t="s">
        <v>27</v>
      </c>
      <c r="C213" s="584" t="e">
        <f>SUM(#REF!)</f>
        <v>#REF!</v>
      </c>
      <c r="D213" s="581" t="e">
        <f>#REF!-C213</f>
        <v>#REF!</v>
      </c>
    </row>
    <row r="214" spans="1:4" s="371" customFormat="1" ht="25.5">
      <c r="A214" s="357" t="s">
        <v>1251</v>
      </c>
      <c r="B214" s="358" t="s">
        <v>74</v>
      </c>
      <c r="C214" s="584" t="e">
        <f>C215+C216+C217+C218</f>
        <v>#REF!</v>
      </c>
      <c r="D214" s="581" t="e">
        <f>#REF!-C214</f>
        <v>#REF!</v>
      </c>
    </row>
    <row r="215" spans="1:4" s="371" customFormat="1" ht="25.5">
      <c r="A215" s="357" t="s">
        <v>78</v>
      </c>
      <c r="B215" s="358" t="s">
        <v>79</v>
      </c>
      <c r="C215" s="584" t="e">
        <f>#REF!</f>
        <v>#REF!</v>
      </c>
      <c r="D215" s="581" t="e">
        <f>#REF!-C215</f>
        <v>#REF!</v>
      </c>
    </row>
    <row r="216" spans="1:4" s="371" customFormat="1" ht="51">
      <c r="A216" s="376" t="s">
        <v>1252</v>
      </c>
      <c r="B216" s="358" t="s">
        <v>83</v>
      </c>
      <c r="C216" s="584" t="e">
        <f>#REF!</f>
        <v>#REF!</v>
      </c>
      <c r="D216" s="581" t="e">
        <f>#REF!-C216</f>
        <v>#REF!</v>
      </c>
    </row>
    <row r="217" spans="1:4" s="371" customFormat="1" ht="38.25">
      <c r="A217" s="376" t="s">
        <v>1253</v>
      </c>
      <c r="B217" s="358" t="s">
        <v>87</v>
      </c>
      <c r="C217" s="584" t="e">
        <f>#REF!</f>
        <v>#REF!</v>
      </c>
      <c r="D217" s="581" t="e">
        <f>#REF!-C217</f>
        <v>#REF!</v>
      </c>
    </row>
    <row r="218" spans="1:4" s="371" customFormat="1">
      <c r="A218" s="376" t="s">
        <v>91</v>
      </c>
      <c r="B218" s="358" t="s">
        <v>92</v>
      </c>
      <c r="C218" s="584" t="e">
        <f>#REF!</f>
        <v>#REF!</v>
      </c>
      <c r="D218" s="581" t="e">
        <f>#REF!-C218</f>
        <v>#REF!</v>
      </c>
    </row>
    <row r="219" spans="1:4" s="371" customFormat="1" ht="25.5">
      <c r="A219" s="376" t="s">
        <v>1086</v>
      </c>
      <c r="B219" s="358" t="s">
        <v>1527</v>
      </c>
      <c r="C219" s="584" t="e">
        <f>SUM(#REF!)</f>
        <v>#REF!</v>
      </c>
      <c r="D219" s="581" t="e">
        <f>#REF!-C219</f>
        <v>#REF!</v>
      </c>
    </row>
    <row r="220" spans="1:4" s="371" customFormat="1">
      <c r="A220" s="376" t="s">
        <v>540</v>
      </c>
      <c r="B220" s="358" t="s">
        <v>541</v>
      </c>
      <c r="C220" s="584" t="e">
        <f>C221+C226+C228+C230</f>
        <v>#REF!</v>
      </c>
      <c r="D220" s="581" t="e">
        <f>#REF!-C220</f>
        <v>#REF!</v>
      </c>
    </row>
    <row r="221" spans="1:4" s="371" customFormat="1" ht="38.25">
      <c r="A221" s="376" t="s">
        <v>1369</v>
      </c>
      <c r="B221" s="358" t="s">
        <v>542</v>
      </c>
      <c r="C221" s="584" t="e">
        <f>C222+C224+C223+C225</f>
        <v>#REF!</v>
      </c>
      <c r="D221" s="584" t="e">
        <f>D222+D224+D223</f>
        <v>#REF!</v>
      </c>
    </row>
    <row r="222" spans="1:4" s="371" customFormat="1" ht="25.5">
      <c r="A222" s="376" t="s">
        <v>34</v>
      </c>
      <c r="B222" s="358" t="s">
        <v>545</v>
      </c>
      <c r="C222" s="584" t="e">
        <f>SUM(#REF!)</f>
        <v>#REF!</v>
      </c>
      <c r="D222" s="581" t="e">
        <f>#REF!-C222</f>
        <v>#REF!</v>
      </c>
    </row>
    <row r="223" spans="1:4" s="371" customFormat="1" ht="51">
      <c r="A223" s="601" t="s">
        <v>1238</v>
      </c>
      <c r="B223" s="381" t="s">
        <v>1370</v>
      </c>
      <c r="C223" s="586" t="e">
        <f>SUM(#REF!)</f>
        <v>#REF!</v>
      </c>
      <c r="D223" s="581" t="e">
        <f>#REF!-C223</f>
        <v>#REF!</v>
      </c>
    </row>
    <row r="224" spans="1:4" s="371" customFormat="1" ht="25.5">
      <c r="A224" s="376" t="s">
        <v>1232</v>
      </c>
      <c r="B224" s="358" t="s">
        <v>1371</v>
      </c>
      <c r="C224" s="584" t="e">
        <f>SUM(#REF!)</f>
        <v>#REF!</v>
      </c>
      <c r="D224" s="581" t="e">
        <f>#REF!-C224</f>
        <v>#REF!</v>
      </c>
    </row>
    <row r="225" spans="1:4" s="371" customFormat="1" ht="51">
      <c r="A225" s="601" t="s">
        <v>1241</v>
      </c>
      <c r="B225" s="358" t="s">
        <v>1372</v>
      </c>
      <c r="C225" s="584" t="e">
        <f>SUM(#REF!)</f>
        <v>#REF!</v>
      </c>
      <c r="D225" s="581" t="e">
        <f>#REF!-C225</f>
        <v>#REF!</v>
      </c>
    </row>
    <row r="226" spans="1:4" s="371" customFormat="1" ht="38.25">
      <c r="A226" s="376" t="s">
        <v>1381</v>
      </c>
      <c r="B226" s="358" t="s">
        <v>566</v>
      </c>
      <c r="C226" s="584" t="e">
        <f>C227</f>
        <v>#REF!</v>
      </c>
      <c r="D226" s="581" t="e">
        <f>#REF!-C226</f>
        <v>#REF!</v>
      </c>
    </row>
    <row r="227" spans="1:4" s="371" customFormat="1" ht="25.5">
      <c r="A227" s="376" t="s">
        <v>569</v>
      </c>
      <c r="B227" s="358" t="s">
        <v>571</v>
      </c>
      <c r="C227" s="584" t="e">
        <f>#REF!</f>
        <v>#REF!</v>
      </c>
      <c r="D227" s="581" t="e">
        <f>#REF!-C227</f>
        <v>#REF!</v>
      </c>
    </row>
    <row r="228" spans="1:4" s="371" customFormat="1" ht="76.5">
      <c r="A228" s="376" t="s">
        <v>1383</v>
      </c>
      <c r="B228" s="358" t="s">
        <v>577</v>
      </c>
      <c r="C228" s="584" t="e">
        <f>C229</f>
        <v>#REF!</v>
      </c>
      <c r="D228" s="581" t="e">
        <f>#REF!-C228</f>
        <v>#REF!</v>
      </c>
    </row>
    <row r="229" spans="1:4" s="371" customFormat="1" ht="76.5">
      <c r="A229" s="376" t="s">
        <v>1384</v>
      </c>
      <c r="B229" s="358" t="s">
        <v>579</v>
      </c>
      <c r="C229" s="584" t="e">
        <f>#REF!</f>
        <v>#REF!</v>
      </c>
      <c r="D229" s="581" t="e">
        <f>#REF!-C229</f>
        <v>#REF!</v>
      </c>
    </row>
    <row r="230" spans="1:4" s="371" customFormat="1" ht="25.5">
      <c r="A230" s="357" t="s">
        <v>1385</v>
      </c>
      <c r="B230" s="358" t="s">
        <v>581</v>
      </c>
      <c r="C230" s="584" t="e">
        <f>C231</f>
        <v>#REF!</v>
      </c>
      <c r="D230" s="581" t="e">
        <f>#REF!-C230</f>
        <v>#REF!</v>
      </c>
    </row>
    <row r="231" spans="1:4" s="371" customFormat="1" ht="25.5">
      <c r="A231" s="357" t="s">
        <v>1386</v>
      </c>
      <c r="B231" s="358" t="s">
        <v>1387</v>
      </c>
      <c r="C231" s="584" t="e">
        <f>#REF!</f>
        <v>#REF!</v>
      </c>
      <c r="D231" s="581" t="e">
        <f>#REF!-C231</f>
        <v>#REF!</v>
      </c>
    </row>
    <row r="232" spans="1:4" s="371" customFormat="1" ht="25.5">
      <c r="A232" s="363" t="s">
        <v>1344</v>
      </c>
      <c r="B232" s="358" t="s">
        <v>467</v>
      </c>
      <c r="C232" s="584" t="e">
        <f>C233</f>
        <v>#REF!</v>
      </c>
      <c r="D232" s="581" t="e">
        <f>#REF!-C232</f>
        <v>#REF!</v>
      </c>
    </row>
    <row r="233" spans="1:4" s="371" customFormat="1" ht="25.5">
      <c r="A233" s="363" t="s">
        <v>476</v>
      </c>
      <c r="B233" s="358" t="s">
        <v>478</v>
      </c>
      <c r="C233" s="584" t="e">
        <f>#REF!</f>
        <v>#REF!</v>
      </c>
      <c r="D233" s="581" t="e">
        <f>#REF!-C233</f>
        <v>#REF!</v>
      </c>
    </row>
    <row r="234" spans="1:4" s="371" customFormat="1" ht="25.5">
      <c r="A234" s="363" t="s">
        <v>620</v>
      </c>
      <c r="B234" s="358" t="s">
        <v>621</v>
      </c>
      <c r="C234" s="584" t="e">
        <f>C235</f>
        <v>#REF!</v>
      </c>
      <c r="D234" s="581" t="e">
        <f>#REF!-C234</f>
        <v>#REF!</v>
      </c>
    </row>
    <row r="235" spans="1:4" s="371" customFormat="1" ht="25.5">
      <c r="A235" s="363" t="s">
        <v>623</v>
      </c>
      <c r="B235" s="358" t="s">
        <v>624</v>
      </c>
      <c r="C235" s="584" t="e">
        <f>C236+C238+C241+C243+C245+C247</f>
        <v>#REF!</v>
      </c>
      <c r="D235" s="581" t="e">
        <f>#REF!-C235</f>
        <v>#REF!</v>
      </c>
    </row>
    <row r="236" spans="1:4" s="371" customFormat="1" ht="25.5">
      <c r="A236" s="363" t="s">
        <v>625</v>
      </c>
      <c r="B236" s="358" t="s">
        <v>626</v>
      </c>
      <c r="C236" s="584" t="e">
        <f>C237</f>
        <v>#REF!</v>
      </c>
      <c r="D236" s="581" t="e">
        <f>#REF!-C236</f>
        <v>#REF!</v>
      </c>
    </row>
    <row r="237" spans="1:4" s="371" customFormat="1" ht="38.25">
      <c r="A237" s="376" t="s">
        <v>631</v>
      </c>
      <c r="B237" s="358" t="s">
        <v>633</v>
      </c>
      <c r="C237" s="584" t="e">
        <f>#REF!</f>
        <v>#REF!</v>
      </c>
      <c r="D237" s="581" t="e">
        <f>#REF!-C237</f>
        <v>#REF!</v>
      </c>
    </row>
    <row r="238" spans="1:4" s="371" customFormat="1" ht="38.25">
      <c r="A238" s="363" t="s">
        <v>634</v>
      </c>
      <c r="B238" s="358" t="s">
        <v>635</v>
      </c>
      <c r="C238" s="584" t="e">
        <f>C240+C239</f>
        <v>#REF!</v>
      </c>
      <c r="D238" s="581" t="e">
        <f>#REF!-C238</f>
        <v>#REF!</v>
      </c>
    </row>
    <row r="239" spans="1:4" s="371" customFormat="1" ht="25.5">
      <c r="A239" s="363" t="s">
        <v>628</v>
      </c>
      <c r="B239" s="358" t="s">
        <v>636</v>
      </c>
      <c r="C239" s="584" t="e">
        <f>#REF!</f>
        <v>#REF!</v>
      </c>
      <c r="D239" s="581" t="e">
        <f>#REF!-C239</f>
        <v>#REF!</v>
      </c>
    </row>
    <row r="240" spans="1:4" s="371" customFormat="1" ht="38.25">
      <c r="A240" s="376" t="s">
        <v>631</v>
      </c>
      <c r="B240" s="358" t="s">
        <v>637</v>
      </c>
      <c r="C240" s="584" t="e">
        <f>#REF!+#REF!+#REF!+#REF!</f>
        <v>#REF!</v>
      </c>
      <c r="D240" s="581" t="e">
        <f>#REF!-C240</f>
        <v>#REF!</v>
      </c>
    </row>
    <row r="241" spans="1:4" s="371" customFormat="1" ht="25.5">
      <c r="A241" s="363" t="s">
        <v>638</v>
      </c>
      <c r="B241" s="358" t="s">
        <v>639</v>
      </c>
      <c r="C241" s="584" t="e">
        <f>C242</f>
        <v>#REF!</v>
      </c>
      <c r="D241" s="581" t="e">
        <f>#REF!-C241</f>
        <v>#REF!</v>
      </c>
    </row>
    <row r="242" spans="1:4" s="371" customFormat="1" ht="38.25">
      <c r="A242" s="376" t="s">
        <v>631</v>
      </c>
      <c r="B242" s="358" t="s">
        <v>640</v>
      </c>
      <c r="C242" s="584" t="e">
        <f>#REF!</f>
        <v>#REF!</v>
      </c>
      <c r="D242" s="581" t="e">
        <f>#REF!-C242</f>
        <v>#REF!</v>
      </c>
    </row>
    <row r="243" spans="1:4" s="371" customFormat="1" ht="38.25">
      <c r="A243" s="363" t="s">
        <v>641</v>
      </c>
      <c r="B243" s="358" t="s">
        <v>642</v>
      </c>
      <c r="C243" s="584" t="e">
        <f>C244</f>
        <v>#REF!</v>
      </c>
      <c r="D243" s="581" t="e">
        <f>#REF!-C243</f>
        <v>#REF!</v>
      </c>
    </row>
    <row r="244" spans="1:4" s="371" customFormat="1" ht="38.25">
      <c r="A244" s="376" t="s">
        <v>631</v>
      </c>
      <c r="B244" s="358" t="s">
        <v>643</v>
      </c>
      <c r="C244" s="584" t="e">
        <f>#REF!</f>
        <v>#REF!</v>
      </c>
      <c r="D244" s="581" t="e">
        <f>#REF!-C244</f>
        <v>#REF!</v>
      </c>
    </row>
    <row r="245" spans="1:4" s="371" customFormat="1" ht="38.25">
      <c r="A245" s="363" t="s">
        <v>644</v>
      </c>
      <c r="B245" s="358" t="s">
        <v>645</v>
      </c>
      <c r="C245" s="584" t="e">
        <f>C246</f>
        <v>#REF!</v>
      </c>
      <c r="D245" s="581" t="e">
        <f>#REF!-C245</f>
        <v>#REF!</v>
      </c>
    </row>
    <row r="246" spans="1:4" s="371" customFormat="1" ht="38.25">
      <c r="A246" s="376" t="s">
        <v>631</v>
      </c>
      <c r="B246" s="358" t="s">
        <v>646</v>
      </c>
      <c r="C246" s="584" t="e">
        <f>#REF!</f>
        <v>#REF!</v>
      </c>
      <c r="D246" s="581" t="e">
        <f>#REF!-C246</f>
        <v>#REF!</v>
      </c>
    </row>
    <row r="247" spans="1:4" s="371" customFormat="1" ht="25.5">
      <c r="A247" s="363" t="s">
        <v>647</v>
      </c>
      <c r="B247" s="358" t="s">
        <v>648</v>
      </c>
      <c r="C247" s="584" t="e">
        <f>C248</f>
        <v>#REF!</v>
      </c>
      <c r="D247" s="581" t="e">
        <f>#REF!-C247</f>
        <v>#REF!</v>
      </c>
    </row>
    <row r="248" spans="1:4" s="371" customFormat="1" ht="25.5">
      <c r="A248" s="363" t="s">
        <v>34</v>
      </c>
      <c r="B248" s="358" t="s">
        <v>651</v>
      </c>
      <c r="C248" s="584" t="e">
        <f>#REF!</f>
        <v>#REF!</v>
      </c>
      <c r="D248" s="581" t="e">
        <f>#REF!-C248</f>
        <v>#REF!</v>
      </c>
    </row>
    <row r="249" spans="1:4" s="371" customFormat="1">
      <c r="A249" s="372" t="s">
        <v>338</v>
      </c>
      <c r="B249" s="358" t="s">
        <v>339</v>
      </c>
      <c r="C249" s="584" t="e">
        <f>C250</f>
        <v>#REF!</v>
      </c>
      <c r="D249" s="581" t="e">
        <f>#REF!-C249</f>
        <v>#REF!</v>
      </c>
    </row>
    <row r="250" spans="1:4" s="371" customFormat="1" ht="38.25">
      <c r="A250" s="372" t="s">
        <v>1306</v>
      </c>
      <c r="B250" s="358" t="s">
        <v>340</v>
      </c>
      <c r="C250" s="584" t="e">
        <f>C252+C251</f>
        <v>#REF!</v>
      </c>
      <c r="D250" s="581" t="e">
        <f>#REF!-C250</f>
        <v>#REF!</v>
      </c>
    </row>
    <row r="251" spans="1:4" s="371" customFormat="1" ht="38.25">
      <c r="A251" s="372" t="s">
        <v>1307</v>
      </c>
      <c r="B251" s="358" t="s">
        <v>1308</v>
      </c>
      <c r="C251" s="584" t="e">
        <f>#REF!</f>
        <v>#REF!</v>
      </c>
      <c r="D251" s="581" t="e">
        <f>#REF!-C251</f>
        <v>#REF!</v>
      </c>
    </row>
    <row r="252" spans="1:4" s="371" customFormat="1" ht="38.25">
      <c r="A252" s="372" t="s">
        <v>1309</v>
      </c>
      <c r="B252" s="358" t="s">
        <v>345</v>
      </c>
      <c r="C252" s="584" t="e">
        <f>#REF!</f>
        <v>#REF!</v>
      </c>
      <c r="D252" s="581" t="e">
        <f>#REF!-C252</f>
        <v>#REF!</v>
      </c>
    </row>
    <row r="253" spans="1:4" s="371" customFormat="1" ht="25.5">
      <c r="A253" s="376" t="s">
        <v>1373</v>
      </c>
      <c r="B253" s="358" t="s">
        <v>546</v>
      </c>
      <c r="C253" s="584" t="e">
        <f>C254</f>
        <v>#REF!</v>
      </c>
      <c r="D253" s="581" t="e">
        <f>#REF!-C253</f>
        <v>#REF!</v>
      </c>
    </row>
    <row r="254" spans="1:4" s="371" customFormat="1" ht="25.5">
      <c r="A254" s="376" t="s">
        <v>34</v>
      </c>
      <c r="B254" s="358" t="s">
        <v>550</v>
      </c>
      <c r="C254" s="584" t="e">
        <f>#REF!+#REF!</f>
        <v>#REF!</v>
      </c>
      <c r="D254" s="581" t="e">
        <f>#REF!-C254</f>
        <v>#REF!</v>
      </c>
    </row>
    <row r="255" spans="1:4" s="371" customFormat="1" ht="25.5">
      <c r="A255" s="376" t="s">
        <v>1374</v>
      </c>
      <c r="B255" s="358" t="s">
        <v>551</v>
      </c>
      <c r="C255" s="584" t="e">
        <f>C256</f>
        <v>#REF!</v>
      </c>
      <c r="D255" s="581" t="e">
        <f>#REF!-C255</f>
        <v>#REF!</v>
      </c>
    </row>
    <row r="256" spans="1:4" s="371" customFormat="1" ht="25.5">
      <c r="A256" s="376" t="s">
        <v>34</v>
      </c>
      <c r="B256" s="358" t="s">
        <v>555</v>
      </c>
      <c r="C256" s="584" t="e">
        <f>#REF!</f>
        <v>#REF!</v>
      </c>
      <c r="D256" s="581" t="e">
        <f>#REF!-C256</f>
        <v>#REF!</v>
      </c>
    </row>
    <row r="257" spans="1:4" s="371" customFormat="1" ht="38.25">
      <c r="A257" s="376" t="s">
        <v>1375</v>
      </c>
      <c r="B257" s="358" t="s">
        <v>556</v>
      </c>
      <c r="C257" s="584" t="e">
        <f>C258+C260+C259</f>
        <v>#REF!</v>
      </c>
      <c r="D257" s="581" t="e">
        <f>#REF!-C257</f>
        <v>#REF!</v>
      </c>
    </row>
    <row r="258" spans="1:4" s="371" customFormat="1" ht="25.5">
      <c r="A258" s="376" t="s">
        <v>34</v>
      </c>
      <c r="B258" s="358" t="s">
        <v>560</v>
      </c>
      <c r="C258" s="584" t="e">
        <f>#REF!</f>
        <v>#REF!</v>
      </c>
      <c r="D258" s="581" t="e">
        <f>#REF!-C258</f>
        <v>#REF!</v>
      </c>
    </row>
    <row r="259" spans="1:4" s="371" customFormat="1" ht="38.25">
      <c r="A259" s="376" t="s">
        <v>1376</v>
      </c>
      <c r="B259" s="358" t="s">
        <v>1377</v>
      </c>
      <c r="C259" s="584" t="e">
        <f>#REF!</f>
        <v>#REF!</v>
      </c>
      <c r="D259" s="581" t="e">
        <f>#REF!-C259</f>
        <v>#REF!</v>
      </c>
    </row>
    <row r="260" spans="1:4" s="371" customFormat="1" ht="25.5">
      <c r="A260" s="357" t="s">
        <v>1378</v>
      </c>
      <c r="B260" s="358" t="s">
        <v>1379</v>
      </c>
      <c r="C260" s="584" t="e">
        <f>#REF!</f>
        <v>#REF!</v>
      </c>
      <c r="D260" s="581" t="e">
        <f>#REF!-C260</f>
        <v>#REF!</v>
      </c>
    </row>
    <row r="261" spans="1:4" s="371" customFormat="1" ht="38.25">
      <c r="A261" s="376" t="s">
        <v>1380</v>
      </c>
      <c r="B261" s="358" t="s">
        <v>561</v>
      </c>
      <c r="C261" s="584" t="e">
        <f>C262</f>
        <v>#REF!</v>
      </c>
      <c r="D261" s="581" t="e">
        <f>#REF!-C261</f>
        <v>#REF!</v>
      </c>
    </row>
    <row r="262" spans="1:4" s="371" customFormat="1" ht="25.5">
      <c r="A262" s="376" t="s">
        <v>34</v>
      </c>
      <c r="B262" s="358" t="s">
        <v>565</v>
      </c>
      <c r="C262" s="584" t="e">
        <f>#REF!</f>
        <v>#REF!</v>
      </c>
      <c r="D262" s="581" t="e">
        <f>#REF!-C262</f>
        <v>#REF!</v>
      </c>
    </row>
    <row r="263" spans="1:4" s="371" customFormat="1" ht="63.75">
      <c r="A263" s="357" t="s">
        <v>1388</v>
      </c>
      <c r="B263" s="358" t="s">
        <v>1389</v>
      </c>
      <c r="C263" s="584" t="e">
        <f>C265+C264</f>
        <v>#REF!</v>
      </c>
      <c r="D263" s="581" t="e">
        <f>#REF!-C263</f>
        <v>#REF!</v>
      </c>
    </row>
    <row r="264" spans="1:4" s="371" customFormat="1" ht="38.25">
      <c r="A264" s="357" t="s">
        <v>1392</v>
      </c>
      <c r="B264" s="358" t="s">
        <v>1393</v>
      </c>
      <c r="C264" s="584" t="e">
        <f>#REF!</f>
        <v>#REF!</v>
      </c>
      <c r="D264" s="581" t="e">
        <f>#REF!-C264</f>
        <v>#REF!</v>
      </c>
    </row>
    <row r="265" spans="1:4" s="371" customFormat="1" ht="63.75">
      <c r="A265" s="357" t="s">
        <v>1390</v>
      </c>
      <c r="B265" s="358" t="s">
        <v>1391</v>
      </c>
      <c r="C265" s="584" t="e">
        <f>#REF!</f>
        <v>#REF!</v>
      </c>
      <c r="D265" s="581" t="e">
        <f>#REF!-C265</f>
        <v>#REF!</v>
      </c>
    </row>
    <row r="266" spans="1:4" s="371" customFormat="1" ht="51">
      <c r="A266" s="357" t="s">
        <v>1580</v>
      </c>
      <c r="B266" s="358" t="s">
        <v>1700</v>
      </c>
      <c r="C266" s="584" t="e">
        <f>C267</f>
        <v>#REF!</v>
      </c>
      <c r="D266" s="581" t="e">
        <f>#REF!-C266</f>
        <v>#REF!</v>
      </c>
    </row>
    <row r="267" spans="1:4" s="371" customFormat="1" ht="38.25">
      <c r="A267" s="357" t="s">
        <v>1394</v>
      </c>
      <c r="B267" s="358" t="s">
        <v>1395</v>
      </c>
      <c r="C267" s="584" t="e">
        <f>#REF!</f>
        <v>#REF!</v>
      </c>
      <c r="D267" s="581" t="e">
        <f>#REF!-C267</f>
        <v>#REF!</v>
      </c>
    </row>
    <row r="268" spans="1:4" s="371" customFormat="1" ht="38.25">
      <c r="A268" s="357" t="s">
        <v>1445</v>
      </c>
      <c r="B268" s="358" t="s">
        <v>1446</v>
      </c>
      <c r="C268" s="584" t="e">
        <f>#REF!</f>
        <v>#REF!</v>
      </c>
      <c r="D268" s="581" t="e">
        <f>#REF!-C268</f>
        <v>#REF!</v>
      </c>
    </row>
    <row r="269" spans="1:4" s="371" customFormat="1" ht="38.25">
      <c r="A269" s="357" t="s">
        <v>1447</v>
      </c>
      <c r="B269" s="358" t="s">
        <v>1448</v>
      </c>
      <c r="C269" s="584" t="e">
        <f>#REF!</f>
        <v>#REF!</v>
      </c>
      <c r="D269" s="581" t="e">
        <f>#REF!-C269</f>
        <v>#REF!</v>
      </c>
    </row>
    <row r="270" spans="1:4" s="371" customFormat="1" ht="25.5">
      <c r="A270" s="376" t="s">
        <v>1483</v>
      </c>
      <c r="B270" s="358" t="s">
        <v>1071</v>
      </c>
      <c r="C270" s="584" t="e">
        <f>C271+C274</f>
        <v>#REF!</v>
      </c>
      <c r="D270" s="581" t="e">
        <f>#REF!-C270</f>
        <v>#REF!</v>
      </c>
    </row>
    <row r="271" spans="1:4" s="371" customFormat="1" ht="38.25">
      <c r="A271" s="376" t="s">
        <v>1484</v>
      </c>
      <c r="B271" s="358" t="s">
        <v>1074</v>
      </c>
      <c r="C271" s="584" t="e">
        <f>C272+C273</f>
        <v>#REF!</v>
      </c>
      <c r="D271" s="581" t="e">
        <f>#REF!-C271</f>
        <v>#REF!</v>
      </c>
    </row>
    <row r="272" spans="1:4" s="371" customFormat="1" ht="25.5">
      <c r="A272" s="376" t="s">
        <v>942</v>
      </c>
      <c r="B272" s="358" t="s">
        <v>1076</v>
      </c>
      <c r="C272" s="584" t="e">
        <f>SUM(#REF!)</f>
        <v>#REF!</v>
      </c>
      <c r="D272" s="581" t="e">
        <f>#REF!-C272</f>
        <v>#REF!</v>
      </c>
    </row>
    <row r="273" spans="1:4" s="371" customFormat="1" ht="25.5">
      <c r="A273" s="376" t="s">
        <v>945</v>
      </c>
      <c r="B273" s="358" t="s">
        <v>1078</v>
      </c>
      <c r="C273" s="584" t="e">
        <f>#REF!</f>
        <v>#REF!</v>
      </c>
      <c r="D273" s="581" t="e">
        <f>#REF!-C273</f>
        <v>#REF!</v>
      </c>
    </row>
    <row r="274" spans="1:4" s="371" customFormat="1">
      <c r="A274" s="363" t="s">
        <v>1023</v>
      </c>
      <c r="B274" s="358" t="s">
        <v>1083</v>
      </c>
      <c r="C274" s="584" t="e">
        <f>C275</f>
        <v>#REF!</v>
      </c>
      <c r="D274" s="581" t="e">
        <f>#REF!-C274</f>
        <v>#REF!</v>
      </c>
    </row>
    <row r="275" spans="1:4" s="371" customFormat="1" ht="38.25">
      <c r="A275" s="376" t="s">
        <v>1485</v>
      </c>
      <c r="B275" s="358" t="s">
        <v>1486</v>
      </c>
      <c r="C275" s="584" t="e">
        <f>#REF!</f>
        <v>#REF!</v>
      </c>
      <c r="D275" s="581" t="e">
        <f>#REF!-C275</f>
        <v>#REF!</v>
      </c>
    </row>
    <row r="276" spans="1:4" s="371" customFormat="1" ht="25.5">
      <c r="A276" s="616" t="s">
        <v>1088</v>
      </c>
      <c r="B276" s="382" t="s">
        <v>2600</v>
      </c>
      <c r="C276" s="619"/>
      <c r="D276" s="581" t="e">
        <f>#REF!-C276</f>
        <v>#REF!</v>
      </c>
    </row>
    <row r="277" spans="1:4" s="371" customFormat="1" ht="38.25">
      <c r="A277" s="616" t="s">
        <v>1091</v>
      </c>
      <c r="B277" s="382" t="s">
        <v>1092</v>
      </c>
      <c r="C277" s="619"/>
      <c r="D277" s="581" t="e">
        <f>#REF!-C277</f>
        <v>#REF!</v>
      </c>
    </row>
    <row r="278" spans="1:4" s="371" customFormat="1" ht="25.5">
      <c r="A278" s="376" t="s">
        <v>1525</v>
      </c>
      <c r="B278" s="382" t="s">
        <v>2503</v>
      </c>
      <c r="C278" s="614"/>
      <c r="D278" s="581" t="e">
        <f>#REF!-C278</f>
        <v>#REF!</v>
      </c>
    </row>
    <row r="279" spans="1:4" s="371" customFormat="1" ht="38.25">
      <c r="A279" s="616" t="s">
        <v>2505</v>
      </c>
      <c r="B279" s="358" t="s">
        <v>1549</v>
      </c>
      <c r="C279" s="615" t="e">
        <f>C280+C294</f>
        <v>#REF!</v>
      </c>
      <c r="D279" s="581" t="e">
        <f>#REF!-C279</f>
        <v>#REF!</v>
      </c>
    </row>
    <row r="280" spans="1:4" s="371" customFormat="1" ht="25.5">
      <c r="A280" s="367" t="s">
        <v>1273</v>
      </c>
      <c r="B280" s="358" t="s">
        <v>1844</v>
      </c>
      <c r="C280" s="617" t="e">
        <f>C281+C282+C283+C285+C286+C287+C289+C290+C291+C292+C288+C293+C284</f>
        <v>#REF!</v>
      </c>
      <c r="D280" s="581" t="e">
        <f>D281+D282+D283+D285+D286+D287+D289+D290+D291+D292+D288+D293+D284</f>
        <v>#REF!</v>
      </c>
    </row>
    <row r="281" spans="1:4" s="371" customFormat="1" ht="25.5">
      <c r="A281" s="372" t="s">
        <v>1275</v>
      </c>
      <c r="B281" s="358" t="s">
        <v>137</v>
      </c>
      <c r="C281" s="617" t="e">
        <f>#REF!+#REF!</f>
        <v>#REF!</v>
      </c>
      <c r="D281" s="581" t="e">
        <f>#REF!-C281</f>
        <v>#REF!</v>
      </c>
    </row>
    <row r="282" spans="1:4" s="371" customFormat="1" ht="25.5">
      <c r="A282" s="372" t="s">
        <v>142</v>
      </c>
      <c r="B282" s="358" t="s">
        <v>143</v>
      </c>
      <c r="C282" s="617" t="e">
        <f>#REF!+#REF!+#REF!</f>
        <v>#REF!</v>
      </c>
      <c r="D282" s="581" t="e">
        <f>#REF!-C282</f>
        <v>#REF!</v>
      </c>
    </row>
    <row r="283" spans="1:4" s="371" customFormat="1" ht="63.75">
      <c r="A283" s="368" t="s">
        <v>148</v>
      </c>
      <c r="B283" s="358" t="s">
        <v>149</v>
      </c>
      <c r="C283" s="617" t="e">
        <f>#REF!+#REF!</f>
        <v>#REF!</v>
      </c>
      <c r="D283" s="581" t="e">
        <f>#REF!-C283</f>
        <v>#REF!</v>
      </c>
    </row>
    <row r="284" spans="1:4" s="371" customFormat="1" ht="51">
      <c r="A284" s="368" t="s">
        <v>1276</v>
      </c>
      <c r="B284" s="358" t="s">
        <v>1277</v>
      </c>
      <c r="C284" s="617" t="e">
        <f>SUM(#REF!)</f>
        <v>#REF!</v>
      </c>
      <c r="D284" s="581" t="e">
        <f>#REF!-C284</f>
        <v>#REF!</v>
      </c>
    </row>
    <row r="285" spans="1:4" s="371" customFormat="1" ht="38.25">
      <c r="A285" s="368" t="s">
        <v>154</v>
      </c>
      <c r="B285" s="358" t="s">
        <v>155</v>
      </c>
      <c r="C285" s="617" t="e">
        <f>#REF!+#REF!</f>
        <v>#REF!</v>
      </c>
      <c r="D285" s="581" t="e">
        <f>#REF!-C285</f>
        <v>#REF!</v>
      </c>
    </row>
    <row r="286" spans="1:4" s="371" customFormat="1" ht="38.25">
      <c r="A286" s="368" t="s">
        <v>160</v>
      </c>
      <c r="B286" s="358" t="s">
        <v>161</v>
      </c>
      <c r="C286" s="617" t="e">
        <f>#REF!+#REF!</f>
        <v>#REF!</v>
      </c>
      <c r="D286" s="581" t="e">
        <f>#REF!-C286</f>
        <v>#REF!</v>
      </c>
    </row>
    <row r="287" spans="1:4" s="371" customFormat="1" ht="25.5">
      <c r="A287" s="368" t="s">
        <v>166</v>
      </c>
      <c r="B287" s="358" t="s">
        <v>167</v>
      </c>
      <c r="C287" s="617" t="e">
        <f>#REF!</f>
        <v>#REF!</v>
      </c>
      <c r="D287" s="581" t="e">
        <f>#REF!-C287</f>
        <v>#REF!</v>
      </c>
    </row>
    <row r="288" spans="1:4" s="371" customFormat="1">
      <c r="A288" s="357" t="s">
        <v>1278</v>
      </c>
      <c r="B288" s="358" t="s">
        <v>1279</v>
      </c>
      <c r="C288" s="617" t="e">
        <f>#REF!</f>
        <v>#REF!</v>
      </c>
      <c r="D288" s="581" t="e">
        <f>#REF!-C288</f>
        <v>#REF!</v>
      </c>
    </row>
    <row r="289" spans="1:4" s="371" customFormat="1" ht="25.5">
      <c r="A289" s="368" t="s">
        <v>172</v>
      </c>
      <c r="B289" s="358" t="s">
        <v>173</v>
      </c>
      <c r="C289" s="617" t="e">
        <f>#REF!+#REF!</f>
        <v>#REF!</v>
      </c>
      <c r="D289" s="581" t="e">
        <f>#REF!-C289</f>
        <v>#REF!</v>
      </c>
    </row>
    <row r="290" spans="1:4" s="371" customFormat="1" ht="76.5">
      <c r="A290" s="368" t="s">
        <v>1280</v>
      </c>
      <c r="B290" s="358" t="s">
        <v>178</v>
      </c>
      <c r="C290" s="617" t="e">
        <f>#REF!+#REF!</f>
        <v>#REF!</v>
      </c>
      <c r="D290" s="581" t="e">
        <f>#REF!-C290</f>
        <v>#REF!</v>
      </c>
    </row>
    <row r="291" spans="1:4" s="568" customFormat="1" ht="38.25">
      <c r="A291" s="368" t="s">
        <v>183</v>
      </c>
      <c r="B291" s="358" t="s">
        <v>184</v>
      </c>
      <c r="C291" s="617" t="e">
        <f>#REF!+#REF!</f>
        <v>#REF!</v>
      </c>
      <c r="D291" s="581" t="e">
        <f>#REF!-C291</f>
        <v>#REF!</v>
      </c>
    </row>
    <row r="292" spans="1:4" s="568" customFormat="1" ht="25.5">
      <c r="A292" s="368" t="s">
        <v>189</v>
      </c>
      <c r="B292" s="358" t="s">
        <v>190</v>
      </c>
      <c r="C292" s="617" t="e">
        <f>#REF!+#REF!</f>
        <v>#REF!</v>
      </c>
      <c r="D292" s="581" t="e">
        <f>#REF!-C292</f>
        <v>#REF!</v>
      </c>
    </row>
    <row r="293" spans="1:4" s="568" customFormat="1" ht="38.25">
      <c r="A293" s="368" t="s">
        <v>1281</v>
      </c>
      <c r="B293" s="358" t="s">
        <v>1282</v>
      </c>
      <c r="C293" s="617" t="e">
        <f>#REF!+#REF!</f>
        <v>#REF!</v>
      </c>
      <c r="D293" s="581" t="e">
        <f>#REF!-C293</f>
        <v>#REF!</v>
      </c>
    </row>
    <row r="294" spans="1:4" s="568" customFormat="1" ht="25.5">
      <c r="A294" s="367" t="s">
        <v>1283</v>
      </c>
      <c r="B294" s="358" t="s">
        <v>191</v>
      </c>
      <c r="C294" s="615" t="e">
        <f>C295+C297+C298+C296+C299</f>
        <v>#REF!</v>
      </c>
      <c r="D294" s="581" t="e">
        <f>#REF!-C294</f>
        <v>#REF!</v>
      </c>
    </row>
    <row r="295" spans="1:4" s="568" customFormat="1" ht="63.75">
      <c r="A295" s="368" t="s">
        <v>212</v>
      </c>
      <c r="B295" s="358" t="s">
        <v>213</v>
      </c>
      <c r="C295" s="617" t="e">
        <f>#REF!</f>
        <v>#REF!</v>
      </c>
      <c r="D295" s="581" t="e">
        <f>#REF!-C295</f>
        <v>#REF!</v>
      </c>
    </row>
    <row r="296" spans="1:4" s="568" customFormat="1">
      <c r="A296" s="368" t="s">
        <v>218</v>
      </c>
      <c r="B296" s="358" t="s">
        <v>219</v>
      </c>
      <c r="C296" s="617" t="e">
        <f>#REF!+#REF!</f>
        <v>#REF!</v>
      </c>
      <c r="D296" s="581" t="e">
        <f>#REF!-C296</f>
        <v>#REF!</v>
      </c>
    </row>
    <row r="297" spans="1:4" s="568" customFormat="1">
      <c r="A297" s="368" t="s">
        <v>224</v>
      </c>
      <c r="B297" s="358" t="s">
        <v>225</v>
      </c>
      <c r="C297" s="617" t="e">
        <f>#REF!</f>
        <v>#REF!</v>
      </c>
      <c r="D297" s="581" t="e">
        <f>#REF!-C297</f>
        <v>#REF!</v>
      </c>
    </row>
    <row r="298" spans="1:4" s="568" customFormat="1" ht="25.5">
      <c r="A298" s="618" t="s">
        <v>2506</v>
      </c>
      <c r="B298" s="358" t="s">
        <v>230</v>
      </c>
      <c r="C298" s="617" t="e">
        <f>#REF!+#REF!</f>
        <v>#REF!</v>
      </c>
      <c r="D298" s="581" t="e">
        <f>#REF!-C298</f>
        <v>#REF!</v>
      </c>
    </row>
    <row r="299" spans="1:4" s="568" customFormat="1" ht="63.75">
      <c r="A299" s="618" t="s">
        <v>1288</v>
      </c>
      <c r="B299" s="381" t="s">
        <v>1289</v>
      </c>
      <c r="C299" s="615" t="e">
        <f>#REF!+#REF!</f>
        <v>#REF!</v>
      </c>
      <c r="D299" s="581" t="e">
        <f>#REF!-C299</f>
        <v>#REF!</v>
      </c>
    </row>
    <row r="300" spans="1:4" s="568" customFormat="1" ht="38.25">
      <c r="A300" s="372" t="s">
        <v>233</v>
      </c>
      <c r="B300" s="358" t="s">
        <v>2601</v>
      </c>
      <c r="C300" s="617" t="e">
        <f>C301</f>
        <v>#REF!</v>
      </c>
      <c r="D300" s="581" t="e">
        <f>#REF!-C300</f>
        <v>#REF!</v>
      </c>
    </row>
    <row r="301" spans="1:4" s="568" customFormat="1" ht="25.5">
      <c r="A301" s="367" t="s">
        <v>1290</v>
      </c>
      <c r="B301" s="358" t="s">
        <v>235</v>
      </c>
      <c r="C301" s="617" t="e">
        <f>C302+C303+C304+C305+C306+C307+C308+C309+C310+C311+C312+C313+C314</f>
        <v>#REF!</v>
      </c>
      <c r="D301" s="581" t="e">
        <f>#REF!-C301</f>
        <v>#REF!</v>
      </c>
    </row>
    <row r="302" spans="1:4" s="568" customFormat="1" ht="38.25">
      <c r="A302" s="368" t="s">
        <v>240</v>
      </c>
      <c r="B302" s="358" t="s">
        <v>241</v>
      </c>
      <c r="C302" s="617" t="e">
        <f>#REF!</f>
        <v>#REF!</v>
      </c>
      <c r="D302" s="581" t="e">
        <f>#REF!-C302</f>
        <v>#REF!</v>
      </c>
    </row>
    <row r="303" spans="1:4" s="568" customFormat="1" ht="38.25">
      <c r="A303" s="368" t="s">
        <v>250</v>
      </c>
      <c r="B303" s="358" t="s">
        <v>251</v>
      </c>
      <c r="C303" s="617" t="e">
        <f>#REF!</f>
        <v>#REF!</v>
      </c>
      <c r="D303" s="581" t="e">
        <f>#REF!-C303</f>
        <v>#REF!</v>
      </c>
    </row>
    <row r="304" spans="1:4" s="568" customFormat="1" ht="25.5">
      <c r="A304" s="368" t="s">
        <v>254</v>
      </c>
      <c r="B304" s="358" t="s">
        <v>255</v>
      </c>
      <c r="C304" s="617" t="e">
        <f>#REF!</f>
        <v>#REF!</v>
      </c>
      <c r="D304" s="581" t="e">
        <f>#REF!-C304</f>
        <v>#REF!</v>
      </c>
    </row>
    <row r="305" spans="1:4" s="568" customFormat="1" ht="25.5">
      <c r="A305" s="368" t="s">
        <v>260</v>
      </c>
      <c r="B305" s="358" t="s">
        <v>261</v>
      </c>
      <c r="C305" s="617" t="e">
        <f>#REF!</f>
        <v>#REF!</v>
      </c>
      <c r="D305" s="581" t="e">
        <f>#REF!-C305</f>
        <v>#REF!</v>
      </c>
    </row>
    <row r="306" spans="1:4" s="371" customFormat="1" ht="25.5">
      <c r="A306" s="368" t="s">
        <v>264</v>
      </c>
      <c r="B306" s="358" t="s">
        <v>265</v>
      </c>
      <c r="C306" s="617" t="e">
        <f>#REF!</f>
        <v>#REF!</v>
      </c>
      <c r="D306" s="581" t="e">
        <f>#REF!-C306</f>
        <v>#REF!</v>
      </c>
    </row>
    <row r="307" spans="1:4" s="371" customFormat="1" ht="102">
      <c r="A307" s="368" t="s">
        <v>268</v>
      </c>
      <c r="B307" s="358" t="s">
        <v>269</v>
      </c>
      <c r="C307" s="617" t="e">
        <f>#REF!</f>
        <v>#REF!</v>
      </c>
      <c r="D307" s="581" t="e">
        <f>#REF!-C307</f>
        <v>#REF!</v>
      </c>
    </row>
    <row r="308" spans="1:4" s="371" customFormat="1" ht="25.5">
      <c r="A308" s="368" t="s">
        <v>274</v>
      </c>
      <c r="B308" s="358" t="s">
        <v>275</v>
      </c>
      <c r="C308" s="617" t="e">
        <f>#REF!</f>
        <v>#REF!</v>
      </c>
      <c r="D308" s="581" t="e">
        <f>#REF!-C308</f>
        <v>#REF!</v>
      </c>
    </row>
    <row r="309" spans="1:4" s="568" customFormat="1" ht="51">
      <c r="A309" s="368" t="s">
        <v>278</v>
      </c>
      <c r="B309" s="358" t="s">
        <v>279</v>
      </c>
      <c r="C309" s="617" t="e">
        <f>#REF!</f>
        <v>#REF!</v>
      </c>
      <c r="D309" s="581" t="e">
        <f>#REF!-C309</f>
        <v>#REF!</v>
      </c>
    </row>
    <row r="310" spans="1:4" s="568" customFormat="1" ht="25.5">
      <c r="A310" s="368" t="s">
        <v>282</v>
      </c>
      <c r="B310" s="358" t="s">
        <v>283</v>
      </c>
      <c r="C310" s="617" t="e">
        <f>#REF!</f>
        <v>#REF!</v>
      </c>
      <c r="D310" s="581" t="e">
        <f>#REF!-C310</f>
        <v>#REF!</v>
      </c>
    </row>
    <row r="311" spans="1:4" s="568" customFormat="1" ht="38.25">
      <c r="A311" s="368" t="s">
        <v>286</v>
      </c>
      <c r="B311" s="358" t="s">
        <v>287</v>
      </c>
      <c r="C311" s="617" t="e">
        <f>#REF!</f>
        <v>#REF!</v>
      </c>
      <c r="D311" s="581" t="e">
        <f>#REF!-C311</f>
        <v>#REF!</v>
      </c>
    </row>
    <row r="312" spans="1:4" s="568" customFormat="1" ht="25.5">
      <c r="A312" s="368" t="s">
        <v>290</v>
      </c>
      <c r="B312" s="358" t="s">
        <v>291</v>
      </c>
      <c r="C312" s="617" t="e">
        <f>#REF!</f>
        <v>#REF!</v>
      </c>
      <c r="D312" s="581" t="e">
        <f>#REF!-C312</f>
        <v>#REF!</v>
      </c>
    </row>
    <row r="313" spans="1:4" s="568" customFormat="1" ht="25.5">
      <c r="A313" s="368" t="s">
        <v>294</v>
      </c>
      <c r="B313" s="358" t="s">
        <v>295</v>
      </c>
      <c r="C313" s="617" t="e">
        <f>#REF!</f>
        <v>#REF!</v>
      </c>
      <c r="D313" s="581" t="e">
        <f>#REF!-C313</f>
        <v>#REF!</v>
      </c>
    </row>
    <row r="314" spans="1:4" s="568" customFormat="1" ht="38.25">
      <c r="A314" s="368" t="s">
        <v>2507</v>
      </c>
      <c r="B314" s="358" t="s">
        <v>301</v>
      </c>
      <c r="C314" s="619" t="e">
        <f>#REF!</f>
        <v>#REF!</v>
      </c>
      <c r="D314" s="581" t="e">
        <f>#REF!-C314</f>
        <v>#REF!</v>
      </c>
    </row>
    <row r="315" spans="1:4" s="568" customFormat="1" ht="25.5">
      <c r="A315" s="372" t="s">
        <v>318</v>
      </c>
      <c r="B315" s="358" t="s">
        <v>319</v>
      </c>
      <c r="C315" s="619" t="e">
        <f>C316+C318</f>
        <v>#REF!</v>
      </c>
      <c r="D315" s="581" t="e">
        <f>#REF!-C315</f>
        <v>#REF!</v>
      </c>
    </row>
    <row r="316" spans="1:4" s="568" customFormat="1" ht="38.25">
      <c r="A316" s="616" t="s">
        <v>1301</v>
      </c>
      <c r="B316" s="358" t="s">
        <v>320</v>
      </c>
      <c r="C316" s="619" t="e">
        <f>C317</f>
        <v>#REF!</v>
      </c>
      <c r="D316" s="581" t="e">
        <f>#REF!-C316</f>
        <v>#REF!</v>
      </c>
    </row>
    <row r="317" spans="1:4" s="568" customFormat="1" ht="25.5">
      <c r="A317" s="372" t="s">
        <v>322</v>
      </c>
      <c r="B317" s="358" t="s">
        <v>323</v>
      </c>
      <c r="C317" s="619" t="e">
        <f>#REF!</f>
        <v>#REF!</v>
      </c>
      <c r="D317" s="581" t="e">
        <f>#REF!-C317</f>
        <v>#REF!</v>
      </c>
    </row>
    <row r="318" spans="1:4" s="568" customFormat="1">
      <c r="A318" s="616" t="s">
        <v>1302</v>
      </c>
      <c r="B318" s="358" t="s">
        <v>324</v>
      </c>
      <c r="C318" s="619" t="e">
        <f>C319</f>
        <v>#REF!</v>
      </c>
      <c r="D318" s="581" t="e">
        <f>#REF!-C318</f>
        <v>#REF!</v>
      </c>
    </row>
    <row r="319" spans="1:4" s="371" customFormat="1" ht="25.5">
      <c r="A319" s="372" t="s">
        <v>322</v>
      </c>
      <c r="B319" s="358" t="s">
        <v>325</v>
      </c>
      <c r="C319" s="619" t="e">
        <f>#REF!</f>
        <v>#REF!</v>
      </c>
      <c r="D319" s="581" t="e">
        <f>#REF!-C319</f>
        <v>#REF!</v>
      </c>
    </row>
    <row r="320" spans="1:4" s="371" customFormat="1" ht="25.5">
      <c r="A320" s="372" t="s">
        <v>328</v>
      </c>
      <c r="B320" s="358" t="s">
        <v>329</v>
      </c>
      <c r="C320" s="619" t="e">
        <f>C321+C323</f>
        <v>#REF!</v>
      </c>
      <c r="D320" s="581" t="e">
        <f>#REF!-C320</f>
        <v>#REF!</v>
      </c>
    </row>
    <row r="321" spans="1:4" s="371" customFormat="1" ht="38.25">
      <c r="A321" s="616" t="s">
        <v>1303</v>
      </c>
      <c r="B321" s="358" t="s">
        <v>330</v>
      </c>
      <c r="C321" s="619" t="e">
        <f>C322</f>
        <v>#REF!</v>
      </c>
      <c r="D321" s="581" t="e">
        <f>#REF!-C321</f>
        <v>#REF!</v>
      </c>
    </row>
    <row r="322" spans="1:4" s="371" customFormat="1" ht="38.25">
      <c r="A322" s="372" t="s">
        <v>332</v>
      </c>
      <c r="B322" s="358" t="s">
        <v>333</v>
      </c>
      <c r="C322" s="619" t="e">
        <f>#REF!+#REF!</f>
        <v>#REF!</v>
      </c>
      <c r="D322" s="581" t="e">
        <f>#REF!-C322</f>
        <v>#REF!</v>
      </c>
    </row>
    <row r="323" spans="1:4" s="371" customFormat="1" ht="25.5">
      <c r="A323" s="616" t="s">
        <v>1304</v>
      </c>
      <c r="B323" s="358" t="s">
        <v>334</v>
      </c>
      <c r="C323" s="619" t="e">
        <f>C324</f>
        <v>#REF!</v>
      </c>
      <c r="D323" s="581" t="e">
        <f>#REF!-C323</f>
        <v>#REF!</v>
      </c>
    </row>
    <row r="324" spans="1:4" s="371" customFormat="1">
      <c r="A324" s="372" t="s">
        <v>1305</v>
      </c>
      <c r="B324" s="358" t="s">
        <v>335</v>
      </c>
      <c r="C324" s="619" t="e">
        <f>#REF!</f>
        <v>#REF!</v>
      </c>
      <c r="D324" s="581" t="e">
        <f>#REF!-C324</f>
        <v>#REF!</v>
      </c>
    </row>
    <row r="325" spans="1:4" s="371" customFormat="1" ht="38.25">
      <c r="A325" s="372" t="s">
        <v>342</v>
      </c>
      <c r="B325" s="358" t="s">
        <v>343</v>
      </c>
      <c r="C325" s="619" t="e">
        <f>#REF!</f>
        <v>#REF!</v>
      </c>
      <c r="D325" s="581" t="e">
        <f>#REF!-C325</f>
        <v>#REF!</v>
      </c>
    </row>
    <row r="326" spans="1:4" s="371" customFormat="1" ht="25.5">
      <c r="A326" s="372" t="s">
        <v>356</v>
      </c>
      <c r="B326" s="358" t="s">
        <v>357</v>
      </c>
      <c r="C326" s="619" t="e">
        <f>C327</f>
        <v>#REF!</v>
      </c>
      <c r="D326" s="581" t="e">
        <f>#REF!-C326</f>
        <v>#REF!</v>
      </c>
    </row>
    <row r="327" spans="1:4" s="371" customFormat="1" ht="25.5">
      <c r="A327" s="616" t="s">
        <v>1312</v>
      </c>
      <c r="B327" s="358" t="s">
        <v>358</v>
      </c>
      <c r="C327" s="619" t="e">
        <f>C328</f>
        <v>#REF!</v>
      </c>
      <c r="D327" s="581" t="e">
        <f>#REF!-C327</f>
        <v>#REF!</v>
      </c>
    </row>
    <row r="328" spans="1:4" s="371" customFormat="1" ht="25.5">
      <c r="A328" s="372" t="s">
        <v>2602</v>
      </c>
      <c r="B328" s="358" t="s">
        <v>361</v>
      </c>
      <c r="C328" s="619" t="e">
        <f>#REF!</f>
        <v>#REF!</v>
      </c>
      <c r="D328" s="581" t="e">
        <f>#REF!-C328</f>
        <v>#REF!</v>
      </c>
    </row>
    <row r="329" spans="1:4" s="371" customFormat="1" ht="51">
      <c r="A329" s="368" t="s">
        <v>2603</v>
      </c>
      <c r="B329" s="358" t="s">
        <v>196</v>
      </c>
      <c r="C329" s="617" t="e">
        <f>#REF!</f>
        <v>#REF!</v>
      </c>
      <c r="D329" s="581" t="e">
        <f>#REF!-C329</f>
        <v>#REF!</v>
      </c>
    </row>
    <row r="330" spans="1:4" s="371" customFormat="1" ht="51">
      <c r="A330" s="368" t="s">
        <v>1286</v>
      </c>
      <c r="B330" s="358" t="s">
        <v>206</v>
      </c>
      <c r="C330" s="617" t="e">
        <f>#REF!</f>
        <v>#REF!</v>
      </c>
      <c r="D330" s="581" t="e">
        <f>#REF!-C330</f>
        <v>#REF!</v>
      </c>
    </row>
    <row r="331" spans="1:4" s="371" customFormat="1" ht="63.75">
      <c r="A331" s="368" t="s">
        <v>2604</v>
      </c>
      <c r="B331" s="358" t="s">
        <v>201</v>
      </c>
      <c r="C331" s="617" t="e">
        <f>#REF!</f>
        <v>#REF!</v>
      </c>
      <c r="D331" s="581" t="e">
        <f>#REF!-C331</f>
        <v>#REF!</v>
      </c>
    </row>
    <row r="332" spans="1:4" s="371" customFormat="1" ht="25.5">
      <c r="A332" s="372" t="s">
        <v>348</v>
      </c>
      <c r="B332" s="358" t="s">
        <v>349</v>
      </c>
      <c r="C332" s="619" t="e">
        <f>C333</f>
        <v>#REF!</v>
      </c>
      <c r="D332" s="581" t="e">
        <f>#REF!-C332</f>
        <v>#REF!</v>
      </c>
    </row>
    <row r="333" spans="1:4" s="371" customFormat="1" ht="25.5">
      <c r="A333" s="616" t="s">
        <v>1310</v>
      </c>
      <c r="B333" s="358" t="s">
        <v>350</v>
      </c>
      <c r="C333" s="619" t="e">
        <f>C334</f>
        <v>#REF!</v>
      </c>
      <c r="D333" s="581" t="e">
        <f>#REF!-C333</f>
        <v>#REF!</v>
      </c>
    </row>
    <row r="334" spans="1:4" s="371" customFormat="1" ht="25.5">
      <c r="A334" s="372" t="s">
        <v>1311</v>
      </c>
      <c r="B334" s="358" t="s">
        <v>353</v>
      </c>
      <c r="C334" s="619" t="e">
        <f>#REF!</f>
        <v>#REF!</v>
      </c>
      <c r="D334" s="581" t="e">
        <f>#REF!-C334</f>
        <v>#REF!</v>
      </c>
    </row>
    <row r="335" spans="1:4" s="371" customFormat="1" ht="25.5">
      <c r="A335" s="616" t="s">
        <v>1088</v>
      </c>
      <c r="B335" s="382" t="s">
        <v>2600</v>
      </c>
      <c r="C335" s="619" t="e">
        <f>C336+C341</f>
        <v>#REF!</v>
      </c>
      <c r="D335" s="581" t="e">
        <f>#REF!-C335</f>
        <v>#REF!</v>
      </c>
    </row>
    <row r="336" spans="1:4" s="371" customFormat="1" ht="38.25">
      <c r="A336" s="616" t="s">
        <v>1091</v>
      </c>
      <c r="B336" s="382" t="s">
        <v>1092</v>
      </c>
      <c r="C336" s="619" t="e">
        <f>C337+C338+C339+C340</f>
        <v>#REF!</v>
      </c>
      <c r="D336" s="581" t="e">
        <f>#REF!-C336</f>
        <v>#REF!</v>
      </c>
    </row>
    <row r="337" spans="1:4" s="371" customFormat="1" ht="25.5">
      <c r="A337" s="704" t="s">
        <v>942</v>
      </c>
      <c r="B337" s="624" t="s">
        <v>1094</v>
      </c>
      <c r="C337" s="619" t="e">
        <f>SUM(#REF!)</f>
        <v>#REF!</v>
      </c>
      <c r="D337" s="581" t="e">
        <f>#REF!-C337</f>
        <v>#REF!</v>
      </c>
    </row>
    <row r="338" spans="1:4" s="568" customFormat="1" ht="25.5">
      <c r="A338" s="623" t="s">
        <v>945</v>
      </c>
      <c r="B338" s="624" t="s">
        <v>1096</v>
      </c>
      <c r="C338" s="619" t="e">
        <f>#REF!</f>
        <v>#REF!</v>
      </c>
      <c r="D338" s="581" t="e">
        <f>#REF!-C338</f>
        <v>#REF!</v>
      </c>
    </row>
    <row r="339" spans="1:4" s="568" customFormat="1" ht="51">
      <c r="A339" s="623" t="s">
        <v>1487</v>
      </c>
      <c r="B339" s="624" t="s">
        <v>1100</v>
      </c>
      <c r="C339" s="619" t="e">
        <f>#REF!</f>
        <v>#REF!</v>
      </c>
      <c r="D339" s="581" t="e">
        <f>#REF!-C339</f>
        <v>#REF!</v>
      </c>
    </row>
    <row r="340" spans="1:4" s="568" customFormat="1" ht="38.25">
      <c r="A340" s="623" t="s">
        <v>1488</v>
      </c>
      <c r="B340" s="624" t="s">
        <v>1104</v>
      </c>
      <c r="C340" s="619" t="e">
        <f>#REF!+#REF!+#REF!</f>
        <v>#REF!</v>
      </c>
      <c r="D340" s="581" t="e">
        <f>#REF!-C340</f>
        <v>#REF!</v>
      </c>
    </row>
    <row r="341" spans="1:4" s="568" customFormat="1">
      <c r="A341" s="616" t="s">
        <v>1023</v>
      </c>
      <c r="B341" s="382" t="s">
        <v>1106</v>
      </c>
      <c r="C341" s="619" t="e">
        <f>C342</f>
        <v>#REF!</v>
      </c>
      <c r="D341" s="619" t="e">
        <f>D342</f>
        <v>#REF!</v>
      </c>
    </row>
    <row r="342" spans="1:4" s="568" customFormat="1" ht="76.5">
      <c r="A342" s="623" t="s">
        <v>1480</v>
      </c>
      <c r="B342" s="624" t="s">
        <v>1108</v>
      </c>
      <c r="C342" s="619" t="e">
        <f>#REF!</f>
        <v>#REF!</v>
      </c>
      <c r="D342" s="581" t="e">
        <f>#REF!-C342</f>
        <v>#REF!</v>
      </c>
    </row>
    <row r="343" spans="1:4" s="568" customFormat="1" ht="25.5">
      <c r="A343" s="376" t="s">
        <v>1489</v>
      </c>
      <c r="B343" s="358" t="s">
        <v>1111</v>
      </c>
      <c r="C343" s="584" t="e">
        <f>C344</f>
        <v>#REF!</v>
      </c>
      <c r="D343" s="581" t="e">
        <f>#REF!-C343</f>
        <v>#REF!</v>
      </c>
    </row>
    <row r="344" spans="1:4" s="568" customFormat="1" ht="38.25">
      <c r="A344" s="376" t="s">
        <v>1490</v>
      </c>
      <c r="B344" s="358" t="s">
        <v>1114</v>
      </c>
      <c r="C344" s="584" t="e">
        <f>C346</f>
        <v>#REF!</v>
      </c>
      <c r="D344" s="581" t="e">
        <f>#REF!-C344</f>
        <v>#REF!</v>
      </c>
    </row>
    <row r="345" spans="1:4" s="568" customFormat="1" ht="25.5">
      <c r="A345" s="376" t="s">
        <v>1525</v>
      </c>
      <c r="B345" s="358" t="s">
        <v>2605</v>
      </c>
      <c r="C345" s="584"/>
      <c r="D345" s="581" t="e">
        <f>#REF!-C345</f>
        <v>#REF!</v>
      </c>
    </row>
    <row r="346" spans="1:4" s="568" customFormat="1" ht="25.5">
      <c r="A346" s="376" t="s">
        <v>666</v>
      </c>
      <c r="B346" s="358" t="s">
        <v>1491</v>
      </c>
      <c r="C346" s="584" t="e">
        <f>#REF!</f>
        <v>#REF!</v>
      </c>
      <c r="D346" s="581" t="e">
        <f>#REF!-C346</f>
        <v>#REF!</v>
      </c>
    </row>
    <row r="347" spans="1:4" s="568" customFormat="1" ht="25.5">
      <c r="A347" s="376" t="s">
        <v>584</v>
      </c>
      <c r="B347" s="358" t="s">
        <v>585</v>
      </c>
      <c r="C347" s="584" t="e">
        <f>C348</f>
        <v>#REF!</v>
      </c>
      <c r="D347" s="581" t="e">
        <f>#REF!-C347</f>
        <v>#REF!</v>
      </c>
    </row>
    <row r="348" spans="1:4" s="568" customFormat="1" ht="38.25">
      <c r="A348" s="376" t="s">
        <v>587</v>
      </c>
      <c r="B348" s="358" t="s">
        <v>588</v>
      </c>
      <c r="C348" s="584" t="e">
        <f>C349</f>
        <v>#REF!</v>
      </c>
      <c r="D348" s="581" t="e">
        <f>#REF!-C348</f>
        <v>#REF!</v>
      </c>
    </row>
    <row r="349" spans="1:4" s="568" customFormat="1" ht="38.25">
      <c r="A349" s="376" t="s">
        <v>2510</v>
      </c>
      <c r="B349" s="358" t="s">
        <v>589</v>
      </c>
      <c r="C349" s="584" t="e">
        <f>C350+C351</f>
        <v>#REF!</v>
      </c>
      <c r="D349" s="581" t="e">
        <f>#REF!-C349</f>
        <v>#REF!</v>
      </c>
    </row>
    <row r="350" spans="1:4" s="568" customFormat="1" ht="25.5">
      <c r="A350" s="363" t="s">
        <v>34</v>
      </c>
      <c r="B350" s="358" t="s">
        <v>591</v>
      </c>
      <c r="C350" s="584" t="e">
        <f>#REF!</f>
        <v>#REF!</v>
      </c>
      <c r="D350" s="581" t="e">
        <f>#REF!-C350</f>
        <v>#REF!</v>
      </c>
    </row>
    <row r="351" spans="1:4" s="568" customFormat="1" ht="25.5">
      <c r="A351" s="376" t="s">
        <v>1232</v>
      </c>
      <c r="B351" s="358" t="s">
        <v>1400</v>
      </c>
      <c r="C351" s="584" t="e">
        <f>#REF!</f>
        <v>#REF!</v>
      </c>
      <c r="D351" s="581" t="e">
        <f>#REF!-C351</f>
        <v>#REF!</v>
      </c>
    </row>
    <row r="352" spans="1:4" s="568" customFormat="1" ht="63.75">
      <c r="A352" s="376" t="s">
        <v>861</v>
      </c>
      <c r="B352" s="358" t="s">
        <v>863</v>
      </c>
      <c r="C352" s="584" t="e">
        <f>#REF!</f>
        <v>#REF!</v>
      </c>
      <c r="D352" s="581" t="e">
        <f>#REF!-C352</f>
        <v>#REF!</v>
      </c>
    </row>
    <row r="353" spans="1:4" s="568" customFormat="1" ht="25.5">
      <c r="A353" s="379" t="s">
        <v>1401</v>
      </c>
      <c r="B353" s="381" t="s">
        <v>592</v>
      </c>
      <c r="C353" s="586" t="e">
        <f>C354+C355</f>
        <v>#REF!</v>
      </c>
      <c r="D353" s="581" t="e">
        <f>#REF!-C353</f>
        <v>#REF!</v>
      </c>
    </row>
    <row r="354" spans="1:4" s="568" customFormat="1" ht="25.5">
      <c r="A354" s="363" t="s">
        <v>34</v>
      </c>
      <c r="B354" s="381" t="s">
        <v>595</v>
      </c>
      <c r="C354" s="586" t="e">
        <f>#REF!</f>
        <v>#REF!</v>
      </c>
      <c r="D354" s="581" t="e">
        <f>#REF!-C354</f>
        <v>#REF!</v>
      </c>
    </row>
    <row r="355" spans="1:4" s="568" customFormat="1" ht="25.5">
      <c r="A355" s="376" t="s">
        <v>1232</v>
      </c>
      <c r="B355" s="358" t="s">
        <v>1402</v>
      </c>
      <c r="C355" s="584" t="e">
        <f>#REF!</f>
        <v>#REF!</v>
      </c>
      <c r="D355" s="581" t="e">
        <f>#REF!-C355</f>
        <v>#REF!</v>
      </c>
    </row>
    <row r="356" spans="1:4" s="568" customFormat="1" ht="25.5">
      <c r="A356" s="376" t="s">
        <v>597</v>
      </c>
      <c r="B356" s="358" t="s">
        <v>598</v>
      </c>
      <c r="C356" s="584" t="e">
        <f>C357</f>
        <v>#REF!</v>
      </c>
      <c r="D356" s="581" t="e">
        <f>#REF!-C356</f>
        <v>#REF!</v>
      </c>
    </row>
    <row r="357" spans="1:4" s="568" customFormat="1" ht="25.5">
      <c r="A357" s="376" t="s">
        <v>1403</v>
      </c>
      <c r="B357" s="358" t="s">
        <v>599</v>
      </c>
      <c r="C357" s="584" t="e">
        <f>C358</f>
        <v>#REF!</v>
      </c>
      <c r="D357" s="581" t="e">
        <f>#REF!-C357</f>
        <v>#REF!</v>
      </c>
    </row>
    <row r="358" spans="1:4" s="568" customFormat="1" ht="25.5">
      <c r="A358" s="376" t="s">
        <v>601</v>
      </c>
      <c r="B358" s="358" t="s">
        <v>603</v>
      </c>
      <c r="C358" s="584" t="e">
        <f>#REF!+#REF!+#REF!</f>
        <v>#REF!</v>
      </c>
      <c r="D358" s="581" t="e">
        <f>#REF!-C358</f>
        <v>#REF!</v>
      </c>
    </row>
    <row r="359" spans="1:4" s="568" customFormat="1" ht="51">
      <c r="A359" s="376" t="s">
        <v>1404</v>
      </c>
      <c r="B359" s="358" t="s">
        <v>607</v>
      </c>
      <c r="C359" s="584" t="e">
        <f>C360</f>
        <v>#REF!</v>
      </c>
      <c r="D359" s="581" t="e">
        <f>#REF!-C359</f>
        <v>#REF!</v>
      </c>
    </row>
    <row r="360" spans="1:4" s="568" customFormat="1" ht="51">
      <c r="A360" s="376" t="s">
        <v>1405</v>
      </c>
      <c r="B360" s="358" t="s">
        <v>611</v>
      </c>
      <c r="C360" s="584" t="e">
        <f>#REF!</f>
        <v>#REF!</v>
      </c>
      <c r="D360" s="581" t="e">
        <f>#REF!-C360</f>
        <v>#REF!</v>
      </c>
    </row>
    <row r="361" spans="1:4" s="568" customFormat="1" ht="25.5">
      <c r="A361" s="376" t="s">
        <v>942</v>
      </c>
      <c r="B361" s="358" t="s">
        <v>1116</v>
      </c>
      <c r="C361" s="584" t="e">
        <f>SUM(#REF!)</f>
        <v>#REF!</v>
      </c>
      <c r="D361" s="581" t="e">
        <f>#REF!-C361</f>
        <v>#REF!</v>
      </c>
    </row>
    <row r="362" spans="1:4" s="568" customFormat="1" ht="25.5">
      <c r="A362" s="376" t="s">
        <v>945</v>
      </c>
      <c r="B362" s="358" t="s">
        <v>1118</v>
      </c>
      <c r="C362" s="584" t="e">
        <f>#REF!+#REF!</f>
        <v>#REF!</v>
      </c>
      <c r="D362" s="581" t="e">
        <f>#REF!-C362</f>
        <v>#REF!</v>
      </c>
    </row>
    <row r="363" spans="1:4" s="568" customFormat="1" ht="25.5">
      <c r="A363" s="601" t="s">
        <v>1123</v>
      </c>
      <c r="B363" s="381" t="s">
        <v>1124</v>
      </c>
      <c r="C363" s="586" t="e">
        <f>C364</f>
        <v>#REF!</v>
      </c>
      <c r="D363" s="581" t="e">
        <f>#REF!-C363</f>
        <v>#REF!</v>
      </c>
    </row>
    <row r="364" spans="1:4" s="568" customFormat="1" ht="25.5">
      <c r="A364" s="601" t="s">
        <v>1126</v>
      </c>
      <c r="B364" s="381" t="s">
        <v>1127</v>
      </c>
      <c r="C364" s="586" t="e">
        <f>C365+C366+C367+C368</f>
        <v>#REF!</v>
      </c>
      <c r="D364" s="581" t="e">
        <f>#REF!-C364</f>
        <v>#REF!</v>
      </c>
    </row>
    <row r="365" spans="1:4" s="568" customFormat="1" ht="25.5">
      <c r="A365" s="376" t="s">
        <v>942</v>
      </c>
      <c r="B365" s="381" t="s">
        <v>1129</v>
      </c>
      <c r="C365" s="586" t="e">
        <f>SUM(#REF!)</f>
        <v>#REF!</v>
      </c>
      <c r="D365" s="581" t="e">
        <f>#REF!-C365</f>
        <v>#REF!</v>
      </c>
    </row>
    <row r="366" spans="1:4" s="568" customFormat="1" ht="25.5">
      <c r="A366" s="376" t="s">
        <v>945</v>
      </c>
      <c r="B366" s="381" t="s">
        <v>1131</v>
      </c>
      <c r="C366" s="586" t="e">
        <f>#REF!</f>
        <v>#REF!</v>
      </c>
      <c r="D366" s="581" t="e">
        <f>#REF!-C366</f>
        <v>#REF!</v>
      </c>
    </row>
    <row r="367" spans="1:4" s="568" customFormat="1" ht="51">
      <c r="A367" s="618" t="s">
        <v>1482</v>
      </c>
      <c r="B367" s="381" t="s">
        <v>1133</v>
      </c>
      <c r="C367" s="584" t="e">
        <f>#REF!+#REF!</f>
        <v>#REF!</v>
      </c>
      <c r="D367" s="581" t="e">
        <f>#REF!-C367</f>
        <v>#REF!</v>
      </c>
    </row>
    <row r="368" spans="1:4" s="568" customFormat="1" ht="38.25">
      <c r="A368" s="696" t="s">
        <v>1493</v>
      </c>
      <c r="B368" s="381" t="s">
        <v>1135</v>
      </c>
      <c r="C368" s="586">
        <v>50</v>
      </c>
      <c r="D368" s="581" t="e">
        <f>#REF!-C368</f>
        <v>#REF!</v>
      </c>
    </row>
    <row r="369" spans="1:4" s="568" customFormat="1" ht="25.5">
      <c r="A369" s="376" t="s">
        <v>690</v>
      </c>
      <c r="B369" s="381" t="s">
        <v>692</v>
      </c>
      <c r="C369" s="586" t="e">
        <f>#REF!</f>
        <v>#REF!</v>
      </c>
      <c r="D369" s="581" t="e">
        <f>#REF!-C369</f>
        <v>#REF!</v>
      </c>
    </row>
    <row r="370" spans="1:4" s="568" customFormat="1" ht="25.5">
      <c r="A370" s="376" t="s">
        <v>1525</v>
      </c>
      <c r="B370" s="358" t="s">
        <v>2606</v>
      </c>
      <c r="C370" s="584"/>
      <c r="D370" s="581" t="e">
        <f>#REF!-C370</f>
        <v>#REF!</v>
      </c>
    </row>
    <row r="371" spans="1:4" s="568" customFormat="1" ht="25.5">
      <c r="A371" s="376" t="s">
        <v>666</v>
      </c>
      <c r="B371" s="358" t="s">
        <v>1492</v>
      </c>
      <c r="C371" s="584" t="e">
        <f>#REF!</f>
        <v>#REF!</v>
      </c>
      <c r="D371" s="581" t="e">
        <f>#REF!-C371</f>
        <v>#REF!</v>
      </c>
    </row>
    <row r="372" spans="1:4" s="568" customFormat="1">
      <c r="A372" s="601" t="s">
        <v>1023</v>
      </c>
      <c r="B372" s="381" t="s">
        <v>1137</v>
      </c>
      <c r="C372" s="586" t="e">
        <f>C373+C374</f>
        <v>#REF!</v>
      </c>
      <c r="D372" s="581" t="e">
        <f>#REF!-C372</f>
        <v>#REF!</v>
      </c>
    </row>
    <row r="373" spans="1:4" s="568" customFormat="1" ht="76.5">
      <c r="A373" s="363" t="s">
        <v>1480</v>
      </c>
      <c r="B373" s="381" t="s">
        <v>1139</v>
      </c>
      <c r="C373" s="586" t="e">
        <f>#REF!</f>
        <v>#REF!</v>
      </c>
      <c r="D373" s="581" t="e">
        <f>#REF!-C373</f>
        <v>#REF!</v>
      </c>
    </row>
    <row r="374" spans="1:4" s="568" customFormat="1" ht="38.25">
      <c r="A374" s="379" t="s">
        <v>1904</v>
      </c>
      <c r="B374" s="358" t="s">
        <v>1494</v>
      </c>
      <c r="C374" s="584" t="e">
        <f>#REF!</f>
        <v>#REF!</v>
      </c>
      <c r="D374" s="581" t="e">
        <f>#REF!-C374</f>
        <v>#REF!</v>
      </c>
    </row>
    <row r="375" spans="1:4" s="568" customFormat="1" ht="38.25">
      <c r="A375" s="379" t="s">
        <v>1534</v>
      </c>
      <c r="B375" s="358" t="s">
        <v>1535</v>
      </c>
      <c r="C375" s="584" t="e">
        <f>#REF!</f>
        <v>#REF!</v>
      </c>
      <c r="D375" s="581" t="e">
        <f>#REF!-C375</f>
        <v>#REF!</v>
      </c>
    </row>
    <row r="376" spans="1:4" s="568" customFormat="1" ht="38.25">
      <c r="A376" s="379" t="s">
        <v>1318</v>
      </c>
      <c r="B376" s="381" t="s">
        <v>415</v>
      </c>
      <c r="C376" s="586" t="e">
        <f>#REF!</f>
        <v>#REF!</v>
      </c>
      <c r="D376" s="581" t="e">
        <f>#REF!-C376</f>
        <v>#REF!</v>
      </c>
    </row>
    <row r="377" spans="1:4" s="568" customFormat="1" ht="25.5">
      <c r="A377" s="363" t="s">
        <v>423</v>
      </c>
      <c r="B377" s="381" t="s">
        <v>425</v>
      </c>
      <c r="C377" s="586" t="e">
        <f>#REF!</f>
        <v>#REF!</v>
      </c>
      <c r="D377" s="581" t="e">
        <f>#REF!-C377</f>
        <v>#REF!</v>
      </c>
    </row>
    <row r="378" spans="1:4" s="568" customFormat="1" ht="63.75">
      <c r="A378" s="376" t="s">
        <v>1321</v>
      </c>
      <c r="B378" s="358" t="s">
        <v>1322</v>
      </c>
      <c r="C378" s="584" t="e">
        <f>#REF!</f>
        <v>#REF!</v>
      </c>
      <c r="D378" s="581" t="e">
        <f>#REF!-C378</f>
        <v>#REF!</v>
      </c>
    </row>
    <row r="379" spans="1:4" s="568" customFormat="1" ht="25.5">
      <c r="A379" s="601" t="s">
        <v>367</v>
      </c>
      <c r="B379" s="381" t="s">
        <v>368</v>
      </c>
      <c r="C379" s="586" t="e">
        <f>C380</f>
        <v>#REF!</v>
      </c>
      <c r="D379" s="581" t="e">
        <f>#REF!-C379</f>
        <v>#REF!</v>
      </c>
    </row>
    <row r="380" spans="1:4" s="568" customFormat="1" ht="38.25">
      <c r="A380" s="601" t="s">
        <v>2524</v>
      </c>
      <c r="B380" s="381" t="s">
        <v>370</v>
      </c>
      <c r="C380" s="586" t="e">
        <f>C381+C382</f>
        <v>#REF!</v>
      </c>
      <c r="D380" s="581" t="e">
        <f>#REF!-C380</f>
        <v>#REF!</v>
      </c>
    </row>
    <row r="381" spans="1:4" s="576" customFormat="1" ht="25.5">
      <c r="A381" s="376" t="s">
        <v>373</v>
      </c>
      <c r="B381" s="381" t="s">
        <v>375</v>
      </c>
      <c r="C381" s="586" t="e">
        <f>#REF!</f>
        <v>#REF!</v>
      </c>
      <c r="D381" s="581" t="e">
        <f>#REF!-C381</f>
        <v>#REF!</v>
      </c>
    </row>
    <row r="382" spans="1:4" s="598" customFormat="1" ht="12.75">
      <c r="A382" s="376" t="s">
        <v>378</v>
      </c>
      <c r="B382" s="377" t="s">
        <v>380</v>
      </c>
      <c r="C382" s="591" t="e">
        <f>#REF!</f>
        <v>#REF!</v>
      </c>
      <c r="D382" s="581" t="e">
        <f>#REF!-C382</f>
        <v>#REF!</v>
      </c>
    </row>
    <row r="383" spans="1:4" s="571" customFormat="1" ht="25.5">
      <c r="A383" s="363" t="s">
        <v>481</v>
      </c>
      <c r="B383" s="381" t="s">
        <v>483</v>
      </c>
      <c r="C383" s="586" t="e">
        <f>#REF!</f>
        <v>#REF!</v>
      </c>
      <c r="D383" s="581" t="e">
        <f>#REF!-C383</f>
        <v>#REF!</v>
      </c>
    </row>
    <row r="384" spans="1:4" s="571" customFormat="1" ht="63.75">
      <c r="A384" s="363" t="s">
        <v>1346</v>
      </c>
      <c r="B384" s="381" t="s">
        <v>493</v>
      </c>
      <c r="C384" s="586" t="e">
        <f>#REF!</f>
        <v>#REF!</v>
      </c>
      <c r="D384" s="581" t="e">
        <f>#REF!-C384</f>
        <v>#REF!</v>
      </c>
    </row>
    <row r="385" spans="1:4" s="371" customFormat="1" ht="25.5">
      <c r="A385" s="363" t="s">
        <v>1368</v>
      </c>
      <c r="B385" s="381" t="s">
        <v>538</v>
      </c>
      <c r="C385" s="586" t="e">
        <f>#REF!</f>
        <v>#REF!</v>
      </c>
      <c r="D385" s="581" t="e">
        <f>#REF!-C385</f>
        <v>#REF!</v>
      </c>
    </row>
    <row r="386" spans="1:4" s="371" customFormat="1" ht="25.5">
      <c r="A386" s="376" t="s">
        <v>1142</v>
      </c>
      <c r="B386" s="358" t="s">
        <v>1143</v>
      </c>
      <c r="C386" s="584" t="e">
        <f>C387</f>
        <v>#REF!</v>
      </c>
      <c r="D386" s="581" t="e">
        <f>#REF!-C386</f>
        <v>#REF!</v>
      </c>
    </row>
    <row r="387" spans="1:4" s="371" customFormat="1" ht="25.5">
      <c r="A387" s="376" t="s">
        <v>1145</v>
      </c>
      <c r="B387" s="358" t="s">
        <v>1146</v>
      </c>
      <c r="C387" s="584" t="e">
        <f>C388+C389+C390+C391+C392</f>
        <v>#REF!</v>
      </c>
      <c r="D387" s="581" t="e">
        <f>#REF!-C387</f>
        <v>#REF!</v>
      </c>
    </row>
    <row r="388" spans="1:4" s="371" customFormat="1" ht="25.5">
      <c r="A388" s="376" t="s">
        <v>942</v>
      </c>
      <c r="B388" s="358" t="s">
        <v>1148</v>
      </c>
      <c r="C388" s="584" t="e">
        <f>SUM(#REF!)</f>
        <v>#REF!</v>
      </c>
      <c r="D388" s="581" t="e">
        <f>#REF!-C388</f>
        <v>#REF!</v>
      </c>
    </row>
    <row r="389" spans="1:4" s="371" customFormat="1" ht="25.5">
      <c r="A389" s="379" t="s">
        <v>2527</v>
      </c>
      <c r="B389" s="358" t="s">
        <v>1150</v>
      </c>
      <c r="C389" s="584" t="e">
        <f>#REF!</f>
        <v>#REF!</v>
      </c>
      <c r="D389" s="581" t="e">
        <f>#REF!-C389</f>
        <v>#REF!</v>
      </c>
    </row>
    <row r="390" spans="1:4" s="371" customFormat="1" ht="51">
      <c r="A390" s="618" t="s">
        <v>1482</v>
      </c>
      <c r="B390" s="358" t="s">
        <v>1152</v>
      </c>
      <c r="C390" s="584" t="e">
        <f>#REF!+#REF!</f>
        <v>#REF!</v>
      </c>
      <c r="D390" s="581" t="e">
        <f>#REF!-C390</f>
        <v>#REF!</v>
      </c>
    </row>
    <row r="391" spans="1:4" s="371" customFormat="1" ht="38.25">
      <c r="A391" s="696" t="s">
        <v>1493</v>
      </c>
      <c r="B391" s="358" t="s">
        <v>1154</v>
      </c>
      <c r="C391" s="584" t="e">
        <f>#REF!+#REF!</f>
        <v>#REF!</v>
      </c>
      <c r="D391" s="581" t="e">
        <f>#REF!-C391</f>
        <v>#REF!</v>
      </c>
    </row>
    <row r="392" spans="1:4" s="371" customFormat="1" ht="25.5">
      <c r="A392" s="363" t="s">
        <v>1232</v>
      </c>
      <c r="B392" s="358" t="s">
        <v>1496</v>
      </c>
      <c r="C392" s="584" t="e">
        <f>#REF!</f>
        <v>#REF!</v>
      </c>
      <c r="D392" s="581" t="e">
        <f>#REF!-C392</f>
        <v>#REF!</v>
      </c>
    </row>
    <row r="393" spans="1:4" s="371" customFormat="1" ht="51">
      <c r="A393" s="376" t="s">
        <v>2607</v>
      </c>
      <c r="B393" s="358" t="s">
        <v>679</v>
      </c>
      <c r="C393" s="584" t="e">
        <f>C394</f>
        <v>#REF!</v>
      </c>
      <c r="D393" s="581" t="e">
        <f>#REF!-C393</f>
        <v>#REF!</v>
      </c>
    </row>
    <row r="394" spans="1:4" s="371" customFormat="1" ht="25.5">
      <c r="A394" s="376" t="s">
        <v>666</v>
      </c>
      <c r="B394" s="358" t="s">
        <v>1495</v>
      </c>
      <c r="C394" s="584" t="e">
        <f>#REF!</f>
        <v>#REF!</v>
      </c>
      <c r="D394" s="581" t="e">
        <f>#REF!-C394</f>
        <v>#REF!</v>
      </c>
    </row>
    <row r="395" spans="1:4" s="371" customFormat="1" ht="38.25">
      <c r="A395" s="601" t="s">
        <v>369</v>
      </c>
      <c r="B395" s="381" t="s">
        <v>370</v>
      </c>
      <c r="C395" s="586">
        <f>C396</f>
        <v>0</v>
      </c>
      <c r="D395" s="581" t="e">
        <f>#REF!-C395</f>
        <v>#REF!</v>
      </c>
    </row>
    <row r="396" spans="1:4" s="371" customFormat="1" ht="25.5">
      <c r="A396" s="376" t="s">
        <v>1142</v>
      </c>
      <c r="B396" s="381" t="s">
        <v>1143</v>
      </c>
      <c r="C396" s="586">
        <f>C397</f>
        <v>0</v>
      </c>
      <c r="D396" s="581" t="e">
        <f>#REF!-C396</f>
        <v>#REF!</v>
      </c>
    </row>
    <row r="397" spans="1:4" s="371" customFormat="1">
      <c r="A397" s="376" t="s">
        <v>1023</v>
      </c>
      <c r="B397" s="381" t="s">
        <v>2608</v>
      </c>
      <c r="C397" s="584"/>
      <c r="D397" s="581" t="e">
        <f>#REF!-C397</f>
        <v>#REF!</v>
      </c>
    </row>
    <row r="398" spans="1:4" s="371" customFormat="1">
      <c r="A398" s="376" t="s">
        <v>378</v>
      </c>
      <c r="B398" s="381" t="s">
        <v>2609</v>
      </c>
      <c r="C398" s="584"/>
      <c r="D398" s="581" t="e">
        <f>#REF!-C398</f>
        <v>#REF!</v>
      </c>
    </row>
    <row r="399" spans="1:4" s="371" customFormat="1" ht="51">
      <c r="A399" s="376" t="s">
        <v>1291</v>
      </c>
      <c r="B399" s="358" t="s">
        <v>1292</v>
      </c>
      <c r="C399" s="584" t="e">
        <f>#REF!</f>
        <v>#REF!</v>
      </c>
      <c r="D399" s="584" t="e">
        <f>#REF!-C399</f>
        <v>#REF!</v>
      </c>
    </row>
    <row r="400" spans="1:4" s="371" customFormat="1" ht="51">
      <c r="A400" s="376" t="s">
        <v>1297</v>
      </c>
      <c r="B400" s="358" t="s">
        <v>1298</v>
      </c>
      <c r="C400" s="584" t="e">
        <f>C401</f>
        <v>#REF!</v>
      </c>
      <c r="D400" s="584" t="e">
        <f>#REF!-C400</f>
        <v>#REF!</v>
      </c>
    </row>
    <row r="401" spans="1:4" s="371" customFormat="1" ht="51">
      <c r="A401" s="376" t="s">
        <v>1299</v>
      </c>
      <c r="B401" s="358" t="s">
        <v>1300</v>
      </c>
      <c r="C401" s="584" t="e">
        <f>#REF!</f>
        <v>#REF!</v>
      </c>
      <c r="D401" s="584" t="e">
        <f>#REF!-C401</f>
        <v>#REF!</v>
      </c>
    </row>
    <row r="402" spans="1:4" s="371" customFormat="1" ht="25.5">
      <c r="A402" s="376" t="s">
        <v>1156</v>
      </c>
      <c r="B402" s="358" t="s">
        <v>1157</v>
      </c>
      <c r="C402" s="584" t="e">
        <f>C403</f>
        <v>#REF!</v>
      </c>
      <c r="D402" s="581" t="e">
        <f>#REF!-C402</f>
        <v>#REF!</v>
      </c>
    </row>
    <row r="403" spans="1:4" s="371" customFormat="1" ht="25.5">
      <c r="A403" s="376" t="s">
        <v>1159</v>
      </c>
      <c r="B403" s="358" t="s">
        <v>1160</v>
      </c>
      <c r="C403" s="586" t="e">
        <f>C408+C407+C406+C404</f>
        <v>#REF!</v>
      </c>
      <c r="D403" s="581" t="e">
        <f>#REF!-C403</f>
        <v>#REF!</v>
      </c>
    </row>
    <row r="404" spans="1:4" s="371" customFormat="1" ht="25.5">
      <c r="A404" s="376" t="s">
        <v>942</v>
      </c>
      <c r="B404" s="358" t="s">
        <v>1162</v>
      </c>
      <c r="C404" s="586" t="e">
        <f>SUM(#REF!)</f>
        <v>#REF!</v>
      </c>
      <c r="D404" s="581" t="e">
        <f>#REF!-C404</f>
        <v>#REF!</v>
      </c>
    </row>
    <row r="405" spans="1:4" s="371" customFormat="1">
      <c r="A405" s="602" t="s">
        <v>2594</v>
      </c>
      <c r="B405" s="593" t="s">
        <v>1162</v>
      </c>
      <c r="C405" s="595">
        <f>21.27+8.67-4.75</f>
        <v>25.189999999999998</v>
      </c>
      <c r="D405" s="581" t="e">
        <f>#REF!-C405</f>
        <v>#REF!</v>
      </c>
    </row>
    <row r="406" spans="1:4" s="371" customFormat="1" ht="25.5">
      <c r="A406" s="379" t="s">
        <v>2527</v>
      </c>
      <c r="B406" s="381" t="s">
        <v>1164</v>
      </c>
      <c r="C406" s="586" t="e">
        <f>#REF!</f>
        <v>#REF!</v>
      </c>
      <c r="D406" s="581" t="e">
        <f>#REF!-C406</f>
        <v>#REF!</v>
      </c>
    </row>
    <row r="407" spans="1:4" s="371" customFormat="1" ht="51">
      <c r="A407" s="618" t="s">
        <v>1482</v>
      </c>
      <c r="B407" s="381" t="s">
        <v>1166</v>
      </c>
      <c r="C407" s="586">
        <v>1534.98</v>
      </c>
      <c r="D407" s="581" t="e">
        <f>#REF!-C407</f>
        <v>#REF!</v>
      </c>
    </row>
    <row r="408" spans="1:4" s="371" customFormat="1" ht="38.25">
      <c r="A408" s="696" t="s">
        <v>1493</v>
      </c>
      <c r="B408" s="381" t="s">
        <v>1168</v>
      </c>
      <c r="C408" s="586" t="e">
        <f>SUM(#REF!)</f>
        <v>#REF!</v>
      </c>
      <c r="D408" s="581" t="e">
        <f>#REF!-C408</f>
        <v>#REF!</v>
      </c>
    </row>
    <row r="409" spans="1:4" s="371" customFormat="1" ht="51">
      <c r="A409" s="609" t="s">
        <v>676</v>
      </c>
      <c r="B409" s="358" t="s">
        <v>677</v>
      </c>
      <c r="C409" s="584">
        <v>468.16</v>
      </c>
      <c r="D409" s="581" t="e">
        <f>#REF!-C409</f>
        <v>#REF!</v>
      </c>
    </row>
    <row r="410" spans="1:4" s="371" customFormat="1" ht="51">
      <c r="A410" s="609" t="s">
        <v>657</v>
      </c>
      <c r="B410" s="358" t="s">
        <v>679</v>
      </c>
      <c r="C410" s="584">
        <v>468.16</v>
      </c>
      <c r="D410" s="581" t="e">
        <f>#REF!-C410</f>
        <v>#REF!</v>
      </c>
    </row>
    <row r="411" spans="1:4" s="371" customFormat="1" ht="38.25">
      <c r="A411" s="629" t="s">
        <v>1414</v>
      </c>
      <c r="B411" s="358" t="s">
        <v>680</v>
      </c>
      <c r="C411" s="584">
        <v>468.16</v>
      </c>
      <c r="D411" s="581" t="e">
        <f>#REF!-C411</f>
        <v>#REF!</v>
      </c>
    </row>
    <row r="412" spans="1:4" s="371" customFormat="1" ht="25.5">
      <c r="A412" s="616" t="s">
        <v>690</v>
      </c>
      <c r="B412" s="358" t="s">
        <v>692</v>
      </c>
      <c r="C412" s="584">
        <v>468.16</v>
      </c>
      <c r="D412" s="581" t="e">
        <f>#REF!-C412</f>
        <v>#REF!</v>
      </c>
    </row>
    <row r="413" spans="1:4" s="371" customFormat="1" ht="25.5">
      <c r="A413" s="376" t="s">
        <v>1525</v>
      </c>
      <c r="B413" s="358" t="s">
        <v>2610</v>
      </c>
      <c r="C413" s="584"/>
      <c r="D413" s="581" t="e">
        <f>#REF!-C413</f>
        <v>#REF!</v>
      </c>
    </row>
    <row r="414" spans="1:4" s="371" customFormat="1" ht="25.5">
      <c r="A414" s="376" t="s">
        <v>666</v>
      </c>
      <c r="B414" s="358" t="s">
        <v>1497</v>
      </c>
      <c r="C414" s="584" t="e">
        <f>#REF!</f>
        <v>#REF!</v>
      </c>
      <c r="D414" s="581" t="e">
        <f>#REF!-C414</f>
        <v>#REF!</v>
      </c>
    </row>
    <row r="415" spans="1:4" s="371" customFormat="1">
      <c r="A415" s="602" t="s">
        <v>2594</v>
      </c>
      <c r="B415" s="593" t="s">
        <v>1497</v>
      </c>
      <c r="C415" s="595">
        <f>4.75</f>
        <v>4.75</v>
      </c>
      <c r="D415" s="581" t="e">
        <f>#REF!-C415</f>
        <v>#REF!</v>
      </c>
    </row>
    <row r="416" spans="1:4" s="371" customFormat="1">
      <c r="A416" s="379" t="s">
        <v>1023</v>
      </c>
      <c r="B416" s="358" t="s">
        <v>1170</v>
      </c>
      <c r="C416" s="584">
        <f>C417+C418</f>
        <v>732.26</v>
      </c>
      <c r="D416" s="581" t="e">
        <f>#REF!-C416</f>
        <v>#REF!</v>
      </c>
    </row>
    <row r="417" spans="1:4" s="371" customFormat="1" ht="76.5">
      <c r="A417" s="379" t="s">
        <v>1507</v>
      </c>
      <c r="B417" s="358" t="s">
        <v>1172</v>
      </c>
      <c r="C417" s="584">
        <v>82.26</v>
      </c>
      <c r="D417" s="581" t="e">
        <f>#REF!-C417</f>
        <v>#REF!</v>
      </c>
    </row>
    <row r="418" spans="1:4" s="371" customFormat="1" ht="38.25">
      <c r="A418" s="379" t="s">
        <v>1904</v>
      </c>
      <c r="B418" s="358" t="s">
        <v>1499</v>
      </c>
      <c r="C418" s="584">
        <v>650</v>
      </c>
      <c r="D418" s="581" t="e">
        <f>#REF!-C418</f>
        <v>#REF!</v>
      </c>
    </row>
    <row r="419" spans="1:4" s="571" customFormat="1">
      <c r="A419" s="379" t="s">
        <v>1023</v>
      </c>
      <c r="B419" s="358" t="s">
        <v>1170</v>
      </c>
      <c r="C419" s="584" t="e">
        <f>C420</f>
        <v>#REF!</v>
      </c>
      <c r="D419" s="581" t="e">
        <f>#REF!-C419</f>
        <v>#REF!</v>
      </c>
    </row>
    <row r="420" spans="1:4" s="571" customFormat="1">
      <c r="A420" s="376" t="s">
        <v>378</v>
      </c>
      <c r="B420" s="358" t="s">
        <v>1498</v>
      </c>
      <c r="C420" s="584" t="e">
        <f>#REF!</f>
        <v>#REF!</v>
      </c>
      <c r="D420" s="581" t="e">
        <f>#REF!-C420</f>
        <v>#REF!</v>
      </c>
    </row>
    <row r="421" spans="1:4" s="571" customFormat="1">
      <c r="A421" s="602" t="s">
        <v>2594</v>
      </c>
      <c r="B421" s="593" t="s">
        <v>1498</v>
      </c>
      <c r="C421" s="595">
        <f>4818+160</f>
        <v>4978</v>
      </c>
      <c r="D421" s="581" t="e">
        <f>#REF!-C421</f>
        <v>#REF!</v>
      </c>
    </row>
    <row r="422" spans="1:4" s="571" customFormat="1" ht="25.5">
      <c r="A422" s="636" t="s">
        <v>481</v>
      </c>
      <c r="B422" s="358" t="s">
        <v>483</v>
      </c>
      <c r="C422" s="586">
        <v>1231</v>
      </c>
      <c r="D422" s="581" t="e">
        <f>#REF!-C422</f>
        <v>#REF!</v>
      </c>
    </row>
    <row r="423" spans="1:4" s="571" customFormat="1" ht="51">
      <c r="A423" s="379" t="s">
        <v>1691</v>
      </c>
      <c r="B423" s="381" t="s">
        <v>531</v>
      </c>
      <c r="C423" s="586">
        <f>C424</f>
        <v>975</v>
      </c>
      <c r="D423" s="581" t="e">
        <f>#REF!-C423</f>
        <v>#REF!</v>
      </c>
    </row>
    <row r="424" spans="1:4" s="571" customFormat="1" ht="25.5">
      <c r="A424" s="379" t="s">
        <v>534</v>
      </c>
      <c r="B424" s="381" t="s">
        <v>536</v>
      </c>
      <c r="C424" s="586">
        <v>975</v>
      </c>
      <c r="D424" s="581" t="e">
        <f>#REF!-C424</f>
        <v>#REF!</v>
      </c>
    </row>
    <row r="425" spans="1:4" s="571" customFormat="1" ht="25.5">
      <c r="A425" s="376" t="s">
        <v>1175</v>
      </c>
      <c r="B425" s="358" t="s">
        <v>1176</v>
      </c>
      <c r="C425" s="584" t="e">
        <f>C426</f>
        <v>#REF!</v>
      </c>
      <c r="D425" s="581" t="e">
        <f>#REF!-C425</f>
        <v>#REF!</v>
      </c>
    </row>
    <row r="426" spans="1:4" s="571" customFormat="1" ht="25.5">
      <c r="A426" s="376" t="s">
        <v>1178</v>
      </c>
      <c r="B426" s="358" t="s">
        <v>1179</v>
      </c>
      <c r="C426" s="584" t="e">
        <f>C428+C429</f>
        <v>#REF!</v>
      </c>
      <c r="D426" s="581" t="e">
        <f>#REF!-C426</f>
        <v>#REF!</v>
      </c>
    </row>
    <row r="427" spans="1:4" s="571" customFormat="1" ht="25.5">
      <c r="A427" s="376" t="s">
        <v>1525</v>
      </c>
      <c r="B427" s="358" t="s">
        <v>2533</v>
      </c>
      <c r="C427" s="584"/>
      <c r="D427" s="581" t="e">
        <f>#REF!-C427</f>
        <v>#REF!</v>
      </c>
    </row>
    <row r="428" spans="1:4" s="571" customFormat="1" ht="25.5">
      <c r="A428" s="376" t="s">
        <v>666</v>
      </c>
      <c r="B428" s="358" t="s">
        <v>1187</v>
      </c>
      <c r="C428" s="584" t="e">
        <f>#REF!</f>
        <v>#REF!</v>
      </c>
      <c r="D428" s="581" t="e">
        <f>#REF!-C428</f>
        <v>#REF!</v>
      </c>
    </row>
    <row r="429" spans="1:4" s="571" customFormat="1">
      <c r="A429" s="376" t="s">
        <v>1500</v>
      </c>
      <c r="B429" s="358" t="s">
        <v>1501</v>
      </c>
      <c r="C429" s="584" t="e">
        <f>#REF!+#REF!</f>
        <v>#REF!</v>
      </c>
      <c r="D429" s="581" t="e">
        <f>#REF!-C429</f>
        <v>#REF!</v>
      </c>
    </row>
    <row r="430" spans="1:4" s="571" customFormat="1" ht="38.25">
      <c r="A430" s="376" t="s">
        <v>1335</v>
      </c>
      <c r="B430" s="358" t="s">
        <v>455</v>
      </c>
      <c r="C430" s="584" t="e">
        <f>C431+C432</f>
        <v>#REF!</v>
      </c>
      <c r="D430" s="581" t="e">
        <f>#REF!-C430</f>
        <v>#REF!</v>
      </c>
    </row>
    <row r="431" spans="1:4" s="571" customFormat="1" ht="25.5">
      <c r="A431" s="376" t="s">
        <v>34</v>
      </c>
      <c r="B431" s="358" t="s">
        <v>458</v>
      </c>
      <c r="C431" s="584" t="e">
        <f>#REF!</f>
        <v>#REF!</v>
      </c>
      <c r="D431" s="581" t="e">
        <f>#REF!-C431</f>
        <v>#REF!</v>
      </c>
    </row>
    <row r="432" spans="1:4" s="571" customFormat="1" ht="25.5">
      <c r="A432" s="357" t="s">
        <v>1232</v>
      </c>
      <c r="B432" s="358" t="s">
        <v>1336</v>
      </c>
      <c r="C432" s="584" t="e">
        <f>#REF!</f>
        <v>#REF!</v>
      </c>
      <c r="D432" s="581" t="e">
        <f>#REF!-C432</f>
        <v>#REF!</v>
      </c>
    </row>
    <row r="433" spans="1:4" s="571" customFormat="1" ht="89.25">
      <c r="A433" s="697" t="s">
        <v>1272</v>
      </c>
      <c r="B433" s="358" t="s">
        <v>123</v>
      </c>
      <c r="C433" s="584" t="e">
        <f>C434</f>
        <v>#REF!</v>
      </c>
      <c r="D433" s="581" t="e">
        <f>#REF!-C433</f>
        <v>#REF!</v>
      </c>
    </row>
    <row r="434" spans="1:4" s="571" customFormat="1" ht="51">
      <c r="A434" s="372" t="s">
        <v>125</v>
      </c>
      <c r="B434" s="358" t="s">
        <v>127</v>
      </c>
      <c r="C434" s="584" t="e">
        <f>#REF!</f>
        <v>#REF!</v>
      </c>
      <c r="D434" s="581" t="e">
        <f>#REF!-C434</f>
        <v>#REF!</v>
      </c>
    </row>
    <row r="435" spans="1:4" s="621" customFormat="1" ht="38.25">
      <c r="A435" s="372" t="s">
        <v>2485</v>
      </c>
      <c r="B435" s="358" t="s">
        <v>340</v>
      </c>
      <c r="C435" s="584" t="e">
        <f>C436</f>
        <v>#REF!</v>
      </c>
      <c r="D435" s="581" t="e">
        <f>#REF!-C435</f>
        <v>#REF!</v>
      </c>
    </row>
    <row r="436" spans="1:4" s="621" customFormat="1" ht="38.25">
      <c r="A436" s="372" t="s">
        <v>1314</v>
      </c>
      <c r="B436" s="358" t="s">
        <v>400</v>
      </c>
      <c r="C436" s="584" t="e">
        <f>C437+C440+C438</f>
        <v>#REF!</v>
      </c>
      <c r="D436" s="581" t="e">
        <f>#REF!-C436</f>
        <v>#REF!</v>
      </c>
    </row>
    <row r="437" spans="1:4" s="621" customFormat="1" ht="25.5">
      <c r="A437" s="372" t="s">
        <v>34</v>
      </c>
      <c r="B437" s="358" t="s">
        <v>404</v>
      </c>
      <c r="C437" s="584" t="e">
        <f>#REF!</f>
        <v>#REF!</v>
      </c>
      <c r="D437" s="581" t="e">
        <f>#REF!-C437</f>
        <v>#REF!</v>
      </c>
    </row>
    <row r="438" spans="1:4" s="371" customFormat="1">
      <c r="A438" s="368" t="s">
        <v>1315</v>
      </c>
      <c r="B438" s="358" t="s">
        <v>1316</v>
      </c>
      <c r="C438" s="584" t="e">
        <f>#REF!</f>
        <v>#REF!</v>
      </c>
      <c r="D438" s="581" t="e">
        <f>#REF!-C438</f>
        <v>#REF!</v>
      </c>
    </row>
    <row r="439" spans="1:4" s="371" customFormat="1">
      <c r="A439" s="602" t="s">
        <v>2594</v>
      </c>
      <c r="B439" s="593" t="s">
        <v>1316</v>
      </c>
      <c r="C439" s="595">
        <f>82.04+99.5</f>
        <v>181.54000000000002</v>
      </c>
      <c r="D439" s="581" t="e">
        <f>#REF!-C439</f>
        <v>#REF!</v>
      </c>
    </row>
    <row r="440" spans="1:4" s="371" customFormat="1" ht="25.5">
      <c r="A440" s="372" t="s">
        <v>407</v>
      </c>
      <c r="B440" s="358" t="s">
        <v>409</v>
      </c>
      <c r="C440" s="584" t="e">
        <f>#REF!</f>
        <v>#REF!</v>
      </c>
      <c r="D440" s="581" t="e">
        <f>#REF!-C440</f>
        <v>#REF!</v>
      </c>
    </row>
    <row r="441" spans="1:4" s="371" customFormat="1" ht="51">
      <c r="A441" s="363" t="s">
        <v>1270</v>
      </c>
      <c r="B441" s="382" t="s">
        <v>109</v>
      </c>
      <c r="C441" s="591" t="e">
        <f>C442</f>
        <v>#REF!</v>
      </c>
      <c r="D441" s="581" t="e">
        <f>#REF!-C441</f>
        <v>#REF!</v>
      </c>
    </row>
    <row r="442" spans="1:4" s="622" customFormat="1" ht="51">
      <c r="A442" s="363" t="s">
        <v>111</v>
      </c>
      <c r="B442" s="382" t="s">
        <v>113</v>
      </c>
      <c r="C442" s="591" t="e">
        <f>#REF!</f>
        <v>#REF!</v>
      </c>
      <c r="D442" s="581" t="e">
        <f>#REF!-C442</f>
        <v>#REF!</v>
      </c>
    </row>
    <row r="443" spans="1:4" s="371" customFormat="1" ht="25.5">
      <c r="A443" s="376" t="s">
        <v>2611</v>
      </c>
      <c r="B443" s="358" t="s">
        <v>415</v>
      </c>
      <c r="C443" s="591">
        <f>C444+C445</f>
        <v>4303.3700000000017</v>
      </c>
      <c r="D443" s="581" t="e">
        <f>#REF!-C443</f>
        <v>#REF!</v>
      </c>
    </row>
    <row r="444" spans="1:4" s="571" customFormat="1" ht="38.25">
      <c r="A444" s="376" t="s">
        <v>2612</v>
      </c>
      <c r="B444" s="358" t="s">
        <v>415</v>
      </c>
      <c r="C444" s="591">
        <f>12987.18+1064.28-1278-4484.6-698.41-1844.11-50-1146.95-1064.28-1000-268.56</f>
        <v>2216.5500000000015</v>
      </c>
      <c r="D444" s="581" t="e">
        <f>#REF!-C444</f>
        <v>#REF!</v>
      </c>
    </row>
    <row r="445" spans="1:4" s="571" customFormat="1" ht="51">
      <c r="A445" s="376" t="s">
        <v>2613</v>
      </c>
      <c r="B445" s="358" t="s">
        <v>415</v>
      </c>
      <c r="C445" s="591">
        <v>2086.8200000000002</v>
      </c>
      <c r="D445" s="581" t="e">
        <f>#REF!-C445</f>
        <v>#REF!</v>
      </c>
    </row>
    <row r="446" spans="1:4" s="571" customFormat="1" ht="63.75">
      <c r="A446" s="376" t="s">
        <v>1319</v>
      </c>
      <c r="B446" s="358" t="s">
        <v>420</v>
      </c>
      <c r="C446" s="591" t="e">
        <f>#REF!</f>
        <v>#REF!</v>
      </c>
      <c r="D446" s="581" t="e">
        <f>#REF!-C446</f>
        <v>#REF!</v>
      </c>
    </row>
    <row r="447" spans="1:4" s="571" customFormat="1">
      <c r="A447" s="376" t="s">
        <v>428</v>
      </c>
      <c r="B447" s="358" t="s">
        <v>430</v>
      </c>
      <c r="C447" s="591" t="e">
        <f>#REF!</f>
        <v>#REF!</v>
      </c>
      <c r="D447" s="581" t="e">
        <f>#REF!-C447</f>
        <v>#REF!</v>
      </c>
    </row>
    <row r="448" spans="1:4" s="571" customFormat="1" ht="63.75">
      <c r="A448" s="376" t="s">
        <v>2614</v>
      </c>
      <c r="B448" s="377" t="s">
        <v>440</v>
      </c>
      <c r="C448" s="591" t="e">
        <f>#REF!</f>
        <v>#REF!</v>
      </c>
      <c r="D448" s="581" t="e">
        <f>#REF!-C448</f>
        <v>#REF!</v>
      </c>
    </row>
    <row r="449" spans="1:4" s="571" customFormat="1">
      <c r="A449" s="602" t="s">
        <v>2594</v>
      </c>
      <c r="B449" s="594" t="s">
        <v>440</v>
      </c>
      <c r="C449" s="596">
        <f>1311.41</f>
        <v>1311.41</v>
      </c>
      <c r="D449" s="581" t="e">
        <f>#REF!-C449</f>
        <v>#REF!</v>
      </c>
    </row>
    <row r="450" spans="1:4" s="571" customFormat="1" ht="25.5">
      <c r="A450" s="379" t="s">
        <v>1324</v>
      </c>
      <c r="B450" s="377" t="s">
        <v>1325</v>
      </c>
      <c r="C450" s="591" t="e">
        <f>#REF!</f>
        <v>#REF!</v>
      </c>
      <c r="D450" s="581" t="e">
        <f>#REF!-C450</f>
        <v>#REF!</v>
      </c>
    </row>
    <row r="451" spans="1:4" s="571" customFormat="1" ht="51">
      <c r="A451" s="379" t="s">
        <v>1326</v>
      </c>
      <c r="B451" s="377" t="s">
        <v>1327</v>
      </c>
      <c r="C451" s="591" t="e">
        <f>#REF!</f>
        <v>#REF!</v>
      </c>
      <c r="D451" s="581" t="e">
        <f>#REF!-C451</f>
        <v>#REF!</v>
      </c>
    </row>
    <row r="452" spans="1:4" s="571" customFormat="1" ht="25.5">
      <c r="A452" s="376" t="s">
        <v>1328</v>
      </c>
      <c r="B452" s="377" t="s">
        <v>1329</v>
      </c>
      <c r="C452" s="591" t="e">
        <f>#REF!</f>
        <v>#REF!</v>
      </c>
      <c r="D452" s="581" t="e">
        <f>#REF!-C452</f>
        <v>#REF!</v>
      </c>
    </row>
    <row r="453" spans="1:4" s="571" customFormat="1" ht="51">
      <c r="A453" s="376" t="s">
        <v>1330</v>
      </c>
      <c r="B453" s="377" t="s">
        <v>1331</v>
      </c>
      <c r="C453" s="591" t="e">
        <f>#REF!</f>
        <v>#REF!</v>
      </c>
      <c r="D453" s="581" t="e">
        <f>#REF!-C453</f>
        <v>#REF!</v>
      </c>
    </row>
    <row r="454" spans="1:4" s="571" customFormat="1" ht="25.5">
      <c r="A454" s="376" t="s">
        <v>1332</v>
      </c>
      <c r="B454" s="358" t="s">
        <v>441</v>
      </c>
      <c r="C454" s="591" t="e">
        <f>C455+C457</f>
        <v>#REF!</v>
      </c>
      <c r="D454" s="581" t="e">
        <f>#REF!-C454</f>
        <v>#REF!</v>
      </c>
    </row>
    <row r="455" spans="1:4" s="571" customFormat="1" ht="38.25">
      <c r="A455" s="376" t="s">
        <v>1333</v>
      </c>
      <c r="B455" s="358" t="s">
        <v>446</v>
      </c>
      <c r="C455" s="591" t="e">
        <f>#REF!</f>
        <v>#REF!</v>
      </c>
      <c r="D455" s="581" t="e">
        <f>#REF!-C455</f>
        <v>#REF!</v>
      </c>
    </row>
    <row r="456" spans="1:4" s="571" customFormat="1">
      <c r="A456" s="602" t="s">
        <v>2594</v>
      </c>
      <c r="B456" s="593" t="s">
        <v>446</v>
      </c>
      <c r="C456" s="596">
        <f>116.85</f>
        <v>116.85</v>
      </c>
      <c r="D456" s="581" t="e">
        <f>#REF!-C456</f>
        <v>#REF!</v>
      </c>
    </row>
    <row r="457" spans="1:4" s="571" customFormat="1" ht="76.5">
      <c r="A457" s="368" t="s">
        <v>1334</v>
      </c>
      <c r="B457" s="358" t="s">
        <v>451</v>
      </c>
      <c r="C457" s="591" t="e">
        <f>#REF!</f>
        <v>#REF!</v>
      </c>
      <c r="D457" s="581" t="e">
        <f>#REF!-C457</f>
        <v>#REF!</v>
      </c>
    </row>
    <row r="458" spans="1:4" s="568" customFormat="1" ht="25.5">
      <c r="A458" s="376" t="s">
        <v>388</v>
      </c>
      <c r="B458" s="377" t="s">
        <v>390</v>
      </c>
      <c r="C458" s="591" t="e">
        <f>#REF!</f>
        <v>#REF!</v>
      </c>
      <c r="D458" s="584" t="e">
        <f>#REF!-C458</f>
        <v>#REF!</v>
      </c>
    </row>
    <row r="459" spans="1:4" s="568" customFormat="1" ht="63.75">
      <c r="A459" s="376" t="s">
        <v>383</v>
      </c>
      <c r="B459" s="377" t="s">
        <v>385</v>
      </c>
      <c r="C459" s="591" t="e">
        <f>#REF!</f>
        <v>#REF!</v>
      </c>
      <c r="D459" s="581" t="e">
        <f>#REF!-C459</f>
        <v>#REF!</v>
      </c>
    </row>
    <row r="460" spans="1:4" s="568" customFormat="1">
      <c r="A460" s="602" t="s">
        <v>2594</v>
      </c>
      <c r="B460" s="594" t="s">
        <v>385</v>
      </c>
      <c r="C460" s="596">
        <f>2532.07</f>
        <v>2532.0700000000002</v>
      </c>
      <c r="D460" s="581" t="e">
        <f>#REF!-C460</f>
        <v>#REF!</v>
      </c>
    </row>
    <row r="461" spans="1:4" s="568" customFormat="1" ht="25.5">
      <c r="A461" s="376" t="s">
        <v>508</v>
      </c>
      <c r="B461" s="377" t="s">
        <v>509</v>
      </c>
      <c r="C461" s="591" t="e">
        <f>C462</f>
        <v>#REF!</v>
      </c>
      <c r="D461" s="581" t="e">
        <f>#REF!-C461</f>
        <v>#REF!</v>
      </c>
    </row>
    <row r="462" spans="1:4" s="568" customFormat="1" ht="25.5">
      <c r="A462" s="376" t="s">
        <v>1356</v>
      </c>
      <c r="B462" s="377" t="s">
        <v>2615</v>
      </c>
      <c r="C462" s="591" t="e">
        <f>C463</f>
        <v>#REF!</v>
      </c>
      <c r="D462" s="581" t="e">
        <f>#REF!-C462</f>
        <v>#REF!</v>
      </c>
    </row>
    <row r="463" spans="1:4" s="568" customFormat="1" ht="38.25">
      <c r="A463" s="376" t="s">
        <v>522</v>
      </c>
      <c r="B463" s="377" t="s">
        <v>1357</v>
      </c>
      <c r="C463" s="591" t="e">
        <f>C464+C466+C471+C473+C475</f>
        <v>#REF!</v>
      </c>
      <c r="D463" s="581" t="e">
        <f>#REF!-C463</f>
        <v>#REF!</v>
      </c>
    </row>
    <row r="464" spans="1:4" s="568" customFormat="1" ht="51">
      <c r="A464" s="376" t="s">
        <v>1358</v>
      </c>
      <c r="B464" s="377" t="s">
        <v>1359</v>
      </c>
      <c r="C464" s="591" t="e">
        <f>#REF!</f>
        <v>#REF!</v>
      </c>
      <c r="D464" s="581" t="e">
        <f>#REF!-C464</f>
        <v>#REF!</v>
      </c>
    </row>
    <row r="465" spans="1:4" s="568" customFormat="1">
      <c r="A465" s="698" t="s">
        <v>2594</v>
      </c>
      <c r="B465" s="700" t="s">
        <v>1359</v>
      </c>
      <c r="C465" s="701">
        <f>2908.95</f>
        <v>2908.95</v>
      </c>
      <c r="D465" s="581" t="e">
        <f>#REF!-C465</f>
        <v>#REF!</v>
      </c>
    </row>
    <row r="466" spans="1:4" s="568" customFormat="1" ht="25.5">
      <c r="A466" s="376" t="s">
        <v>525</v>
      </c>
      <c r="B466" s="377" t="s">
        <v>1361</v>
      </c>
      <c r="C466" s="591" t="e">
        <f>#REF!</f>
        <v>#REF!</v>
      </c>
      <c r="D466" s="581" t="e">
        <f>#REF!-C466</f>
        <v>#REF!</v>
      </c>
    </row>
    <row r="467" spans="1:4" s="568" customFormat="1">
      <c r="A467" s="376" t="s">
        <v>1360</v>
      </c>
      <c r="B467" s="377" t="s">
        <v>1361</v>
      </c>
      <c r="C467" s="591">
        <f>7964.45+575.28+80.58-5078.45-2886</f>
        <v>655.85999999999967</v>
      </c>
      <c r="D467" s="581" t="e">
        <f>#REF!-C467</f>
        <v>#REF!</v>
      </c>
    </row>
    <row r="468" spans="1:4" s="568" customFormat="1">
      <c r="A468" s="602" t="s">
        <v>2594</v>
      </c>
      <c r="B468" s="594" t="s">
        <v>1361</v>
      </c>
      <c r="C468" s="596">
        <f>575.28+80.58</f>
        <v>655.86</v>
      </c>
      <c r="D468" s="581" t="e">
        <f>#REF!-C468</f>
        <v>#REF!</v>
      </c>
    </row>
    <row r="469" spans="1:4" s="568" customFormat="1">
      <c r="A469" s="376" t="s">
        <v>2616</v>
      </c>
      <c r="B469" s="377" t="s">
        <v>1361</v>
      </c>
      <c r="C469" s="591">
        <f>C470</f>
        <v>2301.14</v>
      </c>
      <c r="D469" s="581" t="e">
        <f>#REF!-C469</f>
        <v>#REF!</v>
      </c>
    </row>
    <row r="470" spans="1:4" s="568" customFormat="1">
      <c r="A470" s="698" t="s">
        <v>2594</v>
      </c>
      <c r="B470" s="700" t="s">
        <v>1361</v>
      </c>
      <c r="C470" s="701">
        <f>2301.14</f>
        <v>2301.14</v>
      </c>
      <c r="D470" s="581" t="e">
        <f>#REF!-C470</f>
        <v>#REF!</v>
      </c>
    </row>
    <row r="471" spans="1:4" s="568" customFormat="1" ht="39">
      <c r="A471" s="702" t="s">
        <v>1362</v>
      </c>
      <c r="B471" s="377" t="s">
        <v>1363</v>
      </c>
      <c r="C471" s="584" t="e">
        <f>#REF!</f>
        <v>#REF!</v>
      </c>
      <c r="D471" s="581" t="e">
        <f>#REF!-C471</f>
        <v>#REF!</v>
      </c>
    </row>
    <row r="472" spans="1:4" s="568" customFormat="1">
      <c r="A472" s="698" t="s">
        <v>2594</v>
      </c>
      <c r="B472" s="700" t="s">
        <v>1363</v>
      </c>
      <c r="C472" s="701">
        <f>1531.02</f>
        <v>1531.02</v>
      </c>
      <c r="D472" s="581" t="e">
        <f>#REF!-C472</f>
        <v>#REF!</v>
      </c>
    </row>
    <row r="473" spans="1:4" s="568" customFormat="1" ht="51">
      <c r="A473" s="376" t="s">
        <v>1364</v>
      </c>
      <c r="B473" s="377" t="s">
        <v>1365</v>
      </c>
      <c r="C473" s="584" t="e">
        <f>#REF!</f>
        <v>#REF!</v>
      </c>
      <c r="D473" s="581" t="e">
        <f>#REF!-C473</f>
        <v>#REF!</v>
      </c>
    </row>
    <row r="474" spans="1:4" s="568" customFormat="1" ht="38.25">
      <c r="A474" s="376" t="s">
        <v>2617</v>
      </c>
      <c r="B474" s="377" t="s">
        <v>1365</v>
      </c>
      <c r="C474" s="584">
        <f>6511.05</f>
        <v>6511.05</v>
      </c>
      <c r="D474" s="581" t="e">
        <f>#REF!-C474</f>
        <v>#REF!</v>
      </c>
    </row>
    <row r="475" spans="1:4" s="568" customFormat="1" ht="25.5">
      <c r="A475" s="643" t="s">
        <v>525</v>
      </c>
      <c r="B475" s="377" t="s">
        <v>1366</v>
      </c>
      <c r="C475" s="584" t="e">
        <f>#REF!</f>
        <v>#REF!</v>
      </c>
      <c r="D475" s="581" t="e">
        <f>#REF!-C475</f>
        <v>#REF!</v>
      </c>
    </row>
    <row r="476" spans="1:4" s="568" customFormat="1" ht="38.25">
      <c r="A476" s="376" t="s">
        <v>2617</v>
      </c>
      <c r="B476" s="377" t="s">
        <v>1366</v>
      </c>
      <c r="C476" s="584">
        <f>5078.45-1363.06-1501.49</f>
        <v>2213.8999999999996</v>
      </c>
      <c r="D476" s="581" t="e">
        <f>#REF!-C476</f>
        <v>#REF!</v>
      </c>
    </row>
    <row r="477" spans="1:4" s="568" customFormat="1">
      <c r="A477" s="376" t="s">
        <v>1023</v>
      </c>
      <c r="B477" s="377" t="s">
        <v>1189</v>
      </c>
      <c r="C477" s="591" t="e">
        <f>C478+C480+C481</f>
        <v>#REF!</v>
      </c>
      <c r="D477" s="581" t="e">
        <f>#REF!-C477</f>
        <v>#REF!</v>
      </c>
    </row>
    <row r="478" spans="1:4" s="568" customFormat="1">
      <c r="A478" s="376" t="s">
        <v>378</v>
      </c>
      <c r="B478" s="377" t="s">
        <v>1506</v>
      </c>
      <c r="C478" s="591" t="e">
        <f>#REF!</f>
        <v>#REF!</v>
      </c>
      <c r="D478" s="581" t="e">
        <f>#REF!-C478</f>
        <v>#REF!</v>
      </c>
    </row>
    <row r="479" spans="1:4" s="568" customFormat="1" ht="51">
      <c r="A479" s="376" t="s">
        <v>2618</v>
      </c>
      <c r="B479" s="377" t="s">
        <v>1506</v>
      </c>
      <c r="C479" s="591">
        <f>5060+555.21+22.03+63.29</f>
        <v>5700.53</v>
      </c>
      <c r="D479" s="584" t="e">
        <f>#REF!-C479</f>
        <v>#REF!</v>
      </c>
    </row>
    <row r="480" spans="1:4" s="568" customFormat="1" ht="63.75">
      <c r="A480" s="376" t="s">
        <v>1508</v>
      </c>
      <c r="B480" s="377" t="s">
        <v>1509</v>
      </c>
      <c r="C480" s="591" t="e">
        <f>#REF!</f>
        <v>#REF!</v>
      </c>
      <c r="D480" s="581" t="e">
        <f>#REF!-C480</f>
        <v>#REF!</v>
      </c>
    </row>
    <row r="481" spans="1:4" s="568" customFormat="1" ht="38.25">
      <c r="A481" s="376" t="s">
        <v>1510</v>
      </c>
      <c r="B481" s="377" t="s">
        <v>1511</v>
      </c>
      <c r="C481" s="591" t="e">
        <f>#REF!</f>
        <v>#REF!</v>
      </c>
      <c r="D481" s="581" t="e">
        <f>#REF!-C481</f>
        <v>#REF!</v>
      </c>
    </row>
    <row r="482" spans="1:4" s="568" customFormat="1" ht="38.25">
      <c r="A482" s="376" t="s">
        <v>1313</v>
      </c>
      <c r="B482" s="377" t="s">
        <v>391</v>
      </c>
      <c r="C482" s="591" t="e">
        <f>C483</f>
        <v>#REF!</v>
      </c>
      <c r="D482" s="581" t="e">
        <f>#REF!-C482</f>
        <v>#REF!</v>
      </c>
    </row>
    <row r="483" spans="1:4" s="568" customFormat="1">
      <c r="A483" s="376" t="s">
        <v>394</v>
      </c>
      <c r="B483" s="377" t="s">
        <v>396</v>
      </c>
      <c r="C483" s="591" t="e">
        <f>#REF!+#REF!</f>
        <v>#REF!</v>
      </c>
      <c r="D483" s="581" t="e">
        <f>#REF!-C483</f>
        <v>#REF!</v>
      </c>
    </row>
    <row r="484" spans="1:4" s="568" customFormat="1" ht="51">
      <c r="A484" s="376" t="s">
        <v>2619</v>
      </c>
      <c r="B484" s="377" t="s">
        <v>396</v>
      </c>
      <c r="C484" s="591">
        <v>664.15</v>
      </c>
      <c r="D484" s="581" t="e">
        <f>#REF!-C484</f>
        <v>#REF!</v>
      </c>
    </row>
    <row r="485" spans="1:4" s="568" customFormat="1" ht="38.25">
      <c r="A485" s="643" t="s">
        <v>120</v>
      </c>
      <c r="B485" s="382" t="s">
        <v>122</v>
      </c>
      <c r="C485" s="591" t="e">
        <f>#REF!</f>
        <v>#REF!</v>
      </c>
      <c r="D485" s="581" t="e">
        <f>#REF!-C485</f>
        <v>#REF!</v>
      </c>
    </row>
    <row r="486" spans="1:4" s="568" customFormat="1" ht="25.5">
      <c r="A486" s="376" t="s">
        <v>462</v>
      </c>
      <c r="B486" s="358" t="s">
        <v>464</v>
      </c>
      <c r="C486" s="591" t="e">
        <f>#REF!</f>
        <v>#REF!</v>
      </c>
      <c r="D486" s="581" t="e">
        <f>#REF!-C486</f>
        <v>#REF!</v>
      </c>
    </row>
    <row r="487" spans="1:4" s="568" customFormat="1" ht="38.25">
      <c r="A487" s="376" t="s">
        <v>1342</v>
      </c>
      <c r="B487" s="358" t="s">
        <v>465</v>
      </c>
      <c r="C487" s="591" t="e">
        <f>C488</f>
        <v>#REF!</v>
      </c>
      <c r="D487" s="581" t="e">
        <f>#REF!-C487</f>
        <v>#REF!</v>
      </c>
    </row>
    <row r="488" spans="1:4" s="568" customFormat="1" ht="25.5">
      <c r="A488" s="376" t="s">
        <v>1343</v>
      </c>
      <c r="B488" s="358" t="s">
        <v>466</v>
      </c>
      <c r="C488" s="591" t="e">
        <f>#REF!</f>
        <v>#REF!</v>
      </c>
      <c r="D488" s="581" t="e">
        <f>#REF!-C488</f>
        <v>#REF!</v>
      </c>
    </row>
    <row r="489" spans="1:4" s="568" customFormat="1" ht="25.5">
      <c r="A489" s="376" t="s">
        <v>2620</v>
      </c>
      <c r="B489" s="358" t="s">
        <v>467</v>
      </c>
      <c r="C489" s="591" t="e">
        <f>C490+C491+C494+C498+C501+C503+C502</f>
        <v>#REF!</v>
      </c>
      <c r="D489" s="581" t="e">
        <f>#REF!-C489</f>
        <v>#REF!</v>
      </c>
    </row>
    <row r="490" spans="1:4" s="568" customFormat="1" ht="25.5">
      <c r="A490" s="376" t="s">
        <v>34</v>
      </c>
      <c r="B490" s="358" t="s">
        <v>468</v>
      </c>
      <c r="C490" s="591" t="e">
        <f>#REF!</f>
        <v>#REF!</v>
      </c>
      <c r="D490" s="581" t="e">
        <f>#REF!-C490</f>
        <v>#REF!</v>
      </c>
    </row>
    <row r="491" spans="1:4" s="568" customFormat="1">
      <c r="A491" s="376" t="s">
        <v>471</v>
      </c>
      <c r="B491" s="358" t="s">
        <v>473</v>
      </c>
      <c r="C491" s="591" t="e">
        <f>#REF!+#REF!</f>
        <v>#REF!</v>
      </c>
      <c r="D491" s="581" t="e">
        <f>#REF!-C491</f>
        <v>#REF!</v>
      </c>
    </row>
    <row r="492" spans="1:4" s="568" customFormat="1" ht="51">
      <c r="A492" s="376" t="s">
        <v>2621</v>
      </c>
      <c r="B492" s="358" t="s">
        <v>473</v>
      </c>
      <c r="C492" s="591">
        <f>3879.54-38.79+38.79-39.01</f>
        <v>3840.5299999999997</v>
      </c>
      <c r="D492" s="581" t="e">
        <f>#REF!-C492</f>
        <v>#REF!</v>
      </c>
    </row>
    <row r="493" spans="1:4" s="568" customFormat="1" ht="25.5">
      <c r="A493" s="376" t="s">
        <v>2544</v>
      </c>
      <c r="B493" s="358" t="s">
        <v>473</v>
      </c>
      <c r="C493" s="591">
        <f>1720.46-0.01-25.81</f>
        <v>1694.64</v>
      </c>
      <c r="D493" s="581" t="e">
        <f>#REF!-C493</f>
        <v>#REF!</v>
      </c>
    </row>
    <row r="494" spans="1:4" s="568" customFormat="1" ht="25.5">
      <c r="A494" s="376" t="s">
        <v>2622</v>
      </c>
      <c r="B494" s="358" t="s">
        <v>478</v>
      </c>
      <c r="C494" s="591">
        <f>3642.53-91.74+5</f>
        <v>3555.7900000000004</v>
      </c>
      <c r="D494" s="581" t="e">
        <f>#REF!-C494</f>
        <v>#REF!</v>
      </c>
    </row>
    <row r="495" spans="1:4" s="568" customFormat="1" ht="38.25">
      <c r="A495" s="376" t="s">
        <v>2623</v>
      </c>
      <c r="B495" s="358" t="s">
        <v>478</v>
      </c>
      <c r="C495" s="591">
        <f>685.36+4.98</f>
        <v>690.34</v>
      </c>
      <c r="D495" s="581" t="e">
        <f>#REF!-C495</f>
        <v>#REF!</v>
      </c>
    </row>
    <row r="496" spans="1:4" s="568" customFormat="1" ht="38.25">
      <c r="A496" s="376" t="s">
        <v>2546</v>
      </c>
      <c r="B496" s="358" t="s">
        <v>478</v>
      </c>
      <c r="C496" s="591">
        <f>1735.3-8.56</f>
        <v>1726.74</v>
      </c>
      <c r="D496" s="581" t="e">
        <f>#REF!-C496</f>
        <v>#REF!</v>
      </c>
    </row>
    <row r="497" spans="1:4" s="568" customFormat="1">
      <c r="A497" s="372" t="s">
        <v>2624</v>
      </c>
      <c r="B497" s="358" t="s">
        <v>483</v>
      </c>
      <c r="C497" s="591">
        <f>720+98+8094.17-0.54</f>
        <v>8911.6299999999992</v>
      </c>
      <c r="D497" s="581" t="e">
        <f>#REF!-C497</f>
        <v>#REF!</v>
      </c>
    </row>
    <row r="498" spans="1:4" s="568" customFormat="1">
      <c r="A498" s="602" t="s">
        <v>2594</v>
      </c>
      <c r="B498" s="593" t="s">
        <v>483</v>
      </c>
      <c r="C498" s="596">
        <f>8094.17+98</f>
        <v>8192.17</v>
      </c>
      <c r="D498" s="581" t="e">
        <f>#REF!-C498</f>
        <v>#REF!</v>
      </c>
    </row>
    <row r="499" spans="1:4" s="568" customFormat="1" ht="63.75">
      <c r="A499" s="376" t="s">
        <v>1345</v>
      </c>
      <c r="B499" s="358" t="s">
        <v>488</v>
      </c>
      <c r="C499" s="591" t="e">
        <f>#REF!</f>
        <v>#REF!</v>
      </c>
      <c r="D499" s="581" t="e">
        <f>#REF!-C499</f>
        <v>#REF!</v>
      </c>
    </row>
    <row r="500" spans="1:4" s="568" customFormat="1" ht="51.75">
      <c r="A500" s="702" t="s">
        <v>1347</v>
      </c>
      <c r="B500" s="377" t="s">
        <v>1348</v>
      </c>
      <c r="C500" s="591">
        <f>C501</f>
        <v>67560.03</v>
      </c>
      <c r="D500" s="581" t="e">
        <f>#REF!-C500</f>
        <v>#REF!</v>
      </c>
    </row>
    <row r="501" spans="1:4" s="568" customFormat="1" ht="25.5">
      <c r="A501" s="372" t="s">
        <v>2625</v>
      </c>
      <c r="B501" s="377" t="s">
        <v>1348</v>
      </c>
      <c r="C501" s="591">
        <f>69208.36-1648.33</f>
        <v>67560.03</v>
      </c>
      <c r="D501" s="581" t="e">
        <f>#REF!-C501</f>
        <v>#REF!</v>
      </c>
    </row>
    <row r="502" spans="1:4" s="568" customFormat="1">
      <c r="A502" s="698" t="s">
        <v>2594</v>
      </c>
      <c r="B502" s="700" t="s">
        <v>1348</v>
      </c>
      <c r="C502" s="701">
        <f>C501</f>
        <v>67560.03</v>
      </c>
      <c r="D502" s="581" t="e">
        <f>#REF!-C502</f>
        <v>#REF!</v>
      </c>
    </row>
    <row r="503" spans="1:4" s="568" customFormat="1" ht="25.5">
      <c r="A503" s="379" t="s">
        <v>1463</v>
      </c>
      <c r="B503" s="381" t="s">
        <v>916</v>
      </c>
      <c r="C503" s="633" t="e">
        <f>C504</f>
        <v>#REF!</v>
      </c>
      <c r="D503" s="581" t="e">
        <f>#REF!-C503</f>
        <v>#REF!</v>
      </c>
    </row>
    <row r="504" spans="1:4" s="568" customFormat="1" ht="25.5">
      <c r="A504" s="363" t="s">
        <v>913</v>
      </c>
      <c r="B504" s="358" t="s">
        <v>917</v>
      </c>
      <c r="C504" s="641" t="e">
        <f>#REF!</f>
        <v>#REF!</v>
      </c>
      <c r="D504" s="581" t="e">
        <f>#REF!-C504</f>
        <v>#REF!</v>
      </c>
    </row>
    <row r="505" spans="1:4" s="568" customFormat="1">
      <c r="A505" s="376" t="s">
        <v>1360</v>
      </c>
      <c r="B505" s="377" t="s">
        <v>1361</v>
      </c>
      <c r="C505" s="591">
        <f>1200</f>
        <v>1200</v>
      </c>
      <c r="D505" s="584" t="e">
        <f>#REF!-C505</f>
        <v>#REF!</v>
      </c>
    </row>
    <row r="506" spans="1:4" s="568" customFormat="1" ht="25.5">
      <c r="A506" s="376" t="s">
        <v>942</v>
      </c>
      <c r="B506" s="358" t="s">
        <v>1181</v>
      </c>
      <c r="C506" s="641" t="e">
        <f>SUM(#REF!)</f>
        <v>#REF!</v>
      </c>
      <c r="D506" s="581" t="e">
        <f>#REF!-C506</f>
        <v>#REF!</v>
      </c>
    </row>
    <row r="507" spans="1:4" s="568" customFormat="1">
      <c r="A507" s="602" t="s">
        <v>2594</v>
      </c>
      <c r="B507" s="593" t="s">
        <v>1181</v>
      </c>
      <c r="C507" s="642">
        <f>107.94</f>
        <v>107.94</v>
      </c>
      <c r="D507" s="581" t="e">
        <f>#REF!-C507</f>
        <v>#REF!</v>
      </c>
    </row>
    <row r="508" spans="1:4" s="568" customFormat="1" ht="25.5">
      <c r="A508" s="376" t="s">
        <v>945</v>
      </c>
      <c r="B508" s="358" t="s">
        <v>1183</v>
      </c>
      <c r="C508" s="584" t="e">
        <f>#REF!</f>
        <v>#REF!</v>
      </c>
      <c r="D508" s="581" t="e">
        <f>#REF!-C508</f>
        <v>#REF!</v>
      </c>
    </row>
    <row r="509" spans="1:4" s="568" customFormat="1" ht="51">
      <c r="A509" s="602" t="s">
        <v>1502</v>
      </c>
      <c r="B509" s="593" t="s">
        <v>1503</v>
      </c>
      <c r="C509" s="595" t="e">
        <f>#REF!</f>
        <v>#REF!</v>
      </c>
      <c r="D509" s="581" t="e">
        <f>#REF!-C509</f>
        <v>#REF!</v>
      </c>
    </row>
    <row r="510" spans="1:4" s="568" customFormat="1" ht="51">
      <c r="A510" s="376" t="s">
        <v>1191</v>
      </c>
      <c r="B510" s="358" t="s">
        <v>1192</v>
      </c>
      <c r="C510" s="584" t="e">
        <f>#REF!</f>
        <v>#REF!</v>
      </c>
      <c r="D510" s="581" t="e">
        <f>#REF!-C510</f>
        <v>#REF!</v>
      </c>
    </row>
    <row r="511" spans="1:4" s="568" customFormat="1" ht="76.5">
      <c r="A511" s="376" t="s">
        <v>1507</v>
      </c>
      <c r="B511" s="358" t="s">
        <v>1193</v>
      </c>
      <c r="C511" s="641" t="e">
        <f>#REF!</f>
        <v>#REF!</v>
      </c>
      <c r="D511" s="581" t="e">
        <f>#REF!-C511</f>
        <v>#REF!</v>
      </c>
    </row>
    <row r="512" spans="1:4" s="568" customFormat="1" ht="38.25">
      <c r="A512" s="379" t="s">
        <v>1295</v>
      </c>
      <c r="B512" s="381" t="s">
        <v>306</v>
      </c>
      <c r="C512" s="586" t="e">
        <f>C513</f>
        <v>#REF!</v>
      </c>
      <c r="D512" s="581" t="e">
        <f>#REF!-C512</f>
        <v>#REF!</v>
      </c>
    </row>
    <row r="513" spans="1:4" s="568" customFormat="1" ht="38.25">
      <c r="A513" s="376" t="s">
        <v>309</v>
      </c>
      <c r="B513" s="358" t="s">
        <v>310</v>
      </c>
      <c r="C513" s="584" t="e">
        <f>#REF!</f>
        <v>#REF!</v>
      </c>
      <c r="D513" s="581" t="e">
        <f>#REF!-C513</f>
        <v>#REF!</v>
      </c>
    </row>
    <row r="514" spans="1:4" s="568" customFormat="1" ht="51">
      <c r="A514" s="379" t="s">
        <v>1296</v>
      </c>
      <c r="B514" s="381" t="s">
        <v>311</v>
      </c>
      <c r="C514" s="586" t="e">
        <f>C515</f>
        <v>#REF!</v>
      </c>
      <c r="D514" s="581" t="e">
        <f>#REF!-C514</f>
        <v>#REF!</v>
      </c>
    </row>
    <row r="515" spans="1:4" s="568" customFormat="1" ht="38.25">
      <c r="A515" s="376" t="s">
        <v>314</v>
      </c>
      <c r="B515" s="358" t="s">
        <v>315</v>
      </c>
      <c r="C515" s="584" t="e">
        <f>#REF!</f>
        <v>#REF!</v>
      </c>
      <c r="D515" s="581" t="e">
        <f>#REF!-C515</f>
        <v>#REF!</v>
      </c>
    </row>
    <row r="516" spans="1:4" s="568" customFormat="1" ht="25.5">
      <c r="A516" s="379" t="s">
        <v>512</v>
      </c>
      <c r="B516" s="381" t="s">
        <v>513</v>
      </c>
      <c r="C516" s="586" t="e">
        <f>C517</f>
        <v>#REF!</v>
      </c>
      <c r="D516" s="581" t="e">
        <f>#REF!-C516</f>
        <v>#REF!</v>
      </c>
    </row>
    <row r="517" spans="1:4" s="568" customFormat="1" ht="25.5">
      <c r="A517" s="379" t="s">
        <v>1351</v>
      </c>
      <c r="B517" s="381" t="s">
        <v>514</v>
      </c>
      <c r="C517" s="586" t="e">
        <f>C522+C520+C518+C524+C525</f>
        <v>#REF!</v>
      </c>
      <c r="D517" s="581" t="e">
        <f>#REF!-C517</f>
        <v>#REF!</v>
      </c>
    </row>
    <row r="518" spans="1:4" s="568" customFormat="1" ht="38.25">
      <c r="A518" s="376" t="s">
        <v>1352</v>
      </c>
      <c r="B518" s="381" t="s">
        <v>1353</v>
      </c>
      <c r="C518" s="586" t="e">
        <f>#REF!</f>
        <v>#REF!</v>
      </c>
      <c r="D518" s="581" t="e">
        <f>#REF!-C518</f>
        <v>#REF!</v>
      </c>
    </row>
    <row r="519" spans="1:4" s="568" customFormat="1">
      <c r="A519" s="698" t="s">
        <v>2594</v>
      </c>
      <c r="B519" s="708" t="s">
        <v>1353</v>
      </c>
      <c r="C519" s="710">
        <f>2134.5-52.57</f>
        <v>2081.9299999999998</v>
      </c>
      <c r="D519" s="581" t="e">
        <f>#REF!-C519</f>
        <v>#REF!</v>
      </c>
    </row>
    <row r="520" spans="1:4" s="568" customFormat="1" ht="25.5">
      <c r="A520" s="379" t="s">
        <v>517</v>
      </c>
      <c r="B520" s="634" t="s">
        <v>1354</v>
      </c>
      <c r="C520" s="635" t="e">
        <f>#REF!</f>
        <v>#REF!</v>
      </c>
      <c r="D520" s="581" t="e">
        <f>#REF!-C520</f>
        <v>#REF!</v>
      </c>
    </row>
    <row r="521" spans="1:4" s="568" customFormat="1">
      <c r="A521" s="698" t="s">
        <v>2594</v>
      </c>
      <c r="B521" s="699" t="s">
        <v>1354</v>
      </c>
      <c r="C521" s="701">
        <f>2961.59-72.94</f>
        <v>2888.65</v>
      </c>
      <c r="D521" s="581" t="e">
        <f>#REF!-C521</f>
        <v>#REF!</v>
      </c>
    </row>
    <row r="522" spans="1:4" s="568" customFormat="1" ht="25.5">
      <c r="A522" s="379" t="s">
        <v>517</v>
      </c>
      <c r="B522" s="634" t="s">
        <v>519</v>
      </c>
      <c r="C522" s="635" t="e">
        <f>#REF!</f>
        <v>#REF!</v>
      </c>
      <c r="D522" s="581" t="e">
        <f>#REF!-C522</f>
        <v>#REF!</v>
      </c>
    </row>
    <row r="523" spans="1:4" s="568" customFormat="1">
      <c r="A523" s="602" t="s">
        <v>2594</v>
      </c>
      <c r="B523" s="707" t="s">
        <v>519</v>
      </c>
      <c r="C523" s="709">
        <f>3450.84-137.12</f>
        <v>3313.7200000000003</v>
      </c>
      <c r="D523" s="581" t="e">
        <f>#REF!-C523</f>
        <v>#REF!</v>
      </c>
    </row>
    <row r="524" spans="1:4" s="568" customFormat="1" ht="25.5">
      <c r="A524" s="705" t="s">
        <v>517</v>
      </c>
      <c r="B524" s="381" t="s">
        <v>1355</v>
      </c>
      <c r="C524" s="586" t="e">
        <f>#REF!</f>
        <v>#REF!</v>
      </c>
      <c r="D524" s="581" t="e">
        <f>#REF!-C524</f>
        <v>#REF!</v>
      </c>
    </row>
    <row r="525" spans="1:4" s="568" customFormat="1" ht="38.25">
      <c r="A525" s="357" t="s">
        <v>2626</v>
      </c>
      <c r="B525" s="381" t="s">
        <v>2627</v>
      </c>
      <c r="C525" s="586" t="e">
        <f>#REF!</f>
        <v>#REF!</v>
      </c>
      <c r="D525" s="581" t="e">
        <f>#REF!-C525</f>
        <v>#REF!</v>
      </c>
    </row>
    <row r="526" spans="1:4" s="568" customFormat="1" ht="38.25">
      <c r="A526" s="376" t="s">
        <v>2548</v>
      </c>
      <c r="B526" s="358" t="s">
        <v>786</v>
      </c>
      <c r="C526" s="584" t="e">
        <f>C527</f>
        <v>#REF!</v>
      </c>
      <c r="D526" s="581" t="e">
        <f>#REF!-C526</f>
        <v>#REF!</v>
      </c>
    </row>
    <row r="527" spans="1:4" s="568" customFormat="1" ht="25.5">
      <c r="A527" s="590" t="s">
        <v>2549</v>
      </c>
      <c r="B527" s="358" t="s">
        <v>1196</v>
      </c>
      <c r="C527" s="584" t="e">
        <f>C528+C534</f>
        <v>#REF!</v>
      </c>
      <c r="D527" s="581" t="e">
        <f>#REF!-C527</f>
        <v>#REF!</v>
      </c>
    </row>
    <row r="528" spans="1:4" s="568" customFormat="1" ht="25.5">
      <c r="A528" s="590" t="s">
        <v>2550</v>
      </c>
      <c r="B528" s="358" t="s">
        <v>1199</v>
      </c>
      <c r="C528" s="584" t="e">
        <f>C529+C530+C532+C531</f>
        <v>#REF!</v>
      </c>
      <c r="D528" s="581" t="e">
        <f>#REF!-C528</f>
        <v>#REF!</v>
      </c>
    </row>
    <row r="529" spans="1:4" s="568" customFormat="1" ht="25.5">
      <c r="A529" s="590" t="s">
        <v>942</v>
      </c>
      <c r="B529" s="358" t="s">
        <v>1201</v>
      </c>
      <c r="C529" s="584" t="e">
        <f>SUM(#REF!)</f>
        <v>#REF!</v>
      </c>
      <c r="D529" s="581" t="e">
        <f>#REF!-C529</f>
        <v>#REF!</v>
      </c>
    </row>
    <row r="530" spans="1:4" s="568" customFormat="1" ht="25.5">
      <c r="A530" s="590" t="s">
        <v>945</v>
      </c>
      <c r="B530" s="358" t="s">
        <v>1203</v>
      </c>
      <c r="C530" s="584" t="e">
        <f>#REF!</f>
        <v>#REF!</v>
      </c>
      <c r="D530" s="581" t="e">
        <f>#REF!-C530</f>
        <v>#REF!</v>
      </c>
    </row>
    <row r="531" spans="1:4" s="568" customFormat="1" ht="25.5">
      <c r="A531" s="376" t="s">
        <v>666</v>
      </c>
      <c r="B531" s="381" t="s">
        <v>1512</v>
      </c>
      <c r="C531" s="586" t="e">
        <f>#REF!</f>
        <v>#REF!</v>
      </c>
      <c r="D531" s="581" t="e">
        <f>#REF!-C531</f>
        <v>#REF!</v>
      </c>
    </row>
    <row r="532" spans="1:4" s="568" customFormat="1" ht="38.25">
      <c r="A532" s="590" t="s">
        <v>1206</v>
      </c>
      <c r="B532" s="358" t="s">
        <v>1207</v>
      </c>
      <c r="C532" s="584" t="e">
        <f>#REF!+#REF!</f>
        <v>#REF!</v>
      </c>
      <c r="D532" s="581" t="e">
        <f>#REF!-C532</f>
        <v>#REF!</v>
      </c>
    </row>
    <row r="533" spans="1:4" s="568" customFormat="1">
      <c r="A533" s="592" t="s">
        <v>2594</v>
      </c>
      <c r="B533" s="593" t="s">
        <v>1207</v>
      </c>
      <c r="C533" s="595">
        <f>38.03</f>
        <v>38.03</v>
      </c>
      <c r="D533" s="581" t="e">
        <f>#REF!-C533</f>
        <v>#REF!</v>
      </c>
    </row>
    <row r="534" spans="1:4" s="568" customFormat="1">
      <c r="A534" s="590" t="s">
        <v>1023</v>
      </c>
      <c r="B534" s="358" t="s">
        <v>1209</v>
      </c>
      <c r="C534" s="584" t="e">
        <f>C535</f>
        <v>#REF!</v>
      </c>
      <c r="D534" s="581" t="e">
        <f>#REF!-C534</f>
        <v>#REF!</v>
      </c>
    </row>
    <row r="535" spans="1:4" s="568" customFormat="1" ht="25.5">
      <c r="A535" s="357" t="s">
        <v>1513</v>
      </c>
      <c r="B535" s="358" t="s">
        <v>1213</v>
      </c>
      <c r="C535" s="584" t="e">
        <f>#REF!</f>
        <v>#REF!</v>
      </c>
      <c r="D535" s="581" t="e">
        <f>#REF!-C535</f>
        <v>#REF!</v>
      </c>
    </row>
    <row r="536" spans="1:4" s="568" customFormat="1">
      <c r="A536" s="592" t="s">
        <v>2594</v>
      </c>
      <c r="B536" s="593" t="s">
        <v>1213</v>
      </c>
      <c r="C536" s="595">
        <f>2964.37</f>
        <v>2964.37</v>
      </c>
      <c r="D536" s="581" t="e">
        <f>#REF!-C536</f>
        <v>#REF!</v>
      </c>
    </row>
    <row r="537" spans="1:4" s="568" customFormat="1" ht="25.5">
      <c r="A537" s="376" t="s">
        <v>495</v>
      </c>
      <c r="B537" s="382" t="s">
        <v>496</v>
      </c>
      <c r="C537" s="591" t="e">
        <f>C538</f>
        <v>#REF!</v>
      </c>
      <c r="D537" s="581" t="e">
        <f>#REF!-C537</f>
        <v>#REF!</v>
      </c>
    </row>
    <row r="538" spans="1:4" s="568" customFormat="1">
      <c r="A538" s="376" t="s">
        <v>498</v>
      </c>
      <c r="B538" s="382" t="s">
        <v>499</v>
      </c>
      <c r="C538" s="591" t="e">
        <f>C539+C541</f>
        <v>#REF!</v>
      </c>
      <c r="D538" s="581" t="e">
        <f>#REF!-C538</f>
        <v>#REF!</v>
      </c>
    </row>
    <row r="539" spans="1:4" s="568" customFormat="1" ht="51">
      <c r="A539" s="363" t="s">
        <v>1349</v>
      </c>
      <c r="B539" s="382" t="s">
        <v>500</v>
      </c>
      <c r="C539" s="591" t="e">
        <f>C540</f>
        <v>#REF!</v>
      </c>
      <c r="D539" s="581" t="e">
        <f>#REF!-C539</f>
        <v>#REF!</v>
      </c>
    </row>
    <row r="540" spans="1:4" s="568" customFormat="1" ht="25.5">
      <c r="A540" s="363" t="s">
        <v>502</v>
      </c>
      <c r="B540" s="382" t="s">
        <v>504</v>
      </c>
      <c r="C540" s="591" t="e">
        <f>#REF!</f>
        <v>#REF!</v>
      </c>
      <c r="D540" s="581" t="e">
        <f>#REF!-C540</f>
        <v>#REF!</v>
      </c>
    </row>
    <row r="541" spans="1:4" s="568" customFormat="1" ht="51">
      <c r="A541" s="363" t="s">
        <v>1350</v>
      </c>
      <c r="B541" s="382" t="s">
        <v>505</v>
      </c>
      <c r="C541" s="591" t="e">
        <f>C542</f>
        <v>#REF!</v>
      </c>
      <c r="D541" s="581" t="e">
        <f>#REF!-C541</f>
        <v>#REF!</v>
      </c>
    </row>
    <row r="542" spans="1:4" s="568" customFormat="1" ht="25.5">
      <c r="A542" s="363" t="s">
        <v>502</v>
      </c>
      <c r="B542" s="382" t="s">
        <v>506</v>
      </c>
      <c r="C542" s="591" t="e">
        <f>#REF!</f>
        <v>#REF!</v>
      </c>
      <c r="D542" s="581" t="e">
        <f>#REF!-C542</f>
        <v>#REF!</v>
      </c>
    </row>
    <row r="543" spans="1:4" s="568" customFormat="1" ht="25.5">
      <c r="A543" s="590" t="s">
        <v>1514</v>
      </c>
      <c r="B543" s="358" t="s">
        <v>1217</v>
      </c>
      <c r="C543" s="584" t="e">
        <f>#REF!</f>
        <v>#REF!</v>
      </c>
      <c r="D543" s="581" t="e">
        <f>#REF!-C543</f>
        <v>#REF!</v>
      </c>
    </row>
    <row r="544" spans="1:4" s="568" customFormat="1" ht="51">
      <c r="A544" s="357" t="s">
        <v>2628</v>
      </c>
      <c r="B544" s="358" t="s">
        <v>493</v>
      </c>
      <c r="C544" s="584">
        <f>392081.53</f>
        <v>392081.53</v>
      </c>
      <c r="D544" s="581" t="e">
        <f>#REF!-C544</f>
        <v>#REF!</v>
      </c>
    </row>
    <row r="545" spans="1:4" s="568" customFormat="1" ht="38.25">
      <c r="A545" s="376" t="s">
        <v>96</v>
      </c>
      <c r="B545" s="358" t="s">
        <v>97</v>
      </c>
      <c r="C545" s="584" t="e">
        <f>C546</f>
        <v>#REF!</v>
      </c>
      <c r="D545" s="581" t="e">
        <f>#REF!-C545</f>
        <v>#REF!</v>
      </c>
    </row>
    <row r="546" spans="1:4" s="568" customFormat="1" ht="38.25">
      <c r="A546" s="376" t="s">
        <v>2553</v>
      </c>
      <c r="B546" s="358" t="s">
        <v>98</v>
      </c>
      <c r="C546" s="584" t="e">
        <f>C547</f>
        <v>#REF!</v>
      </c>
      <c r="D546" s="581" t="e">
        <f>#REF!-C546</f>
        <v>#REF!</v>
      </c>
    </row>
    <row r="547" spans="1:4" s="568" customFormat="1" ht="38.25">
      <c r="A547" s="376" t="s">
        <v>2629</v>
      </c>
      <c r="B547" s="358" t="s">
        <v>1263</v>
      </c>
      <c r="C547" s="584" t="e">
        <f>#REF!</f>
        <v>#REF!</v>
      </c>
      <c r="D547" s="581" t="e">
        <f>#REF!-C547</f>
        <v>#REF!</v>
      </c>
    </row>
    <row r="548" spans="1:4" s="568" customFormat="1" ht="38.25">
      <c r="A548" s="376" t="s">
        <v>2630</v>
      </c>
      <c r="B548" s="358" t="s">
        <v>1263</v>
      </c>
      <c r="C548" s="584">
        <f>3500-2200-283.46</f>
        <v>1016.54</v>
      </c>
      <c r="D548" s="581" t="e">
        <f>#REF!-C548</f>
        <v>#REF!</v>
      </c>
    </row>
    <row r="549" spans="1:4" s="568" customFormat="1" ht="38.25">
      <c r="A549" s="376" t="s">
        <v>2631</v>
      </c>
      <c r="B549" s="358" t="s">
        <v>1263</v>
      </c>
      <c r="C549" s="584">
        <f>3500-902.13+C550-412.89</f>
        <v>2908.59</v>
      </c>
      <c r="D549" s="581" t="e">
        <f>#REF!-C549</f>
        <v>#REF!</v>
      </c>
    </row>
    <row r="550" spans="1:4" s="568" customFormat="1">
      <c r="A550" s="592" t="s">
        <v>2594</v>
      </c>
      <c r="B550" s="593" t="s">
        <v>1263</v>
      </c>
      <c r="C550" s="595">
        <f>723.61</f>
        <v>723.61</v>
      </c>
      <c r="D550" s="581" t="e">
        <f>#REF!-C550</f>
        <v>#REF!</v>
      </c>
    </row>
    <row r="551" spans="1:4" s="568" customFormat="1" ht="38.25">
      <c r="A551" s="602" t="s">
        <v>2632</v>
      </c>
      <c r="B551" s="593" t="s">
        <v>1263</v>
      </c>
      <c r="C551" s="595">
        <f>1047.16+62.86</f>
        <v>1110.02</v>
      </c>
      <c r="D551" s="581" t="e">
        <f>#REF!-C551</f>
        <v>#REF!</v>
      </c>
    </row>
    <row r="552" spans="1:4" s="568" customFormat="1" ht="63.75">
      <c r="A552" s="376" t="s">
        <v>1259</v>
      </c>
      <c r="B552" s="358" t="s">
        <v>1260</v>
      </c>
      <c r="C552" s="584">
        <f>C553</f>
        <v>191300</v>
      </c>
      <c r="D552" s="581" t="e">
        <f>#REF!-C552</f>
        <v>#REF!</v>
      </c>
    </row>
    <row r="553" spans="1:4" s="568" customFormat="1" ht="51">
      <c r="A553" s="376" t="s">
        <v>2557</v>
      </c>
      <c r="B553" s="358" t="s">
        <v>1260</v>
      </c>
      <c r="C553" s="584">
        <f>191300</f>
        <v>191300</v>
      </c>
      <c r="D553" s="581" t="e">
        <f>#REF!-C553</f>
        <v>#REF!</v>
      </c>
    </row>
    <row r="554" spans="1:4" s="568" customFormat="1" ht="51">
      <c r="A554" s="376" t="s">
        <v>1261</v>
      </c>
      <c r="B554" s="358" t="s">
        <v>1262</v>
      </c>
      <c r="C554" s="584" t="e">
        <f>#REF!</f>
        <v>#REF!</v>
      </c>
      <c r="D554" s="581" t="e">
        <f>#REF!-C554</f>
        <v>#REF!</v>
      </c>
    </row>
    <row r="555" spans="1:4" s="568" customFormat="1" ht="51">
      <c r="A555" s="698" t="s">
        <v>2633</v>
      </c>
      <c r="B555" s="699" t="s">
        <v>1262</v>
      </c>
      <c r="C555" s="703">
        <f>2906.99</f>
        <v>2906.99</v>
      </c>
      <c r="D555" s="581" t="e">
        <f>#REF!-C555</f>
        <v>#REF!</v>
      </c>
    </row>
    <row r="556" spans="1:4" s="568" customFormat="1" ht="51">
      <c r="A556" s="602" t="s">
        <v>1264</v>
      </c>
      <c r="B556" s="593" t="s">
        <v>1265</v>
      </c>
      <c r="C556" s="595" t="e">
        <f>#REF!</f>
        <v>#REF!</v>
      </c>
      <c r="D556" s="581" t="e">
        <f>#REF!-C556</f>
        <v>#REF!</v>
      </c>
    </row>
    <row r="557" spans="1:4" s="568" customFormat="1" ht="51">
      <c r="A557" s="376" t="s">
        <v>2557</v>
      </c>
      <c r="B557" s="358" t="s">
        <v>1265</v>
      </c>
      <c r="C557" s="584">
        <f>349.41</f>
        <v>349.41</v>
      </c>
      <c r="D557" s="581" t="e">
        <f>#REF!-C557</f>
        <v>#REF!</v>
      </c>
    </row>
    <row r="558" spans="1:4" s="568" customFormat="1" ht="63.75">
      <c r="A558" s="376" t="s">
        <v>2634</v>
      </c>
      <c r="B558" s="358" t="s">
        <v>1265</v>
      </c>
      <c r="C558" s="584">
        <f>1017.82+1470.75</f>
        <v>2488.5700000000002</v>
      </c>
      <c r="D558" s="581" t="e">
        <f>#REF!-C558</f>
        <v>#REF!</v>
      </c>
    </row>
    <row r="559" spans="1:4" s="568" customFormat="1" ht="76.5">
      <c r="A559" s="376" t="s">
        <v>1266</v>
      </c>
      <c r="B559" s="358" t="s">
        <v>1267</v>
      </c>
      <c r="C559" s="584" t="e">
        <f>#REF!</f>
        <v>#REF!</v>
      </c>
      <c r="D559" s="581" t="e">
        <f>#REF!-C559</f>
        <v>#REF!</v>
      </c>
    </row>
    <row r="560" spans="1:4" s="568" customFormat="1" ht="51">
      <c r="A560" s="376" t="s">
        <v>2557</v>
      </c>
      <c r="B560" s="358" t="s">
        <v>1267</v>
      </c>
      <c r="C560" s="584">
        <f>31070-2660</f>
        <v>28410</v>
      </c>
      <c r="D560" s="581" t="e">
        <f>#REF!-C560</f>
        <v>#REF!</v>
      </c>
    </row>
    <row r="561" spans="1:4" s="568" customFormat="1" ht="76.5">
      <c r="A561" s="376" t="s">
        <v>1268</v>
      </c>
      <c r="B561" s="358" t="s">
        <v>1269</v>
      </c>
      <c r="C561" s="584" t="e">
        <f>#REF!</f>
        <v>#REF!</v>
      </c>
      <c r="D561" s="581" t="e">
        <f>#REF!-C561</f>
        <v>#REF!</v>
      </c>
    </row>
    <row r="562" spans="1:4" s="568" customFormat="1" ht="51">
      <c r="A562" s="376" t="s">
        <v>2557</v>
      </c>
      <c r="B562" s="358" t="s">
        <v>1269</v>
      </c>
      <c r="C562" s="584">
        <f>26070</f>
        <v>26070</v>
      </c>
      <c r="D562" s="608" t="e">
        <f>#REF!-C562</f>
        <v>#REF!</v>
      </c>
    </row>
    <row r="563" spans="1:4" s="568" customFormat="1" ht="51">
      <c r="A563" s="376" t="s">
        <v>1382</v>
      </c>
      <c r="B563" s="381" t="s">
        <v>572</v>
      </c>
      <c r="C563" s="584" t="e">
        <f>C564</f>
        <v>#REF!</v>
      </c>
      <c r="D563" s="581" t="e">
        <f>#REF!-C563</f>
        <v>#REF!</v>
      </c>
    </row>
    <row r="564" spans="1:4" s="568" customFormat="1" ht="38.25">
      <c r="A564" s="705" t="s">
        <v>100</v>
      </c>
      <c r="B564" s="381" t="s">
        <v>576</v>
      </c>
      <c r="C564" s="584" t="e">
        <f>#REF!</f>
        <v>#REF!</v>
      </c>
      <c r="D564" s="581" t="e">
        <f>#REF!-C564</f>
        <v>#REF!</v>
      </c>
    </row>
    <row r="565" spans="1:4" s="568" customFormat="1" ht="38.25">
      <c r="A565" s="376" t="s">
        <v>2559</v>
      </c>
      <c r="B565" s="358" t="s">
        <v>576</v>
      </c>
      <c r="C565" s="584">
        <f>3000-2900.01</f>
        <v>99.989999999999782</v>
      </c>
      <c r="D565" s="584" t="e">
        <f>#REF!-C565</f>
        <v>#REF!</v>
      </c>
    </row>
    <row r="566" spans="1:4" s="568" customFormat="1" ht="38.25">
      <c r="A566" s="602" t="s">
        <v>2635</v>
      </c>
      <c r="B566" s="593" t="s">
        <v>576</v>
      </c>
      <c r="C566" s="595">
        <f>3900.01</f>
        <v>3900.01</v>
      </c>
      <c r="D566" s="584" t="e">
        <f>#REF!-C566</f>
        <v>#REF!</v>
      </c>
    </row>
    <row r="567" spans="1:4" s="568" customFormat="1" ht="25.5">
      <c r="A567" s="376" t="s">
        <v>1396</v>
      </c>
      <c r="B567" s="358" t="s">
        <v>1397</v>
      </c>
      <c r="C567" s="584" t="e">
        <f>C568</f>
        <v>#REF!</v>
      </c>
      <c r="D567" s="581" t="e">
        <f>#REF!-C567</f>
        <v>#REF!</v>
      </c>
    </row>
    <row r="568" spans="1:4" s="568" customFormat="1" ht="38.25">
      <c r="A568" s="376" t="s">
        <v>100</v>
      </c>
      <c r="B568" s="358" t="s">
        <v>1398</v>
      </c>
      <c r="C568" s="584" t="e">
        <f>#REF!</f>
        <v>#REF!</v>
      </c>
      <c r="D568" s="581" t="e">
        <f>#REF!-C568</f>
        <v>#REF!</v>
      </c>
    </row>
    <row r="569" spans="1:4" s="568" customFormat="1" ht="38.25">
      <c r="A569" s="376" t="s">
        <v>2636</v>
      </c>
      <c r="B569" s="358" t="s">
        <v>1398</v>
      </c>
      <c r="C569" s="584">
        <f>50</f>
        <v>50</v>
      </c>
      <c r="D569" s="581" t="e">
        <f>#REF!-C569</f>
        <v>#REF!</v>
      </c>
    </row>
    <row r="570" spans="1:4" s="568" customFormat="1" ht="25.5">
      <c r="A570" s="363" t="s">
        <v>2637</v>
      </c>
      <c r="B570" s="381" t="s">
        <v>614</v>
      </c>
      <c r="C570" s="584" t="e">
        <f>C571</f>
        <v>#REF!</v>
      </c>
      <c r="D570" s="581" t="e">
        <f>#REF!-C570</f>
        <v>#REF!</v>
      </c>
    </row>
    <row r="571" spans="1:4" s="568" customFormat="1" ht="25.5">
      <c r="A571" s="376" t="s">
        <v>1406</v>
      </c>
      <c r="B571" s="664" t="s">
        <v>615</v>
      </c>
      <c r="C571" s="638" t="e">
        <f>C572+C574</f>
        <v>#REF!</v>
      </c>
      <c r="D571" s="581" t="e">
        <f>#REF!-C571</f>
        <v>#REF!</v>
      </c>
    </row>
    <row r="572" spans="1:4" s="568" customFormat="1">
      <c r="A572" s="363" t="s">
        <v>1407</v>
      </c>
      <c r="B572" s="634" t="s">
        <v>1408</v>
      </c>
      <c r="C572" s="638" t="e">
        <f>#REF!</f>
        <v>#REF!</v>
      </c>
      <c r="D572" s="581" t="e">
        <f>#REF!-C572</f>
        <v>#REF!</v>
      </c>
    </row>
    <row r="573" spans="1:4" s="568" customFormat="1" ht="25.5">
      <c r="A573" s="706" t="s">
        <v>2638</v>
      </c>
      <c r="B573" s="381" t="s">
        <v>1408</v>
      </c>
      <c r="C573" s="584">
        <f>2125-42.5</f>
        <v>2082.5</v>
      </c>
      <c r="D573" s="581" t="e">
        <f>#REF!-C573</f>
        <v>#REF!</v>
      </c>
    </row>
    <row r="574" spans="1:4" s="568" customFormat="1" ht="38.25">
      <c r="A574" s="376" t="s">
        <v>575</v>
      </c>
      <c r="B574" s="358" t="s">
        <v>1409</v>
      </c>
      <c r="C574" s="584" t="e">
        <f>#REF!</f>
        <v>#REF!</v>
      </c>
      <c r="D574" s="581" t="e">
        <f>#REF!-C574</f>
        <v>#REF!</v>
      </c>
    </row>
    <row r="575" spans="1:4" s="568" customFormat="1" ht="38.25">
      <c r="A575" s="376" t="s">
        <v>2639</v>
      </c>
      <c r="B575" s="358" t="s">
        <v>1409</v>
      </c>
      <c r="C575" s="584">
        <f>17875</f>
        <v>17875</v>
      </c>
      <c r="D575" s="581" t="e">
        <f>#REF!-C575</f>
        <v>#REF!</v>
      </c>
    </row>
    <row r="576" spans="1:4" s="568" customFormat="1" ht="25.5">
      <c r="A576" s="367" t="s">
        <v>2640</v>
      </c>
      <c r="B576" s="358" t="s">
        <v>820</v>
      </c>
      <c r="C576" s="584" t="e">
        <f>C577</f>
        <v>#REF!</v>
      </c>
      <c r="D576" s="581" t="e">
        <f>#REF!-C576</f>
        <v>#REF!</v>
      </c>
    </row>
    <row r="577" spans="1:4" s="568" customFormat="1" ht="25.5">
      <c r="A577" s="367" t="s">
        <v>822</v>
      </c>
      <c r="B577" s="358" t="s">
        <v>824</v>
      </c>
      <c r="C577" s="584" t="e">
        <f>#REF!</f>
        <v>#REF!</v>
      </c>
      <c r="D577" s="581" t="e">
        <f>#REF!-C577</f>
        <v>#REF!</v>
      </c>
    </row>
    <row r="578" spans="1:4" s="568" customFormat="1" ht="38.25">
      <c r="A578" s="367" t="s">
        <v>1442</v>
      </c>
      <c r="B578" s="358" t="s">
        <v>825</v>
      </c>
      <c r="C578" s="584" t="e">
        <f>C579</f>
        <v>#REF!</v>
      </c>
      <c r="D578" s="581" t="e">
        <f>#REF!-C578</f>
        <v>#REF!</v>
      </c>
    </row>
    <row r="579" spans="1:4" s="568" customFormat="1" ht="25.5">
      <c r="A579" s="367" t="s">
        <v>822</v>
      </c>
      <c r="B579" s="358" t="s">
        <v>826</v>
      </c>
      <c r="C579" s="584" t="e">
        <f>#REF!</f>
        <v>#REF!</v>
      </c>
      <c r="D579" s="581" t="e">
        <f>#REF!-C579</f>
        <v>#REF!</v>
      </c>
    </row>
    <row r="580" spans="1:4" s="568" customFormat="1" ht="25.5">
      <c r="A580" s="367" t="s">
        <v>1452</v>
      </c>
      <c r="B580" s="358" t="s">
        <v>851</v>
      </c>
      <c r="C580" s="584" t="e">
        <f>C581</f>
        <v>#REF!</v>
      </c>
      <c r="D580" s="581" t="e">
        <f>#REF!-C580</f>
        <v>#REF!</v>
      </c>
    </row>
    <row r="581" spans="1:4" s="568" customFormat="1" ht="25.5">
      <c r="A581" s="367" t="s">
        <v>848</v>
      </c>
      <c r="B581" s="358" t="s">
        <v>852</v>
      </c>
      <c r="C581" s="584" t="e">
        <f>#REF!</f>
        <v>#REF!</v>
      </c>
      <c r="D581" s="581" t="e">
        <f>#REF!-C581</f>
        <v>#REF!</v>
      </c>
    </row>
    <row r="582" spans="1:4" s="568" customFormat="1" ht="38.25">
      <c r="A582" s="376" t="s">
        <v>865</v>
      </c>
      <c r="B582" s="358" t="s">
        <v>866</v>
      </c>
      <c r="C582" s="584" t="e">
        <f>C583+C585+C587+C589+C591</f>
        <v>#REF!</v>
      </c>
      <c r="D582" s="581" t="e">
        <f>#REF!-C582</f>
        <v>#REF!</v>
      </c>
    </row>
    <row r="583" spans="1:4" s="568" customFormat="1" ht="38.25">
      <c r="A583" s="367" t="s">
        <v>1455</v>
      </c>
      <c r="B583" s="358" t="s">
        <v>867</v>
      </c>
      <c r="C583" s="584" t="e">
        <f>C584</f>
        <v>#REF!</v>
      </c>
      <c r="D583" s="581" t="e">
        <f>#REF!-C583</f>
        <v>#REF!</v>
      </c>
    </row>
    <row r="584" spans="1:4" s="568" customFormat="1" ht="51">
      <c r="A584" s="367" t="s">
        <v>1456</v>
      </c>
      <c r="B584" s="358" t="s">
        <v>872</v>
      </c>
      <c r="C584" s="584" t="e">
        <f>#REF!</f>
        <v>#REF!</v>
      </c>
      <c r="D584" s="581" t="e">
        <f>#REF!-C584</f>
        <v>#REF!</v>
      </c>
    </row>
    <row r="585" spans="1:4" s="568" customFormat="1" ht="63.75">
      <c r="A585" s="367" t="s">
        <v>1457</v>
      </c>
      <c r="B585" s="358" t="s">
        <v>873</v>
      </c>
      <c r="C585" s="584" t="e">
        <f>C586</f>
        <v>#REF!</v>
      </c>
      <c r="D585" s="581" t="e">
        <f>#REF!-C585</f>
        <v>#REF!</v>
      </c>
    </row>
    <row r="586" spans="1:4" s="568" customFormat="1" ht="51">
      <c r="A586" s="367" t="s">
        <v>876</v>
      </c>
      <c r="B586" s="358" t="s">
        <v>878</v>
      </c>
      <c r="C586" s="584" t="e">
        <f>#REF!</f>
        <v>#REF!</v>
      </c>
      <c r="D586" s="581" t="e">
        <f>#REF!-C586</f>
        <v>#REF!</v>
      </c>
    </row>
    <row r="587" spans="1:4" s="568" customFormat="1" ht="38.25">
      <c r="A587" s="367" t="s">
        <v>1458</v>
      </c>
      <c r="B587" s="358" t="s">
        <v>879</v>
      </c>
      <c r="C587" s="584" t="e">
        <f>C588</f>
        <v>#REF!</v>
      </c>
      <c r="D587" s="581" t="e">
        <f>#REF!-C587</f>
        <v>#REF!</v>
      </c>
    </row>
    <row r="588" spans="1:4" s="568" customFormat="1" ht="25.5">
      <c r="A588" s="367" t="s">
        <v>34</v>
      </c>
      <c r="B588" s="358" t="s">
        <v>883</v>
      </c>
      <c r="C588" s="584" t="e">
        <f>SUM(#REF!)</f>
        <v>#REF!</v>
      </c>
      <c r="D588" s="581" t="e">
        <f>#REF!-C588</f>
        <v>#REF!</v>
      </c>
    </row>
    <row r="589" spans="1:4" s="568" customFormat="1" ht="38.25">
      <c r="A589" s="376" t="s">
        <v>1459</v>
      </c>
      <c r="B589" s="358" t="s">
        <v>884</v>
      </c>
      <c r="C589" s="584" t="e">
        <f>C590</f>
        <v>#REF!</v>
      </c>
      <c r="D589" s="581" t="e">
        <f>#REF!-C589</f>
        <v>#REF!</v>
      </c>
    </row>
    <row r="590" spans="1:4" s="568" customFormat="1" ht="25.5">
      <c r="A590" s="367" t="s">
        <v>34</v>
      </c>
      <c r="B590" s="358" t="s">
        <v>885</v>
      </c>
      <c r="C590" s="584" t="e">
        <f>SUM(#REF!)</f>
        <v>#REF!</v>
      </c>
      <c r="D590" s="581" t="e">
        <f>#REF!-C590</f>
        <v>#REF!</v>
      </c>
    </row>
    <row r="591" spans="1:4" s="568" customFormat="1" ht="25.5">
      <c r="A591" s="367" t="s">
        <v>1452</v>
      </c>
      <c r="B591" s="358" t="s">
        <v>886</v>
      </c>
      <c r="C591" s="584" t="e">
        <f>C592</f>
        <v>#REF!</v>
      </c>
      <c r="D591" s="581" t="e">
        <f>#REF!-C591</f>
        <v>#REF!</v>
      </c>
    </row>
    <row r="592" spans="1:4" s="568" customFormat="1" ht="51">
      <c r="A592" s="376" t="s">
        <v>870</v>
      </c>
      <c r="B592" s="358" t="s">
        <v>887</v>
      </c>
      <c r="C592" s="584" t="e">
        <f>#REF!</f>
        <v>#REF!</v>
      </c>
      <c r="D592" s="581" t="e">
        <f>#REF!-C592</f>
        <v>#REF!</v>
      </c>
    </row>
    <row r="593" spans="1:4" s="568" customFormat="1" ht="25.5">
      <c r="A593" s="367" t="s">
        <v>1460</v>
      </c>
      <c r="B593" s="358" t="s">
        <v>891</v>
      </c>
      <c r="C593" s="584" t="e">
        <f>C594</f>
        <v>#REF!</v>
      </c>
      <c r="D593" s="581" t="e">
        <f>#REF!-C593</f>
        <v>#REF!</v>
      </c>
    </row>
    <row r="594" spans="1:4" s="568" customFormat="1" ht="25.5">
      <c r="A594" s="367" t="s">
        <v>894</v>
      </c>
      <c r="B594" s="358" t="s">
        <v>896</v>
      </c>
      <c r="C594" s="584" t="e">
        <f>#REF!</f>
        <v>#REF!</v>
      </c>
      <c r="D594" s="581" t="e">
        <f>#REF!-C594</f>
        <v>#REF!</v>
      </c>
    </row>
    <row r="595" spans="1:4" s="568" customFormat="1" ht="38.25">
      <c r="A595" s="616" t="s">
        <v>1219</v>
      </c>
      <c r="B595" s="358" t="s">
        <v>1220</v>
      </c>
      <c r="C595" s="584" t="e">
        <f>C596</f>
        <v>#REF!</v>
      </c>
      <c r="D595" s="581" t="e">
        <f>#REF!-C595</f>
        <v>#REF!</v>
      </c>
    </row>
    <row r="596" spans="1:4" s="568" customFormat="1" ht="38.25">
      <c r="A596" s="376" t="s">
        <v>1222</v>
      </c>
      <c r="B596" s="358" t="s">
        <v>1223</v>
      </c>
      <c r="C596" s="584" t="e">
        <f>C597+C598</f>
        <v>#REF!</v>
      </c>
      <c r="D596" s="581" t="e">
        <f>#REF!-C596</f>
        <v>#REF!</v>
      </c>
    </row>
    <row r="597" spans="1:4" s="568" customFormat="1" ht="25.5">
      <c r="A597" s="367" t="s">
        <v>942</v>
      </c>
      <c r="B597" s="358" t="s">
        <v>1225</v>
      </c>
      <c r="C597" s="584" t="e">
        <f>SUM(#REF!)</f>
        <v>#REF!</v>
      </c>
      <c r="D597" s="581" t="e">
        <f>#REF!-C597</f>
        <v>#REF!</v>
      </c>
    </row>
    <row r="598" spans="1:4" s="568" customFormat="1" ht="25.5">
      <c r="A598" s="367" t="s">
        <v>945</v>
      </c>
      <c r="B598" s="358" t="s">
        <v>1227</v>
      </c>
      <c r="C598" s="584" t="e">
        <f>#REF!</f>
        <v>#REF!</v>
      </c>
      <c r="D598" s="581" t="e">
        <f>#REF!-C598</f>
        <v>#REF!</v>
      </c>
    </row>
    <row r="599" spans="1:4" s="568" customFormat="1" ht="26.25">
      <c r="A599" s="647" t="s">
        <v>1515</v>
      </c>
      <c r="B599" s="358" t="s">
        <v>1516</v>
      </c>
      <c r="C599" s="584" t="e">
        <f>C600</f>
        <v>#REF!</v>
      </c>
      <c r="D599" s="581" t="e">
        <f>#REF!-C599</f>
        <v>#REF!</v>
      </c>
    </row>
    <row r="600" spans="1:4" s="568" customFormat="1" ht="26.25">
      <c r="A600" s="647" t="s">
        <v>1517</v>
      </c>
      <c r="B600" s="358" t="s">
        <v>1518</v>
      </c>
      <c r="C600" s="584" t="e">
        <f>C601+C602</f>
        <v>#REF!</v>
      </c>
      <c r="D600" s="581" t="e">
        <f>#REF!-C600</f>
        <v>#REF!</v>
      </c>
    </row>
    <row r="601" spans="1:4" s="568" customFormat="1" ht="25.5">
      <c r="A601" s="376" t="s">
        <v>942</v>
      </c>
      <c r="B601" s="358" t="s">
        <v>1519</v>
      </c>
      <c r="C601" s="584" t="e">
        <f>SUM(#REF!)</f>
        <v>#REF!</v>
      </c>
      <c r="D601" s="581" t="e">
        <f>#REF!-C601</f>
        <v>#REF!</v>
      </c>
    </row>
    <row r="602" spans="1:4" s="568" customFormat="1" ht="25.5">
      <c r="A602" s="363" t="s">
        <v>945</v>
      </c>
      <c r="B602" s="358" t="s">
        <v>1520</v>
      </c>
      <c r="C602" s="584" t="e">
        <f>#REF!</f>
        <v>#REF!</v>
      </c>
      <c r="D602" s="581" t="e">
        <f>#REF!-C602</f>
        <v>#REF!</v>
      </c>
    </row>
    <row r="603" spans="1:4" s="568" customFormat="1">
      <c r="A603"/>
      <c r="B603"/>
      <c r="C603"/>
      <c r="D603"/>
    </row>
    <row r="604" spans="1:4" s="568" customFormat="1">
      <c r="A604"/>
      <c r="B604"/>
      <c r="C604"/>
      <c r="D604"/>
    </row>
    <row r="605" spans="1:4" s="568" customFormat="1">
      <c r="A605"/>
      <c r="B605"/>
      <c r="C605"/>
      <c r="D605"/>
    </row>
    <row r="606" spans="1:4" s="568" customFormat="1">
      <c r="A606"/>
      <c r="B606"/>
      <c r="C606"/>
      <c r="D606"/>
    </row>
    <row r="607" spans="1:4" s="568" customFormat="1">
      <c r="A607"/>
      <c r="B607"/>
      <c r="C607"/>
      <c r="D607"/>
    </row>
    <row r="608" spans="1:4" s="568" customFormat="1">
      <c r="A608"/>
      <c r="B608"/>
      <c r="C608"/>
      <c r="D608"/>
    </row>
    <row r="609" spans="1:4" s="568" customFormat="1">
      <c r="A609"/>
      <c r="B609"/>
      <c r="C609"/>
      <c r="D609"/>
    </row>
    <row r="610" spans="1:4" s="568" customFormat="1">
      <c r="A610"/>
      <c r="B610"/>
      <c r="C610"/>
      <c r="D610"/>
    </row>
    <row r="611" spans="1:4" s="568" customFormat="1">
      <c r="A611"/>
      <c r="B611"/>
      <c r="C611"/>
      <c r="D611"/>
    </row>
    <row r="612" spans="1:4" s="568" customFormat="1">
      <c r="A612"/>
      <c r="B612"/>
      <c r="C612"/>
      <c r="D612"/>
    </row>
    <row r="613" spans="1:4" s="568" customFormat="1">
      <c r="A613"/>
      <c r="B613"/>
      <c r="C613"/>
      <c r="D613"/>
    </row>
    <row r="614" spans="1:4" s="568" customFormat="1">
      <c r="A614"/>
      <c r="B614"/>
      <c r="C614"/>
      <c r="D614"/>
    </row>
    <row r="615" spans="1:4" s="626" customFormat="1">
      <c r="A615"/>
      <c r="B615"/>
      <c r="C615"/>
      <c r="D615"/>
    </row>
    <row r="616" spans="1:4" s="626" customFormat="1">
      <c r="A616"/>
      <c r="B616"/>
      <c r="C616"/>
      <c r="D616"/>
    </row>
    <row r="617" spans="1:4" s="626" customFormat="1">
      <c r="A617"/>
      <c r="B617"/>
      <c r="C617"/>
      <c r="D617"/>
    </row>
    <row r="618" spans="1:4" s="568" customFormat="1">
      <c r="A618"/>
      <c r="B618"/>
      <c r="C618"/>
      <c r="D618"/>
    </row>
    <row r="619" spans="1:4" s="568" customFormat="1">
      <c r="A619"/>
      <c r="B619"/>
      <c r="C619"/>
      <c r="D619"/>
    </row>
    <row r="620" spans="1:4" s="568" customFormat="1">
      <c r="A620"/>
      <c r="B620"/>
      <c r="C620"/>
      <c r="D620"/>
    </row>
    <row r="621" spans="1:4" s="568" customFormat="1">
      <c r="A621"/>
      <c r="B621"/>
      <c r="C621"/>
      <c r="D621"/>
    </row>
    <row r="622" spans="1:4" s="568" customFormat="1">
      <c r="A622"/>
      <c r="B622"/>
      <c r="C622"/>
      <c r="D622"/>
    </row>
    <row r="623" spans="1:4" s="568" customFormat="1">
      <c r="A623"/>
      <c r="B623"/>
      <c r="C623"/>
      <c r="D623"/>
    </row>
    <row r="624" spans="1:4" s="568" customFormat="1">
      <c r="A624"/>
      <c r="B624"/>
      <c r="C624"/>
      <c r="D624"/>
    </row>
    <row r="625" spans="1:4" s="568" customFormat="1">
      <c r="A625"/>
      <c r="B625"/>
      <c r="C625"/>
      <c r="D625"/>
    </row>
    <row r="626" spans="1:4" s="568" customFormat="1">
      <c r="A626"/>
      <c r="B626"/>
      <c r="C626"/>
      <c r="D626"/>
    </row>
    <row r="627" spans="1:4" s="568" customFormat="1">
      <c r="A627"/>
      <c r="B627"/>
      <c r="C627"/>
      <c r="D627"/>
    </row>
    <row r="628" spans="1:4" s="568" customFormat="1">
      <c r="A628"/>
      <c r="B628"/>
      <c r="C628"/>
      <c r="D628"/>
    </row>
    <row r="629" spans="1:4" s="568" customFormat="1">
      <c r="A629"/>
      <c r="B629"/>
      <c r="C629"/>
      <c r="D629"/>
    </row>
    <row r="630" spans="1:4" s="568" customFormat="1">
      <c r="A630"/>
      <c r="B630"/>
      <c r="C630"/>
      <c r="D630"/>
    </row>
    <row r="631" spans="1:4" s="568" customFormat="1">
      <c r="A631"/>
      <c r="B631"/>
      <c r="C631"/>
      <c r="D631"/>
    </row>
    <row r="632" spans="1:4" s="568" customFormat="1">
      <c r="A632"/>
      <c r="B632"/>
      <c r="C632"/>
      <c r="D632"/>
    </row>
    <row r="633" spans="1:4" s="568" customFormat="1">
      <c r="A633"/>
      <c r="B633"/>
      <c r="C633"/>
      <c r="D633"/>
    </row>
    <row r="634" spans="1:4" s="568" customFormat="1">
      <c r="A634"/>
      <c r="B634"/>
      <c r="C634"/>
      <c r="D634"/>
    </row>
    <row r="635" spans="1:4" s="568" customFormat="1">
      <c r="A635"/>
      <c r="B635"/>
      <c r="C635"/>
      <c r="D635"/>
    </row>
    <row r="636" spans="1:4" s="568" customFormat="1">
      <c r="A636"/>
      <c r="B636"/>
      <c r="C636"/>
      <c r="D636"/>
    </row>
    <row r="637" spans="1:4" s="568" customFormat="1">
      <c r="A637"/>
      <c r="B637"/>
      <c r="C637"/>
      <c r="D637"/>
    </row>
    <row r="638" spans="1:4" s="568" customFormat="1">
      <c r="A638"/>
      <c r="B638"/>
      <c r="C638"/>
      <c r="D638"/>
    </row>
    <row r="639" spans="1:4" s="568" customFormat="1">
      <c r="A639"/>
      <c r="B639"/>
      <c r="C639"/>
      <c r="D639"/>
    </row>
    <row r="640" spans="1:4" s="568" customFormat="1">
      <c r="A640"/>
      <c r="B640"/>
      <c r="C640"/>
      <c r="D640"/>
    </row>
    <row r="641" spans="1:4" s="568" customFormat="1">
      <c r="A641"/>
      <c r="B641"/>
      <c r="C641"/>
      <c r="D641"/>
    </row>
    <row r="642" spans="1:4" s="568" customFormat="1">
      <c r="A642"/>
      <c r="B642"/>
      <c r="C642"/>
      <c r="D642"/>
    </row>
    <row r="643" spans="1:4" s="568" customFormat="1">
      <c r="A643"/>
      <c r="B643"/>
      <c r="C643"/>
      <c r="D643"/>
    </row>
    <row r="644" spans="1:4" s="568" customFormat="1">
      <c r="A644"/>
      <c r="B644"/>
      <c r="C644"/>
      <c r="D644"/>
    </row>
    <row r="645" spans="1:4" s="568" customFormat="1">
      <c r="A645"/>
      <c r="B645"/>
      <c r="C645"/>
      <c r="D645"/>
    </row>
    <row r="646" spans="1:4" s="626" customFormat="1">
      <c r="A646"/>
      <c r="B646"/>
      <c r="C646"/>
      <c r="D646"/>
    </row>
    <row r="647" spans="1:4" s="626" customFormat="1">
      <c r="A647"/>
      <c r="B647"/>
      <c r="C647"/>
      <c r="D647"/>
    </row>
    <row r="648" spans="1:4" s="568" customFormat="1">
      <c r="A648"/>
      <c r="B648"/>
      <c r="C648"/>
      <c r="D648"/>
    </row>
    <row r="649" spans="1:4" s="568" customFormat="1">
      <c r="A649"/>
      <c r="B649"/>
      <c r="C649"/>
      <c r="D649"/>
    </row>
    <row r="650" spans="1:4" s="626" customFormat="1">
      <c r="A650"/>
      <c r="B650"/>
      <c r="C650"/>
      <c r="D650"/>
    </row>
    <row r="651" spans="1:4" s="568" customFormat="1">
      <c r="A651"/>
      <c r="B651"/>
      <c r="C651"/>
      <c r="D651"/>
    </row>
    <row r="652" spans="1:4" s="568" customFormat="1">
      <c r="A652"/>
      <c r="B652"/>
      <c r="C652"/>
      <c r="D652"/>
    </row>
    <row r="653" spans="1:4" s="568" customFormat="1">
      <c r="A653"/>
      <c r="B653"/>
      <c r="C653"/>
      <c r="D653"/>
    </row>
    <row r="654" spans="1:4" s="568" customFormat="1">
      <c r="A654"/>
      <c r="B654"/>
      <c r="C654"/>
      <c r="D654"/>
    </row>
    <row r="655" spans="1:4" s="568" customFormat="1">
      <c r="A655"/>
      <c r="B655"/>
      <c r="C655"/>
      <c r="D655"/>
    </row>
    <row r="656" spans="1:4" s="568" customFormat="1">
      <c r="A656"/>
      <c r="B656"/>
      <c r="C656"/>
      <c r="D656"/>
    </row>
    <row r="657" spans="1:4" s="568" customFormat="1">
      <c r="A657"/>
      <c r="B657"/>
      <c r="C657"/>
      <c r="D657"/>
    </row>
    <row r="658" spans="1:4" s="568" customFormat="1">
      <c r="A658"/>
      <c r="B658"/>
      <c r="C658"/>
      <c r="D658"/>
    </row>
    <row r="659" spans="1:4" s="568" customFormat="1">
      <c r="A659"/>
      <c r="B659"/>
      <c r="C659"/>
      <c r="D659"/>
    </row>
    <row r="660" spans="1:4" s="568" customFormat="1">
      <c r="A660"/>
      <c r="B660"/>
      <c r="C660"/>
      <c r="D660"/>
    </row>
    <row r="661" spans="1:4" s="568" customFormat="1">
      <c r="A661"/>
      <c r="B661"/>
      <c r="C661"/>
      <c r="D661"/>
    </row>
    <row r="662" spans="1:4" s="568" customFormat="1">
      <c r="A662"/>
      <c r="B662"/>
      <c r="C662"/>
      <c r="D662"/>
    </row>
    <row r="663" spans="1:4" s="568" customFormat="1">
      <c r="A663"/>
      <c r="B663"/>
      <c r="C663"/>
      <c r="D663"/>
    </row>
    <row r="664" spans="1:4" s="568" customFormat="1">
      <c r="A664"/>
      <c r="B664"/>
      <c r="C664"/>
      <c r="D664"/>
    </row>
    <row r="665" spans="1:4" s="568" customFormat="1">
      <c r="A665"/>
      <c r="B665"/>
      <c r="C665"/>
      <c r="D665"/>
    </row>
    <row r="666" spans="1:4" s="568" customFormat="1">
      <c r="A666"/>
      <c r="B666"/>
      <c r="C666"/>
      <c r="D666"/>
    </row>
    <row r="667" spans="1:4" s="568" customFormat="1">
      <c r="A667"/>
      <c r="B667"/>
      <c r="C667"/>
      <c r="D667"/>
    </row>
    <row r="668" spans="1:4" s="568" customFormat="1">
      <c r="A668"/>
      <c r="B668"/>
      <c r="C668"/>
      <c r="D668"/>
    </row>
    <row r="669" spans="1:4" s="568" customFormat="1">
      <c r="A669"/>
      <c r="B669"/>
      <c r="C669"/>
      <c r="D669"/>
    </row>
    <row r="670" spans="1:4" s="568" customFormat="1">
      <c r="A670"/>
      <c r="B670"/>
      <c r="C670"/>
      <c r="D670"/>
    </row>
    <row r="671" spans="1:4" s="568" customFormat="1">
      <c r="A671"/>
      <c r="B671"/>
      <c r="C671"/>
      <c r="D671"/>
    </row>
    <row r="672" spans="1:4" s="568" customFormat="1">
      <c r="A672"/>
      <c r="B672"/>
      <c r="C672"/>
      <c r="D672"/>
    </row>
    <row r="673" spans="1:4" s="568" customFormat="1">
      <c r="A673"/>
      <c r="B673"/>
      <c r="C673"/>
      <c r="D673"/>
    </row>
    <row r="674" spans="1:4" s="568" customFormat="1">
      <c r="A674"/>
      <c r="B674"/>
      <c r="C674"/>
      <c r="D674"/>
    </row>
    <row r="675" spans="1:4" s="568" customFormat="1">
      <c r="A675"/>
      <c r="B675"/>
      <c r="C675"/>
      <c r="D675"/>
    </row>
    <row r="676" spans="1:4" s="568" customFormat="1">
      <c r="A676"/>
      <c r="B676"/>
      <c r="C676"/>
      <c r="D676"/>
    </row>
    <row r="677" spans="1:4" s="568" customFormat="1">
      <c r="A677"/>
      <c r="B677"/>
      <c r="C677"/>
      <c r="D677"/>
    </row>
    <row r="678" spans="1:4" s="568" customFormat="1">
      <c r="A678"/>
      <c r="B678"/>
      <c r="C678"/>
      <c r="D678"/>
    </row>
    <row r="679" spans="1:4" s="568" customFormat="1">
      <c r="A679"/>
      <c r="B679"/>
      <c r="C679"/>
      <c r="D679"/>
    </row>
    <row r="680" spans="1:4" s="568" customFormat="1">
      <c r="A680"/>
      <c r="B680"/>
      <c r="C680"/>
      <c r="D680"/>
    </row>
    <row r="681" spans="1:4" s="568" customFormat="1">
      <c r="A681"/>
      <c r="B681"/>
      <c r="C681"/>
      <c r="D681"/>
    </row>
    <row r="682" spans="1:4" s="568" customFormat="1">
      <c r="A682"/>
      <c r="B682"/>
      <c r="C682"/>
      <c r="D682"/>
    </row>
    <row r="683" spans="1:4" s="568" customFormat="1">
      <c r="A683"/>
      <c r="B683"/>
      <c r="C683"/>
      <c r="D683"/>
    </row>
    <row r="684" spans="1:4" s="568" customFormat="1">
      <c r="A684"/>
      <c r="B684"/>
      <c r="C684"/>
      <c r="D684"/>
    </row>
    <row r="685" spans="1:4" s="568" customFormat="1">
      <c r="A685"/>
      <c r="B685"/>
      <c r="C685"/>
      <c r="D685"/>
    </row>
    <row r="686" spans="1:4" s="568" customFormat="1">
      <c r="A686"/>
      <c r="B686"/>
      <c r="C686"/>
      <c r="D686"/>
    </row>
    <row r="687" spans="1:4" s="568" customFormat="1">
      <c r="A687"/>
      <c r="B687"/>
      <c r="C687"/>
      <c r="D687"/>
    </row>
    <row r="688" spans="1:4" s="568" customFormat="1">
      <c r="A688"/>
      <c r="B688"/>
      <c r="C688"/>
      <c r="D688"/>
    </row>
    <row r="689" spans="1:4" s="568" customFormat="1">
      <c r="A689"/>
      <c r="B689"/>
      <c r="C689"/>
      <c r="D689"/>
    </row>
    <row r="690" spans="1:4" s="568" customFormat="1">
      <c r="A690"/>
      <c r="B690"/>
      <c r="C690"/>
      <c r="D690"/>
    </row>
    <row r="691" spans="1:4" s="568" customFormat="1">
      <c r="A691"/>
      <c r="B691"/>
      <c r="C691"/>
      <c r="D691"/>
    </row>
    <row r="692" spans="1:4" s="568" customFormat="1">
      <c r="A692"/>
      <c r="B692"/>
      <c r="C692"/>
      <c r="D692"/>
    </row>
    <row r="693" spans="1:4" s="568" customFormat="1">
      <c r="A693"/>
      <c r="B693"/>
      <c r="C693"/>
      <c r="D693"/>
    </row>
    <row r="694" spans="1:4" s="568" customFormat="1">
      <c r="A694"/>
      <c r="B694"/>
      <c r="C694"/>
      <c r="D694"/>
    </row>
    <row r="695" spans="1:4" s="568" customFormat="1">
      <c r="A695"/>
      <c r="B695"/>
      <c r="C695"/>
      <c r="D695"/>
    </row>
    <row r="696" spans="1:4" s="568" customFormat="1">
      <c r="A696"/>
      <c r="B696"/>
      <c r="C696"/>
      <c r="D696"/>
    </row>
    <row r="697" spans="1:4" s="568" customFormat="1">
      <c r="A697"/>
      <c r="B697"/>
      <c r="C697"/>
      <c r="D697"/>
    </row>
    <row r="698" spans="1:4" s="568" customFormat="1">
      <c r="A698"/>
      <c r="B698"/>
      <c r="C698"/>
      <c r="D698"/>
    </row>
    <row r="699" spans="1:4" s="568" customFormat="1">
      <c r="A699"/>
      <c r="B699"/>
      <c r="C699"/>
      <c r="D699"/>
    </row>
    <row r="700" spans="1:4" s="568" customFormat="1">
      <c r="A700"/>
      <c r="B700"/>
      <c r="C700"/>
      <c r="D700"/>
    </row>
    <row r="701" spans="1:4" s="568" customFormat="1">
      <c r="A701"/>
      <c r="B701"/>
      <c r="C701"/>
      <c r="D701"/>
    </row>
    <row r="702" spans="1:4" s="568" customFormat="1">
      <c r="A702"/>
      <c r="B702"/>
      <c r="C702"/>
      <c r="D702"/>
    </row>
    <row r="703" spans="1:4" s="568" customFormat="1">
      <c r="A703"/>
      <c r="B703"/>
      <c r="C703"/>
      <c r="D703"/>
    </row>
    <row r="704" spans="1:4" s="568" customFormat="1">
      <c r="A704"/>
      <c r="B704"/>
      <c r="C704"/>
      <c r="D704"/>
    </row>
    <row r="705" spans="1:4" s="568" customFormat="1">
      <c r="A705"/>
      <c r="B705"/>
      <c r="C705"/>
      <c r="D705"/>
    </row>
    <row r="706" spans="1:4" s="568" customFormat="1">
      <c r="A706"/>
      <c r="B706"/>
      <c r="C706"/>
      <c r="D706"/>
    </row>
    <row r="707" spans="1:4" s="568" customFormat="1">
      <c r="A707"/>
      <c r="B707"/>
      <c r="C707"/>
      <c r="D707"/>
    </row>
    <row r="708" spans="1:4" s="568" customFormat="1">
      <c r="A708"/>
      <c r="B708"/>
      <c r="C708"/>
      <c r="D708"/>
    </row>
    <row r="709" spans="1:4" s="568" customFormat="1">
      <c r="A709"/>
      <c r="B709"/>
      <c r="C709"/>
      <c r="D709"/>
    </row>
    <row r="710" spans="1:4" s="568" customFormat="1">
      <c r="A710"/>
      <c r="B710"/>
      <c r="C710"/>
      <c r="D710"/>
    </row>
    <row r="711" spans="1:4" s="568" customFormat="1">
      <c r="A711"/>
      <c r="B711"/>
      <c r="C711"/>
      <c r="D711"/>
    </row>
    <row r="712" spans="1:4" s="568" customFormat="1">
      <c r="A712"/>
      <c r="B712"/>
      <c r="C712"/>
      <c r="D712"/>
    </row>
    <row r="713" spans="1:4" s="568" customFormat="1">
      <c r="A713"/>
      <c r="B713"/>
      <c r="C713"/>
      <c r="D713"/>
    </row>
    <row r="714" spans="1:4" s="568" customFormat="1">
      <c r="A714"/>
      <c r="B714"/>
      <c r="C714"/>
      <c r="D714"/>
    </row>
    <row r="715" spans="1:4" s="568" customFormat="1">
      <c r="A715"/>
      <c r="B715"/>
      <c r="C715"/>
      <c r="D715"/>
    </row>
    <row r="716" spans="1:4" s="568" customFormat="1">
      <c r="A716"/>
      <c r="B716"/>
      <c r="C716"/>
      <c r="D716"/>
    </row>
    <row r="717" spans="1:4" s="568" customFormat="1">
      <c r="A717"/>
      <c r="B717"/>
      <c r="C717"/>
      <c r="D717"/>
    </row>
    <row r="718" spans="1:4" s="568" customFormat="1">
      <c r="A718"/>
      <c r="B718"/>
      <c r="C718"/>
      <c r="D718"/>
    </row>
    <row r="719" spans="1:4" s="568" customFormat="1">
      <c r="A719"/>
      <c r="B719"/>
      <c r="C719"/>
      <c r="D719"/>
    </row>
    <row r="720" spans="1:4" s="568" customFormat="1">
      <c r="A720"/>
      <c r="B720"/>
      <c r="C720"/>
      <c r="D720"/>
    </row>
    <row r="721" spans="1:7" s="568" customFormat="1">
      <c r="A721"/>
      <c r="B721"/>
      <c r="C721"/>
      <c r="D721"/>
    </row>
    <row r="722" spans="1:7" s="568" customFormat="1">
      <c r="A722"/>
      <c r="B722"/>
      <c r="C722"/>
      <c r="D722"/>
    </row>
    <row r="723" spans="1:7" s="568" customFormat="1">
      <c r="A723"/>
      <c r="B723"/>
      <c r="C723"/>
      <c r="D723"/>
    </row>
    <row r="724" spans="1:7" s="568" customFormat="1">
      <c r="A724"/>
      <c r="B724"/>
      <c r="C724"/>
      <c r="D724"/>
    </row>
    <row r="725" spans="1:7" s="568" customFormat="1">
      <c r="A725"/>
      <c r="B725"/>
      <c r="C725"/>
      <c r="D725"/>
    </row>
    <row r="726" spans="1:7" s="568" customFormat="1">
      <c r="A726"/>
      <c r="B726"/>
      <c r="C726"/>
      <c r="D726"/>
    </row>
    <row r="727" spans="1:7" s="568" customFormat="1">
      <c r="A727"/>
      <c r="B727"/>
      <c r="C727"/>
      <c r="D727"/>
    </row>
    <row r="728" spans="1:7" s="568" customFormat="1">
      <c r="A728"/>
      <c r="B728"/>
      <c r="C728"/>
      <c r="D728"/>
      <c r="F728" s="568">
        <v>434478.38</v>
      </c>
      <c r="G728" s="579" t="e">
        <f>#REF!-F728</f>
        <v>#REF!</v>
      </c>
    </row>
    <row r="729" spans="1:7" s="568" customFormat="1">
      <c r="A729"/>
      <c r="B729"/>
      <c r="C729"/>
      <c r="D729"/>
      <c r="F729" s="568">
        <v>35453.019999999997</v>
      </c>
      <c r="G729" s="579" t="e">
        <f>#REF!-F729</f>
        <v>#REF!</v>
      </c>
    </row>
    <row r="730" spans="1:7" s="568" customFormat="1">
      <c r="A730"/>
      <c r="B730"/>
      <c r="C730"/>
      <c r="D730"/>
      <c r="F730" s="568">
        <v>11046.82</v>
      </c>
      <c r="G730" s="579" t="e">
        <f>#REF!-F730</f>
        <v>#REF!</v>
      </c>
    </row>
    <row r="731" spans="1:7" s="568" customFormat="1">
      <c r="A731"/>
      <c r="B731"/>
      <c r="C731"/>
      <c r="D731"/>
      <c r="F731" s="568">
        <v>11046.82</v>
      </c>
      <c r="G731" s="579" t="e">
        <f>#REF!-F731</f>
        <v>#REF!</v>
      </c>
    </row>
    <row r="732" spans="1:7" s="568" customFormat="1">
      <c r="A732"/>
      <c r="B732"/>
      <c r="C732"/>
      <c r="D732"/>
      <c r="F732" s="568">
        <v>11046.82</v>
      </c>
      <c r="G732" s="579" t="e">
        <f>#REF!-F732</f>
        <v>#REF!</v>
      </c>
    </row>
    <row r="733" spans="1:7" s="568" customFormat="1">
      <c r="A733"/>
      <c r="B733"/>
      <c r="C733"/>
      <c r="D733"/>
      <c r="F733" s="568">
        <v>2644.24</v>
      </c>
      <c r="G733" s="579" t="e">
        <f>#REF!-F733</f>
        <v>#REF!</v>
      </c>
    </row>
    <row r="734" spans="1:7" s="568" customFormat="1">
      <c r="A734"/>
      <c r="B734"/>
      <c r="C734"/>
      <c r="D734"/>
      <c r="F734" s="568">
        <v>285</v>
      </c>
      <c r="G734" s="579" t="e">
        <f>#REF!-F734</f>
        <v>#REF!</v>
      </c>
    </row>
    <row r="735" spans="1:7" s="568" customFormat="1">
      <c r="A735"/>
      <c r="B735"/>
      <c r="C735"/>
      <c r="D735"/>
      <c r="F735" s="568">
        <v>8117.58</v>
      </c>
      <c r="G735" s="579" t="e">
        <f>#REF!-F735</f>
        <v>#REF!</v>
      </c>
    </row>
    <row r="736" spans="1:7" s="568" customFormat="1">
      <c r="A736"/>
      <c r="B736"/>
      <c r="C736"/>
      <c r="D736"/>
      <c r="F736" s="568">
        <v>2532.0700000000002</v>
      </c>
      <c r="G736" s="579" t="e">
        <f>#REF!-F736</f>
        <v>#REF!</v>
      </c>
    </row>
    <row r="737" spans="1:7" s="568" customFormat="1">
      <c r="A737"/>
      <c r="B737"/>
      <c r="C737"/>
      <c r="D737"/>
      <c r="F737" s="568">
        <v>17130.349999999999</v>
      </c>
      <c r="G737" s="579" t="e">
        <f>#REF!-F737</f>
        <v>#REF!</v>
      </c>
    </row>
    <row r="738" spans="1:7" s="568" customFormat="1">
      <c r="A738"/>
      <c r="B738"/>
      <c r="C738"/>
      <c r="D738"/>
      <c r="F738" s="568">
        <v>17130.349999999999</v>
      </c>
      <c r="G738" s="579" t="e">
        <f>#REF!-F738</f>
        <v>#REF!</v>
      </c>
    </row>
    <row r="739" spans="1:7" s="568" customFormat="1">
      <c r="A739"/>
      <c r="B739"/>
      <c r="C739"/>
      <c r="D739"/>
      <c r="F739" s="568">
        <v>17130.349999999999</v>
      </c>
      <c r="G739" s="579" t="e">
        <f>#REF!-F739</f>
        <v>#REF!</v>
      </c>
    </row>
    <row r="740" spans="1:7" s="568" customFormat="1">
      <c r="A740"/>
      <c r="B740"/>
      <c r="C740"/>
      <c r="D740"/>
      <c r="F740" s="568">
        <v>3786.73</v>
      </c>
      <c r="G740" s="579" t="e">
        <f>#REF!-F740</f>
        <v>#REF!</v>
      </c>
    </row>
    <row r="741" spans="1:7" s="568" customFormat="1">
      <c r="A741"/>
      <c r="B741"/>
      <c r="C741"/>
      <c r="D741"/>
      <c r="F741" s="568">
        <v>2908.95</v>
      </c>
      <c r="G741" s="579" t="e">
        <f>#REF!-F741</f>
        <v>#REF!</v>
      </c>
    </row>
    <row r="742" spans="1:7" s="568" customFormat="1">
      <c r="A742"/>
      <c r="B742"/>
      <c r="C742"/>
      <c r="D742"/>
      <c r="F742" s="568">
        <v>2956.9999999999995</v>
      </c>
      <c r="G742" s="579" t="e">
        <f>#REF!-F742</f>
        <v>#REF!</v>
      </c>
    </row>
    <row r="743" spans="1:7" s="568" customFormat="1">
      <c r="A743"/>
      <c r="B743"/>
      <c r="C743"/>
      <c r="D743"/>
      <c r="F743" s="568">
        <v>655.85999999999967</v>
      </c>
      <c r="G743" s="579" t="e">
        <f>#REF!-F743</f>
        <v>#REF!</v>
      </c>
    </row>
    <row r="744" spans="1:7" s="568" customFormat="1">
      <c r="A744"/>
      <c r="B744"/>
      <c r="C744"/>
      <c r="D744"/>
      <c r="F744" s="568">
        <v>655.86</v>
      </c>
      <c r="G744" s="579" t="e">
        <f>#REF!-F744</f>
        <v>#REF!</v>
      </c>
    </row>
    <row r="745" spans="1:7" s="568" customFormat="1">
      <c r="A745"/>
      <c r="B745"/>
      <c r="C745"/>
      <c r="D745"/>
      <c r="F745" s="568">
        <v>2301.14</v>
      </c>
      <c r="G745" s="579" t="e">
        <f>#REF!-F745</f>
        <v>#REF!</v>
      </c>
    </row>
    <row r="746" spans="1:7" s="568" customFormat="1">
      <c r="A746"/>
      <c r="B746"/>
      <c r="C746"/>
      <c r="D746"/>
      <c r="F746" s="568">
        <v>2301.14</v>
      </c>
      <c r="G746" s="579" t="e">
        <f>#REF!-F746</f>
        <v>#REF!</v>
      </c>
    </row>
    <row r="747" spans="1:7" s="568" customFormat="1">
      <c r="A747"/>
      <c r="B747"/>
      <c r="C747"/>
      <c r="D747"/>
      <c r="F747" s="568">
        <v>1531.02</v>
      </c>
      <c r="G747" s="579" t="e">
        <f>#REF!-F747</f>
        <v>#REF!</v>
      </c>
    </row>
    <row r="748" spans="1:7" s="568" customFormat="1">
      <c r="A748"/>
      <c r="B748"/>
      <c r="C748"/>
      <c r="D748"/>
      <c r="F748" s="568">
        <v>1531.02</v>
      </c>
      <c r="G748" s="579" t="e">
        <f>#REF!-F748</f>
        <v>#REF!</v>
      </c>
    </row>
    <row r="749" spans="1:7" s="568" customFormat="1">
      <c r="A749"/>
      <c r="B749"/>
      <c r="C749"/>
      <c r="D749"/>
      <c r="F749" s="568">
        <v>6641.7</v>
      </c>
      <c r="G749" s="579" t="e">
        <f>#REF!-F749</f>
        <v>#REF!</v>
      </c>
    </row>
    <row r="750" spans="1:7" s="568" customFormat="1">
      <c r="A750"/>
      <c r="B750"/>
      <c r="C750"/>
      <c r="D750"/>
      <c r="F750" s="568">
        <v>6641.7</v>
      </c>
      <c r="G750" s="579" t="e">
        <f>#REF!-F750</f>
        <v>#REF!</v>
      </c>
    </row>
    <row r="751" spans="1:7" s="568" customFormat="1">
      <c r="A751"/>
      <c r="B751"/>
      <c r="C751"/>
      <c r="D751"/>
      <c r="F751" s="568">
        <v>2213.8999999999996</v>
      </c>
      <c r="G751" s="579" t="e">
        <f>#REF!-F751</f>
        <v>#REF!</v>
      </c>
    </row>
    <row r="752" spans="1:7" s="568" customFormat="1">
      <c r="A752"/>
      <c r="B752"/>
      <c r="C752"/>
      <c r="D752"/>
      <c r="F752" s="568">
        <v>2213.8999999999996</v>
      </c>
      <c r="G752" s="579" t="e">
        <f>#REF!-F752</f>
        <v>#REF!</v>
      </c>
    </row>
    <row r="753" spans="1:7" s="568" customFormat="1">
      <c r="A753"/>
      <c r="B753"/>
      <c r="C753"/>
      <c r="D753"/>
      <c r="F753" s="568">
        <v>7275.8499999999995</v>
      </c>
      <c r="G753" s="579" t="e">
        <f>#REF!-F753</f>
        <v>#REF!</v>
      </c>
    </row>
    <row r="754" spans="1:7" s="568" customFormat="1">
      <c r="A754"/>
      <c r="B754"/>
      <c r="C754"/>
      <c r="D754"/>
      <c r="F754" s="568">
        <v>7275.8499999999995</v>
      </c>
      <c r="G754" s="579" t="e">
        <f>#REF!-F754</f>
        <v>#REF!</v>
      </c>
    </row>
    <row r="755" spans="1:7" s="568" customFormat="1">
      <c r="A755"/>
      <c r="B755"/>
      <c r="C755"/>
      <c r="D755"/>
      <c r="F755" s="568">
        <v>5700.53</v>
      </c>
      <c r="G755" s="579" t="e">
        <f>#REF!-F755</f>
        <v>#REF!</v>
      </c>
    </row>
    <row r="756" spans="1:7" s="568" customFormat="1">
      <c r="A756"/>
      <c r="B756"/>
      <c r="C756"/>
      <c r="D756"/>
      <c r="F756" s="568">
        <v>5700.53</v>
      </c>
      <c r="G756" s="579" t="e">
        <f>#REF!-F756</f>
        <v>#REF!</v>
      </c>
    </row>
    <row r="757" spans="1:7" s="568" customFormat="1">
      <c r="A757"/>
      <c r="B757"/>
      <c r="C757"/>
      <c r="D757"/>
      <c r="F757" s="568">
        <v>839.02</v>
      </c>
      <c r="G757" s="579" t="e">
        <f>#REF!-F757</f>
        <v>#REF!</v>
      </c>
    </row>
    <row r="758" spans="1:7" s="568" customFormat="1">
      <c r="A758"/>
      <c r="B758"/>
      <c r="C758"/>
      <c r="D758"/>
      <c r="F758" s="568">
        <v>736.3</v>
      </c>
      <c r="G758" s="579" t="e">
        <f>#REF!-F758</f>
        <v>#REF!</v>
      </c>
    </row>
    <row r="759" spans="1:7" s="568" customFormat="1">
      <c r="A759"/>
      <c r="B759"/>
      <c r="C759"/>
      <c r="D759"/>
      <c r="F759" s="568">
        <v>668.93999999999994</v>
      </c>
      <c r="G759" s="579" t="e">
        <f>#REF!-F759</f>
        <v>#REF!</v>
      </c>
    </row>
    <row r="760" spans="1:7" s="568" customFormat="1">
      <c r="A760"/>
      <c r="B760"/>
      <c r="C760"/>
      <c r="D760"/>
      <c r="F760" s="568">
        <v>668.93999999999994</v>
      </c>
      <c r="G760" s="579" t="e">
        <f>#REF!-F760</f>
        <v>#REF!</v>
      </c>
    </row>
    <row r="761" spans="1:7" s="568" customFormat="1">
      <c r="A761"/>
      <c r="B761"/>
      <c r="C761"/>
      <c r="D761"/>
      <c r="F761" s="568">
        <v>668.93999999999994</v>
      </c>
      <c r="G761" s="579" t="e">
        <f>#REF!-F761</f>
        <v>#REF!</v>
      </c>
    </row>
    <row r="762" spans="1:7" s="568" customFormat="1">
      <c r="A762"/>
      <c r="B762"/>
      <c r="C762"/>
      <c r="D762"/>
      <c r="F762" s="568">
        <v>668.93999999999994</v>
      </c>
      <c r="G762" s="579" t="e">
        <f>#REF!-F762</f>
        <v>#REF!</v>
      </c>
    </row>
    <row r="763" spans="1:7" s="568" customFormat="1">
      <c r="A763"/>
      <c r="B763"/>
      <c r="C763"/>
      <c r="D763"/>
      <c r="F763" s="568">
        <v>668.93999999999994</v>
      </c>
      <c r="G763" s="579" t="e">
        <f>#REF!-F763</f>
        <v>#REF!</v>
      </c>
    </row>
    <row r="764" spans="1:7" s="568" customFormat="1">
      <c r="A764"/>
      <c r="B764"/>
      <c r="C764"/>
      <c r="D764"/>
      <c r="F764" s="568">
        <v>664.15</v>
      </c>
      <c r="G764" s="579" t="e">
        <f>#REF!-F764</f>
        <v>#REF!</v>
      </c>
    </row>
    <row r="765" spans="1:7" s="568" customFormat="1">
      <c r="A765"/>
      <c r="B765"/>
      <c r="C765"/>
      <c r="D765"/>
      <c r="F765" s="568">
        <v>333826.17</v>
      </c>
      <c r="G765" s="579" t="e">
        <f>#REF!-F765</f>
        <v>#REF!</v>
      </c>
    </row>
    <row r="766" spans="1:7" s="568" customFormat="1">
      <c r="A766"/>
      <c r="B766"/>
      <c r="C766"/>
      <c r="D766"/>
      <c r="F766" s="568">
        <v>250</v>
      </c>
      <c r="G766" s="579" t="e">
        <f>#REF!-F766</f>
        <v>#REF!</v>
      </c>
    </row>
    <row r="767" spans="1:7" s="568" customFormat="1">
      <c r="A767"/>
      <c r="B767"/>
      <c r="C767"/>
      <c r="D767"/>
      <c r="F767" s="568">
        <v>250</v>
      </c>
      <c r="G767" s="579" t="e">
        <f>#REF!-F767</f>
        <v>#REF!</v>
      </c>
    </row>
    <row r="768" spans="1:7" s="568" customFormat="1">
      <c r="A768"/>
      <c r="B768"/>
      <c r="C768"/>
      <c r="D768"/>
      <c r="F768" s="568">
        <v>250</v>
      </c>
      <c r="G768" s="579" t="e">
        <f>#REF!-F768</f>
        <v>#REF!</v>
      </c>
    </row>
    <row r="769" spans="1:7" s="568" customFormat="1">
      <c r="A769"/>
      <c r="B769"/>
      <c r="C769"/>
      <c r="D769"/>
      <c r="F769" s="568">
        <v>250</v>
      </c>
      <c r="G769" s="579" t="e">
        <f>#REF!-F769</f>
        <v>#REF!</v>
      </c>
    </row>
    <row r="770" spans="1:7" s="568" customFormat="1">
      <c r="A770"/>
      <c r="B770"/>
      <c r="C770"/>
      <c r="D770"/>
      <c r="F770" s="568">
        <v>329150.95999999996</v>
      </c>
      <c r="G770" s="579" t="e">
        <f>#REF!-F770</f>
        <v>#REF!</v>
      </c>
    </row>
    <row r="771" spans="1:7" s="568" customFormat="1">
      <c r="A771"/>
      <c r="B771"/>
      <c r="C771"/>
      <c r="D771"/>
      <c r="F771" s="568">
        <v>329150.95999999996</v>
      </c>
      <c r="G771" s="579" t="e">
        <f>#REF!-F771</f>
        <v>#REF!</v>
      </c>
    </row>
    <row r="772" spans="1:7" s="568" customFormat="1">
      <c r="A772"/>
      <c r="B772"/>
      <c r="C772"/>
      <c r="D772"/>
      <c r="F772" s="568">
        <v>16623.95</v>
      </c>
      <c r="G772" s="579" t="e">
        <f>#REF!-F772</f>
        <v>#REF!</v>
      </c>
    </row>
    <row r="773" spans="1:7" s="568" customFormat="1">
      <c r="A773"/>
      <c r="B773"/>
      <c r="C773"/>
      <c r="D773"/>
      <c r="F773" s="568">
        <v>16623.95</v>
      </c>
      <c r="G773" s="579" t="e">
        <f>#REF!-F773</f>
        <v>#REF!</v>
      </c>
    </row>
    <row r="774" spans="1:7" s="568" customFormat="1">
      <c r="A774"/>
      <c r="B774"/>
      <c r="C774"/>
      <c r="D774"/>
      <c r="F774" s="568">
        <v>1890</v>
      </c>
      <c r="G774" s="579" t="e">
        <f>#REF!-F774</f>
        <v>#REF!</v>
      </c>
    </row>
    <row r="775" spans="1:7" s="568" customFormat="1">
      <c r="A775"/>
      <c r="B775"/>
      <c r="C775"/>
      <c r="D775"/>
      <c r="F775" s="568">
        <v>1890</v>
      </c>
      <c r="G775" s="579" t="e">
        <f>#REF!-F775</f>
        <v>#REF!</v>
      </c>
    </row>
    <row r="776" spans="1:7" s="568" customFormat="1">
      <c r="A776"/>
      <c r="B776"/>
      <c r="C776"/>
      <c r="D776"/>
      <c r="F776" s="568">
        <v>310637.00999999995</v>
      </c>
      <c r="G776" s="579" t="e">
        <f>#REF!-F776</f>
        <v>#REF!</v>
      </c>
    </row>
    <row r="777" spans="1:7" s="568" customFormat="1">
      <c r="A777"/>
      <c r="B777"/>
      <c r="C777"/>
      <c r="D777"/>
      <c r="F777" s="568">
        <v>11210.41</v>
      </c>
      <c r="G777" s="579" t="e">
        <f>#REF!-F777</f>
        <v>#REF!</v>
      </c>
    </row>
    <row r="778" spans="1:7" s="568" customFormat="1">
      <c r="A778"/>
      <c r="B778"/>
      <c r="C778"/>
      <c r="D778"/>
      <c r="F778" s="568">
        <v>124252.80999999998</v>
      </c>
      <c r="G778" s="579" t="e">
        <f>#REF!-F778</f>
        <v>#REF!</v>
      </c>
    </row>
    <row r="779" spans="1:7" s="568" customFormat="1" ht="53.45" customHeight="1">
      <c r="A779"/>
      <c r="B779"/>
      <c r="C779"/>
      <c r="D779"/>
      <c r="F779" s="568">
        <v>3840.5299999999997</v>
      </c>
      <c r="G779" s="579" t="e">
        <f>#REF!-F779</f>
        <v>#REF!</v>
      </c>
    </row>
    <row r="780" spans="1:7" s="568" customFormat="1">
      <c r="A780"/>
      <c r="B780"/>
      <c r="C780"/>
      <c r="D780"/>
      <c r="F780" s="568">
        <v>1694.64</v>
      </c>
      <c r="G780" s="579" t="e">
        <f>#REF!-F780</f>
        <v>#REF!</v>
      </c>
    </row>
    <row r="781" spans="1:7" s="568" customFormat="1">
      <c r="A781"/>
      <c r="B781"/>
      <c r="C781"/>
      <c r="D781"/>
      <c r="F781" s="568">
        <v>32241.049999999992</v>
      </c>
      <c r="G781" s="579" t="e">
        <f>#REF!-F781</f>
        <v>#REF!</v>
      </c>
    </row>
    <row r="782" spans="1:7" s="568" customFormat="1">
      <c r="A782"/>
      <c r="B782"/>
      <c r="C782"/>
      <c r="D782"/>
      <c r="F782" s="568">
        <v>3555.7900000000004</v>
      </c>
      <c r="G782" s="579" t="e">
        <f>#REF!-F782</f>
        <v>#REF!</v>
      </c>
    </row>
    <row r="783" spans="1:7" s="568" customFormat="1" ht="39" customHeight="1">
      <c r="A783"/>
      <c r="B783"/>
      <c r="C783"/>
      <c r="D783"/>
      <c r="F783" s="568">
        <v>690.34</v>
      </c>
      <c r="G783" s="579" t="e">
        <f>#REF!-F783</f>
        <v>#REF!</v>
      </c>
    </row>
    <row r="784" spans="1:7" s="568" customFormat="1">
      <c r="A784"/>
      <c r="B784"/>
      <c r="C784"/>
      <c r="D784"/>
      <c r="F784" s="568">
        <v>1726.74</v>
      </c>
      <c r="G784" s="579" t="e">
        <f>#REF!-F784</f>
        <v>#REF!</v>
      </c>
    </row>
    <row r="785" spans="1:7" s="568" customFormat="1">
      <c r="A785"/>
      <c r="B785"/>
      <c r="C785"/>
      <c r="D785"/>
      <c r="F785" s="568">
        <v>49474.65</v>
      </c>
      <c r="G785" s="579" t="e">
        <f>#REF!-F785</f>
        <v>#REF!</v>
      </c>
    </row>
    <row r="786" spans="1:7" s="568" customFormat="1">
      <c r="A786"/>
      <c r="B786"/>
      <c r="C786"/>
      <c r="D786"/>
      <c r="F786" s="568">
        <v>8911.6299999999992</v>
      </c>
      <c r="G786" s="579" t="e">
        <f>#REF!-F786</f>
        <v>#REF!</v>
      </c>
    </row>
    <row r="787" spans="1:7" s="568" customFormat="1">
      <c r="A787"/>
      <c r="B787"/>
      <c r="C787"/>
      <c r="D787"/>
      <c r="F787" s="568">
        <v>8192.17</v>
      </c>
      <c r="G787" s="579" t="e">
        <f>#REF!-F787</f>
        <v>#REF!</v>
      </c>
    </row>
    <row r="788" spans="1:7" s="568" customFormat="1">
      <c r="A788"/>
      <c r="B788"/>
      <c r="C788"/>
      <c r="D788"/>
      <c r="F788" s="568">
        <v>24898.059999999998</v>
      </c>
      <c r="G788" s="579" t="e">
        <f>#REF!-F788</f>
        <v>#REF!</v>
      </c>
    </row>
    <row r="789" spans="1:7" s="568" customFormat="1">
      <c r="A789"/>
      <c r="B789"/>
      <c r="C789"/>
      <c r="D789"/>
      <c r="F789" s="568">
        <v>1000</v>
      </c>
      <c r="G789" s="579" t="e">
        <f>#REF!-F789</f>
        <v>#REF!</v>
      </c>
    </row>
    <row r="790" spans="1:7" s="568" customFormat="1">
      <c r="A790"/>
      <c r="B790"/>
      <c r="C790"/>
      <c r="D790"/>
      <c r="F790" s="568">
        <v>67560.03</v>
      </c>
      <c r="G790" s="579" t="e">
        <f>#REF!-F790</f>
        <v>#REF!</v>
      </c>
    </row>
    <row r="791" spans="1:7" s="568" customFormat="1">
      <c r="A791"/>
      <c r="B791"/>
      <c r="C791"/>
      <c r="D791"/>
      <c r="F791" s="568">
        <v>67560.03</v>
      </c>
      <c r="G791" s="579" t="e">
        <f>#REF!-F791</f>
        <v>#REF!</v>
      </c>
    </row>
    <row r="792" spans="1:7" s="568" customFormat="1">
      <c r="A792"/>
      <c r="B792"/>
      <c r="C792"/>
      <c r="D792"/>
      <c r="F792" s="568">
        <v>67560.03</v>
      </c>
      <c r="G792" s="579" t="e">
        <f>#REF!-F792</f>
        <v>#REF!</v>
      </c>
    </row>
    <row r="793" spans="1:7" s="568" customFormat="1">
      <c r="A793"/>
      <c r="B793"/>
      <c r="C793"/>
      <c r="D793"/>
      <c r="F793" s="568">
        <v>4425.21</v>
      </c>
      <c r="G793" s="579" t="e">
        <f>#REF!-F793</f>
        <v>#REF!</v>
      </c>
    </row>
    <row r="794" spans="1:7" s="568" customFormat="1">
      <c r="A794"/>
      <c r="B794"/>
      <c r="C794"/>
      <c r="D794"/>
      <c r="F794" s="568">
        <v>4425.21</v>
      </c>
      <c r="G794" s="579" t="e">
        <f>#REF!-F794</f>
        <v>#REF!</v>
      </c>
    </row>
    <row r="795" spans="1:7" s="568" customFormat="1">
      <c r="A795"/>
      <c r="B795"/>
      <c r="C795"/>
      <c r="D795"/>
      <c r="F795" s="568">
        <v>4425.21</v>
      </c>
      <c r="G795" s="579" t="e">
        <f>#REF!-F795</f>
        <v>#REF!</v>
      </c>
    </row>
    <row r="796" spans="1:7" s="568" customFormat="1">
      <c r="A796"/>
      <c r="B796"/>
      <c r="C796"/>
      <c r="D796"/>
      <c r="F796" s="568">
        <v>4425.21</v>
      </c>
      <c r="G796" s="579" t="e">
        <f>#REF!-F796</f>
        <v>#REF!</v>
      </c>
    </row>
    <row r="797" spans="1:7" s="568" customFormat="1">
      <c r="A797"/>
      <c r="B797"/>
      <c r="C797"/>
      <c r="D797"/>
      <c r="F797" s="568">
        <v>64530.25</v>
      </c>
      <c r="G797" s="579" t="e">
        <f>#REF!-F797</f>
        <v>#REF!</v>
      </c>
    </row>
    <row r="798" spans="1:7" s="568" customFormat="1">
      <c r="A798"/>
      <c r="B798"/>
      <c r="C798"/>
      <c r="D798"/>
      <c r="F798" s="568">
        <v>1200</v>
      </c>
      <c r="G798" s="579" t="e">
        <f>#REF!-F798</f>
        <v>#REF!</v>
      </c>
    </row>
    <row r="799" spans="1:7" s="568" customFormat="1">
      <c r="A799"/>
      <c r="B799"/>
      <c r="C799"/>
      <c r="D799"/>
      <c r="F799" s="568">
        <v>1200</v>
      </c>
      <c r="G799" s="579" t="e">
        <f>#REF!-F799</f>
        <v>#REF!</v>
      </c>
    </row>
    <row r="800" spans="1:7" s="568" customFormat="1">
      <c r="A800"/>
      <c r="B800"/>
      <c r="C800"/>
      <c r="D800"/>
      <c r="F800" s="568">
        <v>1200</v>
      </c>
      <c r="G800" s="579" t="e">
        <f>#REF!-F800</f>
        <v>#REF!</v>
      </c>
    </row>
    <row r="801" spans="1:7" s="568" customFormat="1">
      <c r="A801"/>
      <c r="B801"/>
      <c r="C801"/>
      <c r="D801"/>
      <c r="F801" s="568">
        <v>1200</v>
      </c>
      <c r="G801" s="579" t="e">
        <f>#REF!-F801</f>
        <v>#REF!</v>
      </c>
    </row>
    <row r="802" spans="1:7" s="568" customFormat="1">
      <c r="A802"/>
      <c r="B802"/>
      <c r="C802"/>
      <c r="D802"/>
      <c r="F802" s="568">
        <v>1200</v>
      </c>
      <c r="G802" s="579" t="e">
        <f>#REF!-F802</f>
        <v>#REF!</v>
      </c>
    </row>
    <row r="803" spans="1:7" s="568" customFormat="1">
      <c r="A803"/>
      <c r="B803"/>
      <c r="C803"/>
      <c r="D803"/>
      <c r="F803" s="568">
        <v>63330.25</v>
      </c>
      <c r="G803" s="579" t="e">
        <f>#REF!-F803</f>
        <v>#REF!</v>
      </c>
    </row>
    <row r="804" spans="1:7" s="568" customFormat="1">
      <c r="A804"/>
      <c r="B804"/>
      <c r="C804"/>
      <c r="D804"/>
      <c r="F804" s="568">
        <v>56531.840000000004</v>
      </c>
      <c r="G804" s="579" t="e">
        <f>#REF!-F804</f>
        <v>#REF!</v>
      </c>
    </row>
    <row r="805" spans="1:7" s="568" customFormat="1">
      <c r="A805"/>
      <c r="B805"/>
      <c r="C805"/>
      <c r="D805"/>
      <c r="F805" s="568">
        <v>7535.08</v>
      </c>
      <c r="G805" s="579" t="e">
        <f>#REF!-F805</f>
        <v>#REF!</v>
      </c>
    </row>
    <row r="806" spans="1:7" s="568" customFormat="1">
      <c r="A806"/>
      <c r="B806"/>
      <c r="C806"/>
      <c r="D806"/>
      <c r="F806" s="568">
        <v>107.94</v>
      </c>
      <c r="G806" s="579" t="e">
        <f>#REF!-F806</f>
        <v>#REF!</v>
      </c>
    </row>
    <row r="807" spans="1:7" s="568" customFormat="1">
      <c r="A807"/>
      <c r="B807"/>
      <c r="C807"/>
      <c r="D807"/>
      <c r="F807" s="568">
        <v>48996.76</v>
      </c>
      <c r="G807" s="579" t="e">
        <f>#REF!-F807</f>
        <v>#REF!</v>
      </c>
    </row>
    <row r="808" spans="1:7" s="568" customFormat="1">
      <c r="A808"/>
      <c r="B808"/>
      <c r="C808"/>
      <c r="D808"/>
      <c r="F808" s="568">
        <v>6798.41</v>
      </c>
      <c r="G808" s="579" t="e">
        <f>#REF!-F808</f>
        <v>#REF!</v>
      </c>
    </row>
    <row r="809" spans="1:7" s="568" customFormat="1">
      <c r="A809"/>
      <c r="B809"/>
      <c r="C809"/>
      <c r="D809"/>
      <c r="F809" s="568">
        <v>1051.53</v>
      </c>
      <c r="G809" s="579" t="e">
        <f>#REF!-F809</f>
        <v>#REF!</v>
      </c>
    </row>
    <row r="810" spans="1:7" s="568" customFormat="1">
      <c r="A810"/>
      <c r="B810"/>
      <c r="C810"/>
      <c r="D810"/>
      <c r="F810" s="568">
        <v>5686.21</v>
      </c>
      <c r="G810" s="579" t="e">
        <f>#REF!-F810</f>
        <v>#REF!</v>
      </c>
    </row>
    <row r="811" spans="1:7" s="568" customFormat="1">
      <c r="A811"/>
      <c r="B811"/>
      <c r="C811"/>
      <c r="D811"/>
      <c r="F811" s="568">
        <v>60.669999999999995</v>
      </c>
      <c r="G811" s="579" t="e">
        <f>#REF!-F811</f>
        <v>#REF!</v>
      </c>
    </row>
    <row r="812" spans="1:7" s="568" customFormat="1">
      <c r="A812"/>
      <c r="B812"/>
      <c r="C812"/>
      <c r="D812"/>
    </row>
    <row r="813" spans="1:7" s="568" customFormat="1">
      <c r="A813"/>
      <c r="B813"/>
      <c r="C813"/>
      <c r="D813"/>
    </row>
    <row r="814" spans="1:7" s="568" customFormat="1">
      <c r="A814"/>
      <c r="B814"/>
      <c r="C814"/>
      <c r="D814"/>
    </row>
    <row r="815" spans="1:7" s="568" customFormat="1">
      <c r="A815"/>
      <c r="B815"/>
      <c r="C815"/>
      <c r="D815"/>
    </row>
    <row r="816" spans="1:7" s="568" customFormat="1">
      <c r="A816"/>
      <c r="B816"/>
      <c r="C816"/>
      <c r="D816"/>
    </row>
    <row r="817" spans="1:4" s="568" customFormat="1">
      <c r="A817"/>
      <c r="B817"/>
      <c r="C817"/>
      <c r="D817"/>
    </row>
    <row r="818" spans="1:4" s="568" customFormat="1">
      <c r="A818"/>
      <c r="B818"/>
      <c r="C818"/>
      <c r="D818"/>
    </row>
    <row r="819" spans="1:4" s="568" customFormat="1">
      <c r="A819"/>
      <c r="B819"/>
      <c r="C819"/>
      <c r="D819"/>
    </row>
    <row r="820" spans="1:4" s="568" customFormat="1">
      <c r="A820"/>
      <c r="B820"/>
      <c r="C820"/>
      <c r="D820"/>
    </row>
    <row r="821" spans="1:4" s="568" customFormat="1">
      <c r="A821"/>
      <c r="B821"/>
      <c r="C821"/>
      <c r="D821"/>
    </row>
    <row r="822" spans="1:4" s="568" customFormat="1">
      <c r="A822"/>
      <c r="B822"/>
      <c r="C822"/>
      <c r="D822"/>
    </row>
    <row r="823" spans="1:4" s="568" customFormat="1">
      <c r="A823"/>
      <c r="B823"/>
      <c r="C823"/>
      <c r="D823"/>
    </row>
    <row r="824" spans="1:4" s="568" customFormat="1">
      <c r="A824"/>
      <c r="B824"/>
      <c r="C824"/>
      <c r="D824"/>
    </row>
    <row r="825" spans="1:4" s="637" customFormat="1">
      <c r="A825"/>
      <c r="B825"/>
      <c r="C825"/>
      <c r="D825"/>
    </row>
    <row r="826" spans="1:4" s="637" customFormat="1">
      <c r="A826"/>
      <c r="B826"/>
      <c r="C826"/>
      <c r="D826"/>
    </row>
    <row r="827" spans="1:4" s="568" customFormat="1">
      <c r="A827"/>
      <c r="B827"/>
      <c r="C827"/>
      <c r="D827"/>
    </row>
    <row r="828" spans="1:4" s="568" customFormat="1">
      <c r="A828"/>
      <c r="B828"/>
      <c r="C828"/>
      <c r="D828"/>
    </row>
    <row r="829" spans="1:4" s="568" customFormat="1">
      <c r="A829"/>
      <c r="B829"/>
      <c r="C829"/>
      <c r="D829"/>
    </row>
    <row r="830" spans="1:4" s="568" customFormat="1">
      <c r="A830"/>
      <c r="B830"/>
      <c r="C830"/>
      <c r="D830"/>
    </row>
    <row r="831" spans="1:4" s="568" customFormat="1">
      <c r="A831"/>
      <c r="B831"/>
      <c r="C831"/>
      <c r="D831"/>
    </row>
    <row r="832" spans="1:4" s="568" customFormat="1">
      <c r="A832"/>
      <c r="B832"/>
      <c r="C832"/>
      <c r="D832"/>
    </row>
    <row r="833" spans="1:4" s="568" customFormat="1">
      <c r="A833"/>
      <c r="B833"/>
      <c r="C833"/>
      <c r="D833"/>
    </row>
    <row r="834" spans="1:4" s="568" customFormat="1">
      <c r="A834"/>
      <c r="B834"/>
      <c r="C834"/>
      <c r="D834"/>
    </row>
    <row r="835" spans="1:4" s="568" customFormat="1">
      <c r="A835"/>
      <c r="B835"/>
      <c r="C835"/>
      <c r="D835"/>
    </row>
    <row r="836" spans="1:4" s="568" customFormat="1">
      <c r="A836"/>
      <c r="B836"/>
      <c r="C836"/>
      <c r="D836"/>
    </row>
    <row r="837" spans="1:4" s="568" customFormat="1">
      <c r="A837"/>
      <c r="B837"/>
      <c r="C837"/>
      <c r="D837"/>
    </row>
    <row r="838" spans="1:4" s="568" customFormat="1">
      <c r="A838"/>
      <c r="B838"/>
      <c r="C838"/>
      <c r="D838"/>
    </row>
    <row r="839" spans="1:4" s="568" customFormat="1">
      <c r="A839"/>
      <c r="B839"/>
      <c r="C839"/>
      <c r="D839"/>
    </row>
    <row r="840" spans="1:4" s="568" customFormat="1">
      <c r="A840"/>
      <c r="B840"/>
      <c r="C840"/>
      <c r="D840"/>
    </row>
    <row r="841" spans="1:4" s="568" customFormat="1">
      <c r="A841"/>
      <c r="B841"/>
      <c r="C841"/>
      <c r="D841"/>
    </row>
    <row r="842" spans="1:4" s="568" customFormat="1">
      <c r="A842"/>
      <c r="B842"/>
      <c r="C842"/>
      <c r="D842"/>
    </row>
    <row r="843" spans="1:4" s="568" customFormat="1">
      <c r="A843"/>
      <c r="B843"/>
      <c r="C843"/>
      <c r="D843"/>
    </row>
    <row r="844" spans="1:4" s="568" customFormat="1">
      <c r="A844"/>
      <c r="B844"/>
      <c r="C844"/>
      <c r="D844"/>
    </row>
    <row r="845" spans="1:4" s="568" customFormat="1">
      <c r="A845"/>
      <c r="B845"/>
      <c r="C845"/>
      <c r="D845"/>
    </row>
    <row r="846" spans="1:4" s="568" customFormat="1">
      <c r="A846"/>
      <c r="B846"/>
      <c r="C846"/>
      <c r="D846"/>
    </row>
    <row r="847" spans="1:4" s="568" customFormat="1">
      <c r="A847"/>
      <c r="B847"/>
      <c r="C847"/>
      <c r="D847"/>
    </row>
    <row r="848" spans="1:4" s="568" customFormat="1">
      <c r="A848"/>
      <c r="B848"/>
      <c r="C848"/>
      <c r="D848"/>
    </row>
    <row r="849" spans="1:4" s="568" customFormat="1">
      <c r="A849"/>
      <c r="B849"/>
      <c r="C849"/>
      <c r="D849"/>
    </row>
    <row r="850" spans="1:4" s="568" customFormat="1">
      <c r="A850"/>
      <c r="B850"/>
      <c r="C850"/>
      <c r="D850"/>
    </row>
    <row r="851" spans="1:4" s="568" customFormat="1">
      <c r="A851"/>
      <c r="B851"/>
      <c r="C851"/>
      <c r="D851"/>
    </row>
    <row r="852" spans="1:4" s="568" customFormat="1">
      <c r="A852"/>
      <c r="B852"/>
      <c r="C852"/>
      <c r="D852"/>
    </row>
    <row r="853" spans="1:4" s="568" customFormat="1">
      <c r="A853"/>
      <c r="B853"/>
      <c r="C853"/>
      <c r="D853"/>
    </row>
    <row r="854" spans="1:4" s="568" customFormat="1">
      <c r="A854"/>
      <c r="B854"/>
      <c r="C854"/>
      <c r="D854"/>
    </row>
    <row r="855" spans="1:4" s="568" customFormat="1">
      <c r="A855"/>
      <c r="B855"/>
      <c r="C855"/>
      <c r="D855"/>
    </row>
    <row r="856" spans="1:4" s="568" customFormat="1">
      <c r="A856"/>
      <c r="B856"/>
      <c r="C856"/>
      <c r="D856"/>
    </row>
    <row r="857" spans="1:4" s="568" customFormat="1">
      <c r="A857"/>
      <c r="B857"/>
      <c r="C857"/>
      <c r="D857"/>
    </row>
    <row r="858" spans="1:4" s="568" customFormat="1">
      <c r="A858"/>
      <c r="B858"/>
      <c r="C858"/>
      <c r="D858"/>
    </row>
    <row r="859" spans="1:4" s="568" customFormat="1">
      <c r="A859"/>
      <c r="B859"/>
      <c r="C859"/>
      <c r="D859"/>
    </row>
    <row r="860" spans="1:4" s="568" customFormat="1">
      <c r="A860"/>
      <c r="B860"/>
      <c r="C860"/>
      <c r="D860"/>
    </row>
    <row r="861" spans="1:4" s="568" customFormat="1">
      <c r="A861"/>
      <c r="B861"/>
      <c r="C861"/>
      <c r="D861"/>
    </row>
    <row r="862" spans="1:4" s="568" customFormat="1">
      <c r="A862"/>
      <c r="B862"/>
      <c r="C862"/>
      <c r="D862"/>
    </row>
    <row r="863" spans="1:4" s="568" customFormat="1">
      <c r="A863"/>
      <c r="B863"/>
      <c r="C863"/>
      <c r="D863"/>
    </row>
    <row r="864" spans="1:4" s="568" customFormat="1">
      <c r="A864"/>
      <c r="B864"/>
      <c r="C864"/>
      <c r="D864"/>
    </row>
    <row r="865" spans="1:4" s="568" customFormat="1">
      <c r="A865"/>
      <c r="B865"/>
      <c r="C865"/>
      <c r="D865"/>
    </row>
    <row r="866" spans="1:4" s="568" customFormat="1">
      <c r="A866"/>
      <c r="B866"/>
      <c r="C866"/>
      <c r="D866"/>
    </row>
    <row r="867" spans="1:4" s="568" customFormat="1">
      <c r="A867"/>
      <c r="B867"/>
      <c r="C867"/>
      <c r="D867"/>
    </row>
    <row r="868" spans="1:4" s="568" customFormat="1">
      <c r="A868"/>
      <c r="B868"/>
      <c r="C868"/>
      <c r="D868"/>
    </row>
    <row r="869" spans="1:4" s="568" customFormat="1">
      <c r="A869"/>
      <c r="B869"/>
      <c r="C869"/>
      <c r="D869"/>
    </row>
    <row r="870" spans="1:4" s="568" customFormat="1">
      <c r="A870"/>
      <c r="B870"/>
      <c r="C870"/>
      <c r="D870"/>
    </row>
    <row r="871" spans="1:4" s="568" customFormat="1">
      <c r="A871"/>
      <c r="B871"/>
      <c r="C871"/>
      <c r="D871"/>
    </row>
    <row r="872" spans="1:4" s="568" customFormat="1">
      <c r="A872"/>
      <c r="B872"/>
      <c r="C872"/>
      <c r="D872"/>
    </row>
    <row r="873" spans="1:4" s="568" customFormat="1">
      <c r="A873"/>
      <c r="B873"/>
      <c r="C873"/>
      <c r="D873"/>
    </row>
    <row r="874" spans="1:4" s="568" customFormat="1">
      <c r="A874"/>
      <c r="B874"/>
      <c r="C874"/>
      <c r="D874"/>
    </row>
    <row r="875" spans="1:4" s="568" customFormat="1">
      <c r="A875"/>
      <c r="B875"/>
      <c r="C875"/>
      <c r="D875"/>
    </row>
    <row r="876" spans="1:4" s="568" customFormat="1">
      <c r="A876"/>
      <c r="B876"/>
      <c r="C876"/>
      <c r="D876"/>
    </row>
    <row r="877" spans="1:4" s="568" customFormat="1">
      <c r="A877"/>
      <c r="B877"/>
      <c r="C877"/>
      <c r="D877"/>
    </row>
    <row r="878" spans="1:4" s="568" customFormat="1">
      <c r="A878"/>
      <c r="B878"/>
      <c r="C878"/>
      <c r="D878"/>
    </row>
    <row r="879" spans="1:4" s="568" customFormat="1">
      <c r="A879"/>
      <c r="B879"/>
      <c r="C879"/>
      <c r="D879"/>
    </row>
    <row r="880" spans="1:4" s="568" customFormat="1">
      <c r="A880"/>
      <c r="B880"/>
      <c r="C880"/>
      <c r="D880"/>
    </row>
    <row r="881" spans="1:4" s="568" customFormat="1">
      <c r="A881"/>
      <c r="B881"/>
      <c r="C881"/>
      <c r="D881"/>
    </row>
    <row r="882" spans="1:4" s="568" customFormat="1">
      <c r="A882"/>
      <c r="B882"/>
      <c r="C882"/>
      <c r="D882"/>
    </row>
    <row r="883" spans="1:4" s="568" customFormat="1">
      <c r="A883"/>
      <c r="B883"/>
      <c r="C883"/>
      <c r="D883"/>
    </row>
    <row r="884" spans="1:4" s="568" customFormat="1">
      <c r="A884"/>
      <c r="B884"/>
      <c r="C884"/>
      <c r="D884"/>
    </row>
    <row r="885" spans="1:4" s="568" customFormat="1">
      <c r="A885"/>
      <c r="B885"/>
      <c r="C885"/>
      <c r="D885"/>
    </row>
    <row r="886" spans="1:4" s="568" customFormat="1">
      <c r="A886"/>
      <c r="B886"/>
      <c r="C886"/>
      <c r="D886"/>
    </row>
    <row r="887" spans="1:4" s="568" customFormat="1">
      <c r="A887"/>
      <c r="B887"/>
      <c r="C887"/>
      <c r="D887"/>
    </row>
    <row r="888" spans="1:4" s="568" customFormat="1">
      <c r="A888"/>
      <c r="B888"/>
      <c r="C888"/>
      <c r="D888"/>
    </row>
    <row r="889" spans="1:4" s="568" customFormat="1">
      <c r="A889"/>
      <c r="B889"/>
      <c r="C889"/>
      <c r="D889"/>
    </row>
    <row r="890" spans="1:4" s="568" customFormat="1">
      <c r="A890"/>
      <c r="B890"/>
      <c r="C890"/>
      <c r="D890"/>
    </row>
    <row r="891" spans="1:4" s="568" customFormat="1">
      <c r="A891"/>
      <c r="B891"/>
      <c r="C891"/>
      <c r="D891"/>
    </row>
    <row r="892" spans="1:4" s="568" customFormat="1">
      <c r="A892"/>
      <c r="B892"/>
      <c r="C892"/>
      <c r="D892"/>
    </row>
    <row r="893" spans="1:4" s="568" customFormat="1">
      <c r="A893"/>
      <c r="B893"/>
      <c r="C893"/>
      <c r="D893"/>
    </row>
    <row r="894" spans="1:4" s="568" customFormat="1">
      <c r="A894"/>
      <c r="B894"/>
      <c r="C894"/>
      <c r="D894"/>
    </row>
    <row r="895" spans="1:4" s="568" customFormat="1">
      <c r="A895"/>
      <c r="B895"/>
      <c r="C895"/>
      <c r="D895"/>
    </row>
    <row r="896" spans="1:4" s="568" customFormat="1">
      <c r="A896"/>
      <c r="B896"/>
      <c r="C896"/>
      <c r="D896"/>
    </row>
    <row r="897" spans="1:4" s="568" customFormat="1">
      <c r="A897"/>
      <c r="B897"/>
      <c r="C897"/>
      <c r="D897"/>
    </row>
    <row r="898" spans="1:4" s="568" customFormat="1">
      <c r="A898"/>
      <c r="B898"/>
      <c r="C898"/>
      <c r="D898"/>
    </row>
    <row r="899" spans="1:4" s="568" customFormat="1">
      <c r="A899"/>
      <c r="B899"/>
      <c r="C899"/>
      <c r="D899"/>
    </row>
    <row r="900" spans="1:4" s="568" customFormat="1">
      <c r="A900"/>
      <c r="B900"/>
      <c r="C900"/>
      <c r="D900"/>
    </row>
    <row r="901" spans="1:4" s="568" customFormat="1">
      <c r="A901"/>
      <c r="B901"/>
      <c r="C901"/>
      <c r="D901"/>
    </row>
    <row r="902" spans="1:4" s="568" customFormat="1">
      <c r="A902"/>
      <c r="B902"/>
      <c r="C902"/>
      <c r="D902"/>
    </row>
    <row r="903" spans="1:4" s="568" customFormat="1">
      <c r="A903"/>
      <c r="B903"/>
      <c r="C903"/>
      <c r="D903"/>
    </row>
    <row r="904" spans="1:4" s="568" customFormat="1">
      <c r="A904"/>
      <c r="B904"/>
      <c r="C904"/>
      <c r="D904"/>
    </row>
    <row r="905" spans="1:4" s="568" customFormat="1">
      <c r="A905"/>
      <c r="B905"/>
      <c r="C905"/>
      <c r="D905"/>
    </row>
    <row r="906" spans="1:4" s="568" customFormat="1">
      <c r="A906"/>
      <c r="B906"/>
      <c r="C906"/>
      <c r="D906"/>
    </row>
    <row r="907" spans="1:4" s="568" customFormat="1">
      <c r="A907"/>
      <c r="B907"/>
      <c r="C907"/>
      <c r="D907"/>
    </row>
    <row r="908" spans="1:4" s="568" customFormat="1">
      <c r="A908"/>
      <c r="B908"/>
      <c r="C908"/>
      <c r="D908"/>
    </row>
    <row r="909" spans="1:4" s="568" customFormat="1">
      <c r="A909"/>
      <c r="B909"/>
      <c r="C909"/>
      <c r="D909"/>
    </row>
    <row r="910" spans="1:4" s="568" customFormat="1">
      <c r="A910"/>
      <c r="B910"/>
      <c r="C910"/>
      <c r="D910"/>
    </row>
    <row r="911" spans="1:4" s="568" customFormat="1">
      <c r="A911"/>
      <c r="B911"/>
      <c r="C911"/>
      <c r="D911"/>
    </row>
    <row r="912" spans="1:4" s="568" customFormat="1">
      <c r="A912"/>
      <c r="B912"/>
      <c r="C912"/>
      <c r="D912"/>
    </row>
    <row r="913" spans="1:4" s="568" customFormat="1">
      <c r="A913"/>
      <c r="B913"/>
      <c r="C913"/>
      <c r="D913"/>
    </row>
    <row r="914" spans="1:4" s="568" customFormat="1">
      <c r="A914"/>
      <c r="B914"/>
      <c r="C914"/>
      <c r="D914"/>
    </row>
    <row r="915" spans="1:4" s="568" customFormat="1">
      <c r="A915"/>
      <c r="B915"/>
      <c r="C915"/>
      <c r="D915"/>
    </row>
    <row r="916" spans="1:4" s="568" customFormat="1">
      <c r="A916"/>
      <c r="B916"/>
      <c r="C916"/>
      <c r="D916"/>
    </row>
    <row r="917" spans="1:4" s="568" customFormat="1">
      <c r="A917"/>
      <c r="B917"/>
      <c r="C917"/>
      <c r="D917"/>
    </row>
    <row r="918" spans="1:4" s="568" customFormat="1">
      <c r="A918"/>
      <c r="B918"/>
      <c r="C918"/>
      <c r="D918"/>
    </row>
    <row r="919" spans="1:4" s="568" customFormat="1">
      <c r="A919"/>
      <c r="B919"/>
      <c r="C919"/>
      <c r="D919"/>
    </row>
    <row r="920" spans="1:4" s="568" customFormat="1">
      <c r="A920"/>
      <c r="B920"/>
      <c r="C920"/>
      <c r="D920"/>
    </row>
    <row r="921" spans="1:4" s="568" customFormat="1">
      <c r="A921"/>
      <c r="B921"/>
      <c r="C921"/>
      <c r="D921"/>
    </row>
    <row r="922" spans="1:4" s="646" customFormat="1">
      <c r="A922"/>
      <c r="B922"/>
      <c r="C922"/>
      <c r="D922"/>
    </row>
    <row r="923" spans="1:4" s="646" customFormat="1">
      <c r="A923"/>
      <c r="B923"/>
      <c r="C923"/>
      <c r="D923"/>
    </row>
    <row r="924" spans="1:4" s="646" customFormat="1">
      <c r="A924"/>
      <c r="B924"/>
      <c r="C924"/>
      <c r="D924"/>
    </row>
    <row r="925" spans="1:4" s="568" customFormat="1">
      <c r="A925"/>
      <c r="B925"/>
      <c r="C925"/>
      <c r="D925"/>
    </row>
    <row r="926" spans="1:4" s="568" customFormat="1">
      <c r="A926"/>
      <c r="B926"/>
      <c r="C926"/>
      <c r="D926"/>
    </row>
    <row r="927" spans="1:4" s="646" customFormat="1">
      <c r="A927"/>
      <c r="B927"/>
      <c r="C927"/>
      <c r="D927"/>
    </row>
    <row r="928" spans="1:4" s="568" customFormat="1">
      <c r="A928"/>
      <c r="B928"/>
      <c r="C928"/>
      <c r="D928"/>
    </row>
    <row r="929" spans="1:4" s="568" customFormat="1">
      <c r="A929"/>
      <c r="B929"/>
      <c r="C929"/>
      <c r="D929"/>
    </row>
    <row r="930" spans="1:4" s="568" customFormat="1">
      <c r="A930"/>
      <c r="B930"/>
      <c r="C930"/>
      <c r="D930"/>
    </row>
    <row r="931" spans="1:4" s="646" customFormat="1">
      <c r="A931"/>
      <c r="B931"/>
      <c r="C931"/>
      <c r="D931"/>
    </row>
    <row r="932" spans="1:4" s="568" customFormat="1">
      <c r="A932"/>
      <c r="B932"/>
      <c r="C932"/>
      <c r="D932"/>
    </row>
    <row r="933" spans="1:4" s="568" customFormat="1">
      <c r="A933"/>
      <c r="B933"/>
      <c r="C933"/>
      <c r="D933"/>
    </row>
    <row r="934" spans="1:4" s="568" customFormat="1">
      <c r="A934"/>
      <c r="B934"/>
      <c r="C934"/>
      <c r="D934"/>
    </row>
    <row r="935" spans="1:4" s="568" customFormat="1">
      <c r="A935"/>
      <c r="B935"/>
      <c r="C935"/>
      <c r="D935"/>
    </row>
    <row r="936" spans="1:4" s="568" customFormat="1">
      <c r="A936"/>
      <c r="B936"/>
      <c r="C936"/>
      <c r="D936"/>
    </row>
    <row r="937" spans="1:4" s="568" customFormat="1">
      <c r="A937"/>
      <c r="B937"/>
      <c r="C937"/>
      <c r="D937"/>
    </row>
    <row r="938" spans="1:4" s="568" customFormat="1">
      <c r="A938"/>
      <c r="B938"/>
      <c r="C938"/>
      <c r="D938"/>
    </row>
    <row r="939" spans="1:4" s="568" customFormat="1">
      <c r="A939"/>
      <c r="B939"/>
      <c r="C939"/>
      <c r="D939"/>
    </row>
    <row r="940" spans="1:4" s="568" customFormat="1">
      <c r="A940"/>
      <c r="B940"/>
      <c r="C940"/>
      <c r="D940"/>
    </row>
    <row r="941" spans="1:4" s="568" customFormat="1">
      <c r="A941"/>
      <c r="B941"/>
      <c r="C941"/>
      <c r="D941"/>
    </row>
    <row r="942" spans="1:4" s="646" customFormat="1">
      <c r="A942"/>
      <c r="B942"/>
      <c r="C942"/>
      <c r="D942"/>
    </row>
    <row r="943" spans="1:4" s="568" customFormat="1">
      <c r="A943"/>
      <c r="B943"/>
      <c r="C943"/>
      <c r="D943"/>
    </row>
    <row r="944" spans="1:4" s="568" customFormat="1">
      <c r="A944"/>
      <c r="B944"/>
      <c r="C944"/>
      <c r="D944"/>
    </row>
    <row r="945" spans="1:4" s="568" customFormat="1">
      <c r="A945"/>
      <c r="B945"/>
      <c r="C945"/>
      <c r="D945"/>
    </row>
    <row r="946" spans="1:4" s="646" customFormat="1">
      <c r="A946"/>
      <c r="B946"/>
      <c r="C946"/>
      <c r="D946"/>
    </row>
    <row r="947" spans="1:4" s="568" customFormat="1">
      <c r="A947"/>
      <c r="B947"/>
      <c r="C947"/>
      <c r="D947"/>
    </row>
    <row r="948" spans="1:4" s="568" customFormat="1">
      <c r="A948"/>
      <c r="B948"/>
      <c r="C948"/>
      <c r="D948"/>
    </row>
    <row r="949" spans="1:4" s="568" customFormat="1">
      <c r="A949"/>
      <c r="B949"/>
      <c r="C949"/>
      <c r="D949"/>
    </row>
    <row r="950" spans="1:4" s="568" customFormat="1">
      <c r="A950"/>
      <c r="B950"/>
      <c r="C950"/>
      <c r="D950"/>
    </row>
    <row r="951" spans="1:4" s="568" customFormat="1">
      <c r="A951"/>
      <c r="B951"/>
      <c r="C951"/>
      <c r="D951"/>
    </row>
    <row r="952" spans="1:4" s="568" customFormat="1">
      <c r="A952"/>
      <c r="B952"/>
      <c r="C952"/>
      <c r="D952"/>
    </row>
    <row r="953" spans="1:4" s="568" customFormat="1">
      <c r="A953"/>
      <c r="B953"/>
      <c r="C953"/>
      <c r="D953"/>
    </row>
    <row r="954" spans="1:4" s="568" customFormat="1">
      <c r="A954"/>
      <c r="B954"/>
      <c r="C954"/>
      <c r="D954"/>
    </row>
    <row r="955" spans="1:4" s="568" customFormat="1">
      <c r="A955"/>
      <c r="B955"/>
      <c r="C955"/>
      <c r="D955"/>
    </row>
    <row r="956" spans="1:4">
      <c r="A956"/>
      <c r="B956"/>
      <c r="C956"/>
      <c r="D956"/>
    </row>
    <row r="957" spans="1:4">
      <c r="A957"/>
      <c r="B957"/>
      <c r="C957"/>
      <c r="D957"/>
    </row>
    <row r="958" spans="1:4">
      <c r="A958"/>
      <c r="B958"/>
      <c r="C958"/>
      <c r="D958"/>
    </row>
    <row r="959" spans="1:4">
      <c r="A959"/>
      <c r="B959"/>
      <c r="C959"/>
      <c r="D959"/>
    </row>
    <row r="960" spans="1:4">
      <c r="A960"/>
      <c r="B960"/>
      <c r="C960"/>
      <c r="D960"/>
    </row>
    <row r="961" spans="1:4">
      <c r="A961"/>
      <c r="B961"/>
      <c r="C961"/>
      <c r="D961"/>
    </row>
    <row r="962" spans="1:4">
      <c r="A962"/>
      <c r="B962"/>
      <c r="C962"/>
      <c r="D962"/>
    </row>
    <row r="963" spans="1:4">
      <c r="A963"/>
      <c r="B963"/>
      <c r="C963"/>
      <c r="D963"/>
    </row>
    <row r="964" spans="1:4">
      <c r="A964"/>
      <c r="B964"/>
      <c r="C964"/>
      <c r="D964"/>
    </row>
    <row r="965" spans="1:4">
      <c r="A965"/>
      <c r="B965"/>
      <c r="C965"/>
      <c r="D965"/>
    </row>
    <row r="966" spans="1:4">
      <c r="A966"/>
      <c r="B966"/>
      <c r="C966"/>
      <c r="D966"/>
    </row>
    <row r="967" spans="1:4">
      <c r="A967"/>
      <c r="B967"/>
      <c r="C967"/>
      <c r="D967"/>
    </row>
    <row r="968" spans="1:4">
      <c r="A968"/>
      <c r="B968"/>
      <c r="C968"/>
      <c r="D968"/>
    </row>
    <row r="969" spans="1:4">
      <c r="A969"/>
      <c r="B969"/>
      <c r="C969"/>
      <c r="D969"/>
    </row>
    <row r="970" spans="1:4">
      <c r="A970"/>
      <c r="B970"/>
      <c r="C970"/>
      <c r="D970"/>
    </row>
    <row r="971" spans="1:4">
      <c r="A971"/>
      <c r="B971"/>
      <c r="C971"/>
      <c r="D971"/>
    </row>
    <row r="972" spans="1:4">
      <c r="A972"/>
      <c r="B972"/>
      <c r="C972"/>
      <c r="D972"/>
    </row>
    <row r="973" spans="1:4">
      <c r="A973"/>
      <c r="B973"/>
      <c r="C973"/>
      <c r="D973"/>
    </row>
    <row r="974" spans="1:4">
      <c r="A974"/>
      <c r="B974"/>
      <c r="C974"/>
      <c r="D974"/>
    </row>
    <row r="975" spans="1:4">
      <c r="A975"/>
      <c r="B975"/>
      <c r="C975"/>
      <c r="D975"/>
    </row>
    <row r="976" spans="1:4">
      <c r="A976"/>
      <c r="B976"/>
      <c r="C976"/>
      <c r="D976"/>
    </row>
    <row r="977" spans="1:4">
      <c r="A977"/>
      <c r="B977"/>
      <c r="C977"/>
      <c r="D977"/>
    </row>
    <row r="978" spans="1:4">
      <c r="A978"/>
      <c r="B978"/>
      <c r="C978"/>
      <c r="D978"/>
    </row>
    <row r="979" spans="1:4">
      <c r="A979"/>
      <c r="B979"/>
      <c r="C979"/>
      <c r="D979"/>
    </row>
    <row r="980" spans="1:4">
      <c r="A980"/>
      <c r="B980"/>
      <c r="C980"/>
      <c r="D980"/>
    </row>
    <row r="981" spans="1:4">
      <c r="A981"/>
      <c r="B981"/>
      <c r="C981"/>
      <c r="D981"/>
    </row>
    <row r="982" spans="1:4">
      <c r="A982"/>
      <c r="B982"/>
      <c r="C982"/>
      <c r="D982"/>
    </row>
    <row r="983" spans="1:4">
      <c r="A983"/>
      <c r="B983"/>
      <c r="C983"/>
      <c r="D983"/>
    </row>
    <row r="984" spans="1:4">
      <c r="A984"/>
      <c r="B984"/>
      <c r="C984"/>
      <c r="D984"/>
    </row>
    <row r="985" spans="1:4">
      <c r="A985"/>
      <c r="B985"/>
      <c r="C985"/>
      <c r="D985"/>
    </row>
    <row r="986" spans="1:4">
      <c r="A986"/>
      <c r="B986"/>
      <c r="C986"/>
      <c r="D986"/>
    </row>
    <row r="987" spans="1:4">
      <c r="A987"/>
      <c r="B987"/>
      <c r="C987"/>
      <c r="D987"/>
    </row>
    <row r="988" spans="1:4">
      <c r="A988"/>
      <c r="B988"/>
      <c r="C988"/>
      <c r="D988"/>
    </row>
    <row r="989" spans="1:4">
      <c r="A989"/>
      <c r="B989"/>
      <c r="C989"/>
      <c r="D989"/>
    </row>
    <row r="990" spans="1:4">
      <c r="A990"/>
      <c r="B990"/>
      <c r="C990"/>
      <c r="D990"/>
    </row>
    <row r="991" spans="1:4">
      <c r="A991"/>
      <c r="B991"/>
      <c r="C991"/>
      <c r="D991"/>
    </row>
    <row r="992" spans="1:4">
      <c r="A992"/>
      <c r="B992"/>
      <c r="C992"/>
      <c r="D992"/>
    </row>
    <row r="993" spans="1:4">
      <c r="A993"/>
      <c r="B993"/>
      <c r="C993"/>
      <c r="D993"/>
    </row>
    <row r="994" spans="1:4">
      <c r="A994"/>
      <c r="B994"/>
      <c r="C994"/>
      <c r="D994"/>
    </row>
    <row r="995" spans="1:4">
      <c r="A995"/>
      <c r="B995"/>
      <c r="C995"/>
      <c r="D995"/>
    </row>
    <row r="996" spans="1:4">
      <c r="A996"/>
      <c r="B996"/>
      <c r="C996"/>
      <c r="D996"/>
    </row>
    <row r="997" spans="1:4">
      <c r="A997"/>
      <c r="B997"/>
      <c r="C997"/>
      <c r="D997"/>
    </row>
    <row r="998" spans="1:4">
      <c r="A998"/>
      <c r="B998"/>
      <c r="C998"/>
      <c r="D998"/>
    </row>
    <row r="999" spans="1:4">
      <c r="A999"/>
      <c r="B999"/>
      <c r="C999"/>
      <c r="D999"/>
    </row>
    <row r="1000" spans="1:4">
      <c r="A1000"/>
      <c r="B1000"/>
      <c r="C1000"/>
      <c r="D1000"/>
    </row>
    <row r="1001" spans="1:4">
      <c r="A1001"/>
      <c r="B1001"/>
      <c r="C1001"/>
      <c r="D1001"/>
    </row>
    <row r="1002" spans="1:4">
      <c r="A1002"/>
      <c r="B1002"/>
      <c r="C1002"/>
      <c r="D1002"/>
    </row>
    <row r="1003" spans="1:4">
      <c r="A1003"/>
      <c r="B1003"/>
      <c r="C1003"/>
      <c r="D1003"/>
    </row>
    <row r="1004" spans="1:4">
      <c r="A1004"/>
      <c r="B1004"/>
      <c r="C1004"/>
      <c r="D1004"/>
    </row>
    <row r="1005" spans="1:4">
      <c r="A1005"/>
      <c r="B1005"/>
      <c r="C1005"/>
      <c r="D1005"/>
    </row>
    <row r="1006" spans="1:4">
      <c r="A1006"/>
      <c r="B1006"/>
      <c r="C1006"/>
      <c r="D1006"/>
    </row>
    <row r="1007" spans="1:4">
      <c r="A1007"/>
      <c r="B1007"/>
      <c r="C1007"/>
      <c r="D1007"/>
    </row>
    <row r="1008" spans="1:4">
      <c r="A1008"/>
      <c r="B1008"/>
      <c r="C1008"/>
      <c r="D1008"/>
    </row>
    <row r="1009" spans="1:4">
      <c r="A1009"/>
      <c r="B1009"/>
      <c r="C1009"/>
      <c r="D1009"/>
    </row>
    <row r="1010" spans="1:4">
      <c r="A1010"/>
      <c r="B1010"/>
      <c r="C1010"/>
      <c r="D1010"/>
    </row>
    <row r="1011" spans="1:4">
      <c r="A1011"/>
      <c r="B1011"/>
      <c r="C1011"/>
      <c r="D1011"/>
    </row>
    <row r="1012" spans="1:4">
      <c r="A1012"/>
      <c r="B1012"/>
      <c r="C1012"/>
      <c r="D1012"/>
    </row>
    <row r="1013" spans="1:4">
      <c r="A1013"/>
      <c r="B1013"/>
      <c r="C1013"/>
      <c r="D1013"/>
    </row>
    <row r="1014" spans="1:4">
      <c r="A1014"/>
      <c r="B1014"/>
      <c r="C1014"/>
      <c r="D1014"/>
    </row>
    <row r="1015" spans="1:4">
      <c r="A1015"/>
      <c r="B1015"/>
      <c r="C1015"/>
      <c r="D1015"/>
    </row>
    <row r="1016" spans="1:4">
      <c r="A1016"/>
      <c r="B1016"/>
      <c r="C1016"/>
      <c r="D1016"/>
    </row>
    <row r="1017" spans="1:4">
      <c r="A1017"/>
      <c r="B1017"/>
      <c r="C1017"/>
      <c r="D1017"/>
    </row>
    <row r="1018" spans="1:4">
      <c r="A1018"/>
      <c r="B1018"/>
      <c r="C1018"/>
      <c r="D1018"/>
    </row>
    <row r="1019" spans="1:4">
      <c r="A1019"/>
      <c r="B1019"/>
      <c r="C1019"/>
      <c r="D1019"/>
    </row>
    <row r="1020" spans="1:4">
      <c r="A1020"/>
      <c r="B1020"/>
      <c r="C1020"/>
      <c r="D1020"/>
    </row>
    <row r="1021" spans="1:4">
      <c r="A1021"/>
      <c r="B1021"/>
      <c r="C1021"/>
      <c r="D1021"/>
    </row>
    <row r="1022" spans="1:4">
      <c r="A1022"/>
      <c r="B1022"/>
      <c r="C1022"/>
      <c r="D1022"/>
    </row>
    <row r="1023" spans="1:4">
      <c r="A1023"/>
      <c r="B1023"/>
      <c r="C1023"/>
      <c r="D1023"/>
    </row>
    <row r="1024" spans="1:4">
      <c r="A1024"/>
      <c r="B1024"/>
      <c r="C1024"/>
      <c r="D1024"/>
    </row>
    <row r="1025" spans="1:4">
      <c r="A1025"/>
      <c r="B1025"/>
      <c r="C1025"/>
      <c r="D1025"/>
    </row>
    <row r="1026" spans="1:4">
      <c r="A1026"/>
      <c r="B1026"/>
      <c r="C1026"/>
      <c r="D1026"/>
    </row>
    <row r="1027" spans="1:4">
      <c r="A1027"/>
      <c r="B1027"/>
      <c r="C1027"/>
      <c r="D1027"/>
    </row>
    <row r="1028" spans="1:4">
      <c r="A1028"/>
      <c r="B1028"/>
      <c r="C1028"/>
      <c r="D1028"/>
    </row>
    <row r="1029" spans="1:4">
      <c r="A1029"/>
      <c r="B1029"/>
      <c r="C1029"/>
      <c r="D1029"/>
    </row>
    <row r="1030" spans="1:4">
      <c r="A1030"/>
      <c r="B1030"/>
      <c r="C1030"/>
      <c r="D1030"/>
    </row>
    <row r="1031" spans="1:4">
      <c r="A1031"/>
      <c r="B1031"/>
      <c r="C1031"/>
      <c r="D1031"/>
    </row>
    <row r="1032" spans="1:4">
      <c r="A1032"/>
      <c r="B1032"/>
      <c r="C1032"/>
      <c r="D1032"/>
    </row>
    <row r="1033" spans="1:4">
      <c r="A1033"/>
      <c r="B1033"/>
      <c r="C1033"/>
      <c r="D1033"/>
    </row>
    <row r="1034" spans="1:4">
      <c r="A1034"/>
      <c r="B1034"/>
      <c r="C1034"/>
      <c r="D1034"/>
    </row>
    <row r="1035" spans="1:4">
      <c r="A1035"/>
      <c r="B1035"/>
      <c r="C1035"/>
      <c r="D1035"/>
    </row>
    <row r="1036" spans="1:4">
      <c r="A1036"/>
      <c r="B1036"/>
      <c r="C1036"/>
      <c r="D1036"/>
    </row>
    <row r="1037" spans="1:4">
      <c r="A1037"/>
      <c r="B1037"/>
      <c r="C1037"/>
      <c r="D1037"/>
    </row>
    <row r="1038" spans="1:4">
      <c r="A1038"/>
      <c r="B1038"/>
      <c r="C1038"/>
      <c r="D1038"/>
    </row>
    <row r="1039" spans="1:4">
      <c r="A1039"/>
      <c r="B1039"/>
      <c r="C1039"/>
      <c r="D1039"/>
    </row>
    <row r="1040" spans="1:4">
      <c r="A1040"/>
      <c r="B1040"/>
      <c r="C1040"/>
      <c r="D1040"/>
    </row>
    <row r="1041" spans="1:4">
      <c r="A1041"/>
      <c r="B1041"/>
      <c r="C1041"/>
      <c r="D1041"/>
    </row>
    <row r="1042" spans="1:4">
      <c r="A1042"/>
      <c r="B1042"/>
      <c r="C1042"/>
      <c r="D1042"/>
    </row>
    <row r="1043" spans="1:4">
      <c r="A1043"/>
      <c r="B1043"/>
      <c r="C1043"/>
      <c r="D1043"/>
    </row>
    <row r="1044" spans="1:4">
      <c r="A1044"/>
      <c r="B1044"/>
      <c r="C1044"/>
      <c r="D1044"/>
    </row>
    <row r="1045" spans="1:4">
      <c r="A1045"/>
      <c r="B1045"/>
      <c r="C1045"/>
      <c r="D1045"/>
    </row>
    <row r="1046" spans="1:4">
      <c r="A1046"/>
      <c r="B1046"/>
      <c r="C1046"/>
      <c r="D1046"/>
    </row>
    <row r="1047" spans="1:4">
      <c r="A1047"/>
      <c r="B1047"/>
      <c r="C1047"/>
      <c r="D1047"/>
    </row>
    <row r="1048" spans="1:4">
      <c r="A1048"/>
      <c r="B1048"/>
      <c r="C1048"/>
      <c r="D1048"/>
    </row>
    <row r="1049" spans="1:4">
      <c r="A1049"/>
      <c r="B1049"/>
      <c r="C1049"/>
      <c r="D1049"/>
    </row>
    <row r="1050" spans="1:4">
      <c r="A1050"/>
      <c r="B1050"/>
      <c r="C1050"/>
      <c r="D1050"/>
    </row>
    <row r="1051" spans="1:4">
      <c r="A1051"/>
      <c r="B1051"/>
      <c r="C1051"/>
      <c r="D1051"/>
    </row>
    <row r="1052" spans="1:4">
      <c r="A1052"/>
      <c r="B1052"/>
      <c r="C1052"/>
      <c r="D1052"/>
    </row>
    <row r="1053" spans="1:4">
      <c r="A1053"/>
      <c r="B1053"/>
      <c r="C1053"/>
      <c r="D1053"/>
    </row>
    <row r="1054" spans="1:4">
      <c r="A1054"/>
      <c r="B1054"/>
      <c r="C1054"/>
      <c r="D1054"/>
    </row>
    <row r="1055" spans="1:4">
      <c r="A1055"/>
      <c r="B1055"/>
      <c r="C1055"/>
      <c r="D1055"/>
    </row>
    <row r="1056" spans="1:4">
      <c r="A1056"/>
      <c r="B1056"/>
      <c r="C1056"/>
      <c r="D1056"/>
    </row>
    <row r="1057" spans="1:4">
      <c r="A1057"/>
      <c r="B1057"/>
      <c r="C1057"/>
      <c r="D1057"/>
    </row>
    <row r="1058" spans="1:4">
      <c r="A1058"/>
      <c r="B1058"/>
      <c r="C1058"/>
      <c r="D1058"/>
    </row>
    <row r="1059" spans="1:4">
      <c r="A1059"/>
      <c r="B1059"/>
      <c r="C1059"/>
      <c r="D1059"/>
    </row>
    <row r="1060" spans="1:4">
      <c r="A1060"/>
      <c r="B1060"/>
      <c r="C1060"/>
      <c r="D1060"/>
    </row>
    <row r="1061" spans="1:4">
      <c r="A1061"/>
      <c r="B1061"/>
      <c r="C1061"/>
      <c r="D1061"/>
    </row>
    <row r="1062" spans="1:4">
      <c r="A1062"/>
      <c r="B1062"/>
      <c r="C1062"/>
      <c r="D1062"/>
    </row>
    <row r="1063" spans="1:4">
      <c r="A1063"/>
      <c r="B1063"/>
      <c r="C1063"/>
      <c r="D1063"/>
    </row>
    <row r="1064" spans="1:4">
      <c r="A1064"/>
      <c r="B1064"/>
      <c r="C1064"/>
      <c r="D1064"/>
    </row>
    <row r="1065" spans="1:4">
      <c r="A1065"/>
      <c r="B1065"/>
      <c r="C1065"/>
      <c r="D1065"/>
    </row>
    <row r="1066" spans="1:4">
      <c r="A1066"/>
      <c r="B1066"/>
      <c r="C1066"/>
      <c r="D1066"/>
    </row>
    <row r="1067" spans="1:4">
      <c r="A1067"/>
      <c r="B1067"/>
      <c r="C1067"/>
      <c r="D1067"/>
    </row>
    <row r="1068" spans="1:4">
      <c r="A1068"/>
      <c r="B1068"/>
      <c r="C1068"/>
      <c r="D1068"/>
    </row>
    <row r="1069" spans="1:4">
      <c r="A1069"/>
      <c r="B1069"/>
      <c r="C1069"/>
      <c r="D1069"/>
    </row>
    <row r="1070" spans="1:4">
      <c r="A1070"/>
      <c r="B1070"/>
      <c r="C1070"/>
      <c r="D1070"/>
    </row>
    <row r="1071" spans="1:4">
      <c r="A1071"/>
      <c r="B1071"/>
      <c r="C1071"/>
      <c r="D1071"/>
    </row>
    <row r="1072" spans="1:4">
      <c r="A1072"/>
      <c r="B1072"/>
      <c r="C1072"/>
      <c r="D1072"/>
    </row>
    <row r="1073" spans="1:4">
      <c r="A1073"/>
      <c r="B1073"/>
      <c r="C1073"/>
      <c r="D1073"/>
    </row>
    <row r="1074" spans="1:4">
      <c r="A1074"/>
      <c r="B1074"/>
      <c r="C1074"/>
      <c r="D1074"/>
    </row>
    <row r="1075" spans="1:4">
      <c r="A1075"/>
      <c r="B1075"/>
      <c r="C1075"/>
      <c r="D1075"/>
    </row>
    <row r="1076" spans="1:4">
      <c r="A1076"/>
      <c r="B1076"/>
      <c r="C1076"/>
      <c r="D1076"/>
    </row>
    <row r="1077" spans="1:4">
      <c r="A1077"/>
      <c r="B1077"/>
      <c r="C1077"/>
      <c r="D1077"/>
    </row>
    <row r="1078" spans="1:4">
      <c r="A1078"/>
      <c r="B1078"/>
      <c r="C1078"/>
      <c r="D1078"/>
    </row>
    <row r="1079" spans="1:4">
      <c r="A1079"/>
      <c r="B1079"/>
      <c r="C1079"/>
      <c r="D1079"/>
    </row>
    <row r="1080" spans="1:4">
      <c r="A1080"/>
      <c r="B1080"/>
      <c r="C1080"/>
      <c r="D1080"/>
    </row>
    <row r="1081" spans="1:4">
      <c r="A1081"/>
      <c r="B1081"/>
      <c r="C1081"/>
      <c r="D1081"/>
    </row>
    <row r="1082" spans="1:4">
      <c r="A1082"/>
      <c r="B1082"/>
      <c r="C1082"/>
      <c r="D1082"/>
    </row>
    <row r="1083" spans="1:4">
      <c r="A1083"/>
      <c r="B1083"/>
      <c r="C1083"/>
      <c r="D1083"/>
    </row>
    <row r="1084" spans="1:4">
      <c r="A1084"/>
      <c r="B1084"/>
      <c r="C1084"/>
      <c r="D1084"/>
    </row>
    <row r="1085" spans="1:4">
      <c r="A1085"/>
      <c r="B1085"/>
      <c r="C1085"/>
      <c r="D1085"/>
    </row>
    <row r="1086" spans="1:4">
      <c r="A1086"/>
      <c r="B1086"/>
      <c r="C1086"/>
      <c r="D1086"/>
    </row>
    <row r="1087" spans="1:4">
      <c r="A1087"/>
      <c r="B1087"/>
      <c r="C1087"/>
      <c r="D1087"/>
    </row>
    <row r="1088" spans="1:4">
      <c r="A1088"/>
      <c r="B1088"/>
      <c r="C1088"/>
      <c r="D1088"/>
    </row>
    <row r="1089" spans="1:4">
      <c r="A1089"/>
      <c r="B1089"/>
      <c r="C1089"/>
      <c r="D1089"/>
    </row>
    <row r="1090" spans="1:4">
      <c r="A1090"/>
      <c r="B1090"/>
      <c r="C1090"/>
      <c r="D1090"/>
    </row>
    <row r="1091" spans="1:4">
      <c r="A1091"/>
      <c r="B1091"/>
      <c r="C1091"/>
      <c r="D1091"/>
    </row>
    <row r="1092" spans="1:4">
      <c r="A1092"/>
      <c r="B1092"/>
      <c r="C1092"/>
      <c r="D1092"/>
    </row>
    <row r="1093" spans="1:4">
      <c r="A1093"/>
      <c r="B1093"/>
      <c r="C1093"/>
      <c r="D1093"/>
    </row>
    <row r="1094" spans="1:4">
      <c r="A1094"/>
      <c r="B1094"/>
      <c r="C1094"/>
      <c r="D1094"/>
    </row>
    <row r="1095" spans="1:4">
      <c r="A1095"/>
      <c r="B1095"/>
      <c r="C1095"/>
      <c r="D1095"/>
    </row>
    <row r="1096" spans="1:4">
      <c r="A1096"/>
      <c r="B1096"/>
      <c r="C1096"/>
      <c r="D1096"/>
    </row>
    <row r="1097" spans="1:4">
      <c r="A1097"/>
      <c r="B1097"/>
      <c r="C1097"/>
      <c r="D1097"/>
    </row>
    <row r="1098" spans="1:4">
      <c r="A1098"/>
      <c r="B1098"/>
      <c r="C1098"/>
      <c r="D1098"/>
    </row>
    <row r="1099" spans="1:4">
      <c r="A1099"/>
      <c r="B1099"/>
      <c r="C1099"/>
      <c r="D1099"/>
    </row>
    <row r="1100" spans="1:4">
      <c r="A1100"/>
      <c r="B1100"/>
      <c r="C1100"/>
      <c r="D1100"/>
    </row>
    <row r="1101" spans="1:4">
      <c r="A1101"/>
      <c r="B1101"/>
      <c r="C1101"/>
      <c r="D1101"/>
    </row>
    <row r="1102" spans="1:4">
      <c r="A1102"/>
      <c r="B1102"/>
      <c r="C1102"/>
      <c r="D1102"/>
    </row>
    <row r="1103" spans="1:4">
      <c r="A1103"/>
      <c r="B1103"/>
      <c r="C1103"/>
      <c r="D1103"/>
    </row>
    <row r="1104" spans="1:4">
      <c r="A1104"/>
      <c r="B1104"/>
      <c r="C1104"/>
      <c r="D1104"/>
    </row>
    <row r="1105" spans="1:4">
      <c r="A1105"/>
      <c r="B1105"/>
      <c r="C1105"/>
      <c r="D1105"/>
    </row>
    <row r="1106" spans="1:4">
      <c r="A1106"/>
      <c r="B1106"/>
      <c r="C1106"/>
      <c r="D1106"/>
    </row>
    <row r="1107" spans="1:4">
      <c r="A1107"/>
      <c r="B1107"/>
      <c r="C1107"/>
      <c r="D1107"/>
    </row>
    <row r="1108" spans="1:4">
      <c r="A1108"/>
      <c r="B1108"/>
      <c r="C1108"/>
      <c r="D1108"/>
    </row>
    <row r="1109" spans="1:4">
      <c r="A1109"/>
      <c r="B1109"/>
      <c r="C1109"/>
      <c r="D1109"/>
    </row>
    <row r="1110" spans="1:4">
      <c r="A1110"/>
      <c r="B1110"/>
      <c r="C1110"/>
      <c r="D1110"/>
    </row>
    <row r="1111" spans="1:4">
      <c r="A1111"/>
      <c r="B1111"/>
      <c r="C1111"/>
      <c r="D1111"/>
    </row>
    <row r="1112" spans="1:4">
      <c r="A1112"/>
      <c r="B1112"/>
      <c r="C1112"/>
      <c r="D1112"/>
    </row>
    <row r="1113" spans="1:4">
      <c r="A1113"/>
      <c r="B1113"/>
      <c r="C1113"/>
      <c r="D1113"/>
    </row>
    <row r="1114" spans="1:4">
      <c r="A1114"/>
      <c r="B1114"/>
      <c r="C1114"/>
      <c r="D1114"/>
    </row>
    <row r="1115" spans="1:4">
      <c r="A1115"/>
      <c r="B1115"/>
      <c r="C1115"/>
      <c r="D1115"/>
    </row>
    <row r="1116" spans="1:4">
      <c r="A1116"/>
      <c r="B1116"/>
      <c r="C1116"/>
      <c r="D1116"/>
    </row>
    <row r="1117" spans="1:4">
      <c r="A1117"/>
      <c r="B1117"/>
      <c r="C1117"/>
      <c r="D1117"/>
    </row>
    <row r="1118" spans="1:4">
      <c r="A1118"/>
      <c r="B1118"/>
      <c r="C1118"/>
      <c r="D1118"/>
    </row>
    <row r="1119" spans="1:4">
      <c r="A1119"/>
      <c r="B1119"/>
      <c r="C1119"/>
      <c r="D1119"/>
    </row>
    <row r="1120" spans="1:4">
      <c r="A1120"/>
      <c r="B1120"/>
      <c r="C1120"/>
      <c r="D1120"/>
    </row>
    <row r="1121" spans="1:4">
      <c r="A1121"/>
      <c r="B1121"/>
      <c r="C1121"/>
      <c r="D1121"/>
    </row>
    <row r="1122" spans="1:4">
      <c r="A1122"/>
      <c r="B1122"/>
      <c r="C1122"/>
      <c r="D1122"/>
    </row>
    <row r="1123" spans="1:4">
      <c r="A1123"/>
      <c r="B1123"/>
      <c r="C1123"/>
      <c r="D1123"/>
    </row>
    <row r="1124" spans="1:4">
      <c r="A1124"/>
      <c r="B1124"/>
      <c r="C1124"/>
      <c r="D1124"/>
    </row>
    <row r="1125" spans="1:4">
      <c r="A1125"/>
      <c r="B1125"/>
      <c r="C1125"/>
      <c r="D1125"/>
    </row>
    <row r="1126" spans="1:4">
      <c r="A1126"/>
      <c r="B1126"/>
      <c r="C1126"/>
      <c r="D1126"/>
    </row>
    <row r="1127" spans="1:4">
      <c r="A1127"/>
      <c r="B1127"/>
      <c r="C1127"/>
      <c r="D1127"/>
    </row>
    <row r="1128" spans="1:4">
      <c r="A1128"/>
      <c r="B1128"/>
      <c r="C1128"/>
      <c r="D1128"/>
    </row>
    <row r="1129" spans="1:4">
      <c r="A1129"/>
      <c r="B1129"/>
      <c r="C1129"/>
      <c r="D1129"/>
    </row>
    <row r="1130" spans="1:4">
      <c r="A1130"/>
      <c r="B1130"/>
      <c r="C1130"/>
      <c r="D1130"/>
    </row>
    <row r="1131" spans="1:4">
      <c r="A1131"/>
      <c r="B1131"/>
      <c r="C1131"/>
      <c r="D1131"/>
    </row>
    <row r="1132" spans="1:4">
      <c r="A1132"/>
      <c r="B1132"/>
      <c r="C1132"/>
      <c r="D1132"/>
    </row>
    <row r="1133" spans="1:4">
      <c r="A1133"/>
      <c r="B1133"/>
      <c r="C1133"/>
      <c r="D1133"/>
    </row>
    <row r="1134" spans="1:4">
      <c r="A1134"/>
      <c r="B1134"/>
      <c r="C1134"/>
      <c r="D1134"/>
    </row>
    <row r="1135" spans="1:4">
      <c r="A1135"/>
      <c r="B1135"/>
      <c r="C1135"/>
      <c r="D1135"/>
    </row>
    <row r="1136" spans="1:4">
      <c r="A1136"/>
      <c r="B1136"/>
      <c r="C1136"/>
      <c r="D1136"/>
    </row>
    <row r="1137" spans="1:4">
      <c r="A1137"/>
      <c r="B1137"/>
      <c r="C1137"/>
      <c r="D1137"/>
    </row>
    <row r="1138" spans="1:4">
      <c r="A1138"/>
      <c r="B1138"/>
      <c r="C1138"/>
      <c r="D1138"/>
    </row>
    <row r="1139" spans="1:4">
      <c r="A1139"/>
      <c r="B1139"/>
      <c r="C1139"/>
      <c r="D1139"/>
    </row>
    <row r="1140" spans="1:4">
      <c r="A1140"/>
      <c r="B1140"/>
      <c r="C1140"/>
      <c r="D1140"/>
    </row>
    <row r="1141" spans="1:4">
      <c r="A1141"/>
      <c r="B1141"/>
      <c r="C1141"/>
      <c r="D1141"/>
    </row>
    <row r="1142" spans="1:4">
      <c r="A1142"/>
      <c r="B1142"/>
      <c r="C1142"/>
      <c r="D1142"/>
    </row>
    <row r="1143" spans="1:4">
      <c r="A1143"/>
      <c r="B1143"/>
      <c r="C1143"/>
      <c r="D1143"/>
    </row>
    <row r="1144" spans="1:4">
      <c r="A1144"/>
      <c r="B1144"/>
      <c r="C1144"/>
      <c r="D1144"/>
    </row>
    <row r="1145" spans="1:4">
      <c r="A1145"/>
      <c r="B1145"/>
      <c r="C1145"/>
      <c r="D1145"/>
    </row>
    <row r="1146" spans="1:4">
      <c r="A1146"/>
      <c r="B1146"/>
      <c r="C1146"/>
      <c r="D1146"/>
    </row>
    <row r="1147" spans="1:4">
      <c r="A1147"/>
      <c r="B1147"/>
      <c r="C1147"/>
      <c r="D1147"/>
    </row>
    <row r="1148" spans="1:4">
      <c r="A1148"/>
      <c r="B1148"/>
      <c r="C1148"/>
      <c r="D1148"/>
    </row>
    <row r="1149" spans="1:4">
      <c r="A1149"/>
      <c r="B1149"/>
      <c r="C1149"/>
      <c r="D1149"/>
    </row>
    <row r="1150" spans="1:4">
      <c r="A1150"/>
      <c r="B1150"/>
      <c r="C1150"/>
      <c r="D1150"/>
    </row>
    <row r="1151" spans="1:4">
      <c r="A1151"/>
      <c r="B1151"/>
      <c r="C1151"/>
      <c r="D1151"/>
    </row>
    <row r="1152" spans="1:4">
      <c r="A1152"/>
      <c r="B1152"/>
      <c r="C1152"/>
      <c r="D1152"/>
    </row>
    <row r="1153" spans="1:4">
      <c r="A1153"/>
      <c r="B1153"/>
      <c r="C1153"/>
      <c r="D1153"/>
    </row>
    <row r="1154" spans="1:4">
      <c r="A1154"/>
      <c r="B1154"/>
      <c r="C1154"/>
      <c r="D1154"/>
    </row>
    <row r="1155" spans="1:4">
      <c r="A1155"/>
      <c r="B1155"/>
      <c r="C1155"/>
      <c r="D1155"/>
    </row>
    <row r="1156" spans="1:4">
      <c r="A1156"/>
      <c r="B1156"/>
      <c r="C1156"/>
      <c r="D1156"/>
    </row>
    <row r="1157" spans="1:4">
      <c r="A1157"/>
      <c r="B1157"/>
      <c r="C1157"/>
      <c r="D1157"/>
    </row>
    <row r="1158" spans="1:4">
      <c r="A1158"/>
      <c r="B1158"/>
      <c r="C1158"/>
      <c r="D1158"/>
    </row>
    <row r="1159" spans="1:4">
      <c r="A1159"/>
      <c r="B1159"/>
      <c r="C1159"/>
      <c r="D1159"/>
    </row>
    <row r="1160" spans="1:4">
      <c r="A1160"/>
      <c r="B1160"/>
      <c r="C1160"/>
      <c r="D1160"/>
    </row>
    <row r="1161" spans="1:4">
      <c r="A1161"/>
      <c r="B1161"/>
      <c r="C1161"/>
      <c r="D1161"/>
    </row>
    <row r="1162" spans="1:4">
      <c r="A1162"/>
      <c r="B1162"/>
      <c r="C1162"/>
      <c r="D1162"/>
    </row>
    <row r="1163" spans="1:4">
      <c r="A1163"/>
      <c r="B1163"/>
      <c r="C1163"/>
      <c r="D1163"/>
    </row>
    <row r="1164" spans="1:4">
      <c r="A1164"/>
      <c r="B1164"/>
      <c r="C1164"/>
      <c r="D1164"/>
    </row>
    <row r="1165" spans="1:4">
      <c r="A1165"/>
      <c r="B1165"/>
      <c r="C1165"/>
      <c r="D1165"/>
    </row>
    <row r="1166" spans="1:4">
      <c r="A1166"/>
      <c r="B1166"/>
      <c r="C1166"/>
      <c r="D1166"/>
    </row>
    <row r="1167" spans="1:4">
      <c r="A1167"/>
      <c r="B1167"/>
      <c r="C1167"/>
      <c r="D1167"/>
    </row>
    <row r="1168" spans="1:4">
      <c r="A1168"/>
      <c r="B1168"/>
      <c r="C1168"/>
      <c r="D1168"/>
    </row>
    <row r="1169" spans="1:4">
      <c r="A1169"/>
      <c r="B1169"/>
      <c r="C1169"/>
      <c r="D1169"/>
    </row>
    <row r="1170" spans="1:4">
      <c r="A1170"/>
      <c r="B1170"/>
      <c r="C1170"/>
      <c r="D1170"/>
    </row>
    <row r="1171" spans="1:4">
      <c r="A1171"/>
      <c r="B1171"/>
      <c r="C1171"/>
      <c r="D1171"/>
    </row>
    <row r="1172" spans="1:4">
      <c r="A1172"/>
      <c r="B1172"/>
      <c r="C1172"/>
      <c r="D1172"/>
    </row>
    <row r="1173" spans="1:4">
      <c r="A1173"/>
      <c r="B1173"/>
      <c r="C1173"/>
      <c r="D1173"/>
    </row>
    <row r="1174" spans="1:4">
      <c r="A1174"/>
      <c r="B1174"/>
      <c r="C1174"/>
      <c r="D1174"/>
    </row>
    <row r="1175" spans="1:4">
      <c r="A1175"/>
      <c r="B1175"/>
      <c r="C1175"/>
      <c r="D1175"/>
    </row>
    <row r="1176" spans="1:4">
      <c r="A1176"/>
      <c r="B1176"/>
      <c r="C1176"/>
      <c r="D1176"/>
    </row>
    <row r="1177" spans="1:4">
      <c r="A1177"/>
      <c r="B1177"/>
      <c r="C1177"/>
      <c r="D1177"/>
    </row>
    <row r="1178" spans="1:4">
      <c r="A1178"/>
      <c r="B1178"/>
      <c r="C1178"/>
      <c r="D1178"/>
    </row>
    <row r="1179" spans="1:4">
      <c r="A1179"/>
      <c r="B1179"/>
      <c r="C1179"/>
      <c r="D1179"/>
    </row>
    <row r="1180" spans="1:4">
      <c r="A1180"/>
      <c r="B1180"/>
      <c r="C1180"/>
      <c r="D1180"/>
    </row>
    <row r="1181" spans="1:4">
      <c r="A1181"/>
      <c r="B1181"/>
      <c r="C1181"/>
      <c r="D1181"/>
    </row>
    <row r="1182" spans="1:4">
      <c r="A1182"/>
      <c r="B1182"/>
      <c r="C1182"/>
      <c r="D1182"/>
    </row>
    <row r="1183" spans="1:4">
      <c r="A1183"/>
      <c r="B1183"/>
      <c r="C1183"/>
      <c r="D1183"/>
    </row>
    <row r="1184" spans="1:4">
      <c r="A1184"/>
      <c r="B1184"/>
      <c r="C1184"/>
      <c r="D1184"/>
    </row>
    <row r="1185" spans="1:4">
      <c r="A1185"/>
      <c r="B1185"/>
      <c r="C1185"/>
      <c r="D1185"/>
    </row>
    <row r="1186" spans="1:4">
      <c r="A1186"/>
      <c r="B1186"/>
      <c r="C1186"/>
      <c r="D1186"/>
    </row>
    <row r="1187" spans="1:4">
      <c r="A1187"/>
      <c r="B1187"/>
      <c r="C1187"/>
      <c r="D1187"/>
    </row>
    <row r="1188" spans="1:4">
      <c r="A1188"/>
      <c r="B1188"/>
      <c r="C1188"/>
      <c r="D1188"/>
    </row>
    <row r="1189" spans="1:4">
      <c r="A1189"/>
      <c r="B1189"/>
      <c r="C1189"/>
      <c r="D1189"/>
    </row>
    <row r="1190" spans="1:4">
      <c r="A1190"/>
      <c r="B1190"/>
      <c r="C1190"/>
      <c r="D1190"/>
    </row>
    <row r="1191" spans="1:4">
      <c r="A1191"/>
      <c r="B1191"/>
      <c r="C1191"/>
      <c r="D1191"/>
    </row>
    <row r="1192" spans="1:4">
      <c r="A1192"/>
      <c r="B1192"/>
      <c r="C1192"/>
      <c r="D1192"/>
    </row>
    <row r="1193" spans="1:4">
      <c r="A1193"/>
      <c r="B1193"/>
      <c r="C1193"/>
      <c r="D1193"/>
    </row>
    <row r="1194" spans="1:4">
      <c r="A1194"/>
      <c r="B1194"/>
      <c r="C1194"/>
      <c r="D1194"/>
    </row>
    <row r="1195" spans="1:4">
      <c r="A1195"/>
      <c r="B1195"/>
      <c r="C1195"/>
      <c r="D1195"/>
    </row>
    <row r="1196" spans="1:4">
      <c r="A1196"/>
      <c r="B1196"/>
      <c r="C1196"/>
      <c r="D1196"/>
    </row>
    <row r="1197" spans="1:4">
      <c r="A1197"/>
      <c r="B1197"/>
      <c r="C1197"/>
      <c r="D1197"/>
    </row>
    <row r="1198" spans="1:4">
      <c r="A1198"/>
      <c r="B1198"/>
      <c r="C1198"/>
      <c r="D1198"/>
    </row>
    <row r="1199" spans="1:4">
      <c r="A1199"/>
      <c r="B1199"/>
      <c r="C1199"/>
      <c r="D1199"/>
    </row>
    <row r="1200" spans="1:4">
      <c r="A1200"/>
      <c r="B1200"/>
      <c r="C1200"/>
      <c r="D1200"/>
    </row>
    <row r="1201" spans="1:4">
      <c r="A1201"/>
      <c r="B1201"/>
      <c r="C1201"/>
      <c r="D1201"/>
    </row>
    <row r="1202" spans="1:4">
      <c r="A1202"/>
      <c r="B1202"/>
      <c r="C1202"/>
      <c r="D1202"/>
    </row>
    <row r="1203" spans="1:4">
      <c r="A1203"/>
      <c r="B1203"/>
      <c r="C1203"/>
      <c r="D1203"/>
    </row>
    <row r="1204" spans="1:4">
      <c r="A1204"/>
      <c r="B1204"/>
      <c r="C1204"/>
      <c r="D1204"/>
    </row>
    <row r="1205" spans="1:4">
      <c r="A1205"/>
      <c r="B1205"/>
      <c r="C1205"/>
      <c r="D1205"/>
    </row>
    <row r="1206" spans="1:4">
      <c r="A1206"/>
      <c r="B1206"/>
      <c r="C1206"/>
      <c r="D1206"/>
    </row>
    <row r="1207" spans="1:4">
      <c r="A1207"/>
      <c r="B1207"/>
      <c r="C1207"/>
      <c r="D1207"/>
    </row>
    <row r="1208" spans="1:4">
      <c r="A1208"/>
      <c r="B1208"/>
      <c r="C1208"/>
      <c r="D1208"/>
    </row>
    <row r="1209" spans="1:4">
      <c r="A1209"/>
      <c r="B1209"/>
      <c r="C1209"/>
      <c r="D1209"/>
    </row>
    <row r="1210" spans="1:4">
      <c r="A1210"/>
      <c r="B1210"/>
      <c r="C1210"/>
      <c r="D1210"/>
    </row>
    <row r="1211" spans="1:4">
      <c r="A1211"/>
      <c r="B1211"/>
      <c r="C1211"/>
      <c r="D1211"/>
    </row>
    <row r="1212" spans="1:4">
      <c r="A1212"/>
      <c r="B1212"/>
      <c r="C1212"/>
      <c r="D1212"/>
    </row>
    <row r="1213" spans="1:4">
      <c r="A1213"/>
      <c r="B1213"/>
      <c r="C1213"/>
      <c r="D1213"/>
    </row>
    <row r="1214" spans="1:4">
      <c r="A1214"/>
      <c r="B1214"/>
      <c r="C1214"/>
      <c r="D1214"/>
    </row>
    <row r="1215" spans="1:4">
      <c r="A1215"/>
      <c r="B1215"/>
      <c r="C1215"/>
      <c r="D1215"/>
    </row>
    <row r="1216" spans="1:4">
      <c r="A1216"/>
      <c r="B1216"/>
      <c r="C1216"/>
      <c r="D1216"/>
    </row>
    <row r="1217" spans="1:4">
      <c r="A1217"/>
      <c r="B1217"/>
      <c r="C1217"/>
      <c r="D1217"/>
    </row>
    <row r="1218" spans="1:4">
      <c r="A1218"/>
      <c r="B1218"/>
      <c r="C1218"/>
      <c r="D1218"/>
    </row>
    <row r="1219" spans="1:4">
      <c r="A1219"/>
      <c r="B1219"/>
      <c r="C1219"/>
      <c r="D1219"/>
    </row>
    <row r="1220" spans="1:4">
      <c r="A1220"/>
      <c r="B1220"/>
      <c r="C1220"/>
      <c r="D1220"/>
    </row>
    <row r="1221" spans="1:4">
      <c r="A1221"/>
      <c r="B1221"/>
      <c r="C1221"/>
      <c r="D1221"/>
    </row>
    <row r="1222" spans="1:4">
      <c r="A1222"/>
      <c r="B1222"/>
      <c r="C1222"/>
      <c r="D1222"/>
    </row>
    <row r="1223" spans="1:4">
      <c r="A1223"/>
      <c r="B1223"/>
      <c r="C1223"/>
      <c r="D1223"/>
    </row>
    <row r="1224" spans="1:4">
      <c r="A1224"/>
      <c r="B1224"/>
      <c r="C1224"/>
      <c r="D1224"/>
    </row>
    <row r="1225" spans="1:4">
      <c r="A1225"/>
      <c r="B1225"/>
      <c r="C1225"/>
      <c r="D1225"/>
    </row>
    <row r="1226" spans="1:4">
      <c r="A1226"/>
      <c r="B1226"/>
      <c r="C1226"/>
      <c r="D1226"/>
    </row>
    <row r="1227" spans="1:4">
      <c r="A1227"/>
      <c r="B1227"/>
      <c r="C1227"/>
      <c r="D1227"/>
    </row>
    <row r="1228" spans="1:4">
      <c r="A1228"/>
      <c r="B1228"/>
      <c r="C1228"/>
      <c r="D1228"/>
    </row>
    <row r="1229" spans="1:4">
      <c r="A1229"/>
      <c r="B1229"/>
      <c r="C1229"/>
      <c r="D1229"/>
    </row>
    <row r="1230" spans="1:4">
      <c r="A1230"/>
      <c r="B1230"/>
      <c r="C1230"/>
      <c r="D1230"/>
    </row>
    <row r="1231" spans="1:4">
      <c r="A1231"/>
      <c r="B1231"/>
      <c r="C1231"/>
      <c r="D1231"/>
    </row>
    <row r="1232" spans="1:4">
      <c r="A1232"/>
      <c r="B1232"/>
      <c r="C1232"/>
      <c r="D1232"/>
    </row>
    <row r="1233" spans="1:4">
      <c r="A1233"/>
      <c r="B1233"/>
      <c r="C1233"/>
      <c r="D1233"/>
    </row>
    <row r="1234" spans="1:4">
      <c r="A1234"/>
      <c r="B1234"/>
      <c r="C1234"/>
      <c r="D1234"/>
    </row>
    <row r="1235" spans="1:4">
      <c r="A1235"/>
      <c r="B1235"/>
      <c r="C1235"/>
      <c r="D1235"/>
    </row>
    <row r="1236" spans="1:4">
      <c r="A1236"/>
      <c r="B1236"/>
      <c r="C1236"/>
      <c r="D1236"/>
    </row>
    <row r="1237" spans="1:4">
      <c r="A1237"/>
      <c r="B1237"/>
      <c r="C1237"/>
      <c r="D1237"/>
    </row>
    <row r="1238" spans="1:4">
      <c r="A1238"/>
      <c r="B1238"/>
      <c r="C1238"/>
      <c r="D1238"/>
    </row>
    <row r="1239" spans="1:4">
      <c r="A1239"/>
      <c r="B1239"/>
      <c r="C1239"/>
      <c r="D1239"/>
    </row>
    <row r="1240" spans="1:4">
      <c r="A1240"/>
      <c r="B1240"/>
      <c r="C1240"/>
      <c r="D1240"/>
    </row>
    <row r="1241" spans="1:4">
      <c r="A1241"/>
      <c r="B1241"/>
      <c r="C1241"/>
      <c r="D1241"/>
    </row>
    <row r="1242" spans="1:4">
      <c r="A1242"/>
      <c r="B1242"/>
      <c r="C1242"/>
      <c r="D1242"/>
    </row>
    <row r="1243" spans="1:4">
      <c r="A1243"/>
      <c r="B1243"/>
      <c r="C1243"/>
      <c r="D1243"/>
    </row>
    <row r="1244" spans="1:4">
      <c r="A1244"/>
      <c r="B1244"/>
      <c r="C1244"/>
      <c r="D1244"/>
    </row>
    <row r="1245" spans="1:4">
      <c r="A1245"/>
      <c r="B1245"/>
      <c r="C1245"/>
      <c r="D1245"/>
    </row>
    <row r="1246" spans="1:4">
      <c r="A1246"/>
      <c r="B1246"/>
      <c r="C1246"/>
      <c r="D1246"/>
    </row>
    <row r="1247" spans="1:4">
      <c r="A1247"/>
      <c r="B1247"/>
      <c r="C1247"/>
      <c r="D1247"/>
    </row>
    <row r="1248" spans="1:4">
      <c r="A1248"/>
      <c r="B1248"/>
      <c r="C1248"/>
      <c r="D1248"/>
    </row>
    <row r="1249" spans="1:4">
      <c r="A1249"/>
      <c r="B1249"/>
      <c r="C1249"/>
      <c r="D1249"/>
    </row>
    <row r="1250" spans="1:4">
      <c r="A1250"/>
      <c r="B1250"/>
      <c r="C1250"/>
      <c r="D1250"/>
    </row>
    <row r="1251" spans="1:4">
      <c r="A1251"/>
      <c r="B1251"/>
      <c r="C1251"/>
      <c r="D1251"/>
    </row>
    <row r="1252" spans="1:4">
      <c r="A1252"/>
      <c r="B1252"/>
      <c r="C1252"/>
      <c r="D1252"/>
    </row>
    <row r="1253" spans="1:4">
      <c r="A1253"/>
      <c r="B1253"/>
      <c r="C1253"/>
      <c r="D1253"/>
    </row>
    <row r="1254" spans="1:4">
      <c r="A1254"/>
      <c r="B1254"/>
      <c r="C1254"/>
      <c r="D1254"/>
    </row>
    <row r="1255" spans="1:4">
      <c r="A1255"/>
      <c r="B1255"/>
      <c r="C1255"/>
      <c r="D1255"/>
    </row>
    <row r="1256" spans="1:4">
      <c r="A1256"/>
      <c r="B1256"/>
      <c r="C1256"/>
      <c r="D1256"/>
    </row>
    <row r="1257" spans="1:4">
      <c r="A1257"/>
      <c r="B1257"/>
      <c r="C1257"/>
      <c r="D1257"/>
    </row>
    <row r="1258" spans="1:4">
      <c r="A1258"/>
      <c r="B1258"/>
      <c r="C1258"/>
      <c r="D1258"/>
    </row>
    <row r="1259" spans="1:4">
      <c r="A1259"/>
      <c r="B1259"/>
      <c r="C1259"/>
      <c r="D1259"/>
    </row>
    <row r="1260" spans="1:4">
      <c r="A1260"/>
      <c r="B1260"/>
      <c r="C1260"/>
      <c r="D1260"/>
    </row>
    <row r="1261" spans="1:4">
      <c r="A1261"/>
      <c r="B1261"/>
      <c r="C1261"/>
      <c r="D1261"/>
    </row>
    <row r="1262" spans="1:4">
      <c r="A1262"/>
      <c r="B1262"/>
      <c r="C1262"/>
      <c r="D1262"/>
    </row>
    <row r="1263" spans="1:4">
      <c r="A1263"/>
      <c r="B1263"/>
      <c r="C1263"/>
      <c r="D1263"/>
    </row>
    <row r="1264" spans="1:4">
      <c r="A1264"/>
      <c r="B1264"/>
      <c r="C1264"/>
      <c r="D1264"/>
    </row>
    <row r="1265" spans="1:4">
      <c r="A1265"/>
      <c r="B1265"/>
      <c r="C1265"/>
      <c r="D1265"/>
    </row>
    <row r="1266" spans="1:4">
      <c r="A1266"/>
      <c r="B1266"/>
      <c r="C1266"/>
      <c r="D1266"/>
    </row>
    <row r="1267" spans="1:4">
      <c r="A1267"/>
      <c r="B1267"/>
      <c r="C1267"/>
      <c r="D1267"/>
    </row>
    <row r="1268" spans="1:4">
      <c r="A1268"/>
      <c r="B1268"/>
      <c r="C1268"/>
      <c r="D1268"/>
    </row>
    <row r="1269" spans="1:4">
      <c r="A1269"/>
      <c r="B1269"/>
      <c r="C1269"/>
      <c r="D1269"/>
    </row>
    <row r="1270" spans="1:4">
      <c r="A1270"/>
      <c r="B1270"/>
      <c r="C1270"/>
      <c r="D1270"/>
    </row>
    <row r="1271" spans="1:4">
      <c r="A1271"/>
      <c r="B1271"/>
      <c r="C1271"/>
      <c r="D1271"/>
    </row>
    <row r="1272" spans="1:4">
      <c r="A1272"/>
      <c r="B1272"/>
      <c r="C1272"/>
      <c r="D1272"/>
    </row>
    <row r="1273" spans="1:4">
      <c r="A1273"/>
      <c r="B1273"/>
      <c r="C1273"/>
      <c r="D1273"/>
    </row>
    <row r="1274" spans="1:4">
      <c r="A1274"/>
      <c r="B1274"/>
      <c r="C1274"/>
      <c r="D1274"/>
    </row>
    <row r="1275" spans="1:4">
      <c r="A1275"/>
      <c r="B1275"/>
      <c r="C1275"/>
      <c r="D1275"/>
    </row>
    <row r="1276" spans="1:4">
      <c r="A1276"/>
      <c r="B1276"/>
      <c r="C1276"/>
      <c r="D1276"/>
    </row>
    <row r="1277" spans="1:4">
      <c r="A1277"/>
      <c r="B1277"/>
      <c r="C1277"/>
      <c r="D1277"/>
    </row>
    <row r="1278" spans="1:4">
      <c r="A1278"/>
      <c r="B1278"/>
      <c r="C1278"/>
      <c r="D1278"/>
    </row>
    <row r="1279" spans="1:4">
      <c r="A1279"/>
      <c r="B1279"/>
      <c r="C1279"/>
      <c r="D1279"/>
    </row>
    <row r="1280" spans="1:4">
      <c r="A1280"/>
      <c r="B1280"/>
      <c r="C1280"/>
      <c r="D1280"/>
    </row>
    <row r="1281" spans="1:4">
      <c r="A1281"/>
      <c r="B1281"/>
      <c r="C1281"/>
      <c r="D1281"/>
    </row>
    <row r="1282" spans="1:4">
      <c r="A1282"/>
      <c r="B1282"/>
      <c r="C1282"/>
      <c r="D1282"/>
    </row>
    <row r="1283" spans="1:4">
      <c r="A1283"/>
      <c r="B1283"/>
      <c r="C1283"/>
      <c r="D1283"/>
    </row>
    <row r="1284" spans="1:4">
      <c r="A1284"/>
      <c r="B1284"/>
      <c r="C1284"/>
      <c r="D1284"/>
    </row>
    <row r="1285" spans="1:4">
      <c r="A1285"/>
      <c r="B1285"/>
      <c r="C1285"/>
      <c r="D1285"/>
    </row>
    <row r="1286" spans="1:4">
      <c r="A1286"/>
      <c r="B1286"/>
      <c r="C1286"/>
      <c r="D1286"/>
    </row>
    <row r="1287" spans="1:4">
      <c r="A1287"/>
      <c r="B1287"/>
      <c r="C1287"/>
      <c r="D1287"/>
    </row>
    <row r="1288" spans="1:4">
      <c r="A1288"/>
      <c r="B1288"/>
      <c r="C1288"/>
      <c r="D1288"/>
    </row>
    <row r="1289" spans="1:4">
      <c r="A1289"/>
      <c r="B1289"/>
      <c r="C1289"/>
      <c r="D1289"/>
    </row>
    <row r="1290" spans="1:4">
      <c r="A1290"/>
      <c r="B1290"/>
      <c r="C1290"/>
      <c r="D1290"/>
    </row>
    <row r="1291" spans="1:4">
      <c r="A1291"/>
      <c r="B1291"/>
      <c r="C1291"/>
      <c r="D1291"/>
    </row>
    <row r="1292" spans="1:4">
      <c r="A1292"/>
      <c r="B1292"/>
      <c r="C1292"/>
      <c r="D1292"/>
    </row>
    <row r="1293" spans="1:4">
      <c r="A1293"/>
      <c r="B1293"/>
      <c r="C1293"/>
      <c r="D1293"/>
    </row>
    <row r="1294" spans="1:4">
      <c r="A1294"/>
      <c r="B1294"/>
      <c r="C1294"/>
      <c r="D1294"/>
    </row>
    <row r="1295" spans="1:4">
      <c r="A1295"/>
      <c r="B1295"/>
      <c r="C1295"/>
      <c r="D1295"/>
    </row>
    <row r="1296" spans="1:4">
      <c r="A1296"/>
      <c r="B1296"/>
      <c r="C1296"/>
      <c r="D1296"/>
    </row>
    <row r="1297" spans="1:4">
      <c r="A1297"/>
      <c r="B1297"/>
      <c r="C1297"/>
      <c r="D1297"/>
    </row>
    <row r="1298" spans="1:4">
      <c r="A1298"/>
      <c r="B1298"/>
      <c r="C1298"/>
      <c r="D1298"/>
    </row>
    <row r="1299" spans="1:4">
      <c r="A1299"/>
      <c r="B1299"/>
      <c r="C1299"/>
      <c r="D1299"/>
    </row>
    <row r="1300" spans="1:4">
      <c r="A1300"/>
      <c r="B1300"/>
      <c r="C1300"/>
      <c r="D1300"/>
    </row>
    <row r="1301" spans="1:4">
      <c r="A1301"/>
      <c r="B1301"/>
      <c r="C1301"/>
      <c r="D1301"/>
    </row>
    <row r="1302" spans="1:4">
      <c r="A1302"/>
      <c r="B1302"/>
      <c r="C1302"/>
      <c r="D1302"/>
    </row>
    <row r="1303" spans="1:4">
      <c r="A1303"/>
      <c r="B1303"/>
      <c r="C1303"/>
      <c r="D1303"/>
    </row>
    <row r="1304" spans="1:4">
      <c r="A1304"/>
      <c r="B1304"/>
      <c r="C1304"/>
      <c r="D1304"/>
    </row>
    <row r="1305" spans="1:4">
      <c r="A1305"/>
      <c r="B1305"/>
      <c r="C1305"/>
      <c r="D1305"/>
    </row>
    <row r="1306" spans="1:4">
      <c r="A1306"/>
      <c r="B1306"/>
      <c r="C1306"/>
      <c r="D1306"/>
    </row>
    <row r="1307" spans="1:4">
      <c r="A1307"/>
      <c r="B1307"/>
      <c r="C1307"/>
      <c r="D1307"/>
    </row>
    <row r="1308" spans="1:4">
      <c r="A1308"/>
      <c r="B1308"/>
      <c r="C1308"/>
      <c r="D1308"/>
    </row>
    <row r="1309" spans="1:4">
      <c r="A1309"/>
      <c r="B1309"/>
      <c r="C1309"/>
      <c r="D1309"/>
    </row>
    <row r="1310" spans="1:4">
      <c r="A1310"/>
      <c r="B1310"/>
      <c r="C1310"/>
      <c r="D1310"/>
    </row>
    <row r="1311" spans="1:4">
      <c r="A1311"/>
      <c r="B1311"/>
      <c r="C1311"/>
      <c r="D1311"/>
    </row>
    <row r="1312" spans="1:4">
      <c r="A1312"/>
      <c r="B1312"/>
      <c r="C1312"/>
      <c r="D1312"/>
    </row>
    <row r="1313" spans="1:4">
      <c r="A1313"/>
      <c r="B1313"/>
      <c r="C1313"/>
      <c r="D1313"/>
    </row>
    <row r="1314" spans="1:4">
      <c r="A1314"/>
      <c r="B1314"/>
      <c r="C1314"/>
      <c r="D1314"/>
    </row>
    <row r="1315" spans="1:4">
      <c r="A1315"/>
      <c r="B1315"/>
      <c r="C1315"/>
      <c r="D1315"/>
    </row>
    <row r="1316" spans="1:4">
      <c r="A1316"/>
      <c r="B1316"/>
      <c r="C1316"/>
      <c r="D1316"/>
    </row>
    <row r="1317" spans="1:4">
      <c r="A1317"/>
      <c r="B1317"/>
      <c r="C1317"/>
      <c r="D1317"/>
    </row>
    <row r="1318" spans="1:4">
      <c r="A1318"/>
      <c r="B1318"/>
      <c r="C1318"/>
      <c r="D1318"/>
    </row>
    <row r="1319" spans="1:4">
      <c r="A1319"/>
      <c r="B1319"/>
      <c r="C1319"/>
      <c r="D1319"/>
    </row>
    <row r="1320" spans="1:4">
      <c r="A1320"/>
      <c r="B1320"/>
      <c r="C1320"/>
      <c r="D1320"/>
    </row>
    <row r="1321" spans="1:4">
      <c r="A1321"/>
      <c r="B1321"/>
      <c r="C1321"/>
      <c r="D1321"/>
    </row>
    <row r="1322" spans="1:4">
      <c r="A1322"/>
      <c r="B1322"/>
      <c r="C1322"/>
      <c r="D1322"/>
    </row>
    <row r="1323" spans="1:4">
      <c r="A1323"/>
      <c r="B1323"/>
      <c r="C1323"/>
      <c r="D1323"/>
    </row>
    <row r="1324" spans="1:4">
      <c r="A1324"/>
      <c r="B1324"/>
      <c r="C1324"/>
      <c r="D1324"/>
    </row>
    <row r="1325" spans="1:4">
      <c r="A1325"/>
      <c r="B1325"/>
      <c r="C1325"/>
      <c r="D1325"/>
    </row>
    <row r="1326" spans="1:4">
      <c r="A1326"/>
      <c r="B1326"/>
      <c r="C1326"/>
      <c r="D1326"/>
    </row>
    <row r="1327" spans="1:4">
      <c r="A1327"/>
      <c r="B1327"/>
      <c r="C1327"/>
      <c r="D1327"/>
    </row>
    <row r="1328" spans="1:4">
      <c r="A1328"/>
      <c r="B1328"/>
      <c r="C1328"/>
      <c r="D1328"/>
    </row>
    <row r="1329" spans="1:4">
      <c r="A1329"/>
      <c r="B1329"/>
      <c r="C1329"/>
      <c r="D1329"/>
    </row>
    <row r="1330" spans="1:4">
      <c r="A1330"/>
      <c r="B1330"/>
      <c r="C1330"/>
      <c r="D1330"/>
    </row>
    <row r="1331" spans="1:4">
      <c r="A1331"/>
      <c r="B1331"/>
      <c r="C1331"/>
      <c r="D1331"/>
    </row>
    <row r="1332" spans="1:4">
      <c r="A1332"/>
      <c r="B1332"/>
      <c r="C1332"/>
      <c r="D1332"/>
    </row>
    <row r="1333" spans="1:4">
      <c r="A1333"/>
      <c r="B1333"/>
      <c r="C1333"/>
      <c r="D1333"/>
    </row>
    <row r="1334" spans="1:4">
      <c r="A1334"/>
      <c r="B1334"/>
      <c r="C1334"/>
      <c r="D1334"/>
    </row>
    <row r="1335" spans="1:4">
      <c r="A1335"/>
      <c r="B1335"/>
      <c r="C1335"/>
      <c r="D1335"/>
    </row>
    <row r="1336" spans="1:4">
      <c r="A1336"/>
      <c r="B1336"/>
      <c r="C1336"/>
      <c r="D1336"/>
    </row>
    <row r="1337" spans="1:4">
      <c r="A1337"/>
      <c r="B1337"/>
      <c r="C1337"/>
      <c r="D1337"/>
    </row>
    <row r="1338" spans="1:4">
      <c r="A1338"/>
      <c r="B1338"/>
      <c r="C1338"/>
      <c r="D1338"/>
    </row>
    <row r="1339" spans="1:4">
      <c r="A1339"/>
      <c r="B1339"/>
      <c r="C1339"/>
      <c r="D1339"/>
    </row>
    <row r="1340" spans="1:4">
      <c r="A1340"/>
      <c r="B1340"/>
      <c r="C1340"/>
      <c r="D1340"/>
    </row>
    <row r="1341" spans="1:4">
      <c r="A1341"/>
      <c r="B1341"/>
      <c r="C1341"/>
      <c r="D1341"/>
    </row>
    <row r="1342" spans="1:4">
      <c r="A1342"/>
      <c r="B1342"/>
      <c r="C1342"/>
      <c r="D1342"/>
    </row>
    <row r="1343" spans="1:4">
      <c r="A1343"/>
      <c r="B1343"/>
      <c r="C1343"/>
      <c r="D1343"/>
    </row>
    <row r="1344" spans="1:4">
      <c r="A1344"/>
      <c r="B1344"/>
      <c r="C1344"/>
      <c r="D1344"/>
    </row>
    <row r="1345" spans="1:4">
      <c r="A1345"/>
      <c r="B1345"/>
      <c r="C1345"/>
      <c r="D1345"/>
    </row>
    <row r="1346" spans="1:4">
      <c r="A1346"/>
      <c r="B1346"/>
      <c r="C1346"/>
      <c r="D1346"/>
    </row>
    <row r="1347" spans="1:4">
      <c r="A1347"/>
      <c r="B1347"/>
      <c r="C1347"/>
      <c r="D1347"/>
    </row>
    <row r="1348" spans="1:4">
      <c r="A1348"/>
      <c r="B1348"/>
      <c r="C1348"/>
      <c r="D1348"/>
    </row>
    <row r="1349" spans="1:4">
      <c r="A1349"/>
      <c r="B1349"/>
      <c r="C1349"/>
      <c r="D1349"/>
    </row>
    <row r="1350" spans="1:4">
      <c r="A1350"/>
      <c r="B1350"/>
      <c r="C1350"/>
      <c r="D1350"/>
    </row>
    <row r="1351" spans="1:4">
      <c r="A1351"/>
      <c r="B1351"/>
      <c r="C1351"/>
      <c r="D1351"/>
    </row>
    <row r="1352" spans="1:4">
      <c r="A1352"/>
      <c r="B1352"/>
      <c r="C1352"/>
      <c r="D1352"/>
    </row>
    <row r="1353" spans="1:4">
      <c r="A1353"/>
      <c r="B1353"/>
      <c r="C1353"/>
      <c r="D1353"/>
    </row>
    <row r="1354" spans="1:4">
      <c r="A1354"/>
      <c r="B1354"/>
      <c r="C1354"/>
      <c r="D1354"/>
    </row>
    <row r="1355" spans="1:4">
      <c r="A1355"/>
      <c r="B1355"/>
      <c r="C1355"/>
      <c r="D1355"/>
    </row>
    <row r="1356" spans="1:4">
      <c r="A1356"/>
      <c r="B1356"/>
      <c r="C1356"/>
      <c r="D1356"/>
    </row>
    <row r="1357" spans="1:4">
      <c r="A1357"/>
      <c r="B1357"/>
      <c r="C1357"/>
      <c r="D1357"/>
    </row>
    <row r="1358" spans="1:4">
      <c r="A1358"/>
      <c r="B1358"/>
      <c r="C1358"/>
      <c r="D1358"/>
    </row>
    <row r="1359" spans="1:4">
      <c r="A1359"/>
      <c r="B1359"/>
      <c r="C1359"/>
      <c r="D1359"/>
    </row>
    <row r="1360" spans="1:4">
      <c r="A1360"/>
      <c r="B1360"/>
      <c r="C1360"/>
      <c r="D1360"/>
    </row>
    <row r="1361" spans="1:4">
      <c r="A1361"/>
      <c r="B1361"/>
      <c r="C1361"/>
      <c r="D1361"/>
    </row>
    <row r="1362" spans="1:4">
      <c r="A1362"/>
      <c r="B1362"/>
      <c r="C1362"/>
      <c r="D1362"/>
    </row>
    <row r="1363" spans="1:4">
      <c r="A1363"/>
      <c r="B1363"/>
      <c r="C1363"/>
      <c r="D1363"/>
    </row>
    <row r="1364" spans="1:4">
      <c r="A1364"/>
      <c r="B1364"/>
      <c r="C1364"/>
      <c r="D1364"/>
    </row>
    <row r="1365" spans="1:4">
      <c r="A1365"/>
      <c r="B1365"/>
      <c r="C1365"/>
      <c r="D1365"/>
    </row>
    <row r="1366" spans="1:4">
      <c r="A1366"/>
      <c r="B1366"/>
      <c r="C1366"/>
      <c r="D1366"/>
    </row>
    <row r="1367" spans="1:4">
      <c r="A1367"/>
      <c r="B1367"/>
      <c r="C1367"/>
      <c r="D1367"/>
    </row>
    <row r="1368" spans="1:4">
      <c r="A1368"/>
      <c r="B1368"/>
      <c r="C1368"/>
      <c r="D1368"/>
    </row>
    <row r="1369" spans="1:4">
      <c r="A1369"/>
      <c r="B1369"/>
      <c r="C1369"/>
      <c r="D1369"/>
    </row>
    <row r="1370" spans="1:4">
      <c r="A1370"/>
      <c r="B1370"/>
      <c r="C1370"/>
      <c r="D1370"/>
    </row>
    <row r="1371" spans="1:4">
      <c r="A1371"/>
      <c r="B1371"/>
      <c r="C1371"/>
      <c r="D1371"/>
    </row>
    <row r="1372" spans="1:4">
      <c r="A1372"/>
      <c r="B1372"/>
      <c r="C1372"/>
      <c r="D1372"/>
    </row>
    <row r="1373" spans="1:4">
      <c r="A1373"/>
      <c r="B1373"/>
      <c r="C1373"/>
      <c r="D1373"/>
    </row>
    <row r="1374" spans="1:4">
      <c r="A1374"/>
      <c r="B1374"/>
      <c r="C1374"/>
      <c r="D1374"/>
    </row>
    <row r="1375" spans="1:4">
      <c r="A1375"/>
      <c r="B1375"/>
      <c r="C1375"/>
      <c r="D1375"/>
    </row>
    <row r="1376" spans="1:4">
      <c r="A1376"/>
      <c r="B1376"/>
      <c r="C1376"/>
      <c r="D1376"/>
    </row>
    <row r="1377" spans="1:4">
      <c r="A1377"/>
      <c r="B1377"/>
      <c r="C1377"/>
      <c r="D1377"/>
    </row>
    <row r="1378" spans="1:4">
      <c r="A1378"/>
      <c r="B1378"/>
      <c r="C1378"/>
      <c r="D1378"/>
    </row>
    <row r="1379" spans="1:4">
      <c r="A1379"/>
      <c r="B1379"/>
      <c r="C1379"/>
      <c r="D1379"/>
    </row>
    <row r="1380" spans="1:4">
      <c r="A1380"/>
      <c r="B1380"/>
      <c r="C1380"/>
      <c r="D1380"/>
    </row>
    <row r="1381" spans="1:4">
      <c r="A1381"/>
      <c r="B1381"/>
      <c r="C1381"/>
      <c r="D1381"/>
    </row>
    <row r="1382" spans="1:4">
      <c r="A1382"/>
      <c r="B1382"/>
      <c r="C1382"/>
      <c r="D1382"/>
    </row>
    <row r="1383" spans="1:4">
      <c r="A1383"/>
      <c r="B1383"/>
      <c r="C1383"/>
      <c r="D1383"/>
    </row>
    <row r="1384" spans="1:4">
      <c r="A1384"/>
      <c r="B1384"/>
      <c r="C1384"/>
      <c r="D1384"/>
    </row>
    <row r="1385" spans="1:4">
      <c r="A1385"/>
      <c r="B1385"/>
      <c r="C1385"/>
      <c r="D1385"/>
    </row>
    <row r="1386" spans="1:4">
      <c r="A1386"/>
      <c r="B1386"/>
      <c r="C1386"/>
      <c r="D1386"/>
    </row>
    <row r="1387" spans="1:4">
      <c r="A1387"/>
      <c r="B1387"/>
      <c r="C1387"/>
      <c r="D1387"/>
    </row>
    <row r="1388" spans="1:4">
      <c r="A1388"/>
      <c r="B1388"/>
      <c r="C1388"/>
      <c r="D1388"/>
    </row>
    <row r="1389" spans="1:4">
      <c r="A1389"/>
      <c r="B1389"/>
      <c r="C1389"/>
      <c r="D1389"/>
    </row>
    <row r="1390" spans="1:4">
      <c r="A1390"/>
      <c r="B1390"/>
      <c r="C1390"/>
      <c r="D1390"/>
    </row>
    <row r="1391" spans="1:4">
      <c r="A1391"/>
      <c r="B1391"/>
      <c r="C1391"/>
      <c r="D1391"/>
    </row>
    <row r="1392" spans="1:4">
      <c r="A1392"/>
      <c r="B1392"/>
      <c r="C1392"/>
      <c r="D1392"/>
    </row>
    <row r="1393" spans="1:4">
      <c r="A1393"/>
      <c r="B1393"/>
      <c r="C1393"/>
      <c r="D1393"/>
    </row>
    <row r="1394" spans="1:4">
      <c r="A1394"/>
      <c r="B1394"/>
      <c r="C1394"/>
      <c r="D1394"/>
    </row>
    <row r="1395" spans="1:4">
      <c r="A1395"/>
      <c r="B1395"/>
      <c r="C1395"/>
      <c r="D1395"/>
    </row>
    <row r="1396" spans="1:4">
      <c r="A1396"/>
      <c r="B1396"/>
      <c r="C1396"/>
      <c r="D1396"/>
    </row>
    <row r="1397" spans="1:4">
      <c r="A1397"/>
      <c r="B1397"/>
      <c r="C1397"/>
      <c r="D1397"/>
    </row>
    <row r="1398" spans="1:4">
      <c r="A1398"/>
      <c r="B1398"/>
      <c r="C1398"/>
      <c r="D1398"/>
    </row>
    <row r="1399" spans="1:4">
      <c r="A1399"/>
      <c r="B1399"/>
      <c r="C1399"/>
      <c r="D1399"/>
    </row>
    <row r="1400" spans="1:4">
      <c r="A1400"/>
      <c r="B1400"/>
      <c r="C1400"/>
      <c r="D1400"/>
    </row>
    <row r="1401" spans="1:4">
      <c r="A1401"/>
      <c r="B1401"/>
      <c r="C1401"/>
      <c r="D1401"/>
    </row>
    <row r="1402" spans="1:4">
      <c r="A1402"/>
      <c r="B1402"/>
      <c r="C1402"/>
      <c r="D1402"/>
    </row>
    <row r="1403" spans="1:4">
      <c r="A1403"/>
      <c r="B1403"/>
      <c r="C1403"/>
      <c r="D1403"/>
    </row>
    <row r="1404" spans="1:4">
      <c r="A1404"/>
      <c r="B1404"/>
      <c r="C1404"/>
      <c r="D1404"/>
    </row>
    <row r="1405" spans="1:4">
      <c r="A1405"/>
      <c r="B1405"/>
      <c r="C1405"/>
      <c r="D1405"/>
    </row>
    <row r="1406" spans="1:4">
      <c r="A1406"/>
      <c r="B1406"/>
      <c r="C1406"/>
      <c r="D1406"/>
    </row>
    <row r="1407" spans="1:4">
      <c r="A1407"/>
      <c r="B1407"/>
      <c r="C1407"/>
      <c r="D1407"/>
    </row>
    <row r="1408" spans="1:4">
      <c r="A1408"/>
      <c r="B1408"/>
      <c r="C1408"/>
      <c r="D1408"/>
    </row>
    <row r="1409" spans="1:4">
      <c r="A1409"/>
      <c r="B1409"/>
      <c r="C1409"/>
      <c r="D1409"/>
    </row>
    <row r="1410" spans="1:4">
      <c r="A1410"/>
      <c r="B1410"/>
      <c r="C1410"/>
      <c r="D1410"/>
    </row>
    <row r="1411" spans="1:4">
      <c r="A1411"/>
      <c r="B1411"/>
      <c r="C1411"/>
      <c r="D1411"/>
    </row>
    <row r="1412" spans="1:4">
      <c r="A1412"/>
      <c r="B1412"/>
      <c r="C1412"/>
      <c r="D1412"/>
    </row>
    <row r="1413" spans="1:4">
      <c r="A1413"/>
      <c r="B1413"/>
      <c r="C1413"/>
      <c r="D1413"/>
    </row>
    <row r="1414" spans="1:4">
      <c r="A1414"/>
      <c r="B1414"/>
      <c r="C1414"/>
      <c r="D1414"/>
    </row>
    <row r="1415" spans="1:4">
      <c r="A1415"/>
      <c r="B1415"/>
      <c r="C1415"/>
      <c r="D1415"/>
    </row>
    <row r="1416" spans="1:4">
      <c r="A1416"/>
      <c r="B1416"/>
      <c r="C1416"/>
      <c r="D1416"/>
    </row>
    <row r="1417" spans="1:4">
      <c r="A1417"/>
      <c r="B1417"/>
      <c r="C1417"/>
      <c r="D1417"/>
    </row>
    <row r="1418" spans="1:4">
      <c r="A1418"/>
      <c r="B1418"/>
      <c r="C1418"/>
      <c r="D1418"/>
    </row>
    <row r="1419" spans="1:4">
      <c r="A1419"/>
      <c r="B1419"/>
      <c r="C1419"/>
      <c r="D1419"/>
    </row>
    <row r="1420" spans="1:4">
      <c r="A1420"/>
      <c r="B1420"/>
      <c r="C1420"/>
      <c r="D1420"/>
    </row>
    <row r="1421" spans="1:4">
      <c r="A1421"/>
      <c r="B1421"/>
      <c r="C1421"/>
      <c r="D1421"/>
    </row>
    <row r="1422" spans="1:4">
      <c r="A1422"/>
      <c r="B1422"/>
      <c r="C1422"/>
      <c r="D1422"/>
    </row>
    <row r="1423" spans="1:4">
      <c r="A1423"/>
      <c r="B1423"/>
      <c r="C1423"/>
      <c r="D1423"/>
    </row>
    <row r="1424" spans="1:4">
      <c r="A1424"/>
      <c r="B1424"/>
      <c r="C1424"/>
      <c r="D1424"/>
    </row>
    <row r="1425" spans="1:4">
      <c r="A1425"/>
      <c r="B1425"/>
      <c r="C1425"/>
      <c r="D1425"/>
    </row>
    <row r="1426" spans="1:4">
      <c r="A1426"/>
      <c r="B1426"/>
      <c r="C1426"/>
      <c r="D1426"/>
    </row>
    <row r="1427" spans="1:4">
      <c r="A1427"/>
      <c r="B1427"/>
      <c r="C1427"/>
      <c r="D1427"/>
    </row>
    <row r="1428" spans="1:4">
      <c r="A1428"/>
      <c r="B1428"/>
      <c r="C1428"/>
      <c r="D1428"/>
    </row>
    <row r="1429" spans="1:4">
      <c r="A1429"/>
      <c r="B1429"/>
      <c r="C1429"/>
      <c r="D1429"/>
    </row>
    <row r="1430" spans="1:4">
      <c r="A1430"/>
      <c r="B1430"/>
      <c r="C1430"/>
      <c r="D1430"/>
    </row>
    <row r="1431" spans="1:4">
      <c r="A1431"/>
      <c r="B1431"/>
      <c r="C1431"/>
      <c r="D1431"/>
    </row>
    <row r="1432" spans="1:4">
      <c r="A1432"/>
      <c r="B1432"/>
      <c r="C1432"/>
      <c r="D1432"/>
    </row>
    <row r="1433" spans="1:4">
      <c r="A1433"/>
      <c r="B1433"/>
      <c r="C1433"/>
      <c r="D1433"/>
    </row>
    <row r="1434" spans="1:4">
      <c r="A1434"/>
      <c r="B1434"/>
      <c r="C1434"/>
      <c r="D1434"/>
    </row>
    <row r="1435" spans="1:4">
      <c r="A1435"/>
      <c r="B1435"/>
      <c r="C1435"/>
      <c r="D1435"/>
    </row>
    <row r="1436" spans="1:4">
      <c r="A1436"/>
      <c r="B1436"/>
      <c r="C1436"/>
      <c r="D1436"/>
    </row>
    <row r="1437" spans="1:4">
      <c r="A1437"/>
      <c r="B1437"/>
      <c r="C1437"/>
      <c r="D1437"/>
    </row>
    <row r="1438" spans="1:4">
      <c r="A1438"/>
      <c r="B1438"/>
      <c r="C1438"/>
      <c r="D1438"/>
    </row>
    <row r="1439" spans="1:4">
      <c r="A1439"/>
      <c r="B1439"/>
      <c r="C1439"/>
      <c r="D1439"/>
    </row>
    <row r="1440" spans="1:4">
      <c r="A1440"/>
      <c r="B1440"/>
      <c r="C1440"/>
      <c r="D1440"/>
    </row>
    <row r="1441" spans="1:4">
      <c r="A1441"/>
      <c r="B1441"/>
      <c r="C1441"/>
      <c r="D1441"/>
    </row>
    <row r="1442" spans="1:4">
      <c r="A1442"/>
      <c r="B1442"/>
      <c r="C1442"/>
      <c r="D1442"/>
    </row>
    <row r="1443" spans="1:4">
      <c r="A1443"/>
      <c r="B1443"/>
      <c r="C1443"/>
      <c r="D1443"/>
    </row>
    <row r="1444" spans="1:4">
      <c r="A1444"/>
      <c r="B1444"/>
      <c r="C1444"/>
      <c r="D1444"/>
    </row>
    <row r="1445" spans="1:4">
      <c r="A1445"/>
      <c r="B1445"/>
      <c r="C1445"/>
      <c r="D1445"/>
    </row>
    <row r="1446" spans="1:4">
      <c r="A1446"/>
      <c r="B1446"/>
      <c r="C1446"/>
      <c r="D1446"/>
    </row>
    <row r="1447" spans="1:4">
      <c r="A1447"/>
      <c r="B1447"/>
      <c r="C1447"/>
      <c r="D1447"/>
    </row>
    <row r="1448" spans="1:4">
      <c r="A1448"/>
      <c r="B1448"/>
      <c r="C1448"/>
      <c r="D1448"/>
    </row>
    <row r="1449" spans="1:4">
      <c r="A1449"/>
      <c r="B1449"/>
      <c r="C1449"/>
      <c r="D1449"/>
    </row>
    <row r="1450" spans="1:4">
      <c r="A1450"/>
      <c r="B1450"/>
      <c r="C1450"/>
      <c r="D1450"/>
    </row>
    <row r="1451" spans="1:4">
      <c r="A1451"/>
      <c r="B1451"/>
      <c r="C1451"/>
      <c r="D1451"/>
    </row>
    <row r="1452" spans="1:4">
      <c r="A1452"/>
      <c r="B1452"/>
      <c r="C1452"/>
      <c r="D1452"/>
    </row>
    <row r="1453" spans="1:4">
      <c r="A1453"/>
      <c r="B1453"/>
      <c r="C1453"/>
      <c r="D1453"/>
    </row>
    <row r="1454" spans="1:4">
      <c r="A1454"/>
      <c r="B1454"/>
      <c r="C1454"/>
      <c r="D1454"/>
    </row>
    <row r="1455" spans="1:4">
      <c r="A1455"/>
      <c r="B1455"/>
      <c r="C1455"/>
      <c r="D1455"/>
    </row>
    <row r="1456" spans="1:4">
      <c r="A1456"/>
      <c r="B1456"/>
      <c r="C1456"/>
      <c r="D1456"/>
    </row>
    <row r="1457" spans="1:4">
      <c r="A1457"/>
      <c r="B1457"/>
      <c r="C1457"/>
      <c r="D1457"/>
    </row>
    <row r="1458" spans="1:4">
      <c r="A1458"/>
      <c r="B1458"/>
      <c r="C1458"/>
      <c r="D1458"/>
    </row>
    <row r="1459" spans="1:4">
      <c r="A1459"/>
      <c r="B1459"/>
      <c r="C1459"/>
      <c r="D1459"/>
    </row>
    <row r="1460" spans="1:4">
      <c r="A1460"/>
      <c r="B1460"/>
      <c r="C1460"/>
      <c r="D1460"/>
    </row>
    <row r="1461" spans="1:4">
      <c r="A1461"/>
      <c r="B1461"/>
      <c r="C1461"/>
      <c r="D1461"/>
    </row>
    <row r="1462" spans="1:4">
      <c r="A1462"/>
      <c r="B1462"/>
      <c r="C1462"/>
      <c r="D1462"/>
    </row>
    <row r="1463" spans="1:4">
      <c r="A1463"/>
      <c r="B1463"/>
      <c r="C1463"/>
      <c r="D1463"/>
    </row>
    <row r="1464" spans="1:4">
      <c r="A1464"/>
      <c r="B1464"/>
      <c r="C1464"/>
      <c r="D1464"/>
    </row>
    <row r="1465" spans="1:4">
      <c r="A1465"/>
      <c r="B1465"/>
      <c r="C1465"/>
      <c r="D1465"/>
    </row>
    <row r="1466" spans="1:4">
      <c r="A1466"/>
      <c r="B1466"/>
      <c r="C1466"/>
      <c r="D1466"/>
    </row>
    <row r="1467" spans="1:4">
      <c r="A1467"/>
      <c r="B1467"/>
      <c r="C1467"/>
      <c r="D1467"/>
    </row>
    <row r="1468" spans="1:4">
      <c r="A1468"/>
      <c r="B1468"/>
      <c r="C1468"/>
      <c r="D1468"/>
    </row>
    <row r="1469" spans="1:4">
      <c r="A1469"/>
      <c r="B1469"/>
      <c r="C1469"/>
      <c r="D1469"/>
    </row>
    <row r="1470" spans="1:4">
      <c r="A1470"/>
      <c r="B1470"/>
      <c r="C1470"/>
      <c r="D1470"/>
    </row>
    <row r="1471" spans="1:4">
      <c r="A1471"/>
      <c r="B1471"/>
      <c r="C1471"/>
      <c r="D1471"/>
    </row>
    <row r="1472" spans="1:4">
      <c r="A1472"/>
      <c r="B1472"/>
      <c r="C1472"/>
      <c r="D1472"/>
    </row>
    <row r="1473" spans="1:4">
      <c r="A1473"/>
      <c r="B1473"/>
      <c r="C1473"/>
      <c r="D1473"/>
    </row>
    <row r="1474" spans="1:4">
      <c r="A1474"/>
      <c r="B1474"/>
      <c r="C1474"/>
      <c r="D1474"/>
    </row>
    <row r="1475" spans="1:4">
      <c r="A1475"/>
      <c r="B1475"/>
      <c r="C1475"/>
      <c r="D1475"/>
    </row>
    <row r="1476" spans="1:4">
      <c r="A1476"/>
      <c r="B1476"/>
      <c r="C1476"/>
      <c r="D1476"/>
    </row>
    <row r="1477" spans="1:4">
      <c r="A1477"/>
      <c r="B1477"/>
      <c r="C1477"/>
      <c r="D1477"/>
    </row>
    <row r="1478" spans="1:4">
      <c r="A1478"/>
      <c r="B1478"/>
      <c r="C1478"/>
      <c r="D1478"/>
    </row>
    <row r="1479" spans="1:4">
      <c r="A1479"/>
      <c r="B1479"/>
      <c r="C1479"/>
      <c r="D1479"/>
    </row>
    <row r="1480" spans="1:4">
      <c r="A1480"/>
      <c r="B1480"/>
      <c r="C1480"/>
      <c r="D1480"/>
    </row>
    <row r="1481" spans="1:4">
      <c r="A1481"/>
      <c r="B1481"/>
      <c r="C1481"/>
      <c r="D1481"/>
    </row>
    <row r="1482" spans="1:4">
      <c r="A1482"/>
      <c r="B1482"/>
      <c r="C1482"/>
      <c r="D1482"/>
    </row>
    <row r="1483" spans="1:4">
      <c r="A1483"/>
      <c r="B1483"/>
      <c r="C1483"/>
      <c r="D1483"/>
    </row>
    <row r="1484" spans="1:4">
      <c r="A1484"/>
      <c r="B1484"/>
      <c r="C1484"/>
      <c r="D1484"/>
    </row>
    <row r="1485" spans="1:4">
      <c r="A1485"/>
      <c r="B1485"/>
      <c r="C1485"/>
      <c r="D1485"/>
    </row>
    <row r="1486" spans="1:4">
      <c r="A1486"/>
      <c r="B1486"/>
      <c r="C1486"/>
      <c r="D1486"/>
    </row>
    <row r="1487" spans="1:4">
      <c r="A1487"/>
      <c r="B1487"/>
      <c r="C1487"/>
      <c r="D1487"/>
    </row>
    <row r="1488" spans="1:4">
      <c r="A1488"/>
      <c r="B1488"/>
      <c r="C1488"/>
      <c r="D1488"/>
    </row>
    <row r="1489" spans="1:4">
      <c r="A1489"/>
      <c r="B1489"/>
      <c r="C1489"/>
      <c r="D1489"/>
    </row>
    <row r="1490" spans="1:4">
      <c r="A1490"/>
      <c r="B1490"/>
      <c r="C1490"/>
      <c r="D1490"/>
    </row>
    <row r="1491" spans="1:4">
      <c r="A1491"/>
      <c r="B1491"/>
      <c r="C1491"/>
      <c r="D1491"/>
    </row>
    <row r="1492" spans="1:4">
      <c r="A1492"/>
      <c r="B1492"/>
      <c r="C1492"/>
      <c r="D1492"/>
    </row>
    <row r="1493" spans="1:4">
      <c r="A1493"/>
      <c r="B1493"/>
      <c r="C1493"/>
      <c r="D1493"/>
    </row>
    <row r="1494" spans="1:4">
      <c r="A1494"/>
      <c r="B1494"/>
      <c r="C1494"/>
      <c r="D1494"/>
    </row>
    <row r="1495" spans="1:4">
      <c r="A1495"/>
      <c r="B1495"/>
      <c r="C1495"/>
      <c r="D1495"/>
    </row>
    <row r="1496" spans="1:4">
      <c r="A1496"/>
      <c r="B1496"/>
      <c r="C1496"/>
      <c r="D1496"/>
    </row>
    <row r="1497" spans="1:4">
      <c r="A1497"/>
      <c r="B1497"/>
      <c r="C1497"/>
      <c r="D1497"/>
    </row>
    <row r="1498" spans="1:4">
      <c r="A1498"/>
      <c r="B1498"/>
      <c r="C1498"/>
      <c r="D1498"/>
    </row>
    <row r="1499" spans="1:4">
      <c r="A1499"/>
      <c r="B1499"/>
      <c r="C1499"/>
      <c r="D1499"/>
    </row>
    <row r="1500" spans="1:4">
      <c r="A1500"/>
      <c r="B1500"/>
      <c r="C1500"/>
      <c r="D1500"/>
    </row>
    <row r="1501" spans="1:4">
      <c r="A1501"/>
      <c r="B1501"/>
      <c r="C1501"/>
      <c r="D1501"/>
    </row>
    <row r="1502" spans="1:4">
      <c r="A1502"/>
      <c r="B1502"/>
      <c r="C1502"/>
      <c r="D1502"/>
    </row>
    <row r="1503" spans="1:4">
      <c r="A1503"/>
      <c r="B1503"/>
      <c r="C1503"/>
      <c r="D1503"/>
    </row>
    <row r="1504" spans="1:4">
      <c r="A1504"/>
      <c r="B1504"/>
      <c r="C1504"/>
      <c r="D1504"/>
    </row>
    <row r="1505" spans="1:4">
      <c r="A1505"/>
      <c r="B1505"/>
      <c r="C1505"/>
      <c r="D1505"/>
    </row>
    <row r="1506" spans="1:4">
      <c r="A1506"/>
      <c r="B1506"/>
      <c r="C1506"/>
      <c r="D1506"/>
    </row>
    <row r="1507" spans="1:4">
      <c r="A1507"/>
      <c r="B1507"/>
      <c r="C1507"/>
      <c r="D1507"/>
    </row>
    <row r="1508" spans="1:4">
      <c r="A1508"/>
      <c r="B1508"/>
      <c r="C1508"/>
      <c r="D1508"/>
    </row>
    <row r="1509" spans="1:4">
      <c r="A1509"/>
      <c r="B1509"/>
      <c r="C1509"/>
      <c r="D1509"/>
    </row>
    <row r="1510" spans="1:4">
      <c r="A1510"/>
      <c r="B1510"/>
      <c r="C1510"/>
      <c r="D1510"/>
    </row>
    <row r="1511" spans="1:4">
      <c r="A1511"/>
      <c r="B1511"/>
      <c r="C1511"/>
      <c r="D1511"/>
    </row>
    <row r="1512" spans="1:4">
      <c r="A1512"/>
      <c r="B1512"/>
      <c r="C1512"/>
      <c r="D1512"/>
    </row>
    <row r="1513" spans="1:4">
      <c r="A1513"/>
      <c r="B1513"/>
      <c r="C1513"/>
      <c r="D1513"/>
    </row>
    <row r="1514" spans="1:4">
      <c r="A1514"/>
      <c r="B1514"/>
      <c r="C1514"/>
      <c r="D1514"/>
    </row>
    <row r="1515" spans="1:4">
      <c r="A1515"/>
      <c r="B1515"/>
      <c r="C1515"/>
      <c r="D1515"/>
    </row>
    <row r="1516" spans="1:4">
      <c r="A1516"/>
      <c r="B1516"/>
      <c r="C1516"/>
      <c r="D1516"/>
    </row>
    <row r="1517" spans="1:4">
      <c r="A1517"/>
      <c r="B1517"/>
      <c r="C1517"/>
      <c r="D1517"/>
    </row>
    <row r="1518" spans="1:4">
      <c r="A1518"/>
      <c r="B1518"/>
      <c r="C1518"/>
      <c r="D1518"/>
    </row>
    <row r="1519" spans="1:4">
      <c r="A1519"/>
      <c r="B1519"/>
      <c r="C1519"/>
      <c r="D1519"/>
    </row>
    <row r="1520" spans="1:4">
      <c r="A1520"/>
      <c r="B1520"/>
      <c r="C1520"/>
      <c r="D1520"/>
    </row>
    <row r="1521" spans="1:4">
      <c r="A1521"/>
      <c r="B1521"/>
      <c r="C1521"/>
      <c r="D1521"/>
    </row>
    <row r="1522" spans="1:4">
      <c r="A1522"/>
      <c r="B1522"/>
      <c r="C1522"/>
      <c r="D1522"/>
    </row>
    <row r="1523" spans="1:4">
      <c r="A1523"/>
      <c r="B1523"/>
      <c r="C1523"/>
      <c r="D1523"/>
    </row>
    <row r="1524" spans="1:4">
      <c r="A1524"/>
      <c r="B1524"/>
      <c r="C1524"/>
      <c r="D1524"/>
    </row>
    <row r="1525" spans="1:4">
      <c r="A1525"/>
      <c r="B1525"/>
      <c r="C1525"/>
      <c r="D1525"/>
    </row>
    <row r="1526" spans="1:4">
      <c r="A1526"/>
      <c r="B1526"/>
      <c r="C1526"/>
      <c r="D1526"/>
    </row>
    <row r="1527" spans="1:4">
      <c r="A1527"/>
      <c r="B1527"/>
      <c r="C1527"/>
      <c r="D1527"/>
    </row>
    <row r="1528" spans="1:4">
      <c r="A1528"/>
      <c r="B1528"/>
      <c r="C1528"/>
      <c r="D1528"/>
    </row>
    <row r="1529" spans="1:4">
      <c r="A1529"/>
      <c r="B1529"/>
      <c r="C1529"/>
      <c r="D1529"/>
    </row>
    <row r="1530" spans="1:4">
      <c r="A1530"/>
      <c r="B1530"/>
      <c r="C1530"/>
      <c r="D1530"/>
    </row>
    <row r="1531" spans="1:4">
      <c r="A1531"/>
      <c r="B1531"/>
      <c r="C1531"/>
      <c r="D1531"/>
    </row>
    <row r="1532" spans="1:4">
      <c r="A1532"/>
      <c r="B1532"/>
      <c r="C1532"/>
      <c r="D1532"/>
    </row>
    <row r="1533" spans="1:4">
      <c r="A1533"/>
      <c r="B1533"/>
      <c r="C1533"/>
      <c r="D1533"/>
    </row>
    <row r="1534" spans="1:4">
      <c r="A1534"/>
      <c r="B1534"/>
      <c r="C1534"/>
      <c r="D1534"/>
    </row>
    <row r="1535" spans="1:4">
      <c r="A1535"/>
      <c r="B1535"/>
      <c r="C1535"/>
      <c r="D1535"/>
    </row>
    <row r="1536" spans="1:4">
      <c r="A1536"/>
      <c r="B1536"/>
      <c r="C1536"/>
      <c r="D1536"/>
    </row>
    <row r="1537" spans="1:4">
      <c r="A1537"/>
      <c r="B1537"/>
      <c r="C1537"/>
      <c r="D1537"/>
    </row>
    <row r="1538" spans="1:4">
      <c r="A1538"/>
      <c r="B1538"/>
      <c r="C1538"/>
      <c r="D1538"/>
    </row>
    <row r="1539" spans="1:4">
      <c r="A1539"/>
      <c r="B1539"/>
      <c r="C1539"/>
      <c r="D1539"/>
    </row>
    <row r="1540" spans="1:4">
      <c r="A1540"/>
      <c r="B1540"/>
      <c r="C1540"/>
      <c r="D1540"/>
    </row>
    <row r="1541" spans="1:4">
      <c r="A1541"/>
      <c r="B1541"/>
      <c r="C1541"/>
      <c r="D1541"/>
    </row>
    <row r="1542" spans="1:4">
      <c r="A1542"/>
      <c r="B1542"/>
      <c r="C1542"/>
      <c r="D1542"/>
    </row>
    <row r="1543" spans="1:4">
      <c r="A1543"/>
      <c r="B1543"/>
      <c r="C1543"/>
      <c r="D1543"/>
    </row>
    <row r="1544" spans="1:4">
      <c r="A1544"/>
      <c r="B1544"/>
      <c r="C1544"/>
      <c r="D1544"/>
    </row>
    <row r="1545" spans="1:4">
      <c r="A1545"/>
      <c r="B1545"/>
      <c r="C1545"/>
      <c r="D1545"/>
    </row>
    <row r="1546" spans="1:4">
      <c r="A1546"/>
      <c r="B1546"/>
      <c r="C1546"/>
      <c r="D1546"/>
    </row>
    <row r="1547" spans="1:4">
      <c r="A1547"/>
      <c r="B1547"/>
      <c r="C1547"/>
      <c r="D1547"/>
    </row>
    <row r="1548" spans="1:4">
      <c r="A1548"/>
      <c r="B1548"/>
      <c r="C1548"/>
      <c r="D1548"/>
    </row>
    <row r="1549" spans="1:4">
      <c r="A1549"/>
      <c r="B1549"/>
      <c r="C1549"/>
      <c r="D1549"/>
    </row>
    <row r="1550" spans="1:4">
      <c r="A1550"/>
      <c r="B1550"/>
      <c r="C1550"/>
      <c r="D1550"/>
    </row>
    <row r="1551" spans="1:4">
      <c r="A1551"/>
      <c r="B1551"/>
      <c r="C1551"/>
      <c r="D1551"/>
    </row>
    <row r="1552" spans="1:4">
      <c r="A1552"/>
      <c r="B1552"/>
      <c r="C1552"/>
      <c r="D1552"/>
    </row>
    <row r="1553" spans="1:4">
      <c r="A1553"/>
      <c r="B1553"/>
      <c r="C1553"/>
      <c r="D1553"/>
    </row>
    <row r="1554" spans="1:4">
      <c r="A1554"/>
      <c r="B1554"/>
      <c r="C1554"/>
      <c r="D1554"/>
    </row>
    <row r="1555" spans="1:4">
      <c r="A1555"/>
      <c r="B1555"/>
      <c r="C1555"/>
      <c r="D1555"/>
    </row>
    <row r="1556" spans="1:4">
      <c r="A1556"/>
      <c r="B1556"/>
      <c r="C1556"/>
      <c r="D1556"/>
    </row>
    <row r="1557" spans="1:4">
      <c r="A1557"/>
      <c r="B1557"/>
      <c r="C1557"/>
      <c r="D1557"/>
    </row>
  </sheetData>
  <autoFilter ref="A1:O667"/>
  <pageMargins left="0.59055118110236227" right="0.15748031496062992" top="0.39370078740157483" bottom="0.27559055118110237" header="0.19685039370078741" footer="0.15748031496062992"/>
  <pageSetup paperSize="9" fitToHeight="0" orientation="portrait" r:id="rId1"/>
  <headerFooter differentFirst="1" alignWithMargins="0">
    <oddHeader>&amp;C&amp;P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2:H496"/>
  <sheetViews>
    <sheetView view="pageBreakPreview" zoomScale="60" zoomScaleNormal="100" workbookViewId="0">
      <selection activeCell="H8" sqref="H8:H357"/>
    </sheetView>
  </sheetViews>
  <sheetFormatPr defaultRowHeight="18.75"/>
  <cols>
    <col min="1" max="1" width="11.28515625" style="558" customWidth="1"/>
    <col min="2" max="2" width="5.5703125" style="558" customWidth="1"/>
    <col min="3" max="3" width="9.140625" style="694"/>
    <col min="4" max="4" width="16.7109375" style="695" customWidth="1"/>
    <col min="5" max="5" width="95.5703125" style="263" customWidth="1"/>
    <col min="6" max="6" width="21.28515625" customWidth="1"/>
    <col min="7" max="7" width="15.140625" style="551" customWidth="1"/>
    <col min="8" max="8" width="9.140625" style="551"/>
  </cols>
  <sheetData>
    <row r="2" spans="1:8" ht="12.75">
      <c r="A2" s="731"/>
      <c r="B2" s="688"/>
      <c r="C2" s="688"/>
      <c r="D2" s="688"/>
      <c r="E2" s="731"/>
    </row>
    <row r="3" spans="1:8">
      <c r="A3" s="559"/>
      <c r="B3" s="559"/>
      <c r="C3" s="689"/>
      <c r="D3" s="690"/>
      <c r="E3" s="338"/>
    </row>
    <row r="4" spans="1:8">
      <c r="A4" s="711"/>
      <c r="B4" s="712"/>
      <c r="C4" s="713"/>
      <c r="D4" s="713"/>
      <c r="E4" s="713"/>
    </row>
    <row r="5" spans="1:8" ht="18.75" customHeight="1">
      <c r="A5" s="714" t="s">
        <v>2248</v>
      </c>
      <c r="B5" s="715"/>
      <c r="C5" s="715"/>
      <c r="D5" s="715"/>
      <c r="E5" s="716"/>
    </row>
    <row r="6" spans="1:8" ht="112.5">
      <c r="A6" s="330" t="s">
        <v>1606</v>
      </c>
      <c r="B6" s="330" t="s">
        <v>1</v>
      </c>
      <c r="C6" s="330" t="s">
        <v>5</v>
      </c>
      <c r="D6" s="330" t="s">
        <v>6</v>
      </c>
      <c r="E6" s="331" t="s">
        <v>4</v>
      </c>
    </row>
    <row r="7" spans="1:8">
      <c r="A7" s="255">
        <v>1</v>
      </c>
      <c r="B7" s="255">
        <v>2</v>
      </c>
      <c r="C7" s="255">
        <v>3</v>
      </c>
      <c r="D7" s="255">
        <v>4</v>
      </c>
      <c r="E7" s="255">
        <v>5</v>
      </c>
    </row>
    <row r="8" spans="1:8" ht="37.5">
      <c r="A8" s="440" t="s">
        <v>7</v>
      </c>
      <c r="B8" s="440" t="s">
        <v>15</v>
      </c>
      <c r="C8" s="440" t="s">
        <v>7</v>
      </c>
      <c r="D8" s="440" t="s">
        <v>22</v>
      </c>
      <c r="E8" s="450" t="s">
        <v>34</v>
      </c>
      <c r="F8" s="5" t="str">
        <f t="shared" ref="F8:F52" si="0">CONCATENATE(A8," ",B8," ",C8," ",D8)</f>
        <v>01 1 01 11010</v>
      </c>
      <c r="G8" s="551">
        <v>110111010</v>
      </c>
      <c r="H8" s="551" t="str">
        <f>TEXT(G8,"0000000000")</f>
        <v>0110111010</v>
      </c>
    </row>
    <row r="9" spans="1:8" ht="75">
      <c r="A9" s="440" t="s">
        <v>7</v>
      </c>
      <c r="B9" s="440" t="s">
        <v>15</v>
      </c>
      <c r="C9" s="440" t="s">
        <v>7</v>
      </c>
      <c r="D9" s="440" t="s">
        <v>26</v>
      </c>
      <c r="E9" s="450" t="s">
        <v>1230</v>
      </c>
      <c r="F9" s="5" t="str">
        <f t="shared" si="0"/>
        <v>01 1 01 76140</v>
      </c>
      <c r="G9" s="551">
        <v>110176140</v>
      </c>
      <c r="H9" s="551" t="str">
        <f t="shared" ref="H9:H72" si="1">TEXT(G9,"0000000000")</f>
        <v>0110176140</v>
      </c>
    </row>
    <row r="10" spans="1:8" ht="93.75" customHeight="1">
      <c r="A10" s="442" t="s">
        <v>7</v>
      </c>
      <c r="B10" s="442" t="s">
        <v>15</v>
      </c>
      <c r="C10" s="442" t="s">
        <v>7</v>
      </c>
      <c r="D10" s="442" t="s">
        <v>30</v>
      </c>
      <c r="E10" s="445" t="s">
        <v>1231</v>
      </c>
      <c r="F10" s="5" t="str">
        <f t="shared" si="0"/>
        <v>01 1 01 77170</v>
      </c>
      <c r="G10" s="551">
        <v>110177170</v>
      </c>
      <c r="H10" s="551" t="str">
        <f t="shared" si="1"/>
        <v>0110177170</v>
      </c>
    </row>
    <row r="11" spans="1:8" ht="37.5">
      <c r="A11" s="440" t="s">
        <v>7</v>
      </c>
      <c r="B11" s="440" t="s">
        <v>15</v>
      </c>
      <c r="C11" s="440" t="s">
        <v>7</v>
      </c>
      <c r="D11" s="440" t="s">
        <v>1536</v>
      </c>
      <c r="E11" s="450" t="s">
        <v>1232</v>
      </c>
      <c r="F11" s="5" t="str">
        <f t="shared" si="0"/>
        <v>01 1 01 77250</v>
      </c>
      <c r="G11" s="551">
        <v>110177250</v>
      </c>
      <c r="H11" s="551" t="str">
        <f t="shared" si="1"/>
        <v>0110177250</v>
      </c>
    </row>
    <row r="12" spans="1:8" ht="37.5">
      <c r="A12" s="534" t="s">
        <v>7</v>
      </c>
      <c r="B12" s="534" t="s">
        <v>15</v>
      </c>
      <c r="C12" s="534" t="s">
        <v>37</v>
      </c>
      <c r="D12" s="534" t="s">
        <v>22</v>
      </c>
      <c r="E12" s="535" t="s">
        <v>34</v>
      </c>
      <c r="F12" s="5" t="str">
        <f t="shared" si="0"/>
        <v>01 1 02 11010</v>
      </c>
      <c r="G12" s="551">
        <v>110211010</v>
      </c>
      <c r="H12" s="551" t="str">
        <f t="shared" si="1"/>
        <v>0110211010</v>
      </c>
    </row>
    <row r="13" spans="1:8" ht="12.75" customHeight="1">
      <c r="A13" s="419"/>
      <c r="B13" s="419"/>
      <c r="C13" s="419"/>
      <c r="D13" s="419"/>
      <c r="E13" s="536"/>
      <c r="F13" s="5" t="str">
        <f t="shared" si="0"/>
        <v xml:space="preserve">   </v>
      </c>
      <c r="H13" s="551" t="str">
        <f t="shared" si="1"/>
        <v>0000000000</v>
      </c>
    </row>
    <row r="14" spans="1:8" ht="150">
      <c r="A14" s="442" t="s">
        <v>7</v>
      </c>
      <c r="B14" s="442" t="s">
        <v>15</v>
      </c>
      <c r="C14" s="442" t="s">
        <v>37</v>
      </c>
      <c r="D14" s="442" t="s">
        <v>46</v>
      </c>
      <c r="E14" s="445" t="s">
        <v>1235</v>
      </c>
      <c r="F14" s="5" t="str">
        <f t="shared" si="0"/>
        <v>01 1 02 77160</v>
      </c>
      <c r="G14" s="551">
        <v>110277160</v>
      </c>
      <c r="H14" s="551" t="str">
        <f t="shared" si="1"/>
        <v>0110277160</v>
      </c>
    </row>
    <row r="15" spans="1:8" ht="37.5">
      <c r="A15" s="440" t="s">
        <v>7</v>
      </c>
      <c r="B15" s="440" t="s">
        <v>15</v>
      </c>
      <c r="C15" s="440" t="s">
        <v>37</v>
      </c>
      <c r="D15" s="440" t="s">
        <v>1536</v>
      </c>
      <c r="E15" s="450" t="s">
        <v>1232</v>
      </c>
      <c r="F15" s="5" t="str">
        <f t="shared" si="0"/>
        <v>01 1 02 77250</v>
      </c>
      <c r="G15" s="551">
        <v>110277250</v>
      </c>
      <c r="H15" s="551" t="str">
        <f t="shared" si="1"/>
        <v>0110277250</v>
      </c>
    </row>
    <row r="16" spans="1:8" ht="37.5">
      <c r="A16" s="440" t="s">
        <v>7</v>
      </c>
      <c r="B16" s="440" t="s">
        <v>15</v>
      </c>
      <c r="C16" s="440" t="s">
        <v>48</v>
      </c>
      <c r="D16" s="440" t="s">
        <v>22</v>
      </c>
      <c r="E16" s="450" t="s">
        <v>34</v>
      </c>
      <c r="F16" s="5" t="str">
        <f t="shared" si="0"/>
        <v>01 1 03 11010</v>
      </c>
      <c r="G16" s="551">
        <v>110311010</v>
      </c>
      <c r="H16" s="551" t="str">
        <f t="shared" si="1"/>
        <v>0110311010</v>
      </c>
    </row>
    <row r="17" spans="1:8" ht="56.25">
      <c r="A17" s="440" t="s">
        <v>7</v>
      </c>
      <c r="B17" s="440" t="s">
        <v>15</v>
      </c>
      <c r="C17" s="440" t="s">
        <v>48</v>
      </c>
      <c r="D17" s="440" t="s">
        <v>1539</v>
      </c>
      <c r="E17" s="450" t="s">
        <v>1238</v>
      </c>
      <c r="F17" s="5" t="str">
        <f t="shared" si="0"/>
        <v>01 1 03 77080</v>
      </c>
      <c r="G17" s="551">
        <v>110377080</v>
      </c>
      <c r="H17" s="551" t="str">
        <f t="shared" si="1"/>
        <v>0110377080</v>
      </c>
    </row>
    <row r="18" spans="1:8" ht="37.5">
      <c r="A18" s="440" t="s">
        <v>7</v>
      </c>
      <c r="B18" s="440" t="s">
        <v>15</v>
      </c>
      <c r="C18" s="440" t="s">
        <v>48</v>
      </c>
      <c r="D18" s="440" t="s">
        <v>1536</v>
      </c>
      <c r="E18" s="450" t="s">
        <v>1232</v>
      </c>
      <c r="F18" s="5" t="str">
        <f t="shared" si="0"/>
        <v>01 1 03 77250</v>
      </c>
      <c r="G18" s="551">
        <v>110377250</v>
      </c>
      <c r="H18" s="551" t="str">
        <f t="shared" si="1"/>
        <v>0110377250</v>
      </c>
    </row>
    <row r="19" spans="1:8" ht="56.25">
      <c r="A19" s="440" t="s">
        <v>7</v>
      </c>
      <c r="B19" s="440" t="s">
        <v>15</v>
      </c>
      <c r="C19" s="440" t="s">
        <v>48</v>
      </c>
      <c r="D19" s="440" t="s">
        <v>1540</v>
      </c>
      <c r="E19" s="450" t="s">
        <v>1241</v>
      </c>
      <c r="F19" s="5" t="str">
        <f t="shared" si="0"/>
        <v>01 1 03 S7080</v>
      </c>
      <c r="G19" s="551" t="s">
        <v>2474</v>
      </c>
      <c r="H19" s="551" t="str">
        <f t="shared" si="1"/>
        <v>01103S7080</v>
      </c>
    </row>
    <row r="20" spans="1:8" ht="37.5">
      <c r="A20" s="440" t="s">
        <v>7</v>
      </c>
      <c r="B20" s="440" t="s">
        <v>15</v>
      </c>
      <c r="C20" s="440" t="s">
        <v>53</v>
      </c>
      <c r="D20" s="440" t="s">
        <v>22</v>
      </c>
      <c r="E20" s="450" t="s">
        <v>34</v>
      </c>
      <c r="F20" s="5" t="str">
        <f t="shared" si="0"/>
        <v>01 1 04 11010</v>
      </c>
      <c r="G20" s="551">
        <v>110411010</v>
      </c>
      <c r="H20" s="551" t="str">
        <f t="shared" si="1"/>
        <v>0110411010</v>
      </c>
    </row>
    <row r="21" spans="1:8">
      <c r="A21" s="440" t="s">
        <v>7</v>
      </c>
      <c r="B21" s="440" t="s">
        <v>15</v>
      </c>
      <c r="C21" s="440" t="s">
        <v>53</v>
      </c>
      <c r="D21" s="440" t="s">
        <v>60</v>
      </c>
      <c r="E21" s="450" t="s">
        <v>1244</v>
      </c>
      <c r="F21" s="5" t="str">
        <f t="shared" si="0"/>
        <v>01 1 04 20330</v>
      </c>
      <c r="G21" s="551">
        <v>110420330</v>
      </c>
      <c r="H21" s="551" t="str">
        <f t="shared" si="1"/>
        <v>0110420330</v>
      </c>
    </row>
    <row r="22" spans="1:8">
      <c r="A22" s="440" t="s">
        <v>7</v>
      </c>
      <c r="B22" s="440" t="s">
        <v>15</v>
      </c>
      <c r="C22" s="440" t="s">
        <v>62</v>
      </c>
      <c r="D22" s="440" t="s">
        <v>66</v>
      </c>
      <c r="E22" s="450" t="s">
        <v>65</v>
      </c>
      <c r="F22" s="5" t="str">
        <f t="shared" si="0"/>
        <v>01 1 05 20240</v>
      </c>
      <c r="G22" s="551">
        <v>110520240</v>
      </c>
      <c r="H22" s="551" t="str">
        <f t="shared" si="1"/>
        <v>0110520240</v>
      </c>
    </row>
    <row r="23" spans="1:8" ht="37.5">
      <c r="A23" s="440" t="s">
        <v>7</v>
      </c>
      <c r="B23" s="440" t="s">
        <v>15</v>
      </c>
      <c r="C23" s="440" t="s">
        <v>68</v>
      </c>
      <c r="D23" s="440" t="s">
        <v>22</v>
      </c>
      <c r="E23" s="450" t="s">
        <v>34</v>
      </c>
      <c r="F23" s="5" t="str">
        <f t="shared" si="0"/>
        <v>01 1 06 11010</v>
      </c>
      <c r="G23" s="551">
        <v>110611010</v>
      </c>
      <c r="H23" s="551" t="str">
        <f t="shared" si="1"/>
        <v>0110611010</v>
      </c>
    </row>
    <row r="24" spans="1:8" ht="56.25">
      <c r="A24" s="440" t="s">
        <v>7</v>
      </c>
      <c r="B24" s="440" t="s">
        <v>15</v>
      </c>
      <c r="C24" s="440" t="s">
        <v>68</v>
      </c>
      <c r="D24" s="440" t="s">
        <v>1541</v>
      </c>
      <c r="E24" s="450" t="s">
        <v>1247</v>
      </c>
      <c r="F24" s="5" t="str">
        <f t="shared" si="0"/>
        <v>01 1 06 76690</v>
      </c>
      <c r="G24" s="551">
        <v>110676690</v>
      </c>
      <c r="H24" s="551" t="str">
        <f t="shared" si="1"/>
        <v>0110676690</v>
      </c>
    </row>
    <row r="25" spans="1:8" ht="56.25">
      <c r="A25" s="440" t="s">
        <v>7</v>
      </c>
      <c r="B25" s="440" t="s">
        <v>15</v>
      </c>
      <c r="C25" s="440" t="s">
        <v>68</v>
      </c>
      <c r="D25" s="440" t="s">
        <v>1542</v>
      </c>
      <c r="E25" s="450" t="s">
        <v>1249</v>
      </c>
      <c r="F25" s="5" t="str">
        <f t="shared" si="0"/>
        <v>01 1 06 S6690</v>
      </c>
      <c r="G25" s="551" t="s">
        <v>1924</v>
      </c>
      <c r="H25" s="551" t="str">
        <f t="shared" si="1"/>
        <v>01106S6690</v>
      </c>
    </row>
    <row r="26" spans="1:8" ht="37.5">
      <c r="A26" s="440" t="s">
        <v>7</v>
      </c>
      <c r="B26" s="440" t="s">
        <v>15</v>
      </c>
      <c r="C26" s="440" t="s">
        <v>73</v>
      </c>
      <c r="D26" s="440" t="s">
        <v>77</v>
      </c>
      <c r="E26" s="450" t="s">
        <v>78</v>
      </c>
      <c r="F26" s="5" t="str">
        <f t="shared" si="0"/>
        <v>01 1 07 76170</v>
      </c>
      <c r="G26" s="551">
        <v>110776170</v>
      </c>
      <c r="H26" s="551" t="str">
        <f t="shared" si="1"/>
        <v>0110776170</v>
      </c>
    </row>
    <row r="27" spans="1:8" ht="75">
      <c r="A27" s="440" t="s">
        <v>7</v>
      </c>
      <c r="B27" s="440" t="s">
        <v>15</v>
      </c>
      <c r="C27" s="440" t="s">
        <v>73</v>
      </c>
      <c r="D27" s="440" t="s">
        <v>82</v>
      </c>
      <c r="E27" s="450" t="s">
        <v>1252</v>
      </c>
      <c r="F27" s="5" t="str">
        <f t="shared" si="0"/>
        <v>01 1 07 76180</v>
      </c>
      <c r="G27" s="551">
        <v>110776180</v>
      </c>
      <c r="H27" s="551" t="str">
        <f t="shared" si="1"/>
        <v>0110776180</v>
      </c>
    </row>
    <row r="28" spans="1:8" ht="56.25">
      <c r="A28" s="440" t="s">
        <v>7</v>
      </c>
      <c r="B28" s="440" t="s">
        <v>15</v>
      </c>
      <c r="C28" s="440" t="s">
        <v>73</v>
      </c>
      <c r="D28" s="440" t="s">
        <v>86</v>
      </c>
      <c r="E28" s="450" t="s">
        <v>1253</v>
      </c>
      <c r="F28" s="5" t="str">
        <f t="shared" si="0"/>
        <v>01 1 07 76190</v>
      </c>
      <c r="G28" s="551">
        <v>110776190</v>
      </c>
      <c r="H28" s="551" t="str">
        <f t="shared" si="1"/>
        <v>0110776190</v>
      </c>
    </row>
    <row r="29" spans="1:8">
      <c r="A29" s="440" t="s">
        <v>7</v>
      </c>
      <c r="B29" s="440" t="s">
        <v>15</v>
      </c>
      <c r="C29" s="440" t="s">
        <v>73</v>
      </c>
      <c r="D29" s="440" t="s">
        <v>90</v>
      </c>
      <c r="E29" s="450" t="s">
        <v>91</v>
      </c>
      <c r="F29" s="5" t="str">
        <f t="shared" si="0"/>
        <v>01 1 07 76600</v>
      </c>
      <c r="G29" s="551">
        <v>110776600</v>
      </c>
      <c r="H29" s="551" t="str">
        <f t="shared" si="1"/>
        <v>0110776600</v>
      </c>
    </row>
    <row r="30" spans="1:8" ht="37.5">
      <c r="A30" s="440" t="s">
        <v>7</v>
      </c>
      <c r="B30" s="440" t="s">
        <v>15</v>
      </c>
      <c r="C30" s="440" t="s">
        <v>93</v>
      </c>
      <c r="D30" s="440" t="s">
        <v>22</v>
      </c>
      <c r="E30" s="450" t="s">
        <v>34</v>
      </c>
      <c r="F30" s="5" t="str">
        <f t="shared" si="0"/>
        <v>01 1 08 11010</v>
      </c>
      <c r="G30" s="551">
        <v>110811010</v>
      </c>
      <c r="H30" s="551" t="str">
        <f t="shared" si="1"/>
        <v>0110811010</v>
      </c>
    </row>
    <row r="31" spans="1:8" ht="37.5">
      <c r="A31" s="440" t="s">
        <v>7</v>
      </c>
      <c r="B31" s="440" t="s">
        <v>15</v>
      </c>
      <c r="C31" s="440" t="s">
        <v>93</v>
      </c>
      <c r="D31" s="440" t="s">
        <v>1536</v>
      </c>
      <c r="E31" s="450" t="s">
        <v>1232</v>
      </c>
      <c r="F31" s="5" t="str">
        <f t="shared" si="0"/>
        <v>01 1 08 77250</v>
      </c>
      <c r="G31" s="551">
        <v>110877250</v>
      </c>
      <c r="H31" s="551" t="str">
        <f t="shared" si="1"/>
        <v>0110877250</v>
      </c>
    </row>
    <row r="32" spans="1:8" s="670" customFormat="1" ht="56.25">
      <c r="A32" s="73" t="s">
        <v>7</v>
      </c>
      <c r="B32" s="73" t="s">
        <v>94</v>
      </c>
      <c r="C32" s="73" t="s">
        <v>7</v>
      </c>
      <c r="D32" s="73" t="s">
        <v>101</v>
      </c>
      <c r="E32" s="304" t="s">
        <v>100</v>
      </c>
      <c r="F32" s="320" t="str">
        <f t="shared" si="0"/>
        <v>01 2 01 40010</v>
      </c>
      <c r="G32" s="732">
        <v>120140010</v>
      </c>
      <c r="H32" s="551" t="str">
        <f t="shared" si="1"/>
        <v>0120140010</v>
      </c>
    </row>
    <row r="33" spans="1:8" ht="93.75">
      <c r="A33" s="440" t="s">
        <v>7</v>
      </c>
      <c r="B33" s="440" t="s">
        <v>94</v>
      </c>
      <c r="C33" s="440" t="s">
        <v>7</v>
      </c>
      <c r="D33" s="440" t="s">
        <v>1543</v>
      </c>
      <c r="E33" s="450" t="s">
        <v>1259</v>
      </c>
      <c r="F33" s="5" t="str">
        <f t="shared" si="0"/>
        <v>01 2 01 51122</v>
      </c>
      <c r="G33" s="551">
        <v>120151122</v>
      </c>
      <c r="H33" s="551" t="str">
        <f t="shared" si="1"/>
        <v>0120151122</v>
      </c>
    </row>
    <row r="34" spans="1:8" ht="75">
      <c r="A34" s="440" t="s">
        <v>7</v>
      </c>
      <c r="B34" s="440" t="s">
        <v>94</v>
      </c>
      <c r="C34" s="440" t="s">
        <v>7</v>
      </c>
      <c r="D34" s="440" t="s">
        <v>1544</v>
      </c>
      <c r="E34" s="450" t="s">
        <v>1261</v>
      </c>
      <c r="F34" s="5" t="str">
        <f t="shared" si="0"/>
        <v>01 2 01 71010</v>
      </c>
      <c r="G34" s="551">
        <v>120171010</v>
      </c>
      <c r="H34" s="551" t="str">
        <f t="shared" si="1"/>
        <v>0120171010</v>
      </c>
    </row>
    <row r="35" spans="1:8" ht="56.25">
      <c r="A35" s="440" t="s">
        <v>7</v>
      </c>
      <c r="B35" s="440" t="s">
        <v>94</v>
      </c>
      <c r="C35" s="440" t="s">
        <v>7</v>
      </c>
      <c r="D35" s="440" t="s">
        <v>1545</v>
      </c>
      <c r="E35" s="450" t="s">
        <v>2629</v>
      </c>
      <c r="F35" s="5" t="str">
        <f t="shared" si="0"/>
        <v>01 2 01 S6970</v>
      </c>
      <c r="G35" s="551" t="s">
        <v>2718</v>
      </c>
      <c r="H35" s="551" t="str">
        <f t="shared" si="1"/>
        <v>01201S6970</v>
      </c>
    </row>
    <row r="36" spans="1:8" ht="75">
      <c r="A36" s="440" t="s">
        <v>7</v>
      </c>
      <c r="B36" s="440" t="s">
        <v>94</v>
      </c>
      <c r="C36" s="440" t="s">
        <v>7</v>
      </c>
      <c r="D36" s="440" t="s">
        <v>1546</v>
      </c>
      <c r="E36" s="450" t="s">
        <v>1264</v>
      </c>
      <c r="F36" s="5" t="str">
        <f t="shared" si="0"/>
        <v>01 2 01 L1010</v>
      </c>
      <c r="G36" s="551" t="s">
        <v>2721</v>
      </c>
      <c r="H36" s="551" t="str">
        <f t="shared" si="1"/>
        <v>01201L1010</v>
      </c>
    </row>
    <row r="37" spans="1:8" ht="93.75">
      <c r="A37" s="440" t="s">
        <v>7</v>
      </c>
      <c r="B37" s="440" t="s">
        <v>94</v>
      </c>
      <c r="C37" s="440" t="s">
        <v>7</v>
      </c>
      <c r="D37" s="440" t="s">
        <v>1548</v>
      </c>
      <c r="E37" s="450" t="s">
        <v>1268</v>
      </c>
      <c r="F37" s="5" t="str">
        <f t="shared" si="0"/>
        <v>01 2 01 R1122</v>
      </c>
      <c r="G37" s="551" t="s">
        <v>2723</v>
      </c>
      <c r="H37" s="551" t="str">
        <f t="shared" si="1"/>
        <v>01201R1122</v>
      </c>
    </row>
    <row r="38" spans="1:8" ht="75">
      <c r="A38" s="440" t="s">
        <v>37</v>
      </c>
      <c r="B38" s="440" t="s">
        <v>105</v>
      </c>
      <c r="C38" s="440" t="s">
        <v>37</v>
      </c>
      <c r="D38" s="440" t="s">
        <v>117</v>
      </c>
      <c r="E38" s="450" t="s">
        <v>116</v>
      </c>
      <c r="F38" s="5" t="str">
        <f t="shared" si="0"/>
        <v>02 Б 02 20160</v>
      </c>
      <c r="G38" s="551" t="s">
        <v>1936</v>
      </c>
      <c r="H38" s="551" t="str">
        <f t="shared" si="1"/>
        <v>02Б0220160</v>
      </c>
    </row>
    <row r="39" spans="1:8" ht="56.25">
      <c r="A39" s="440" t="s">
        <v>37</v>
      </c>
      <c r="B39" s="440" t="s">
        <v>105</v>
      </c>
      <c r="C39" s="440" t="s">
        <v>37</v>
      </c>
      <c r="D39" s="440" t="s">
        <v>121</v>
      </c>
      <c r="E39" s="262" t="s">
        <v>120</v>
      </c>
      <c r="F39" s="5" t="str">
        <f t="shared" si="0"/>
        <v>02 Б 02 60050</v>
      </c>
      <c r="G39" s="551" t="s">
        <v>2714</v>
      </c>
      <c r="H39" s="551" t="str">
        <f t="shared" si="1"/>
        <v>02Б0260050</v>
      </c>
    </row>
    <row r="40" spans="1:8" ht="75">
      <c r="A40" s="440" t="s">
        <v>37</v>
      </c>
      <c r="B40" s="440" t="s">
        <v>105</v>
      </c>
      <c r="C40" s="440" t="s">
        <v>7</v>
      </c>
      <c r="D40" s="440" t="s">
        <v>112</v>
      </c>
      <c r="E40" s="450" t="s">
        <v>111</v>
      </c>
      <c r="F40" s="5" t="str">
        <f t="shared" si="0"/>
        <v>02 Б 01 20560</v>
      </c>
      <c r="G40" s="551" t="s">
        <v>1935</v>
      </c>
      <c r="H40" s="551" t="str">
        <f t="shared" si="1"/>
        <v>02Б0120560</v>
      </c>
    </row>
    <row r="41" spans="1:8" ht="56.25">
      <c r="A41" s="440" t="s">
        <v>37</v>
      </c>
      <c r="B41" s="440" t="s">
        <v>105</v>
      </c>
      <c r="C41" s="440" t="s">
        <v>48</v>
      </c>
      <c r="D41" s="440" t="s">
        <v>126</v>
      </c>
      <c r="E41" s="262" t="s">
        <v>125</v>
      </c>
      <c r="F41" s="5" t="str">
        <f t="shared" si="0"/>
        <v>02 Б 03 60010</v>
      </c>
      <c r="G41" s="551" t="s">
        <v>2688</v>
      </c>
      <c r="H41" s="551" t="str">
        <f t="shared" si="1"/>
        <v>02Б0360010</v>
      </c>
    </row>
    <row r="42" spans="1:8" ht="37.5">
      <c r="A42" s="457" t="s">
        <v>48</v>
      </c>
      <c r="B42" s="457" t="s">
        <v>15</v>
      </c>
      <c r="C42" s="457" t="s">
        <v>7</v>
      </c>
      <c r="D42" s="457" t="s">
        <v>136</v>
      </c>
      <c r="E42" s="190" t="s">
        <v>1275</v>
      </c>
      <c r="F42" s="5" t="str">
        <f t="shared" si="0"/>
        <v>03 1 01 52200</v>
      </c>
      <c r="G42" s="551">
        <v>310152200</v>
      </c>
      <c r="H42" s="551" t="str">
        <f t="shared" si="1"/>
        <v>0310152200</v>
      </c>
    </row>
    <row r="43" spans="1:8" ht="37.5">
      <c r="A43" s="457" t="s">
        <v>48</v>
      </c>
      <c r="B43" s="457" t="s">
        <v>15</v>
      </c>
      <c r="C43" s="457" t="s">
        <v>7</v>
      </c>
      <c r="D43" s="457" t="s">
        <v>141</v>
      </c>
      <c r="E43" s="190" t="s">
        <v>142</v>
      </c>
      <c r="F43" s="5" t="str">
        <f t="shared" si="0"/>
        <v>03 1 01 52500</v>
      </c>
      <c r="G43" s="551">
        <v>310152500</v>
      </c>
      <c r="H43" s="551" t="str">
        <f t="shared" si="1"/>
        <v>0310152500</v>
      </c>
    </row>
    <row r="44" spans="1:8" ht="93.75">
      <c r="A44" s="457" t="s">
        <v>48</v>
      </c>
      <c r="B44" s="457" t="s">
        <v>15</v>
      </c>
      <c r="C44" s="457" t="s">
        <v>7</v>
      </c>
      <c r="D44" s="457" t="s">
        <v>147</v>
      </c>
      <c r="E44" s="190" t="s">
        <v>148</v>
      </c>
      <c r="F44" s="5" t="str">
        <f t="shared" si="0"/>
        <v>03 1 01 52800</v>
      </c>
      <c r="G44" s="551">
        <v>310152800</v>
      </c>
      <c r="H44" s="551" t="str">
        <f t="shared" si="1"/>
        <v>0310152800</v>
      </c>
    </row>
    <row r="45" spans="1:8" ht="37.5">
      <c r="A45" s="457" t="s">
        <v>48</v>
      </c>
      <c r="B45" s="457" t="s">
        <v>15</v>
      </c>
      <c r="C45" s="457" t="s">
        <v>7</v>
      </c>
      <c r="D45" s="457" t="s">
        <v>165</v>
      </c>
      <c r="E45" s="190" t="s">
        <v>166</v>
      </c>
      <c r="F45" s="5" t="str">
        <f t="shared" si="0"/>
        <v>03 1 01 76240</v>
      </c>
      <c r="G45" s="551">
        <v>310176240</v>
      </c>
      <c r="H45" s="551" t="str">
        <f t="shared" si="1"/>
        <v>0310176240</v>
      </c>
    </row>
    <row r="46" spans="1:8">
      <c r="A46" s="457" t="s">
        <v>48</v>
      </c>
      <c r="B46" s="457" t="s">
        <v>15</v>
      </c>
      <c r="C46" s="457" t="s">
        <v>7</v>
      </c>
      <c r="D46" s="457" t="s">
        <v>1551</v>
      </c>
      <c r="E46" s="450" t="s">
        <v>1278</v>
      </c>
      <c r="F46" s="5" t="str">
        <f t="shared" si="0"/>
        <v>03 1 01 76250</v>
      </c>
      <c r="G46" s="551">
        <v>310176250</v>
      </c>
      <c r="H46" s="551" t="str">
        <f t="shared" si="1"/>
        <v>0310176250</v>
      </c>
    </row>
    <row r="47" spans="1:8" ht="56.25">
      <c r="A47" s="457" t="s">
        <v>48</v>
      </c>
      <c r="B47" s="457" t="s">
        <v>15</v>
      </c>
      <c r="C47" s="457" t="s">
        <v>7</v>
      </c>
      <c r="D47" s="457" t="s">
        <v>1552</v>
      </c>
      <c r="E47" s="190" t="s">
        <v>1281</v>
      </c>
      <c r="F47" s="5" t="str">
        <f t="shared" si="0"/>
        <v>03 1 01 77220</v>
      </c>
      <c r="G47" s="551">
        <v>310177220</v>
      </c>
      <c r="H47" s="551" t="str">
        <f t="shared" si="1"/>
        <v>0310177220</v>
      </c>
    </row>
    <row r="48" spans="1:8" ht="93.75">
      <c r="A48" s="457" t="s">
        <v>48</v>
      </c>
      <c r="B48" s="457" t="s">
        <v>15</v>
      </c>
      <c r="C48" s="457" t="s">
        <v>7</v>
      </c>
      <c r="D48" s="457" t="s">
        <v>177</v>
      </c>
      <c r="E48" s="190" t="s">
        <v>1280</v>
      </c>
      <c r="F48" s="5" t="str">
        <f t="shared" si="0"/>
        <v>03 1 01 76310</v>
      </c>
      <c r="G48" s="551">
        <v>310176310</v>
      </c>
      <c r="H48" s="551" t="str">
        <f t="shared" si="1"/>
        <v>0310176310</v>
      </c>
    </row>
    <row r="49" spans="1:8" ht="56.25">
      <c r="A49" s="440" t="s">
        <v>48</v>
      </c>
      <c r="B49" s="440" t="s">
        <v>15</v>
      </c>
      <c r="C49" s="440" t="s">
        <v>7</v>
      </c>
      <c r="D49" s="440" t="s">
        <v>153</v>
      </c>
      <c r="E49" s="450" t="s">
        <v>154</v>
      </c>
      <c r="F49" s="5" t="str">
        <f t="shared" si="0"/>
        <v>03 1 01 76220</v>
      </c>
      <c r="G49" s="551">
        <v>310176220</v>
      </c>
      <c r="H49" s="551" t="str">
        <f t="shared" si="1"/>
        <v>0310176220</v>
      </c>
    </row>
    <row r="50" spans="1:8" ht="37.5">
      <c r="A50" s="440" t="s">
        <v>48</v>
      </c>
      <c r="B50" s="440" t="s">
        <v>15</v>
      </c>
      <c r="C50" s="440" t="s">
        <v>7</v>
      </c>
      <c r="D50" s="440" t="s">
        <v>159</v>
      </c>
      <c r="E50" s="450" t="s">
        <v>160</v>
      </c>
      <c r="F50" s="5" t="str">
        <f t="shared" si="0"/>
        <v>03 1 01 76230</v>
      </c>
      <c r="G50" s="551">
        <v>310176230</v>
      </c>
      <c r="H50" s="551" t="str">
        <f t="shared" si="1"/>
        <v>0310176230</v>
      </c>
    </row>
    <row r="51" spans="1:8" ht="37.5">
      <c r="A51" s="457" t="s">
        <v>48</v>
      </c>
      <c r="B51" s="457" t="s">
        <v>15</v>
      </c>
      <c r="C51" s="457" t="s">
        <v>7</v>
      </c>
      <c r="D51" s="457" t="s">
        <v>182</v>
      </c>
      <c r="E51" s="190" t="s">
        <v>183</v>
      </c>
      <c r="F51" s="5" t="str">
        <f t="shared" si="0"/>
        <v>03 1 01 76320</v>
      </c>
      <c r="G51" s="551">
        <v>310176320</v>
      </c>
      <c r="H51" s="551" t="str">
        <f t="shared" si="1"/>
        <v>0310176320</v>
      </c>
    </row>
    <row r="52" spans="1:8" ht="37.5">
      <c r="A52" s="457" t="s">
        <v>48</v>
      </c>
      <c r="B52" s="457" t="s">
        <v>15</v>
      </c>
      <c r="C52" s="457" t="s">
        <v>7</v>
      </c>
      <c r="D52" s="457" t="s">
        <v>188</v>
      </c>
      <c r="E52" s="450" t="s">
        <v>189</v>
      </c>
      <c r="F52" s="5" t="str">
        <f t="shared" si="0"/>
        <v>03 1 01 76330</v>
      </c>
      <c r="G52" s="551">
        <v>310176330</v>
      </c>
      <c r="H52" s="551" t="str">
        <f t="shared" si="1"/>
        <v>0310176330</v>
      </c>
    </row>
    <row r="53" spans="1:8" ht="37.5">
      <c r="A53" s="457" t="s">
        <v>48</v>
      </c>
      <c r="B53" s="457" t="s">
        <v>15</v>
      </c>
      <c r="C53" s="457" t="s">
        <v>7</v>
      </c>
      <c r="D53" s="457" t="s">
        <v>171</v>
      </c>
      <c r="E53" s="190" t="s">
        <v>172</v>
      </c>
      <c r="F53" s="5" t="str">
        <f t="shared" ref="F53:F93" si="2">CONCATENATE(A53," ",B53," ",C53," ",D53)</f>
        <v>03 1 01 76300</v>
      </c>
      <c r="G53" s="551">
        <v>310176300</v>
      </c>
      <c r="H53" s="551" t="str">
        <f t="shared" si="1"/>
        <v>0310176300</v>
      </c>
    </row>
    <row r="54" spans="1:8" ht="56.25">
      <c r="A54" s="440" t="s">
        <v>48</v>
      </c>
      <c r="B54" s="440" t="s">
        <v>15</v>
      </c>
      <c r="C54" s="440" t="s">
        <v>7</v>
      </c>
      <c r="D54" s="440" t="s">
        <v>1550</v>
      </c>
      <c r="E54" s="450" t="s">
        <v>1276</v>
      </c>
      <c r="F54" s="5" t="str">
        <f t="shared" si="2"/>
        <v>03 1 01 54620</v>
      </c>
      <c r="G54" s="551">
        <v>310154620</v>
      </c>
      <c r="H54" s="551" t="str">
        <f t="shared" si="1"/>
        <v>0310154620</v>
      </c>
    </row>
    <row r="55" spans="1:8" ht="56.25">
      <c r="A55" s="457" t="s">
        <v>48</v>
      </c>
      <c r="B55" s="457" t="s">
        <v>15</v>
      </c>
      <c r="C55" s="457" t="s">
        <v>37</v>
      </c>
      <c r="D55" s="457" t="s">
        <v>205</v>
      </c>
      <c r="E55" s="190" t="s">
        <v>1286</v>
      </c>
      <c r="F55" s="5" t="str">
        <f t="shared" si="2"/>
        <v>03 1 02 52700</v>
      </c>
      <c r="G55" s="551">
        <v>310252700</v>
      </c>
      <c r="H55" s="551" t="str">
        <f t="shared" si="1"/>
        <v>0310252700</v>
      </c>
    </row>
    <row r="56" spans="1:8" ht="75">
      <c r="A56" s="457" t="s">
        <v>48</v>
      </c>
      <c r="B56" s="457" t="s">
        <v>15</v>
      </c>
      <c r="C56" s="457" t="s">
        <v>37</v>
      </c>
      <c r="D56" s="457" t="s">
        <v>211</v>
      </c>
      <c r="E56" s="190" t="s">
        <v>212</v>
      </c>
      <c r="F56" s="5" t="str">
        <f t="shared" si="2"/>
        <v>03 1 02 53800</v>
      </c>
      <c r="G56" s="551">
        <v>310253800</v>
      </c>
      <c r="H56" s="551" t="str">
        <f t="shared" si="1"/>
        <v>0310253800</v>
      </c>
    </row>
    <row r="57" spans="1:8">
      <c r="A57" s="457" t="s">
        <v>48</v>
      </c>
      <c r="B57" s="457" t="s">
        <v>15</v>
      </c>
      <c r="C57" s="457" t="s">
        <v>37</v>
      </c>
      <c r="D57" s="457" t="s">
        <v>217</v>
      </c>
      <c r="E57" s="190" t="s">
        <v>218</v>
      </c>
      <c r="F57" s="5" t="str">
        <f t="shared" si="2"/>
        <v>03 1 02 76260</v>
      </c>
      <c r="G57" s="551">
        <v>310276260</v>
      </c>
      <c r="H57" s="551" t="str">
        <f t="shared" si="1"/>
        <v>0310276260</v>
      </c>
    </row>
    <row r="58" spans="1:8">
      <c r="A58" s="457" t="s">
        <v>48</v>
      </c>
      <c r="B58" s="457" t="s">
        <v>15</v>
      </c>
      <c r="C58" s="457" t="s">
        <v>37</v>
      </c>
      <c r="D58" s="457" t="s">
        <v>223</v>
      </c>
      <c r="E58" s="190" t="s">
        <v>224</v>
      </c>
      <c r="F58" s="5" t="str">
        <f t="shared" si="2"/>
        <v>03 1 02 76270</v>
      </c>
      <c r="G58" s="551">
        <v>310276270</v>
      </c>
      <c r="H58" s="551" t="str">
        <f t="shared" si="1"/>
        <v>0310276270</v>
      </c>
    </row>
    <row r="59" spans="1:8" ht="75">
      <c r="A59" s="457" t="s">
        <v>48</v>
      </c>
      <c r="B59" s="457" t="s">
        <v>15</v>
      </c>
      <c r="C59" s="457" t="s">
        <v>37</v>
      </c>
      <c r="D59" s="457" t="s">
        <v>1553</v>
      </c>
      <c r="E59" s="190" t="s">
        <v>1288</v>
      </c>
      <c r="F59" s="5" t="str">
        <f t="shared" si="2"/>
        <v>03 1 02 77190</v>
      </c>
      <c r="G59" s="551">
        <v>310277190</v>
      </c>
      <c r="H59" s="551" t="str">
        <f t="shared" si="1"/>
        <v>0310277190</v>
      </c>
    </row>
    <row r="60" spans="1:8" ht="37.5">
      <c r="A60" s="457" t="s">
        <v>48</v>
      </c>
      <c r="B60" s="457" t="s">
        <v>15</v>
      </c>
      <c r="C60" s="457" t="s">
        <v>37</v>
      </c>
      <c r="D60" s="457" t="s">
        <v>229</v>
      </c>
      <c r="E60" s="190" t="s">
        <v>2506</v>
      </c>
      <c r="F60" s="5" t="str">
        <f t="shared" si="2"/>
        <v>03 1 02 76280</v>
      </c>
      <c r="G60" s="551">
        <v>310276280</v>
      </c>
      <c r="H60" s="551" t="str">
        <f t="shared" si="1"/>
        <v>0310276280</v>
      </c>
    </row>
    <row r="61" spans="1:8" ht="75">
      <c r="A61" s="457" t="s">
        <v>48</v>
      </c>
      <c r="B61" s="457" t="s">
        <v>15</v>
      </c>
      <c r="C61" s="457" t="s">
        <v>37</v>
      </c>
      <c r="D61" s="457" t="s">
        <v>195</v>
      </c>
      <c r="E61" s="1" t="str">
        <f>INDEX('2016 реш'!$A:$B,MATCH($F61,'2016 реш'!$B:$B,0),1)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лет, за счет средств федерального бюджета</v>
      </c>
      <c r="F61" s="5" t="str">
        <f t="shared" si="2"/>
        <v>03 1 02 50840</v>
      </c>
      <c r="G61" s="551">
        <v>310250840</v>
      </c>
      <c r="H61" s="551" t="str">
        <f t="shared" si="1"/>
        <v>0310250840</v>
      </c>
    </row>
    <row r="62" spans="1:8" ht="75">
      <c r="A62" s="457" t="s">
        <v>48</v>
      </c>
      <c r="B62" s="457" t="s">
        <v>15</v>
      </c>
      <c r="C62" s="457" t="s">
        <v>37</v>
      </c>
      <c r="D62" s="457" t="s">
        <v>200</v>
      </c>
      <c r="E62" s="190" t="s">
        <v>2604</v>
      </c>
      <c r="F62" s="5" t="str">
        <f t="shared" si="2"/>
        <v>03 1 02 R0840</v>
      </c>
      <c r="G62" s="551" t="s">
        <v>1956</v>
      </c>
      <c r="H62" s="551" t="str">
        <f t="shared" si="1"/>
        <v>03102R0840</v>
      </c>
    </row>
    <row r="63" spans="1:8" ht="56.25">
      <c r="A63" s="28" t="s">
        <v>48</v>
      </c>
      <c r="B63" s="28" t="s">
        <v>94</v>
      </c>
      <c r="C63" s="28" t="s">
        <v>7</v>
      </c>
      <c r="D63" s="28">
        <v>80030</v>
      </c>
      <c r="E63" s="190" t="s">
        <v>240</v>
      </c>
      <c r="F63" s="5" t="str">
        <f t="shared" si="2"/>
        <v>03 2 01 80030</v>
      </c>
      <c r="G63" s="551">
        <v>320180030</v>
      </c>
      <c r="H63" s="551" t="str">
        <f t="shared" si="1"/>
        <v>0320180030</v>
      </c>
    </row>
    <row r="64" spans="1:8" ht="56.25">
      <c r="A64" s="28" t="s">
        <v>48</v>
      </c>
      <c r="B64" s="28" t="s">
        <v>94</v>
      </c>
      <c r="C64" s="28" t="s">
        <v>7</v>
      </c>
      <c r="D64" s="28">
        <v>80070</v>
      </c>
      <c r="E64" s="190" t="s">
        <v>250</v>
      </c>
      <c r="F64" s="5" t="str">
        <f t="shared" si="2"/>
        <v>03 2 01 80070</v>
      </c>
      <c r="G64" s="551">
        <v>320180070</v>
      </c>
      <c r="H64" s="551" t="str">
        <f t="shared" si="1"/>
        <v>0320180070</v>
      </c>
    </row>
    <row r="65" spans="1:8" ht="37.5">
      <c r="A65" s="28" t="s">
        <v>48</v>
      </c>
      <c r="B65" s="28" t="s">
        <v>94</v>
      </c>
      <c r="C65" s="28" t="s">
        <v>7</v>
      </c>
      <c r="D65" s="28">
        <v>80080</v>
      </c>
      <c r="E65" s="190" t="s">
        <v>254</v>
      </c>
      <c r="F65" s="5" t="str">
        <f t="shared" si="2"/>
        <v>03 2 01 80080</v>
      </c>
      <c r="G65" s="551">
        <v>320180080</v>
      </c>
      <c r="H65" s="551" t="str">
        <f t="shared" si="1"/>
        <v>0320180080</v>
      </c>
    </row>
    <row r="66" spans="1:8" ht="37.5">
      <c r="A66" s="28" t="s">
        <v>48</v>
      </c>
      <c r="B66" s="28" t="s">
        <v>94</v>
      </c>
      <c r="C66" s="28" t="s">
        <v>7</v>
      </c>
      <c r="D66" s="28">
        <v>80100</v>
      </c>
      <c r="E66" s="190" t="s">
        <v>260</v>
      </c>
      <c r="F66" s="5" t="str">
        <f t="shared" si="2"/>
        <v>03 2 01 80100</v>
      </c>
      <c r="G66" s="551">
        <v>320180100</v>
      </c>
      <c r="H66" s="551" t="str">
        <f t="shared" si="1"/>
        <v>0320180100</v>
      </c>
    </row>
    <row r="67" spans="1:8" ht="37.5">
      <c r="A67" s="28" t="s">
        <v>48</v>
      </c>
      <c r="B67" s="28" t="s">
        <v>94</v>
      </c>
      <c r="C67" s="28" t="s">
        <v>7</v>
      </c>
      <c r="D67" s="28">
        <v>80110</v>
      </c>
      <c r="E67" s="190" t="s">
        <v>264</v>
      </c>
      <c r="F67" s="5" t="str">
        <f t="shared" si="2"/>
        <v>03 2 01 80110</v>
      </c>
      <c r="G67" s="551">
        <v>320180110</v>
      </c>
      <c r="H67" s="551" t="str">
        <f t="shared" si="1"/>
        <v>0320180110</v>
      </c>
    </row>
    <row r="68" spans="1:8" ht="131.25">
      <c r="A68" s="28" t="s">
        <v>48</v>
      </c>
      <c r="B68" s="28" t="s">
        <v>94</v>
      </c>
      <c r="C68" s="28" t="s">
        <v>7</v>
      </c>
      <c r="D68" s="28">
        <v>80120</v>
      </c>
      <c r="E68" s="190" t="s">
        <v>268</v>
      </c>
      <c r="F68" s="5" t="str">
        <f t="shared" si="2"/>
        <v>03 2 01 80120</v>
      </c>
      <c r="G68" s="551">
        <v>320180120</v>
      </c>
      <c r="H68" s="551" t="str">
        <f t="shared" si="1"/>
        <v>0320180120</v>
      </c>
    </row>
    <row r="69" spans="1:8" ht="37.5">
      <c r="A69" s="28" t="s">
        <v>48</v>
      </c>
      <c r="B69" s="28" t="s">
        <v>94</v>
      </c>
      <c r="C69" s="28" t="s">
        <v>7</v>
      </c>
      <c r="D69" s="28">
        <v>80140</v>
      </c>
      <c r="E69" s="190" t="s">
        <v>274</v>
      </c>
      <c r="F69" s="5" t="str">
        <f t="shared" si="2"/>
        <v>03 2 01 80140</v>
      </c>
      <c r="G69" s="551">
        <v>320180140</v>
      </c>
      <c r="H69" s="551" t="str">
        <f t="shared" si="1"/>
        <v>0320180140</v>
      </c>
    </row>
    <row r="70" spans="1:8" ht="75">
      <c r="A70" s="28" t="s">
        <v>48</v>
      </c>
      <c r="B70" s="28" t="s">
        <v>94</v>
      </c>
      <c r="C70" s="28" t="s">
        <v>7</v>
      </c>
      <c r="D70" s="28">
        <v>80150</v>
      </c>
      <c r="E70" s="190" t="s">
        <v>278</v>
      </c>
      <c r="F70" s="5" t="str">
        <f t="shared" si="2"/>
        <v>03 2 01 80150</v>
      </c>
      <c r="G70" s="551">
        <v>320180150</v>
      </c>
      <c r="H70" s="551" t="str">
        <f t="shared" si="1"/>
        <v>0320180150</v>
      </c>
    </row>
    <row r="71" spans="1:8" ht="37.5">
      <c r="A71" s="28" t="s">
        <v>48</v>
      </c>
      <c r="B71" s="28" t="s">
        <v>94</v>
      </c>
      <c r="C71" s="28" t="s">
        <v>7</v>
      </c>
      <c r="D71" s="28">
        <v>80160</v>
      </c>
      <c r="E71" s="190" t="s">
        <v>282</v>
      </c>
      <c r="F71" s="5" t="str">
        <f t="shared" si="2"/>
        <v>03 2 01 80160</v>
      </c>
      <c r="G71" s="551">
        <v>320180160</v>
      </c>
      <c r="H71" s="551" t="str">
        <f t="shared" si="1"/>
        <v>0320180160</v>
      </c>
    </row>
    <row r="72" spans="1:8" ht="56.25">
      <c r="A72" s="28" t="s">
        <v>48</v>
      </c>
      <c r="B72" s="28" t="s">
        <v>94</v>
      </c>
      <c r="C72" s="28" t="s">
        <v>7</v>
      </c>
      <c r="D72" s="28">
        <v>80170</v>
      </c>
      <c r="E72" s="190" t="s">
        <v>286</v>
      </c>
      <c r="F72" s="5" t="str">
        <f t="shared" si="2"/>
        <v>03 2 01 80170</v>
      </c>
      <c r="G72" s="551">
        <v>320180170</v>
      </c>
      <c r="H72" s="551" t="str">
        <f t="shared" si="1"/>
        <v>0320180170</v>
      </c>
    </row>
    <row r="73" spans="1:8">
      <c r="A73" s="28" t="s">
        <v>48</v>
      </c>
      <c r="B73" s="28" t="s">
        <v>94</v>
      </c>
      <c r="C73" s="28" t="s">
        <v>7</v>
      </c>
      <c r="D73" s="28">
        <v>80180</v>
      </c>
      <c r="E73" s="190" t="s">
        <v>290</v>
      </c>
      <c r="F73" s="5" t="str">
        <f t="shared" si="2"/>
        <v>03 2 01 80180</v>
      </c>
      <c r="G73" s="551">
        <v>320180180</v>
      </c>
      <c r="H73" s="551" t="str">
        <f t="shared" ref="H73:H136" si="3">TEXT(G73,"0000000000")</f>
        <v>0320180180</v>
      </c>
    </row>
    <row r="74" spans="1:8" ht="37.5">
      <c r="A74" s="28" t="s">
        <v>48</v>
      </c>
      <c r="B74" s="28" t="s">
        <v>94</v>
      </c>
      <c r="C74" s="28" t="s">
        <v>7</v>
      </c>
      <c r="D74" s="28">
        <v>80190</v>
      </c>
      <c r="E74" s="190" t="s">
        <v>294</v>
      </c>
      <c r="F74" s="5" t="str">
        <f t="shared" si="2"/>
        <v>03 2 01 80190</v>
      </c>
      <c r="G74" s="551">
        <v>320180190</v>
      </c>
      <c r="H74" s="551" t="str">
        <f t="shared" si="3"/>
        <v>0320180190</v>
      </c>
    </row>
    <row r="75" spans="1:8" ht="56.25">
      <c r="A75" s="28" t="s">
        <v>48</v>
      </c>
      <c r="B75" s="28" t="s">
        <v>94</v>
      </c>
      <c r="C75" s="28" t="s">
        <v>7</v>
      </c>
      <c r="D75" s="28">
        <v>80210</v>
      </c>
      <c r="E75" s="190" t="s">
        <v>2507</v>
      </c>
      <c r="F75" s="5" t="str">
        <f t="shared" si="2"/>
        <v>03 2 01 80210</v>
      </c>
      <c r="G75" s="551">
        <v>320180210</v>
      </c>
      <c r="H75" s="551" t="str">
        <f t="shared" si="3"/>
        <v>0320180210</v>
      </c>
    </row>
    <row r="76" spans="1:8" ht="75">
      <c r="A76" s="28" t="s">
        <v>48</v>
      </c>
      <c r="B76" s="28" t="s">
        <v>94</v>
      </c>
      <c r="C76" s="28" t="s">
        <v>7</v>
      </c>
      <c r="D76" s="28" t="s">
        <v>1555</v>
      </c>
      <c r="E76" s="190" t="s">
        <v>1291</v>
      </c>
      <c r="F76" s="5" t="str">
        <f t="shared" si="2"/>
        <v>03 2 01 80250</v>
      </c>
      <c r="G76" s="551">
        <v>320180250</v>
      </c>
      <c r="H76" s="551" t="str">
        <f t="shared" si="3"/>
        <v>0320180250</v>
      </c>
    </row>
    <row r="77" spans="1:8" ht="37.5">
      <c r="A77" s="28" t="s">
        <v>48</v>
      </c>
      <c r="B77" s="28" t="s">
        <v>94</v>
      </c>
      <c r="C77" s="28" t="s">
        <v>37</v>
      </c>
      <c r="D77" s="28">
        <v>80240</v>
      </c>
      <c r="E77" s="190" t="s">
        <v>1294</v>
      </c>
      <c r="F77" s="5" t="str">
        <f t="shared" si="2"/>
        <v>03 2 02 80240</v>
      </c>
      <c r="G77" s="551">
        <v>320280240</v>
      </c>
      <c r="H77" s="551" t="str">
        <f t="shared" si="3"/>
        <v>0320280240</v>
      </c>
    </row>
    <row r="78" spans="1:8" ht="56.25">
      <c r="A78" s="28" t="s">
        <v>48</v>
      </c>
      <c r="B78" s="28" t="s">
        <v>94</v>
      </c>
      <c r="C78" s="28" t="s">
        <v>48</v>
      </c>
      <c r="D78" s="28">
        <v>80020</v>
      </c>
      <c r="E78" s="190" t="s">
        <v>309</v>
      </c>
      <c r="F78" s="5" t="str">
        <f t="shared" si="2"/>
        <v>03 2 03 80020</v>
      </c>
      <c r="G78" s="551">
        <v>320380020</v>
      </c>
      <c r="H78" s="551" t="str">
        <f t="shared" si="3"/>
        <v>0320380020</v>
      </c>
    </row>
    <row r="79" spans="1:8" ht="56.25">
      <c r="A79" s="28" t="s">
        <v>48</v>
      </c>
      <c r="B79" s="28" t="s">
        <v>94</v>
      </c>
      <c r="C79" s="28" t="s">
        <v>53</v>
      </c>
      <c r="D79" s="28">
        <v>80220</v>
      </c>
      <c r="E79" s="190" t="s">
        <v>314</v>
      </c>
      <c r="F79" s="5" t="str">
        <f t="shared" si="2"/>
        <v>03 2 04 80220</v>
      </c>
      <c r="G79" s="551">
        <v>320480220</v>
      </c>
      <c r="H79" s="551" t="str">
        <f t="shared" si="3"/>
        <v>0320480220</v>
      </c>
    </row>
    <row r="80" spans="1:8" ht="37.5">
      <c r="A80" s="28" t="s">
        <v>48</v>
      </c>
      <c r="B80" s="28" t="s">
        <v>316</v>
      </c>
      <c r="C80" s="28" t="s">
        <v>7</v>
      </c>
      <c r="D80" s="28">
        <v>20500</v>
      </c>
      <c r="E80" s="190" t="s">
        <v>322</v>
      </c>
      <c r="F80" s="5" t="str">
        <f t="shared" si="2"/>
        <v>03 3 01 20500</v>
      </c>
      <c r="G80" s="551">
        <v>330120500</v>
      </c>
      <c r="H80" s="551" t="str">
        <f t="shared" si="3"/>
        <v>0330120500</v>
      </c>
    </row>
    <row r="81" spans="1:8" ht="37.5">
      <c r="A81" s="28" t="s">
        <v>48</v>
      </c>
      <c r="B81" s="28" t="s">
        <v>316</v>
      </c>
      <c r="C81" s="28" t="s">
        <v>37</v>
      </c>
      <c r="D81" s="28">
        <v>20500</v>
      </c>
      <c r="E81" s="190" t="s">
        <v>322</v>
      </c>
      <c r="F81" s="5" t="str">
        <f t="shared" si="2"/>
        <v>03 3 02 20500</v>
      </c>
      <c r="G81" s="551">
        <v>330220500</v>
      </c>
      <c r="H81" s="551" t="str">
        <f t="shared" si="3"/>
        <v>0330220500</v>
      </c>
    </row>
    <row r="82" spans="1:8" ht="56.25">
      <c r="A82" s="28" t="s">
        <v>48</v>
      </c>
      <c r="B82" s="28" t="s">
        <v>326</v>
      </c>
      <c r="C82" s="28" t="s">
        <v>7</v>
      </c>
      <c r="D82" s="28">
        <v>20520</v>
      </c>
      <c r="E82" s="190" t="s">
        <v>332</v>
      </c>
      <c r="F82" s="5" t="str">
        <f t="shared" si="2"/>
        <v>03 4 01 20520</v>
      </c>
      <c r="G82" s="551">
        <v>340120520</v>
      </c>
      <c r="H82" s="551" t="str">
        <f t="shared" si="3"/>
        <v>0340120520</v>
      </c>
    </row>
    <row r="83" spans="1:8">
      <c r="A83" s="28" t="s">
        <v>48</v>
      </c>
      <c r="B83" s="28" t="s">
        <v>326</v>
      </c>
      <c r="C83" s="28" t="s">
        <v>37</v>
      </c>
      <c r="D83" s="28">
        <v>21240</v>
      </c>
      <c r="E83" s="190" t="s">
        <v>1305</v>
      </c>
      <c r="F83" s="5" t="str">
        <f t="shared" si="2"/>
        <v>03 4 02 21240</v>
      </c>
      <c r="G83" s="551">
        <v>340221240</v>
      </c>
      <c r="H83" s="551" t="str">
        <f t="shared" si="3"/>
        <v>0340221240</v>
      </c>
    </row>
    <row r="84" spans="1:8" ht="37.5">
      <c r="A84" s="28" t="s">
        <v>48</v>
      </c>
      <c r="B84" s="28" t="s">
        <v>346</v>
      </c>
      <c r="C84" s="28" t="s">
        <v>7</v>
      </c>
      <c r="D84" s="28">
        <v>60040</v>
      </c>
      <c r="E84" s="190" t="s">
        <v>1311</v>
      </c>
      <c r="F84" s="5" t="str">
        <f t="shared" si="2"/>
        <v>03 6 01 60040</v>
      </c>
      <c r="G84" s="551">
        <v>360160040</v>
      </c>
      <c r="H84" s="551" t="str">
        <f t="shared" si="3"/>
        <v>0360160040</v>
      </c>
    </row>
    <row r="85" spans="1:8" ht="37.5">
      <c r="A85" s="28" t="s">
        <v>48</v>
      </c>
      <c r="B85" s="28" t="s">
        <v>354</v>
      </c>
      <c r="C85" s="28" t="s">
        <v>7</v>
      </c>
      <c r="D85" s="28">
        <v>20510</v>
      </c>
      <c r="E85" s="190" t="s">
        <v>2602</v>
      </c>
      <c r="F85" s="5" t="str">
        <f t="shared" si="2"/>
        <v>03 7 01 20510</v>
      </c>
      <c r="G85" s="551">
        <v>370120510</v>
      </c>
      <c r="H85" s="551" t="str">
        <f t="shared" si="3"/>
        <v>0370120510</v>
      </c>
    </row>
    <row r="86" spans="1:8" ht="37.5">
      <c r="A86" s="28" t="s">
        <v>48</v>
      </c>
      <c r="B86" s="28" t="s">
        <v>336</v>
      </c>
      <c r="C86" s="28" t="s">
        <v>7</v>
      </c>
      <c r="D86" s="28">
        <v>20530</v>
      </c>
      <c r="E86" s="190" t="s">
        <v>342</v>
      </c>
      <c r="F86" s="5" t="str">
        <f t="shared" si="2"/>
        <v>03 5 01 20530</v>
      </c>
      <c r="G86" s="551">
        <v>350120530</v>
      </c>
      <c r="H86" s="551" t="str">
        <f t="shared" si="3"/>
        <v>0350120530</v>
      </c>
    </row>
    <row r="87" spans="1:8" ht="56.25">
      <c r="A87" s="28" t="s">
        <v>48</v>
      </c>
      <c r="B87" s="28" t="s">
        <v>336</v>
      </c>
      <c r="C87" s="28" t="s">
        <v>7</v>
      </c>
      <c r="D87" s="28" t="s">
        <v>344</v>
      </c>
      <c r="E87" s="190" t="s">
        <v>1309</v>
      </c>
      <c r="F87" s="5" t="str">
        <f t="shared" si="2"/>
        <v>03 5 01 L0270</v>
      </c>
      <c r="G87" s="551" t="s">
        <v>2690</v>
      </c>
      <c r="H87" s="551" t="str">
        <f t="shared" si="3"/>
        <v>03501L0270</v>
      </c>
    </row>
    <row r="88" spans="1:8" ht="56.25">
      <c r="A88" s="28" t="s">
        <v>48</v>
      </c>
      <c r="B88" s="28" t="s">
        <v>336</v>
      </c>
      <c r="C88" s="28" t="s">
        <v>7</v>
      </c>
      <c r="D88" s="28" t="s">
        <v>1557</v>
      </c>
      <c r="E88" s="190" t="s">
        <v>1307</v>
      </c>
      <c r="F88" s="5" t="str">
        <f t="shared" si="2"/>
        <v>03 5 01 50270</v>
      </c>
      <c r="G88" s="551">
        <v>350150270</v>
      </c>
      <c r="H88" s="551" t="str">
        <f t="shared" si="3"/>
        <v>0350150270</v>
      </c>
    </row>
    <row r="89" spans="1:8" ht="37.5">
      <c r="A89" s="28" t="s">
        <v>53</v>
      </c>
      <c r="B89" s="28" t="s">
        <v>15</v>
      </c>
      <c r="C89" s="28" t="s">
        <v>7</v>
      </c>
      <c r="D89" s="28" t="s">
        <v>389</v>
      </c>
      <c r="E89" s="233" t="s">
        <v>388</v>
      </c>
      <c r="F89" s="5" t="str">
        <f t="shared" si="2"/>
        <v>04 1 01 09601</v>
      </c>
      <c r="G89" s="551">
        <v>410109601</v>
      </c>
      <c r="H89" s="551" t="str">
        <f t="shared" si="3"/>
        <v>0410109601</v>
      </c>
    </row>
    <row r="90" spans="1:8" ht="37.5">
      <c r="A90" s="28" t="s">
        <v>53</v>
      </c>
      <c r="B90" s="28" t="s">
        <v>15</v>
      </c>
      <c r="C90" s="28" t="s">
        <v>7</v>
      </c>
      <c r="D90" s="28" t="s">
        <v>374</v>
      </c>
      <c r="E90" s="233" t="s">
        <v>373</v>
      </c>
      <c r="F90" s="5" t="str">
        <f t="shared" si="2"/>
        <v>04 1 01 20190</v>
      </c>
      <c r="G90" s="551">
        <v>410120190</v>
      </c>
      <c r="H90" s="551" t="str">
        <f t="shared" si="3"/>
        <v>0410120190</v>
      </c>
    </row>
    <row r="91" spans="1:8">
      <c r="A91" s="28" t="s">
        <v>53</v>
      </c>
      <c r="B91" s="28" t="s">
        <v>15</v>
      </c>
      <c r="C91" s="28" t="s">
        <v>7</v>
      </c>
      <c r="D91" s="28" t="s">
        <v>379</v>
      </c>
      <c r="E91" s="233" t="s">
        <v>378</v>
      </c>
      <c r="F91" s="5" t="str">
        <f t="shared" si="2"/>
        <v>04 1 01 20200</v>
      </c>
      <c r="G91" s="551">
        <v>410120200</v>
      </c>
      <c r="H91" s="551" t="str">
        <f t="shared" si="3"/>
        <v>0410120200</v>
      </c>
    </row>
    <row r="92" spans="1:8" ht="75">
      <c r="A92" s="28" t="s">
        <v>53</v>
      </c>
      <c r="B92" s="28" t="s">
        <v>15</v>
      </c>
      <c r="C92" s="28" t="s">
        <v>7</v>
      </c>
      <c r="D92" s="28" t="s">
        <v>384</v>
      </c>
      <c r="E92" s="233" t="s">
        <v>383</v>
      </c>
      <c r="F92" s="5" t="str">
        <f t="shared" si="2"/>
        <v>04 1 01 60140</v>
      </c>
      <c r="G92" s="551">
        <v>410160140</v>
      </c>
      <c r="H92" s="551" t="str">
        <f t="shared" si="3"/>
        <v>0410160140</v>
      </c>
    </row>
    <row r="93" spans="1:8">
      <c r="A93" s="28" t="s">
        <v>53</v>
      </c>
      <c r="B93" s="28" t="s">
        <v>15</v>
      </c>
      <c r="C93" s="28" t="s">
        <v>37</v>
      </c>
      <c r="D93" s="28" t="s">
        <v>395</v>
      </c>
      <c r="E93" s="233" t="s">
        <v>394</v>
      </c>
      <c r="F93" s="5" t="str">
        <f t="shared" si="2"/>
        <v>04 1 02 20220</v>
      </c>
      <c r="G93" s="551">
        <v>410220220</v>
      </c>
      <c r="H93" s="551" t="str">
        <f t="shared" si="3"/>
        <v>0410220220</v>
      </c>
    </row>
    <row r="94" spans="1:8" ht="37.5">
      <c r="A94" s="28" t="s">
        <v>53</v>
      </c>
      <c r="B94" s="28" t="s">
        <v>94</v>
      </c>
      <c r="C94" s="28" t="s">
        <v>7</v>
      </c>
      <c r="D94" s="28" t="s">
        <v>22</v>
      </c>
      <c r="E94" s="190" t="s">
        <v>34</v>
      </c>
      <c r="F94" s="5" t="str">
        <f t="shared" ref="F94:F136" si="4">CONCATENATE(A94," ",B94," ",C94," ",D94)</f>
        <v>04 2 01 11010</v>
      </c>
      <c r="G94" s="551">
        <v>420111010</v>
      </c>
      <c r="H94" s="551" t="str">
        <f t="shared" si="3"/>
        <v>0420111010</v>
      </c>
    </row>
    <row r="95" spans="1:8" ht="37.5">
      <c r="A95" s="28" t="s">
        <v>53</v>
      </c>
      <c r="B95" s="28" t="s">
        <v>94</v>
      </c>
      <c r="C95" s="28" t="s">
        <v>7</v>
      </c>
      <c r="D95" s="28" t="s">
        <v>408</v>
      </c>
      <c r="E95" s="190" t="s">
        <v>2536</v>
      </c>
      <c r="F95" s="5" t="str">
        <f t="shared" si="4"/>
        <v>04 2 01 60020</v>
      </c>
      <c r="G95" s="551">
        <v>420160020</v>
      </c>
      <c r="H95" s="551" t="str">
        <f t="shared" si="3"/>
        <v>0420160020</v>
      </c>
    </row>
    <row r="96" spans="1:8" ht="37.5">
      <c r="A96" s="457" t="s">
        <v>53</v>
      </c>
      <c r="B96" s="457" t="s">
        <v>94</v>
      </c>
      <c r="C96" s="457" t="s">
        <v>37</v>
      </c>
      <c r="D96" s="457" t="s">
        <v>414</v>
      </c>
      <c r="E96" s="190" t="s">
        <v>1318</v>
      </c>
      <c r="F96" s="5" t="str">
        <f t="shared" si="4"/>
        <v>04 2 02 20130</v>
      </c>
      <c r="G96" s="551">
        <v>420220130</v>
      </c>
      <c r="H96" s="551" t="str">
        <f t="shared" si="3"/>
        <v>0420220130</v>
      </c>
    </row>
    <row r="97" spans="1:8" ht="75">
      <c r="A97" s="457" t="s">
        <v>53</v>
      </c>
      <c r="B97" s="457" t="s">
        <v>94</v>
      </c>
      <c r="C97" s="457" t="s">
        <v>37</v>
      </c>
      <c r="D97" s="457" t="s">
        <v>419</v>
      </c>
      <c r="E97" s="190" t="s">
        <v>1319</v>
      </c>
      <c r="F97" s="5" t="str">
        <f t="shared" si="4"/>
        <v>04 2 02 20810</v>
      </c>
      <c r="G97" s="551">
        <v>420220810</v>
      </c>
      <c r="H97" s="551" t="str">
        <f t="shared" si="3"/>
        <v>0420220810</v>
      </c>
    </row>
    <row r="98" spans="1:8" ht="37.5">
      <c r="A98" s="457" t="s">
        <v>53</v>
      </c>
      <c r="B98" s="457" t="s">
        <v>94</v>
      </c>
      <c r="C98" s="457" t="s">
        <v>37</v>
      </c>
      <c r="D98" s="457" t="s">
        <v>424</v>
      </c>
      <c r="E98" s="190" t="s">
        <v>423</v>
      </c>
      <c r="F98" s="5" t="str">
        <f t="shared" si="4"/>
        <v>04 2 02 20820</v>
      </c>
      <c r="G98" s="551">
        <v>420220820</v>
      </c>
      <c r="H98" s="551" t="str">
        <f t="shared" si="3"/>
        <v>0420220820</v>
      </c>
    </row>
    <row r="99" spans="1:8">
      <c r="A99" s="457" t="s">
        <v>53</v>
      </c>
      <c r="B99" s="457" t="s">
        <v>94</v>
      </c>
      <c r="C99" s="457" t="s">
        <v>37</v>
      </c>
      <c r="D99" s="457" t="s">
        <v>429</v>
      </c>
      <c r="E99" s="190" t="s">
        <v>428</v>
      </c>
      <c r="F99" s="5" t="str">
        <f t="shared" si="4"/>
        <v>04 2 02 20830</v>
      </c>
      <c r="G99" s="551">
        <v>420220830</v>
      </c>
      <c r="H99" s="551" t="str">
        <f t="shared" si="3"/>
        <v>0420220830</v>
      </c>
    </row>
    <row r="100" spans="1:8" ht="37.5">
      <c r="A100" s="457" t="s">
        <v>53</v>
      </c>
      <c r="B100" s="457" t="s">
        <v>94</v>
      </c>
      <c r="C100" s="457" t="s">
        <v>37</v>
      </c>
      <c r="D100" s="457" t="s">
        <v>434</v>
      </c>
      <c r="E100" s="190" t="s">
        <v>1320</v>
      </c>
      <c r="F100" s="5" t="str">
        <f t="shared" si="4"/>
        <v>04 2 02 21010</v>
      </c>
      <c r="G100" s="551">
        <v>420221010</v>
      </c>
      <c r="H100" s="551" t="str">
        <f t="shared" si="3"/>
        <v>0420221010</v>
      </c>
    </row>
    <row r="101" spans="1:8" ht="75">
      <c r="A101" s="457" t="s">
        <v>53</v>
      </c>
      <c r="B101" s="457" t="s">
        <v>94</v>
      </c>
      <c r="C101" s="457" t="s">
        <v>37</v>
      </c>
      <c r="D101" s="457" t="s">
        <v>1559</v>
      </c>
      <c r="E101" s="190" t="s">
        <v>1321</v>
      </c>
      <c r="F101" s="5" t="str">
        <f t="shared" si="4"/>
        <v>04 2 02 21030</v>
      </c>
      <c r="G101" s="551">
        <v>420221030</v>
      </c>
      <c r="H101" s="551" t="str">
        <f t="shared" si="3"/>
        <v>0420221030</v>
      </c>
    </row>
    <row r="102" spans="1:8" ht="37.5">
      <c r="A102" s="457" t="s">
        <v>53</v>
      </c>
      <c r="B102" s="457" t="s">
        <v>94</v>
      </c>
      <c r="C102" s="457" t="s">
        <v>37</v>
      </c>
      <c r="D102" s="457" t="s">
        <v>414</v>
      </c>
      <c r="E102" s="190" t="s">
        <v>1318</v>
      </c>
      <c r="F102" s="5" t="str">
        <f t="shared" si="4"/>
        <v>04 2 02 20130</v>
      </c>
      <c r="G102" s="551">
        <v>420220130</v>
      </c>
      <c r="H102" s="551" t="str">
        <f t="shared" si="3"/>
        <v>0420220130</v>
      </c>
    </row>
    <row r="103" spans="1:8" ht="75">
      <c r="A103" s="457" t="s">
        <v>53</v>
      </c>
      <c r="B103" s="457" t="s">
        <v>94</v>
      </c>
      <c r="C103" s="457" t="s">
        <v>37</v>
      </c>
      <c r="D103" s="457" t="s">
        <v>439</v>
      </c>
      <c r="E103" s="190" t="s">
        <v>1323</v>
      </c>
      <c r="F103" s="5" t="str">
        <f t="shared" si="4"/>
        <v>04 2 02 60090</v>
      </c>
      <c r="G103" s="551">
        <v>420260090</v>
      </c>
      <c r="H103" s="551" t="str">
        <f t="shared" si="3"/>
        <v>0420260090</v>
      </c>
    </row>
    <row r="104" spans="1:8" ht="37.5">
      <c r="A104" s="457" t="s">
        <v>53</v>
      </c>
      <c r="B104" s="457" t="s">
        <v>94</v>
      </c>
      <c r="C104" s="457" t="s">
        <v>37</v>
      </c>
      <c r="D104" s="457" t="s">
        <v>1560</v>
      </c>
      <c r="E104" s="190" t="s">
        <v>1324</v>
      </c>
      <c r="F104" s="5" t="str">
        <f t="shared" si="4"/>
        <v>04 2 02 76460</v>
      </c>
      <c r="G104" s="551">
        <v>420276460</v>
      </c>
      <c r="H104" s="551" t="str">
        <f t="shared" si="3"/>
        <v>0420276460</v>
      </c>
    </row>
    <row r="105" spans="1:8" ht="56.25">
      <c r="A105" s="457" t="s">
        <v>53</v>
      </c>
      <c r="B105" s="457" t="s">
        <v>94</v>
      </c>
      <c r="C105" s="457" t="s">
        <v>37</v>
      </c>
      <c r="D105" s="457" t="s">
        <v>1561</v>
      </c>
      <c r="E105" s="190" t="s">
        <v>1326</v>
      </c>
      <c r="F105" s="5" t="str">
        <f t="shared" si="4"/>
        <v>04 2 02 76470</v>
      </c>
      <c r="G105" s="551">
        <v>420276470</v>
      </c>
      <c r="H105" s="551" t="str">
        <f t="shared" si="3"/>
        <v>0420276470</v>
      </c>
    </row>
    <row r="106" spans="1:8" ht="37.5">
      <c r="A106" s="457" t="s">
        <v>53</v>
      </c>
      <c r="B106" s="457" t="s">
        <v>94</v>
      </c>
      <c r="C106" s="457" t="s">
        <v>37</v>
      </c>
      <c r="D106" s="457" t="s">
        <v>1562</v>
      </c>
      <c r="E106" s="190" t="s">
        <v>1328</v>
      </c>
      <c r="F106" s="5" t="str">
        <f t="shared" si="4"/>
        <v>04 2 02 S6460</v>
      </c>
      <c r="G106" s="551" t="s">
        <v>1994</v>
      </c>
      <c r="H106" s="551" t="str">
        <f t="shared" si="3"/>
        <v>04202S6460</v>
      </c>
    </row>
    <row r="107" spans="1:8" ht="56.25">
      <c r="A107" s="457" t="s">
        <v>53</v>
      </c>
      <c r="B107" s="457" t="s">
        <v>94</v>
      </c>
      <c r="C107" s="457" t="s">
        <v>37</v>
      </c>
      <c r="D107" s="457" t="s">
        <v>1563</v>
      </c>
      <c r="E107" s="264" t="s">
        <v>1330</v>
      </c>
      <c r="F107" s="5" t="str">
        <f t="shared" si="4"/>
        <v>04 2 02 S6470</v>
      </c>
      <c r="G107" s="551" t="s">
        <v>1995</v>
      </c>
      <c r="H107" s="551" t="str">
        <f t="shared" si="3"/>
        <v>04202S6470</v>
      </c>
    </row>
    <row r="108" spans="1:8" ht="56.25">
      <c r="A108" s="457" t="s">
        <v>53</v>
      </c>
      <c r="B108" s="457" t="s">
        <v>94</v>
      </c>
      <c r="C108" s="457" t="s">
        <v>48</v>
      </c>
      <c r="D108" s="457" t="s">
        <v>445</v>
      </c>
      <c r="E108" s="190" t="s">
        <v>1333</v>
      </c>
      <c r="F108" s="5" t="str">
        <f t="shared" si="4"/>
        <v>04 2 03 20570</v>
      </c>
      <c r="G108" s="551">
        <v>420320570</v>
      </c>
      <c r="H108" s="551" t="str">
        <f t="shared" si="3"/>
        <v>0420320570</v>
      </c>
    </row>
    <row r="109" spans="1:8" ht="112.5">
      <c r="A109" s="457" t="s">
        <v>53</v>
      </c>
      <c r="B109" s="457" t="s">
        <v>94</v>
      </c>
      <c r="C109" s="457" t="s">
        <v>48</v>
      </c>
      <c r="D109" s="457" t="s">
        <v>450</v>
      </c>
      <c r="E109" s="190" t="s">
        <v>1334</v>
      </c>
      <c r="F109" s="5" t="str">
        <f t="shared" si="4"/>
        <v>04 2 03 20920</v>
      </c>
      <c r="G109" s="551">
        <v>420320920</v>
      </c>
      <c r="H109" s="551" t="str">
        <f t="shared" si="3"/>
        <v>0420320920</v>
      </c>
    </row>
    <row r="110" spans="1:8" ht="37.5">
      <c r="A110" s="457" t="s">
        <v>53</v>
      </c>
      <c r="B110" s="457" t="s">
        <v>316</v>
      </c>
      <c r="C110" s="457" t="s">
        <v>7</v>
      </c>
      <c r="D110" s="457" t="s">
        <v>22</v>
      </c>
      <c r="E110" s="140" t="s">
        <v>34</v>
      </c>
      <c r="F110" s="5" t="str">
        <f t="shared" si="4"/>
        <v>04 3 01 11010</v>
      </c>
      <c r="G110" s="551">
        <v>430111010</v>
      </c>
      <c r="H110" s="551" t="str">
        <f t="shared" si="3"/>
        <v>0430111010</v>
      </c>
    </row>
    <row r="111" spans="1:8" ht="37.5">
      <c r="A111" s="457" t="s">
        <v>53</v>
      </c>
      <c r="B111" s="457" t="s">
        <v>316</v>
      </c>
      <c r="C111" s="457" t="s">
        <v>7</v>
      </c>
      <c r="D111" s="457" t="s">
        <v>1536</v>
      </c>
      <c r="E111" s="190" t="s">
        <v>1232</v>
      </c>
      <c r="F111" s="5" t="str">
        <f t="shared" si="4"/>
        <v>04 3 01 77250</v>
      </c>
      <c r="G111" s="551">
        <v>430177250</v>
      </c>
      <c r="H111" s="551" t="str">
        <f t="shared" si="3"/>
        <v>0430177250</v>
      </c>
    </row>
    <row r="112" spans="1:8" ht="37.5">
      <c r="A112" s="457" t="s">
        <v>53</v>
      </c>
      <c r="B112" s="457" t="s">
        <v>316</v>
      </c>
      <c r="C112" s="457" t="s">
        <v>37</v>
      </c>
      <c r="D112" s="457" t="s">
        <v>463</v>
      </c>
      <c r="E112" s="190" t="s">
        <v>462</v>
      </c>
      <c r="F112" s="5" t="str">
        <f t="shared" si="4"/>
        <v>04 3 02 20290</v>
      </c>
      <c r="G112" s="551">
        <v>430220290</v>
      </c>
      <c r="H112" s="551" t="str">
        <f t="shared" si="3"/>
        <v>0430220290</v>
      </c>
    </row>
    <row r="113" spans="1:8" ht="56.25">
      <c r="A113" s="457" t="s">
        <v>53</v>
      </c>
      <c r="B113" s="457" t="s">
        <v>316</v>
      </c>
      <c r="C113" s="457" t="s">
        <v>37</v>
      </c>
      <c r="D113" s="457" t="s">
        <v>1564</v>
      </c>
      <c r="E113" s="190" t="s">
        <v>1338</v>
      </c>
      <c r="F113" s="5" t="str">
        <f t="shared" si="4"/>
        <v>04 3 02 77260</v>
      </c>
      <c r="G113" s="551">
        <v>430277260</v>
      </c>
      <c r="H113" s="551" t="str">
        <f t="shared" si="3"/>
        <v>0430277260</v>
      </c>
    </row>
    <row r="114" spans="1:8" ht="56.25">
      <c r="A114" s="457" t="s">
        <v>53</v>
      </c>
      <c r="B114" s="457" t="s">
        <v>316</v>
      </c>
      <c r="C114" s="457" t="s">
        <v>37</v>
      </c>
      <c r="D114" s="457" t="s">
        <v>1565</v>
      </c>
      <c r="E114" s="190" t="s">
        <v>1340</v>
      </c>
      <c r="F114" s="5" t="str">
        <f t="shared" si="4"/>
        <v>04 3 02 S7260</v>
      </c>
      <c r="G114" s="551" t="s">
        <v>2651</v>
      </c>
      <c r="H114" s="551" t="str">
        <f t="shared" si="3"/>
        <v>04302S7260</v>
      </c>
    </row>
    <row r="115" spans="1:8" ht="37.5">
      <c r="A115" s="14" t="s">
        <v>53</v>
      </c>
      <c r="B115" s="14" t="s">
        <v>316</v>
      </c>
      <c r="C115" s="440" t="s">
        <v>48</v>
      </c>
      <c r="D115" s="440">
        <v>77150</v>
      </c>
      <c r="E115" s="190" t="s">
        <v>1343</v>
      </c>
      <c r="F115" s="5" t="str">
        <f t="shared" si="4"/>
        <v>04 3 03 77150</v>
      </c>
      <c r="G115" s="551">
        <v>430377150</v>
      </c>
      <c r="H115" s="551" t="str">
        <f t="shared" si="3"/>
        <v>0430377150</v>
      </c>
    </row>
    <row r="116" spans="1:8" ht="37.5">
      <c r="A116" s="457" t="s">
        <v>53</v>
      </c>
      <c r="B116" s="457" t="s">
        <v>316</v>
      </c>
      <c r="C116" s="457" t="s">
        <v>53</v>
      </c>
      <c r="D116" s="457" t="s">
        <v>22</v>
      </c>
      <c r="E116" s="190" t="s">
        <v>34</v>
      </c>
      <c r="F116" s="5" t="str">
        <f t="shared" si="4"/>
        <v>04 3 04 11010</v>
      </c>
      <c r="G116" s="551">
        <v>430411010</v>
      </c>
      <c r="H116" s="551" t="str">
        <f t="shared" si="3"/>
        <v>0430411010</v>
      </c>
    </row>
    <row r="117" spans="1:8">
      <c r="A117" s="457" t="s">
        <v>53</v>
      </c>
      <c r="B117" s="457" t="s">
        <v>316</v>
      </c>
      <c r="C117" s="457" t="s">
        <v>53</v>
      </c>
      <c r="D117" s="457" t="s">
        <v>472</v>
      </c>
      <c r="E117" s="265" t="s">
        <v>471</v>
      </c>
      <c r="F117" s="5" t="str">
        <f t="shared" si="4"/>
        <v>04 3 04 20280</v>
      </c>
      <c r="G117" s="551">
        <v>430420280</v>
      </c>
      <c r="H117" s="551" t="str">
        <f t="shared" si="3"/>
        <v>0430420280</v>
      </c>
    </row>
    <row r="118" spans="1:8" ht="37.5">
      <c r="A118" s="457" t="s">
        <v>53</v>
      </c>
      <c r="B118" s="457" t="s">
        <v>316</v>
      </c>
      <c r="C118" s="457" t="s">
        <v>53</v>
      </c>
      <c r="D118" s="457" t="s">
        <v>477</v>
      </c>
      <c r="E118" s="190" t="s">
        <v>476</v>
      </c>
      <c r="F118" s="5" t="str">
        <f t="shared" si="4"/>
        <v>04 3 04 20300</v>
      </c>
      <c r="G118" s="551">
        <v>430420300</v>
      </c>
      <c r="H118" s="551" t="str">
        <f t="shared" si="3"/>
        <v>0430420300</v>
      </c>
    </row>
    <row r="119" spans="1:8" ht="37.5">
      <c r="A119" s="457" t="s">
        <v>53</v>
      </c>
      <c r="B119" s="457" t="s">
        <v>316</v>
      </c>
      <c r="C119" s="457" t="s">
        <v>53</v>
      </c>
      <c r="D119" s="457" t="s">
        <v>482</v>
      </c>
      <c r="E119" s="190" t="s">
        <v>481</v>
      </c>
      <c r="F119" s="5" t="str">
        <f t="shared" si="4"/>
        <v>04 3 04 20780</v>
      </c>
      <c r="G119" s="551">
        <v>430420780</v>
      </c>
      <c r="H119" s="551" t="str">
        <f t="shared" si="3"/>
        <v>0430420780</v>
      </c>
    </row>
    <row r="120" spans="1:8" ht="75">
      <c r="A120" s="457" t="s">
        <v>53</v>
      </c>
      <c r="B120" s="457" t="s">
        <v>316</v>
      </c>
      <c r="C120" s="457" t="s">
        <v>53</v>
      </c>
      <c r="D120" s="457" t="s">
        <v>487</v>
      </c>
      <c r="E120" s="190" t="s">
        <v>1345</v>
      </c>
      <c r="F120" s="5" t="str">
        <f t="shared" si="4"/>
        <v>04 3 04 20790</v>
      </c>
      <c r="G120" s="551">
        <v>430420790</v>
      </c>
      <c r="H120" s="551" t="str">
        <f t="shared" si="3"/>
        <v>0430420790</v>
      </c>
    </row>
    <row r="121" spans="1:8" ht="75">
      <c r="A121" s="447" t="s">
        <v>53</v>
      </c>
      <c r="B121" s="447" t="s">
        <v>316</v>
      </c>
      <c r="C121" s="447" t="s">
        <v>53</v>
      </c>
      <c r="D121" s="447" t="s">
        <v>492</v>
      </c>
      <c r="E121" s="190" t="s">
        <v>1346</v>
      </c>
      <c r="F121" s="5" t="str">
        <f t="shared" si="4"/>
        <v>04 3 04 20800</v>
      </c>
      <c r="G121" s="551">
        <v>430420800</v>
      </c>
      <c r="H121" s="551" t="str">
        <f t="shared" si="3"/>
        <v>0430420800</v>
      </c>
    </row>
    <row r="122" spans="1:8" ht="75">
      <c r="A122" s="457" t="s">
        <v>53</v>
      </c>
      <c r="B122" s="457" t="s">
        <v>316</v>
      </c>
      <c r="C122" s="457" t="s">
        <v>53</v>
      </c>
      <c r="D122" s="457" t="s">
        <v>1566</v>
      </c>
      <c r="E122" s="450" t="s">
        <v>1347</v>
      </c>
      <c r="F122" s="5" t="str">
        <f t="shared" si="4"/>
        <v>04 3 04 77060</v>
      </c>
      <c r="G122" s="551">
        <v>430477060</v>
      </c>
      <c r="H122" s="551" t="str">
        <f t="shared" si="3"/>
        <v>0430477060</v>
      </c>
    </row>
    <row r="123" spans="1:8" ht="37.5">
      <c r="A123" s="457" t="s">
        <v>53</v>
      </c>
      <c r="B123" s="457" t="s">
        <v>316</v>
      </c>
      <c r="C123" s="457" t="s">
        <v>53</v>
      </c>
      <c r="D123" s="457" t="s">
        <v>482</v>
      </c>
      <c r="E123" s="190" t="s">
        <v>481</v>
      </c>
      <c r="F123" s="5" t="str">
        <f t="shared" si="4"/>
        <v>04 3 04 20780</v>
      </c>
      <c r="G123" s="551">
        <v>430420780</v>
      </c>
      <c r="H123" s="551" t="str">
        <f t="shared" si="3"/>
        <v>0430420780</v>
      </c>
    </row>
    <row r="124" spans="1:8" ht="75">
      <c r="A124" s="447" t="s">
        <v>53</v>
      </c>
      <c r="B124" s="447" t="s">
        <v>316</v>
      </c>
      <c r="C124" s="447" t="s">
        <v>53</v>
      </c>
      <c r="D124" s="447" t="s">
        <v>492</v>
      </c>
      <c r="E124" s="190" t="s">
        <v>1346</v>
      </c>
      <c r="F124" s="5" t="str">
        <f t="shared" si="4"/>
        <v>04 3 04 20800</v>
      </c>
      <c r="G124" s="551">
        <v>430420800</v>
      </c>
      <c r="H124" s="551" t="str">
        <f t="shared" si="3"/>
        <v>0430420800</v>
      </c>
    </row>
    <row r="125" spans="1:8">
      <c r="A125" s="440" t="s">
        <v>62</v>
      </c>
      <c r="B125" s="440" t="s">
        <v>15</v>
      </c>
      <c r="C125" s="440" t="s">
        <v>7</v>
      </c>
      <c r="D125" s="440" t="s">
        <v>503</v>
      </c>
      <c r="E125" s="190" t="s">
        <v>502</v>
      </c>
      <c r="F125" s="5" t="str">
        <f t="shared" si="4"/>
        <v>05 1 01 20390</v>
      </c>
      <c r="G125" s="551">
        <v>510120390</v>
      </c>
      <c r="H125" s="551" t="str">
        <f t="shared" si="3"/>
        <v>0510120390</v>
      </c>
    </row>
    <row r="126" spans="1:8">
      <c r="A126" s="440" t="s">
        <v>62</v>
      </c>
      <c r="B126" s="440" t="s">
        <v>15</v>
      </c>
      <c r="C126" s="440" t="s">
        <v>37</v>
      </c>
      <c r="D126" s="440" t="s">
        <v>503</v>
      </c>
      <c r="E126" s="190" t="s">
        <v>502</v>
      </c>
      <c r="F126" s="5" t="str">
        <f t="shared" si="4"/>
        <v>05 1 02 20390</v>
      </c>
      <c r="G126" s="551">
        <v>510220390</v>
      </c>
      <c r="H126" s="551" t="str">
        <f t="shared" si="3"/>
        <v>0510220390</v>
      </c>
    </row>
    <row r="127" spans="1:8" ht="37.5">
      <c r="A127" s="440" t="s">
        <v>68</v>
      </c>
      <c r="B127" s="440" t="s">
        <v>15</v>
      </c>
      <c r="C127" s="440" t="s">
        <v>7</v>
      </c>
      <c r="D127" s="440" t="s">
        <v>1567</v>
      </c>
      <c r="E127" s="450" t="s">
        <v>1352</v>
      </c>
      <c r="F127" s="5" t="str">
        <f t="shared" si="4"/>
        <v>06 1 01 50200</v>
      </c>
      <c r="G127" s="551">
        <v>610150200</v>
      </c>
      <c r="H127" s="551" t="str">
        <f t="shared" si="3"/>
        <v>0610150200</v>
      </c>
    </row>
    <row r="128" spans="1:8" ht="37.5">
      <c r="A128" s="440" t="s">
        <v>68</v>
      </c>
      <c r="B128" s="440" t="s">
        <v>15</v>
      </c>
      <c r="C128" s="440" t="s">
        <v>7</v>
      </c>
      <c r="D128" s="440" t="s">
        <v>1568</v>
      </c>
      <c r="E128" s="450" t="s">
        <v>517</v>
      </c>
      <c r="F128" s="5" t="str">
        <f t="shared" si="4"/>
        <v>06 1 01 70200</v>
      </c>
      <c r="G128" s="551">
        <v>610170200</v>
      </c>
      <c r="H128" s="551" t="str">
        <f t="shared" si="3"/>
        <v>0610170200</v>
      </c>
    </row>
    <row r="129" spans="1:8" ht="37.5">
      <c r="A129" s="440" t="s">
        <v>68</v>
      </c>
      <c r="B129" s="440" t="s">
        <v>15</v>
      </c>
      <c r="C129" s="440" t="s">
        <v>7</v>
      </c>
      <c r="D129" s="14" t="s">
        <v>1885</v>
      </c>
      <c r="E129" s="450" t="s">
        <v>1886</v>
      </c>
      <c r="F129" s="5" t="str">
        <f t="shared" si="4"/>
        <v>06 1 01 R0200</v>
      </c>
      <c r="G129" s="551" t="s">
        <v>2761</v>
      </c>
      <c r="H129" s="551" t="str">
        <f t="shared" si="3"/>
        <v>06101R0200</v>
      </c>
    </row>
    <row r="130" spans="1:8" ht="37.5">
      <c r="A130" s="440" t="s">
        <v>68</v>
      </c>
      <c r="B130" s="440" t="s">
        <v>15</v>
      </c>
      <c r="C130" s="440" t="s">
        <v>7</v>
      </c>
      <c r="D130" s="440" t="s">
        <v>1569</v>
      </c>
      <c r="E130" s="450" t="s">
        <v>517</v>
      </c>
      <c r="F130" s="5" t="str">
        <f t="shared" si="4"/>
        <v>06 1 01 L0200</v>
      </c>
      <c r="G130" s="551" t="s">
        <v>2760</v>
      </c>
      <c r="H130" s="551" t="str">
        <f t="shared" si="3"/>
        <v>06101L0200</v>
      </c>
    </row>
    <row r="131" spans="1:8" ht="37.5">
      <c r="A131" s="440" t="s">
        <v>73</v>
      </c>
      <c r="B131" s="440" t="s">
        <v>15</v>
      </c>
      <c r="C131" s="440" t="s">
        <v>7</v>
      </c>
      <c r="D131" s="440" t="s">
        <v>535</v>
      </c>
      <c r="E131" s="450" t="s">
        <v>534</v>
      </c>
      <c r="F131" s="5" t="str">
        <f t="shared" si="4"/>
        <v>07 1 01 20060</v>
      </c>
      <c r="G131" s="551">
        <v>710120060</v>
      </c>
      <c r="H131" s="551" t="str">
        <f t="shared" si="3"/>
        <v>0710120060</v>
      </c>
    </row>
    <row r="132" spans="1:8" ht="37.5">
      <c r="A132" s="440" t="s">
        <v>73</v>
      </c>
      <c r="B132" s="440" t="s">
        <v>15</v>
      </c>
      <c r="C132" s="440" t="s">
        <v>7</v>
      </c>
      <c r="D132" s="440" t="s">
        <v>537</v>
      </c>
      <c r="E132" s="450" t="s">
        <v>1368</v>
      </c>
      <c r="F132" s="5" t="str">
        <f t="shared" si="4"/>
        <v>07 1 01 21130</v>
      </c>
      <c r="G132" s="551">
        <v>710121130</v>
      </c>
      <c r="H132" s="551" t="str">
        <f t="shared" si="3"/>
        <v>0710121130</v>
      </c>
    </row>
    <row r="133" spans="1:8" ht="37.5">
      <c r="A133" s="440" t="s">
        <v>73</v>
      </c>
      <c r="B133" s="440" t="s">
        <v>94</v>
      </c>
      <c r="C133" s="440" t="s">
        <v>7</v>
      </c>
      <c r="D133" s="457" t="s">
        <v>22</v>
      </c>
      <c r="E133" s="450" t="s">
        <v>34</v>
      </c>
      <c r="F133" s="5" t="str">
        <f t="shared" si="4"/>
        <v>07 2 01 11010</v>
      </c>
      <c r="G133" s="551">
        <v>720111010</v>
      </c>
      <c r="H133" s="551" t="str">
        <f t="shared" si="3"/>
        <v>0720111010</v>
      </c>
    </row>
    <row r="134" spans="1:8" ht="56.25">
      <c r="A134" s="440" t="s">
        <v>73</v>
      </c>
      <c r="B134" s="440" t="s">
        <v>94</v>
      </c>
      <c r="C134" s="440" t="s">
        <v>7</v>
      </c>
      <c r="D134" s="457" t="s">
        <v>1539</v>
      </c>
      <c r="E134" s="190" t="s">
        <v>1238</v>
      </c>
      <c r="F134" s="5" t="str">
        <f t="shared" si="4"/>
        <v>07 2 01 77080</v>
      </c>
      <c r="G134" s="551">
        <v>720177080</v>
      </c>
      <c r="H134" s="551" t="str">
        <f t="shared" si="3"/>
        <v>0720177080</v>
      </c>
    </row>
    <row r="135" spans="1:8" ht="37.5">
      <c r="A135" s="440" t="s">
        <v>73</v>
      </c>
      <c r="B135" s="440" t="s">
        <v>94</v>
      </c>
      <c r="C135" s="440" t="s">
        <v>7</v>
      </c>
      <c r="D135" s="457" t="s">
        <v>1536</v>
      </c>
      <c r="E135" s="190" t="s">
        <v>1232</v>
      </c>
      <c r="F135" s="5" t="str">
        <f t="shared" si="4"/>
        <v>07 2 01 77250</v>
      </c>
      <c r="G135" s="551">
        <v>720177250</v>
      </c>
      <c r="H135" s="551" t="str">
        <f t="shared" si="3"/>
        <v>0720177250</v>
      </c>
    </row>
    <row r="136" spans="1:8" ht="56.25">
      <c r="A136" s="440" t="s">
        <v>73</v>
      </c>
      <c r="B136" s="440" t="s">
        <v>94</v>
      </c>
      <c r="C136" s="440" t="s">
        <v>7</v>
      </c>
      <c r="D136" s="457" t="s">
        <v>1540</v>
      </c>
      <c r="E136" s="190" t="s">
        <v>1241</v>
      </c>
      <c r="F136" s="5" t="str">
        <f t="shared" si="4"/>
        <v>07 2 01 S7080</v>
      </c>
      <c r="G136" s="551" t="s">
        <v>2020</v>
      </c>
      <c r="H136" s="551" t="str">
        <f t="shared" si="3"/>
        <v>07201S7080</v>
      </c>
    </row>
    <row r="137" spans="1:8" ht="37.5">
      <c r="A137" s="440" t="s">
        <v>73</v>
      </c>
      <c r="B137" s="440" t="s">
        <v>94</v>
      </c>
      <c r="C137" s="440" t="s">
        <v>37</v>
      </c>
      <c r="D137" s="457" t="s">
        <v>22</v>
      </c>
      <c r="E137" s="450" t="s">
        <v>34</v>
      </c>
      <c r="F137" s="5" t="str">
        <f t="shared" ref="F137:F169" si="5">CONCATENATE(A137," ",B137," ",C137," ",D137)</f>
        <v>07 2 02 11010</v>
      </c>
      <c r="G137" s="551">
        <v>720211010</v>
      </c>
      <c r="H137" s="551" t="str">
        <f t="shared" ref="H137:H200" si="6">TEXT(G137,"0000000000")</f>
        <v>0720211010</v>
      </c>
    </row>
    <row r="138" spans="1:8" ht="37.5">
      <c r="A138" s="440" t="s">
        <v>73</v>
      </c>
      <c r="B138" s="440" t="s">
        <v>94</v>
      </c>
      <c r="C138" s="440" t="s">
        <v>48</v>
      </c>
      <c r="D138" s="457" t="s">
        <v>22</v>
      </c>
      <c r="E138" s="450" t="s">
        <v>34</v>
      </c>
      <c r="F138" s="5" t="str">
        <f t="shared" si="5"/>
        <v>07 2 03 11010</v>
      </c>
      <c r="G138" s="551">
        <v>720311010</v>
      </c>
      <c r="H138" s="551" t="str">
        <f t="shared" si="6"/>
        <v>0720311010</v>
      </c>
    </row>
    <row r="139" spans="1:8" ht="37.5">
      <c r="A139" s="440" t="s">
        <v>73</v>
      </c>
      <c r="B139" s="440" t="s">
        <v>94</v>
      </c>
      <c r="C139" s="440" t="s">
        <v>53</v>
      </c>
      <c r="D139" s="457" t="s">
        <v>22</v>
      </c>
      <c r="E139" s="450" t="s">
        <v>34</v>
      </c>
      <c r="F139" s="5" t="str">
        <f t="shared" si="5"/>
        <v>07 2 04 11010</v>
      </c>
      <c r="G139" s="551">
        <v>720411010</v>
      </c>
      <c r="H139" s="551" t="str">
        <f t="shared" si="6"/>
        <v>0720411010</v>
      </c>
    </row>
    <row r="140" spans="1:8" ht="37.5">
      <c r="A140" s="440" t="s">
        <v>73</v>
      </c>
      <c r="B140" s="440" t="s">
        <v>94</v>
      </c>
      <c r="C140" s="440" t="s">
        <v>53</v>
      </c>
      <c r="D140" s="457" t="s">
        <v>22</v>
      </c>
      <c r="E140" s="450" t="s">
        <v>34</v>
      </c>
      <c r="F140" s="5" t="str">
        <f t="shared" si="5"/>
        <v>07 2 04 11010</v>
      </c>
      <c r="G140" s="551">
        <v>720411010</v>
      </c>
      <c r="H140" s="551" t="str">
        <f t="shared" si="6"/>
        <v>0720411010</v>
      </c>
    </row>
    <row r="141" spans="1:8" ht="37.5">
      <c r="A141" s="440" t="s">
        <v>73</v>
      </c>
      <c r="B141" s="440" t="s">
        <v>94</v>
      </c>
      <c r="C141" s="440" t="s">
        <v>53</v>
      </c>
      <c r="D141" s="457" t="s">
        <v>1575</v>
      </c>
      <c r="E141" s="450" t="s">
        <v>1376</v>
      </c>
      <c r="F141" s="5" t="str">
        <f t="shared" si="5"/>
        <v>07 2 04 51440</v>
      </c>
      <c r="G141" s="551">
        <v>720451440</v>
      </c>
      <c r="H141" s="551" t="str">
        <f t="shared" si="6"/>
        <v>0720451440</v>
      </c>
    </row>
    <row r="142" spans="1:8" ht="37.5">
      <c r="A142" s="440" t="s">
        <v>73</v>
      </c>
      <c r="B142" s="440" t="s">
        <v>94</v>
      </c>
      <c r="C142" s="440" t="s">
        <v>53</v>
      </c>
      <c r="D142" s="457" t="s">
        <v>1576</v>
      </c>
      <c r="E142" s="450" t="s">
        <v>1378</v>
      </c>
      <c r="F142" s="5" t="str">
        <f t="shared" si="5"/>
        <v>07 2 04 71440</v>
      </c>
      <c r="G142" s="551">
        <v>720471440</v>
      </c>
      <c r="H142" s="551" t="str">
        <f t="shared" si="6"/>
        <v>0720471440</v>
      </c>
    </row>
    <row r="143" spans="1:8" ht="37.5">
      <c r="A143" s="440" t="s">
        <v>73</v>
      </c>
      <c r="B143" s="440" t="s">
        <v>94</v>
      </c>
      <c r="C143" s="440" t="s">
        <v>62</v>
      </c>
      <c r="D143" s="457" t="s">
        <v>22</v>
      </c>
      <c r="E143" s="450" t="s">
        <v>34</v>
      </c>
      <c r="F143" s="5" t="str">
        <f t="shared" si="5"/>
        <v>07 2 05 11010</v>
      </c>
      <c r="G143" s="551">
        <v>720511010</v>
      </c>
      <c r="H143" s="551" t="str">
        <f t="shared" si="6"/>
        <v>0720511010</v>
      </c>
    </row>
    <row r="144" spans="1:8" ht="37.5">
      <c r="A144" s="440" t="s">
        <v>73</v>
      </c>
      <c r="B144" s="440" t="s">
        <v>94</v>
      </c>
      <c r="C144" s="440" t="s">
        <v>68</v>
      </c>
      <c r="D144" s="440" t="s">
        <v>570</v>
      </c>
      <c r="E144" s="450" t="s">
        <v>569</v>
      </c>
      <c r="F144" s="5" t="str">
        <f t="shared" si="5"/>
        <v>07 2 06 20400</v>
      </c>
      <c r="G144" s="551">
        <v>720620400</v>
      </c>
      <c r="H144" s="551" t="str">
        <f t="shared" si="6"/>
        <v>0720620400</v>
      </c>
    </row>
    <row r="145" spans="1:8" ht="112.5">
      <c r="A145" s="440" t="s">
        <v>73</v>
      </c>
      <c r="B145" s="440" t="s">
        <v>94</v>
      </c>
      <c r="C145" s="440" t="s">
        <v>93</v>
      </c>
      <c r="D145" s="440" t="s">
        <v>578</v>
      </c>
      <c r="E145" s="450" t="s">
        <v>1384</v>
      </c>
      <c r="F145" s="5" t="str">
        <f t="shared" si="5"/>
        <v>07 2 08 21230</v>
      </c>
      <c r="G145" s="551">
        <v>720821230</v>
      </c>
      <c r="H145" s="551" t="str">
        <f t="shared" si="6"/>
        <v>0720821230</v>
      </c>
    </row>
    <row r="146" spans="1:8" ht="37.5">
      <c r="A146" s="440" t="s">
        <v>73</v>
      </c>
      <c r="B146" s="440" t="s">
        <v>94</v>
      </c>
      <c r="C146" s="440" t="s">
        <v>580</v>
      </c>
      <c r="D146" s="440" t="s">
        <v>1577</v>
      </c>
      <c r="E146" s="450" t="s">
        <v>1386</v>
      </c>
      <c r="F146" s="5" t="str">
        <f t="shared" si="5"/>
        <v>07 2 09 21280</v>
      </c>
      <c r="G146" s="551">
        <v>720921280</v>
      </c>
      <c r="H146" s="551" t="str">
        <f t="shared" si="6"/>
        <v>0720921280</v>
      </c>
    </row>
    <row r="147" spans="1:8" ht="75">
      <c r="A147" s="440" t="s">
        <v>73</v>
      </c>
      <c r="B147" s="440" t="s">
        <v>94</v>
      </c>
      <c r="C147" s="440" t="s">
        <v>652</v>
      </c>
      <c r="D147" s="440" t="s">
        <v>1578</v>
      </c>
      <c r="E147" s="190" t="s">
        <v>1390</v>
      </c>
      <c r="F147" s="5" t="str">
        <f t="shared" si="5"/>
        <v>07 2 10 S6660</v>
      </c>
      <c r="G147" s="551" t="s">
        <v>2736</v>
      </c>
      <c r="H147" s="551" t="str">
        <f t="shared" si="6"/>
        <v>07210S6660</v>
      </c>
    </row>
    <row r="148" spans="1:8" ht="37.5">
      <c r="A148" s="440" t="s">
        <v>73</v>
      </c>
      <c r="B148" s="440" t="s">
        <v>94</v>
      </c>
      <c r="C148" s="440" t="s">
        <v>652</v>
      </c>
      <c r="D148" s="440" t="s">
        <v>1579</v>
      </c>
      <c r="E148" s="190" t="s">
        <v>1392</v>
      </c>
      <c r="F148" s="5" t="str">
        <f t="shared" si="5"/>
        <v>07 2 10 76660</v>
      </c>
      <c r="G148" s="551">
        <v>721076660</v>
      </c>
      <c r="H148" s="551" t="str">
        <f t="shared" si="6"/>
        <v>0721076660</v>
      </c>
    </row>
    <row r="149" spans="1:8" ht="56.25">
      <c r="A149" s="440" t="s">
        <v>73</v>
      </c>
      <c r="B149" s="440" t="s">
        <v>94</v>
      </c>
      <c r="C149" s="440" t="s">
        <v>674</v>
      </c>
      <c r="D149" s="440" t="s">
        <v>1581</v>
      </c>
      <c r="E149" s="190" t="s">
        <v>1394</v>
      </c>
      <c r="F149" s="5" t="str">
        <f t="shared" si="5"/>
        <v>07 2 11 60160</v>
      </c>
      <c r="G149" s="551">
        <v>721160160</v>
      </c>
      <c r="H149" s="551" t="str">
        <f t="shared" si="6"/>
        <v>0721160160</v>
      </c>
    </row>
    <row r="150" spans="1:8" ht="56.25">
      <c r="A150" s="440" t="s">
        <v>73</v>
      </c>
      <c r="B150" s="440" t="s">
        <v>94</v>
      </c>
      <c r="C150" s="440" t="s">
        <v>751</v>
      </c>
      <c r="D150" s="440" t="s">
        <v>101</v>
      </c>
      <c r="E150" s="190" t="s">
        <v>100</v>
      </c>
      <c r="F150" s="5" t="str">
        <f t="shared" si="5"/>
        <v>07 2 13 40010</v>
      </c>
      <c r="G150" s="551">
        <v>721340010</v>
      </c>
      <c r="H150" s="551" t="str">
        <f t="shared" si="6"/>
        <v>0721340010</v>
      </c>
    </row>
    <row r="151" spans="1:8" ht="56.25">
      <c r="A151" s="440" t="s">
        <v>73</v>
      </c>
      <c r="B151" s="440" t="s">
        <v>94</v>
      </c>
      <c r="C151" s="440" t="s">
        <v>73</v>
      </c>
      <c r="D151" s="440" t="s">
        <v>101</v>
      </c>
      <c r="E151" s="450" t="s">
        <v>100</v>
      </c>
      <c r="F151" s="5" t="str">
        <f t="shared" si="5"/>
        <v>07 2 07 40010</v>
      </c>
      <c r="G151" s="551">
        <v>720740010</v>
      </c>
      <c r="H151" s="551" t="str">
        <f t="shared" si="6"/>
        <v>0720740010</v>
      </c>
    </row>
    <row r="152" spans="1:8" ht="37.5">
      <c r="A152" s="440" t="s">
        <v>93</v>
      </c>
      <c r="B152" s="440" t="s">
        <v>15</v>
      </c>
      <c r="C152" s="440" t="s">
        <v>7</v>
      </c>
      <c r="D152" s="457" t="s">
        <v>22</v>
      </c>
      <c r="E152" s="450" t="s">
        <v>34</v>
      </c>
      <c r="F152" s="5" t="str">
        <f t="shared" si="5"/>
        <v>08 1 01 11010</v>
      </c>
      <c r="G152" s="551">
        <v>810111010</v>
      </c>
      <c r="H152" s="551" t="str">
        <f t="shared" si="6"/>
        <v>0810111010</v>
      </c>
    </row>
    <row r="153" spans="1:8" ht="37.5">
      <c r="A153" s="440" t="s">
        <v>93</v>
      </c>
      <c r="B153" s="440" t="s">
        <v>15</v>
      </c>
      <c r="C153" s="440" t="s">
        <v>7</v>
      </c>
      <c r="D153" s="457" t="s">
        <v>1536</v>
      </c>
      <c r="E153" s="190" t="s">
        <v>1232</v>
      </c>
      <c r="F153" s="5" t="str">
        <f t="shared" si="5"/>
        <v>08 1 01 77250</v>
      </c>
      <c r="G153" s="551">
        <v>810177250</v>
      </c>
      <c r="H153" s="551" t="str">
        <f t="shared" si="6"/>
        <v>0810177250</v>
      </c>
    </row>
    <row r="154" spans="1:8" ht="37.5">
      <c r="A154" s="440" t="s">
        <v>93</v>
      </c>
      <c r="B154" s="440" t="s">
        <v>15</v>
      </c>
      <c r="C154" s="440" t="s">
        <v>37</v>
      </c>
      <c r="D154" s="457" t="s">
        <v>22</v>
      </c>
      <c r="E154" s="450" t="s">
        <v>34</v>
      </c>
      <c r="F154" s="5" t="str">
        <f t="shared" si="5"/>
        <v>08 1 02 11010</v>
      </c>
      <c r="G154" s="551">
        <v>810211010</v>
      </c>
      <c r="H154" s="551" t="str">
        <f t="shared" si="6"/>
        <v>0810211010</v>
      </c>
    </row>
    <row r="155" spans="1:8" ht="37.5">
      <c r="A155" s="440" t="s">
        <v>93</v>
      </c>
      <c r="B155" s="440" t="s">
        <v>15</v>
      </c>
      <c r="C155" s="440" t="s">
        <v>37</v>
      </c>
      <c r="D155" s="457" t="s">
        <v>1536</v>
      </c>
      <c r="E155" s="190" t="s">
        <v>1232</v>
      </c>
      <c r="F155" s="5" t="str">
        <f t="shared" si="5"/>
        <v>08 1 02 77250</v>
      </c>
      <c r="G155" s="551">
        <v>810277250</v>
      </c>
      <c r="H155" s="551" t="str">
        <f t="shared" si="6"/>
        <v>0810277250</v>
      </c>
    </row>
    <row r="156" spans="1:8" ht="37.5">
      <c r="A156" s="440" t="s">
        <v>93</v>
      </c>
      <c r="B156" s="440" t="s">
        <v>94</v>
      </c>
      <c r="C156" s="440" t="s">
        <v>7</v>
      </c>
      <c r="D156" s="440" t="s">
        <v>602</v>
      </c>
      <c r="E156" s="450" t="s">
        <v>601</v>
      </c>
      <c r="F156" s="5" t="str">
        <f t="shared" si="5"/>
        <v>08 2 01 20420</v>
      </c>
      <c r="G156" s="551">
        <v>820120420</v>
      </c>
      <c r="H156" s="551" t="str">
        <f t="shared" si="6"/>
        <v>0820120420</v>
      </c>
    </row>
    <row r="157" spans="1:8" ht="56.25">
      <c r="A157" s="440" t="s">
        <v>93</v>
      </c>
      <c r="B157" s="440" t="s">
        <v>316</v>
      </c>
      <c r="C157" s="440" t="s">
        <v>7</v>
      </c>
      <c r="D157" s="440" t="s">
        <v>1585</v>
      </c>
      <c r="E157" s="190" t="s">
        <v>575</v>
      </c>
      <c r="F157" s="5" t="str">
        <f t="shared" si="5"/>
        <v>08 3 01 S7000</v>
      </c>
      <c r="G157" s="551" t="s">
        <v>2773</v>
      </c>
      <c r="H157" s="551" t="str">
        <f t="shared" si="6"/>
        <v>08301S7000</v>
      </c>
    </row>
    <row r="158" spans="1:8" ht="37.5">
      <c r="A158" s="440" t="s">
        <v>93</v>
      </c>
      <c r="B158" s="440" t="s">
        <v>94</v>
      </c>
      <c r="C158" s="440" t="s">
        <v>7</v>
      </c>
      <c r="D158" s="440" t="s">
        <v>602</v>
      </c>
      <c r="E158" s="450" t="s">
        <v>601</v>
      </c>
      <c r="F158" s="5" t="str">
        <f t="shared" si="5"/>
        <v>08 2 01 20420</v>
      </c>
      <c r="G158" s="551">
        <v>820120420</v>
      </c>
      <c r="H158" s="551" t="str">
        <f t="shared" si="6"/>
        <v>0820120420</v>
      </c>
    </row>
    <row r="159" spans="1:8" s="670" customFormat="1" ht="75">
      <c r="A159" s="73" t="s">
        <v>93</v>
      </c>
      <c r="B159" s="73" t="s">
        <v>94</v>
      </c>
      <c r="C159" s="73" t="s">
        <v>37</v>
      </c>
      <c r="D159" s="73" t="s">
        <v>606</v>
      </c>
      <c r="E159" s="304" t="s">
        <v>605</v>
      </c>
      <c r="F159" s="320" t="str">
        <f t="shared" si="5"/>
        <v>08 2 02 20440</v>
      </c>
      <c r="G159" s="732">
        <v>820220440</v>
      </c>
      <c r="H159" s="551" t="str">
        <f t="shared" si="6"/>
        <v>0820220440</v>
      </c>
    </row>
    <row r="160" spans="1:8" s="670" customFormat="1" ht="75">
      <c r="A160" s="73" t="s">
        <v>93</v>
      </c>
      <c r="B160" s="73" t="s">
        <v>94</v>
      </c>
      <c r="C160" s="73" t="s">
        <v>48</v>
      </c>
      <c r="D160" s="73" t="s">
        <v>606</v>
      </c>
      <c r="E160" s="304" t="s">
        <v>605</v>
      </c>
      <c r="F160" s="320" t="str">
        <f t="shared" si="5"/>
        <v>08 2 03 20440</v>
      </c>
      <c r="G160" s="732">
        <v>820320440</v>
      </c>
      <c r="H160" s="551" t="str">
        <f t="shared" si="6"/>
        <v>0820320440</v>
      </c>
    </row>
    <row r="161" spans="1:8" ht="56.25">
      <c r="A161" s="440" t="s">
        <v>93</v>
      </c>
      <c r="B161" s="440" t="s">
        <v>94</v>
      </c>
      <c r="C161" s="440" t="s">
        <v>53</v>
      </c>
      <c r="D161" s="440" t="s">
        <v>610</v>
      </c>
      <c r="E161" s="450" t="s">
        <v>1405</v>
      </c>
      <c r="F161" s="5" t="str">
        <f t="shared" si="5"/>
        <v>08 2 04 60120</v>
      </c>
      <c r="G161" s="551">
        <v>820460120</v>
      </c>
      <c r="H161" s="551" t="str">
        <f t="shared" si="6"/>
        <v>0820460120</v>
      </c>
    </row>
    <row r="162" spans="1:8">
      <c r="A162" s="440" t="s">
        <v>93</v>
      </c>
      <c r="B162" s="440" t="s">
        <v>316</v>
      </c>
      <c r="C162" s="440" t="s">
        <v>7</v>
      </c>
      <c r="D162" s="440" t="s">
        <v>1584</v>
      </c>
      <c r="E162" s="450" t="s">
        <v>1407</v>
      </c>
      <c r="F162" s="5" t="str">
        <f t="shared" si="5"/>
        <v>08 3 01 40050</v>
      </c>
      <c r="G162" s="551">
        <v>830140050</v>
      </c>
      <c r="H162" s="551" t="str">
        <f t="shared" si="6"/>
        <v>0830140050</v>
      </c>
    </row>
    <row r="163" spans="1:8" s="670" customFormat="1">
      <c r="A163" s="73" t="s">
        <v>580</v>
      </c>
      <c r="B163" s="73" t="s">
        <v>105</v>
      </c>
      <c r="C163" s="73" t="s">
        <v>7</v>
      </c>
      <c r="D163" s="73" t="s">
        <v>629</v>
      </c>
      <c r="E163" s="304" t="s">
        <v>628</v>
      </c>
      <c r="F163" s="320" t="str">
        <f t="shared" si="5"/>
        <v>09 Б 01 20230</v>
      </c>
      <c r="G163" s="732" t="s">
        <v>2725</v>
      </c>
      <c r="H163" s="551" t="str">
        <f t="shared" si="6"/>
        <v>09Б0120230</v>
      </c>
    </row>
    <row r="164" spans="1:8" ht="56.25">
      <c r="A164" s="440" t="s">
        <v>580</v>
      </c>
      <c r="B164" s="440" t="s">
        <v>105</v>
      </c>
      <c r="C164" s="440" t="s">
        <v>7</v>
      </c>
      <c r="D164" s="440" t="s">
        <v>632</v>
      </c>
      <c r="E164" s="450" t="s">
        <v>631</v>
      </c>
      <c r="F164" s="5" t="str">
        <f t="shared" si="5"/>
        <v>09 Б 01 20460</v>
      </c>
      <c r="G164" s="551" t="s">
        <v>2056</v>
      </c>
      <c r="H164" s="551" t="str">
        <f t="shared" si="6"/>
        <v>09Б0120460</v>
      </c>
    </row>
    <row r="165" spans="1:8">
      <c r="A165" s="440" t="s">
        <v>580</v>
      </c>
      <c r="B165" s="440" t="s">
        <v>105</v>
      </c>
      <c r="C165" s="440" t="s">
        <v>37</v>
      </c>
      <c r="D165" s="440" t="s">
        <v>629</v>
      </c>
      <c r="E165" s="450" t="s">
        <v>628</v>
      </c>
      <c r="F165" s="5" t="str">
        <f t="shared" si="5"/>
        <v>09 Б 02 20230</v>
      </c>
      <c r="G165" s="551" t="s">
        <v>2726</v>
      </c>
      <c r="H165" s="551" t="str">
        <f t="shared" si="6"/>
        <v>09Б0220230</v>
      </c>
    </row>
    <row r="166" spans="1:8" ht="56.25">
      <c r="A166" s="440" t="s">
        <v>580</v>
      </c>
      <c r="B166" s="440" t="s">
        <v>105</v>
      </c>
      <c r="C166" s="440" t="s">
        <v>37</v>
      </c>
      <c r="D166" s="440" t="s">
        <v>632</v>
      </c>
      <c r="E166" s="450" t="s">
        <v>631</v>
      </c>
      <c r="F166" s="5" t="str">
        <f t="shared" si="5"/>
        <v>09 Б 02 20460</v>
      </c>
      <c r="G166" s="551" t="s">
        <v>2057</v>
      </c>
      <c r="H166" s="551" t="str">
        <f t="shared" si="6"/>
        <v>09Б0220460</v>
      </c>
    </row>
    <row r="167" spans="1:8" s="670" customFormat="1">
      <c r="A167" s="73" t="s">
        <v>580</v>
      </c>
      <c r="B167" s="73" t="s">
        <v>105</v>
      </c>
      <c r="C167" s="73" t="s">
        <v>48</v>
      </c>
      <c r="D167" s="73" t="s">
        <v>629</v>
      </c>
      <c r="E167" s="304" t="s">
        <v>628</v>
      </c>
      <c r="F167" s="320" t="str">
        <f t="shared" si="5"/>
        <v>09 Б 03 20230</v>
      </c>
      <c r="G167" s="732" t="s">
        <v>2727</v>
      </c>
      <c r="H167" s="551" t="str">
        <f t="shared" si="6"/>
        <v>09Б0320230</v>
      </c>
    </row>
    <row r="168" spans="1:8" ht="56.25">
      <c r="A168" s="440" t="s">
        <v>580</v>
      </c>
      <c r="B168" s="440" t="s">
        <v>105</v>
      </c>
      <c r="C168" s="440" t="s">
        <v>48</v>
      </c>
      <c r="D168" s="440" t="s">
        <v>632</v>
      </c>
      <c r="E168" s="450" t="s">
        <v>631</v>
      </c>
      <c r="F168" s="5" t="str">
        <f t="shared" si="5"/>
        <v>09 Б 03 20460</v>
      </c>
      <c r="G168" s="551" t="s">
        <v>2058</v>
      </c>
      <c r="H168" s="551" t="str">
        <f t="shared" si="6"/>
        <v>09Б0320460</v>
      </c>
    </row>
    <row r="169" spans="1:8" s="670" customFormat="1">
      <c r="A169" s="73" t="s">
        <v>580</v>
      </c>
      <c r="B169" s="73" t="s">
        <v>105</v>
      </c>
      <c r="C169" s="73" t="s">
        <v>53</v>
      </c>
      <c r="D169" s="73" t="s">
        <v>629</v>
      </c>
      <c r="E169" s="304" t="s">
        <v>628</v>
      </c>
      <c r="F169" s="320" t="str">
        <f t="shared" si="5"/>
        <v>09 Б 04 20230</v>
      </c>
      <c r="G169" s="732" t="s">
        <v>2728</v>
      </c>
      <c r="H169" s="551" t="str">
        <f t="shared" si="6"/>
        <v>09Б0420230</v>
      </c>
    </row>
    <row r="170" spans="1:8" ht="56.25">
      <c r="A170" s="440" t="s">
        <v>580</v>
      </c>
      <c r="B170" s="440" t="s">
        <v>105</v>
      </c>
      <c r="C170" s="440" t="s">
        <v>53</v>
      </c>
      <c r="D170" s="440" t="s">
        <v>632</v>
      </c>
      <c r="E170" s="450" t="s">
        <v>631</v>
      </c>
      <c r="F170" s="5" t="str">
        <f t="shared" ref="F170:F199" si="7">CONCATENATE(A170," ",B170," ",C170," ",D170)</f>
        <v>09 Б 04 20460</v>
      </c>
      <c r="G170" s="551" t="s">
        <v>2059</v>
      </c>
      <c r="H170" s="551" t="str">
        <f t="shared" si="6"/>
        <v>09Б0420460</v>
      </c>
    </row>
    <row r="171" spans="1:8" s="670" customFormat="1">
      <c r="A171" s="73" t="s">
        <v>580</v>
      </c>
      <c r="B171" s="73" t="s">
        <v>105</v>
      </c>
      <c r="C171" s="73" t="s">
        <v>62</v>
      </c>
      <c r="D171" s="73" t="s">
        <v>629</v>
      </c>
      <c r="E171" s="304" t="s">
        <v>628</v>
      </c>
      <c r="F171" s="320" t="str">
        <f t="shared" si="7"/>
        <v>09 Б 05 20230</v>
      </c>
      <c r="G171" s="732" t="s">
        <v>2729</v>
      </c>
      <c r="H171" s="551" t="str">
        <f t="shared" si="6"/>
        <v>09Б0520230</v>
      </c>
    </row>
    <row r="172" spans="1:8" ht="56.25">
      <c r="A172" s="440" t="s">
        <v>580</v>
      </c>
      <c r="B172" s="440" t="s">
        <v>105</v>
      </c>
      <c r="C172" s="440" t="s">
        <v>62</v>
      </c>
      <c r="D172" s="440" t="s">
        <v>632</v>
      </c>
      <c r="E172" s="450" t="s">
        <v>631</v>
      </c>
      <c r="F172" s="5" t="str">
        <f t="shared" si="7"/>
        <v>09 Б 05 20460</v>
      </c>
      <c r="G172" s="551" t="s">
        <v>2060</v>
      </c>
      <c r="H172" s="551" t="str">
        <f t="shared" si="6"/>
        <v>09Б0520460</v>
      </c>
    </row>
    <row r="173" spans="1:8" ht="37.5">
      <c r="A173" s="440" t="s">
        <v>580</v>
      </c>
      <c r="B173" s="440" t="s">
        <v>105</v>
      </c>
      <c r="C173" s="440" t="s">
        <v>68</v>
      </c>
      <c r="D173" s="457" t="s">
        <v>22</v>
      </c>
      <c r="E173" s="450" t="s">
        <v>34</v>
      </c>
      <c r="F173" s="5" t="str">
        <f t="shared" si="7"/>
        <v>09 Б 06 11010</v>
      </c>
      <c r="G173" s="551" t="s">
        <v>2061</v>
      </c>
      <c r="H173" s="551" t="str">
        <f t="shared" si="6"/>
        <v>09Б0611010</v>
      </c>
    </row>
    <row r="174" spans="1:8" ht="37.5">
      <c r="A174" s="440" t="s">
        <v>652</v>
      </c>
      <c r="B174" s="440" t="s">
        <v>105</v>
      </c>
      <c r="C174" s="440" t="s">
        <v>37</v>
      </c>
      <c r="D174" s="440" t="s">
        <v>667</v>
      </c>
      <c r="E174" s="450" t="s">
        <v>666</v>
      </c>
      <c r="F174" s="5" t="str">
        <f t="shared" si="7"/>
        <v>10 Б 02 20050</v>
      </c>
      <c r="G174" s="551" t="s">
        <v>2063</v>
      </c>
      <c r="H174" s="551" t="str">
        <f t="shared" si="6"/>
        <v>10Б0220050</v>
      </c>
    </row>
    <row r="175" spans="1:8">
      <c r="A175" s="440" t="s">
        <v>652</v>
      </c>
      <c r="B175" s="440" t="s">
        <v>105</v>
      </c>
      <c r="C175" s="440" t="s">
        <v>48</v>
      </c>
      <c r="D175" s="440" t="s">
        <v>672</v>
      </c>
      <c r="E175" s="450" t="s">
        <v>671</v>
      </c>
      <c r="F175" s="5" t="str">
        <f t="shared" si="7"/>
        <v>10 Б 03 20010</v>
      </c>
      <c r="G175" s="551" t="s">
        <v>2064</v>
      </c>
      <c r="H175" s="551" t="str">
        <f t="shared" si="6"/>
        <v>10Б0320010</v>
      </c>
    </row>
    <row r="176" spans="1:8" ht="75">
      <c r="A176" s="440" t="s">
        <v>674</v>
      </c>
      <c r="B176" s="254" t="s">
        <v>105</v>
      </c>
      <c r="C176" s="440" t="s">
        <v>7</v>
      </c>
      <c r="D176" s="440" t="s">
        <v>683</v>
      </c>
      <c r="E176" s="450" t="s">
        <v>682</v>
      </c>
      <c r="F176" s="5" t="str">
        <f t="shared" si="7"/>
        <v>11 Б 01 20030</v>
      </c>
      <c r="G176" s="551" t="s">
        <v>2065</v>
      </c>
      <c r="H176" s="551" t="str">
        <f t="shared" si="6"/>
        <v>11Б0120030</v>
      </c>
    </row>
    <row r="177" spans="1:8" ht="37.5">
      <c r="A177" s="440" t="s">
        <v>674</v>
      </c>
      <c r="B177" s="254" t="s">
        <v>105</v>
      </c>
      <c r="C177" s="440" t="s">
        <v>7</v>
      </c>
      <c r="D177" s="440" t="s">
        <v>687</v>
      </c>
      <c r="E177" s="450" t="s">
        <v>686</v>
      </c>
      <c r="F177" s="5" t="str">
        <f t="shared" si="7"/>
        <v>11 Б 01 20070</v>
      </c>
      <c r="G177" s="551" t="s">
        <v>2066</v>
      </c>
      <c r="H177" s="551" t="str">
        <f t="shared" si="6"/>
        <v>11Б0120070</v>
      </c>
    </row>
    <row r="178" spans="1:8" ht="37.5">
      <c r="A178" s="440" t="s">
        <v>674</v>
      </c>
      <c r="B178" s="254" t="s">
        <v>105</v>
      </c>
      <c r="C178" s="440" t="s">
        <v>7</v>
      </c>
      <c r="D178" s="440" t="s">
        <v>691</v>
      </c>
      <c r="E178" s="450" t="s">
        <v>690</v>
      </c>
      <c r="F178" s="5" t="str">
        <f t="shared" si="7"/>
        <v>11 Б 01 20840</v>
      </c>
      <c r="G178" s="551" t="s">
        <v>2067</v>
      </c>
      <c r="H178" s="551" t="str">
        <f t="shared" si="6"/>
        <v>11Б0120840</v>
      </c>
    </row>
    <row r="179" spans="1:8" ht="112.5">
      <c r="A179" s="28">
        <v>72</v>
      </c>
      <c r="B179" s="28" t="s">
        <v>94</v>
      </c>
      <c r="C179" s="457" t="s">
        <v>12</v>
      </c>
      <c r="D179" s="59">
        <v>21120</v>
      </c>
      <c r="E179" s="270" t="s">
        <v>1480</v>
      </c>
      <c r="F179" s="5" t="str">
        <f t="shared" si="7"/>
        <v>72 2 00 21120</v>
      </c>
      <c r="G179" s="551">
        <v>7220021120</v>
      </c>
      <c r="H179" s="551" t="str">
        <f t="shared" si="6"/>
        <v>7220021120</v>
      </c>
    </row>
    <row r="180" spans="1:8" ht="112.5">
      <c r="A180" s="28">
        <v>77</v>
      </c>
      <c r="B180" s="28" t="s">
        <v>94</v>
      </c>
      <c r="C180" s="457" t="s">
        <v>12</v>
      </c>
      <c r="D180" s="59">
        <v>21120</v>
      </c>
      <c r="E180" s="270" t="s">
        <v>1480</v>
      </c>
      <c r="F180" s="5" t="str">
        <f t="shared" si="7"/>
        <v>77 2 00 21120</v>
      </c>
      <c r="G180" s="551">
        <v>7720021120</v>
      </c>
      <c r="H180" s="551" t="str">
        <f t="shared" si="6"/>
        <v>7720021120</v>
      </c>
    </row>
    <row r="181" spans="1:8" ht="112.5">
      <c r="A181" s="28">
        <v>80</v>
      </c>
      <c r="B181" s="28" t="s">
        <v>94</v>
      </c>
      <c r="C181" s="457" t="s">
        <v>12</v>
      </c>
      <c r="D181" s="59">
        <v>21120</v>
      </c>
      <c r="E181" s="270" t="s">
        <v>1480</v>
      </c>
      <c r="F181" s="5" t="str">
        <f t="shared" si="7"/>
        <v>80 2 00 21120</v>
      </c>
      <c r="G181" s="551">
        <v>8020021120</v>
      </c>
      <c r="H181" s="551" t="str">
        <f t="shared" si="6"/>
        <v>8020021120</v>
      </c>
    </row>
    <row r="182" spans="1:8" ht="112.5">
      <c r="A182" s="28">
        <v>82</v>
      </c>
      <c r="B182" s="28" t="s">
        <v>94</v>
      </c>
      <c r="C182" s="457" t="s">
        <v>12</v>
      </c>
      <c r="D182" s="59">
        <v>21120</v>
      </c>
      <c r="E182" s="270" t="s">
        <v>1480</v>
      </c>
      <c r="F182" s="5" t="str">
        <f t="shared" si="7"/>
        <v>82 2 00 21120</v>
      </c>
      <c r="G182" s="551">
        <v>8220021120</v>
      </c>
      <c r="H182" s="551" t="str">
        <f t="shared" si="6"/>
        <v>8220021120</v>
      </c>
    </row>
    <row r="183" spans="1:8" ht="112.5">
      <c r="A183" s="28" t="s">
        <v>1184</v>
      </c>
      <c r="B183" s="28" t="s">
        <v>94</v>
      </c>
      <c r="C183" s="457" t="s">
        <v>12</v>
      </c>
      <c r="D183" s="59">
        <v>21120</v>
      </c>
      <c r="E183" s="270" t="s">
        <v>1507</v>
      </c>
      <c r="F183" s="5" t="str">
        <f t="shared" si="7"/>
        <v>83 2 00 21120</v>
      </c>
      <c r="G183" s="551">
        <v>8320021120</v>
      </c>
      <c r="H183" s="551" t="str">
        <f t="shared" si="6"/>
        <v>8320021120</v>
      </c>
    </row>
    <row r="184" spans="1:8" ht="56.25">
      <c r="A184" s="440" t="s">
        <v>674</v>
      </c>
      <c r="B184" s="254" t="s">
        <v>105</v>
      </c>
      <c r="C184" s="440" t="s">
        <v>37</v>
      </c>
      <c r="D184" s="440" t="s">
        <v>696</v>
      </c>
      <c r="E184" s="450" t="s">
        <v>1416</v>
      </c>
      <c r="F184" s="5" t="str">
        <f t="shared" si="7"/>
        <v>11 Б 02 20180</v>
      </c>
      <c r="G184" s="551" t="s">
        <v>2069</v>
      </c>
      <c r="H184" s="551" t="str">
        <f t="shared" si="6"/>
        <v>11Б0220180</v>
      </c>
    </row>
    <row r="185" spans="1:8" ht="56.25">
      <c r="A185" s="440" t="s">
        <v>674</v>
      </c>
      <c r="B185" s="254" t="s">
        <v>105</v>
      </c>
      <c r="C185" s="440" t="s">
        <v>48</v>
      </c>
      <c r="D185" s="440" t="s">
        <v>701</v>
      </c>
      <c r="E185" s="450" t="s">
        <v>700</v>
      </c>
      <c r="F185" s="5" t="str">
        <f t="shared" si="7"/>
        <v>11 Б 03 20340</v>
      </c>
      <c r="G185" s="551" t="s">
        <v>2070</v>
      </c>
      <c r="H185" s="551" t="str">
        <f t="shared" si="6"/>
        <v>11Б0320340</v>
      </c>
    </row>
    <row r="186" spans="1:8" ht="56.25">
      <c r="A186" s="440" t="s">
        <v>703</v>
      </c>
      <c r="B186" s="440" t="s">
        <v>15</v>
      </c>
      <c r="C186" s="440" t="s">
        <v>7</v>
      </c>
      <c r="D186" s="440" t="s">
        <v>713</v>
      </c>
      <c r="E186" s="450" t="s">
        <v>1419</v>
      </c>
      <c r="F186" s="5" t="str">
        <f t="shared" si="7"/>
        <v>12 1 01 60130</v>
      </c>
      <c r="G186" s="551">
        <v>1210160130</v>
      </c>
      <c r="H186" s="551" t="str">
        <f t="shared" si="6"/>
        <v>1210160130</v>
      </c>
    </row>
    <row r="187" spans="1:8" ht="56.25">
      <c r="A187" s="440" t="s">
        <v>703</v>
      </c>
      <c r="B187" s="440" t="s">
        <v>15</v>
      </c>
      <c r="C187" s="440" t="s">
        <v>37</v>
      </c>
      <c r="D187" s="440" t="s">
        <v>716</v>
      </c>
      <c r="E187" s="450" t="s">
        <v>717</v>
      </c>
      <c r="F187" s="5" t="str">
        <f t="shared" si="7"/>
        <v>12 1 02 20480</v>
      </c>
      <c r="G187" s="551">
        <v>1210220480</v>
      </c>
      <c r="H187" s="551" t="str">
        <f t="shared" si="6"/>
        <v>1210220480</v>
      </c>
    </row>
    <row r="188" spans="1:8" ht="56.25">
      <c r="A188" s="440" t="s">
        <v>703</v>
      </c>
      <c r="B188" s="440" t="s">
        <v>15</v>
      </c>
      <c r="C188" s="440" t="s">
        <v>48</v>
      </c>
      <c r="D188" s="440" t="s">
        <v>716</v>
      </c>
      <c r="E188" s="450" t="s">
        <v>717</v>
      </c>
      <c r="F188" s="5" t="str">
        <f t="shared" si="7"/>
        <v>12 1 03 20480</v>
      </c>
      <c r="G188" s="551">
        <v>1210320480</v>
      </c>
      <c r="H188" s="551" t="str">
        <f t="shared" si="6"/>
        <v>1210320480</v>
      </c>
    </row>
    <row r="189" spans="1:8" ht="37.5">
      <c r="A189" s="440" t="s">
        <v>703</v>
      </c>
      <c r="B189" s="440" t="s">
        <v>316</v>
      </c>
      <c r="C189" s="440" t="s">
        <v>7</v>
      </c>
      <c r="D189" s="440" t="s">
        <v>745</v>
      </c>
      <c r="E189" s="450" t="s">
        <v>746</v>
      </c>
      <c r="F189" s="5" t="str">
        <f t="shared" si="7"/>
        <v>12 3 01 20650</v>
      </c>
      <c r="G189" s="551">
        <v>1230120650</v>
      </c>
      <c r="H189" s="551" t="str">
        <f t="shared" si="6"/>
        <v>1230120650</v>
      </c>
    </row>
    <row r="190" spans="1:8" ht="37.5">
      <c r="A190" s="440" t="s">
        <v>703</v>
      </c>
      <c r="B190" s="440" t="s">
        <v>316</v>
      </c>
      <c r="C190" s="440" t="s">
        <v>37</v>
      </c>
      <c r="D190" s="440" t="s">
        <v>745</v>
      </c>
      <c r="E190" s="450" t="s">
        <v>746</v>
      </c>
      <c r="F190" s="5" t="str">
        <f t="shared" si="7"/>
        <v>12 3 02 20650</v>
      </c>
      <c r="G190" s="551">
        <v>1230220650</v>
      </c>
      <c r="H190" s="551" t="str">
        <f t="shared" si="6"/>
        <v>1230220650</v>
      </c>
    </row>
    <row r="191" spans="1:8" s="670" customFormat="1" ht="37.5">
      <c r="A191" s="73" t="s">
        <v>703</v>
      </c>
      <c r="B191" s="73" t="s">
        <v>94</v>
      </c>
      <c r="C191" s="73" t="s">
        <v>7</v>
      </c>
      <c r="D191" s="73" t="s">
        <v>726</v>
      </c>
      <c r="E191" s="304" t="s">
        <v>725</v>
      </c>
      <c r="F191" s="320" t="str">
        <f t="shared" si="7"/>
        <v>12 2 01 20640</v>
      </c>
      <c r="G191" s="732">
        <v>1220120640</v>
      </c>
      <c r="H191" s="551" t="str">
        <f t="shared" si="6"/>
        <v>1220120640</v>
      </c>
    </row>
    <row r="192" spans="1:8" ht="37.5">
      <c r="A192" s="440" t="s">
        <v>703</v>
      </c>
      <c r="B192" s="440" t="s">
        <v>94</v>
      </c>
      <c r="C192" s="440" t="s">
        <v>37</v>
      </c>
      <c r="D192" s="440" t="s">
        <v>726</v>
      </c>
      <c r="E192" s="450" t="s">
        <v>725</v>
      </c>
      <c r="F192" s="5" t="str">
        <f t="shared" si="7"/>
        <v>12 2 02 20640</v>
      </c>
      <c r="G192" s="551">
        <v>1220220640</v>
      </c>
      <c r="H192" s="551" t="str">
        <f t="shared" si="6"/>
        <v>1220220640</v>
      </c>
    </row>
    <row r="193" spans="1:8" ht="37.5">
      <c r="A193" s="440" t="s">
        <v>703</v>
      </c>
      <c r="B193" s="440" t="s">
        <v>94</v>
      </c>
      <c r="C193" s="440" t="s">
        <v>48</v>
      </c>
      <c r="D193" s="440" t="s">
        <v>733</v>
      </c>
      <c r="E193" s="450" t="s">
        <v>732</v>
      </c>
      <c r="F193" s="5" t="str">
        <f t="shared" si="7"/>
        <v>12 2 03 20040</v>
      </c>
      <c r="G193" s="551">
        <v>1220320040</v>
      </c>
      <c r="H193" s="551" t="str">
        <f t="shared" si="6"/>
        <v>1220320040</v>
      </c>
    </row>
    <row r="194" spans="1:8" ht="56.25">
      <c r="A194" s="440" t="s">
        <v>703</v>
      </c>
      <c r="B194" s="440" t="s">
        <v>94</v>
      </c>
      <c r="C194" s="440" t="s">
        <v>48</v>
      </c>
      <c r="D194" s="440" t="s">
        <v>737</v>
      </c>
      <c r="E194" s="450" t="s">
        <v>736</v>
      </c>
      <c r="F194" s="5" t="str">
        <f t="shared" si="7"/>
        <v>12 2 03 20090</v>
      </c>
      <c r="G194" s="551">
        <v>1220320090</v>
      </c>
      <c r="H194" s="551" t="str">
        <f t="shared" si="6"/>
        <v>1220320090</v>
      </c>
    </row>
    <row r="195" spans="1:8" ht="56.25">
      <c r="A195" s="440" t="s">
        <v>751</v>
      </c>
      <c r="B195" s="440" t="s">
        <v>15</v>
      </c>
      <c r="C195" s="440" t="s">
        <v>7</v>
      </c>
      <c r="D195" s="440" t="s">
        <v>762</v>
      </c>
      <c r="E195" s="233" t="s">
        <v>1428</v>
      </c>
      <c r="F195" s="5" t="str">
        <f t="shared" si="7"/>
        <v>13 1 01 20450</v>
      </c>
      <c r="G195" s="551">
        <v>1310120450</v>
      </c>
      <c r="H195" s="551" t="str">
        <f t="shared" si="6"/>
        <v>1310120450</v>
      </c>
    </row>
    <row r="196" spans="1:8" ht="56.25">
      <c r="A196" s="440" t="s">
        <v>751</v>
      </c>
      <c r="B196" s="440" t="s">
        <v>94</v>
      </c>
      <c r="C196" s="440" t="s">
        <v>7</v>
      </c>
      <c r="D196" s="440" t="s">
        <v>770</v>
      </c>
      <c r="E196" s="233" t="s">
        <v>769</v>
      </c>
      <c r="F196" s="5" t="str">
        <f t="shared" si="7"/>
        <v>13 2 01 20620</v>
      </c>
      <c r="G196" s="551">
        <v>1320120620</v>
      </c>
      <c r="H196" s="551" t="str">
        <f t="shared" si="6"/>
        <v>1320120620</v>
      </c>
    </row>
    <row r="197" spans="1:8" ht="56.25">
      <c r="A197" s="440" t="s">
        <v>751</v>
      </c>
      <c r="B197" s="440" t="s">
        <v>94</v>
      </c>
      <c r="C197" s="440" t="s">
        <v>37</v>
      </c>
      <c r="D197" s="440" t="s">
        <v>770</v>
      </c>
      <c r="E197" s="233" t="s">
        <v>769</v>
      </c>
      <c r="F197" s="5" t="str">
        <f t="shared" si="7"/>
        <v>13 2 02 20620</v>
      </c>
      <c r="G197" s="551">
        <v>1320220620</v>
      </c>
      <c r="H197" s="551" t="str">
        <f t="shared" si="6"/>
        <v>1320220620</v>
      </c>
    </row>
    <row r="198" spans="1:8" ht="37.5">
      <c r="A198" s="28" t="s">
        <v>776</v>
      </c>
      <c r="B198" s="28" t="s">
        <v>15</v>
      </c>
      <c r="C198" s="28" t="s">
        <v>7</v>
      </c>
      <c r="D198" s="28" t="s">
        <v>784</v>
      </c>
      <c r="E198" s="233" t="s">
        <v>783</v>
      </c>
      <c r="F198" s="5" t="str">
        <f t="shared" si="7"/>
        <v>14 1 01 20630</v>
      </c>
      <c r="G198" s="551">
        <v>1410120630</v>
      </c>
      <c r="H198" s="551" t="str">
        <f t="shared" si="6"/>
        <v>1410120630</v>
      </c>
    </row>
    <row r="199" spans="1:8" ht="37.5">
      <c r="A199" s="218" t="s">
        <v>776</v>
      </c>
      <c r="B199" s="218" t="s">
        <v>15</v>
      </c>
      <c r="C199" s="218" t="s">
        <v>37</v>
      </c>
      <c r="D199" s="218" t="s">
        <v>784</v>
      </c>
      <c r="E199" s="233" t="s">
        <v>783</v>
      </c>
      <c r="F199" s="5" t="str">
        <f t="shared" si="7"/>
        <v>14 1 02 20630</v>
      </c>
      <c r="G199" s="551">
        <v>1410220630</v>
      </c>
      <c r="H199" s="551" t="str">
        <f t="shared" si="6"/>
        <v>1410220630</v>
      </c>
    </row>
    <row r="200" spans="1:8" ht="37.5">
      <c r="A200" s="218" t="s">
        <v>776</v>
      </c>
      <c r="B200" s="218" t="s">
        <v>15</v>
      </c>
      <c r="C200" s="218" t="s">
        <v>48</v>
      </c>
      <c r="D200" s="218" t="s">
        <v>791</v>
      </c>
      <c r="E200" s="233" t="s">
        <v>790</v>
      </c>
      <c r="F200" s="5" t="str">
        <f t="shared" ref="F200:F225" si="8">CONCATENATE(A200," ",B200," ",C200," ",D200)</f>
        <v>14 1 03 20080</v>
      </c>
      <c r="G200" s="551">
        <v>1410320080</v>
      </c>
      <c r="H200" s="551" t="str">
        <f t="shared" si="6"/>
        <v>1410320080</v>
      </c>
    </row>
    <row r="201" spans="1:8" ht="37.5">
      <c r="A201" s="218" t="s">
        <v>776</v>
      </c>
      <c r="B201" s="218" t="s">
        <v>15</v>
      </c>
      <c r="C201" s="218" t="s">
        <v>53</v>
      </c>
      <c r="D201" s="218" t="s">
        <v>796</v>
      </c>
      <c r="E201" s="233" t="s">
        <v>1436</v>
      </c>
      <c r="F201" s="5" t="str">
        <f t="shared" si="8"/>
        <v>14 1 04 60030</v>
      </c>
      <c r="G201" s="551">
        <v>1410460030</v>
      </c>
      <c r="H201" s="551" t="str">
        <f t="shared" ref="H201:H264" si="9">TEXT(G201,"0000000000")</f>
        <v>1410460030</v>
      </c>
    </row>
    <row r="202" spans="1:8" ht="75">
      <c r="A202" s="218" t="s">
        <v>776</v>
      </c>
      <c r="B202" s="218" t="s">
        <v>94</v>
      </c>
      <c r="C202" s="218" t="s">
        <v>7</v>
      </c>
      <c r="D202" s="218" t="s">
        <v>804</v>
      </c>
      <c r="E202" s="233" t="s">
        <v>803</v>
      </c>
      <c r="F202" s="5" t="str">
        <f t="shared" si="8"/>
        <v>14 2 01 20710</v>
      </c>
      <c r="G202" s="551">
        <v>1420120710</v>
      </c>
      <c r="H202" s="551" t="str">
        <f t="shared" si="9"/>
        <v>1420120710</v>
      </c>
    </row>
    <row r="203" spans="1:8" ht="75">
      <c r="A203" s="218" t="s">
        <v>776</v>
      </c>
      <c r="B203" s="218" t="s">
        <v>94</v>
      </c>
      <c r="C203" s="218" t="s">
        <v>37</v>
      </c>
      <c r="D203" s="218" t="s">
        <v>804</v>
      </c>
      <c r="E203" s="233" t="s">
        <v>803</v>
      </c>
      <c r="F203" s="5" t="str">
        <f t="shared" si="8"/>
        <v>14 2 02 20710</v>
      </c>
      <c r="G203" s="551">
        <v>1420220710</v>
      </c>
      <c r="H203" s="551" t="str">
        <f t="shared" si="9"/>
        <v>1420220710</v>
      </c>
    </row>
    <row r="204" spans="1:8" s="670" customFormat="1" ht="75">
      <c r="A204" s="672" t="s">
        <v>776</v>
      </c>
      <c r="B204" s="672" t="s">
        <v>94</v>
      </c>
      <c r="C204" s="672" t="s">
        <v>48</v>
      </c>
      <c r="D204" s="672" t="s">
        <v>804</v>
      </c>
      <c r="E204" s="673" t="s">
        <v>803</v>
      </c>
      <c r="F204" s="320" t="str">
        <f t="shared" si="8"/>
        <v>14 2 03 20710</v>
      </c>
      <c r="G204" s="732">
        <v>1420320710</v>
      </c>
      <c r="H204" s="551" t="str">
        <f t="shared" si="9"/>
        <v>1420320710</v>
      </c>
    </row>
    <row r="205" spans="1:8" ht="37.5">
      <c r="A205" s="218">
        <v>14</v>
      </c>
      <c r="B205" s="218">
        <v>2</v>
      </c>
      <c r="C205" s="218" t="s">
        <v>53</v>
      </c>
      <c r="D205" s="457" t="s">
        <v>22</v>
      </c>
      <c r="E205" s="233" t="s">
        <v>34</v>
      </c>
      <c r="F205" s="5" t="str">
        <f t="shared" si="8"/>
        <v>14 2 04 11010</v>
      </c>
      <c r="G205" s="551">
        <v>1420411010</v>
      </c>
      <c r="H205" s="551" t="str">
        <f t="shared" si="9"/>
        <v>1420411010</v>
      </c>
    </row>
    <row r="206" spans="1:8" s="670" customFormat="1" ht="37.5">
      <c r="A206" s="84" t="s">
        <v>813</v>
      </c>
      <c r="B206" s="84" t="s">
        <v>15</v>
      </c>
      <c r="C206" s="84" t="s">
        <v>48</v>
      </c>
      <c r="D206" s="84" t="s">
        <v>823</v>
      </c>
      <c r="E206" s="673" t="s">
        <v>822</v>
      </c>
      <c r="F206" s="320" t="str">
        <f t="shared" si="8"/>
        <v>15 1 03 20350</v>
      </c>
      <c r="G206" s="732">
        <v>1510320350</v>
      </c>
      <c r="H206" s="551" t="str">
        <f t="shared" si="9"/>
        <v>1510320350</v>
      </c>
    </row>
    <row r="207" spans="1:8" ht="37.5">
      <c r="A207" s="28" t="s">
        <v>813</v>
      </c>
      <c r="B207" s="28" t="s">
        <v>15</v>
      </c>
      <c r="C207" s="28" t="s">
        <v>53</v>
      </c>
      <c r="D207" s="28" t="s">
        <v>823</v>
      </c>
      <c r="E207" s="233" t="s">
        <v>822</v>
      </c>
      <c r="F207" s="5" t="str">
        <f t="shared" si="8"/>
        <v>15 1 04 20350</v>
      </c>
      <c r="G207" s="551">
        <v>1510420350</v>
      </c>
      <c r="H207" s="551" t="str">
        <f t="shared" si="9"/>
        <v>1510420350</v>
      </c>
    </row>
    <row r="208" spans="1:8" ht="56.25">
      <c r="A208" s="28" t="s">
        <v>813</v>
      </c>
      <c r="B208" s="28" t="s">
        <v>15</v>
      </c>
      <c r="C208" s="28" t="s">
        <v>53</v>
      </c>
      <c r="D208" s="28" t="s">
        <v>1588</v>
      </c>
      <c r="E208" s="190" t="s">
        <v>1445</v>
      </c>
      <c r="F208" s="5" t="str">
        <f t="shared" si="8"/>
        <v>15 1 04 77310</v>
      </c>
      <c r="G208" s="551">
        <v>1510477310</v>
      </c>
      <c r="H208" s="551" t="str">
        <f t="shared" si="9"/>
        <v>1510477310</v>
      </c>
    </row>
    <row r="209" spans="1:8" ht="56.25">
      <c r="A209" s="28" t="s">
        <v>813</v>
      </c>
      <c r="B209" s="28" t="s">
        <v>15</v>
      </c>
      <c r="C209" s="28" t="s">
        <v>53</v>
      </c>
      <c r="D209" s="28" t="s">
        <v>1589</v>
      </c>
      <c r="E209" s="190" t="s">
        <v>1447</v>
      </c>
      <c r="F209" s="5" t="str">
        <f t="shared" si="8"/>
        <v>15 1 04 S7310</v>
      </c>
      <c r="G209" s="551" t="s">
        <v>2739</v>
      </c>
      <c r="H209" s="551" t="str">
        <f t="shared" si="9"/>
        <v>15104S7310</v>
      </c>
    </row>
    <row r="210" spans="1:8" s="670" customFormat="1" ht="75">
      <c r="A210" s="84" t="s">
        <v>813</v>
      </c>
      <c r="B210" s="84" t="s">
        <v>94</v>
      </c>
      <c r="C210" s="84" t="s">
        <v>7</v>
      </c>
      <c r="D210" s="84" t="s">
        <v>837</v>
      </c>
      <c r="E210" s="673" t="s">
        <v>836</v>
      </c>
      <c r="F210" s="320" t="str">
        <f t="shared" si="8"/>
        <v>15 2 01 20370</v>
      </c>
      <c r="G210" s="732">
        <v>1520120370</v>
      </c>
      <c r="H210" s="551" t="str">
        <f t="shared" si="9"/>
        <v>1520120370</v>
      </c>
    </row>
    <row r="211" spans="1:8" ht="75">
      <c r="A211" s="28" t="s">
        <v>813</v>
      </c>
      <c r="B211" s="28" t="s">
        <v>94</v>
      </c>
      <c r="C211" s="28" t="s">
        <v>37</v>
      </c>
      <c r="D211" s="28" t="s">
        <v>837</v>
      </c>
      <c r="E211" s="233" t="s">
        <v>836</v>
      </c>
      <c r="F211" s="5" t="str">
        <f t="shared" si="8"/>
        <v>15 2 02 20370</v>
      </c>
      <c r="G211" s="551">
        <v>1520220370</v>
      </c>
      <c r="H211" s="551" t="str">
        <f t="shared" si="9"/>
        <v>1520220370</v>
      </c>
    </row>
    <row r="212" spans="1:8" s="670" customFormat="1" ht="75">
      <c r="A212" s="84" t="s">
        <v>813</v>
      </c>
      <c r="B212" s="84" t="s">
        <v>94</v>
      </c>
      <c r="C212" s="84" t="s">
        <v>48</v>
      </c>
      <c r="D212" s="84" t="s">
        <v>837</v>
      </c>
      <c r="E212" s="673" t="s">
        <v>836</v>
      </c>
      <c r="F212" s="320" t="str">
        <f t="shared" si="8"/>
        <v>15 2 03 20370</v>
      </c>
      <c r="G212" s="732">
        <v>1520320370</v>
      </c>
      <c r="H212" s="551" t="str">
        <f t="shared" si="9"/>
        <v>1520320370</v>
      </c>
    </row>
    <row r="213" spans="1:8" ht="37.5">
      <c r="A213" s="28" t="s">
        <v>813</v>
      </c>
      <c r="B213" s="28" t="s">
        <v>316</v>
      </c>
      <c r="C213" s="28" t="s">
        <v>7</v>
      </c>
      <c r="D213" s="28" t="s">
        <v>849</v>
      </c>
      <c r="E213" s="233" t="s">
        <v>848</v>
      </c>
      <c r="F213" s="5" t="str">
        <f t="shared" si="8"/>
        <v>15 3 01 20660</v>
      </c>
      <c r="G213" s="551">
        <v>1530120660</v>
      </c>
      <c r="H213" s="551" t="str">
        <f t="shared" si="9"/>
        <v>1530120660</v>
      </c>
    </row>
    <row r="214" spans="1:8" ht="37.5">
      <c r="A214" s="28" t="s">
        <v>813</v>
      </c>
      <c r="B214" s="28" t="s">
        <v>316</v>
      </c>
      <c r="C214" s="28" t="s">
        <v>37</v>
      </c>
      <c r="D214" s="28" t="s">
        <v>849</v>
      </c>
      <c r="E214" s="233" t="s">
        <v>848</v>
      </c>
      <c r="F214" s="5" t="str">
        <f t="shared" si="8"/>
        <v>15 3 02 20660</v>
      </c>
      <c r="G214" s="551">
        <v>1530220660</v>
      </c>
      <c r="H214" s="551" t="str">
        <f t="shared" si="9"/>
        <v>1530220660</v>
      </c>
    </row>
    <row r="215" spans="1:8" ht="56.25">
      <c r="A215" s="28" t="s">
        <v>813</v>
      </c>
      <c r="B215" s="28" t="s">
        <v>316</v>
      </c>
      <c r="C215" s="28" t="s">
        <v>48</v>
      </c>
      <c r="D215" s="28" t="s">
        <v>857</v>
      </c>
      <c r="E215" s="233" t="s">
        <v>1454</v>
      </c>
      <c r="F215" s="5" t="str">
        <f t="shared" si="8"/>
        <v>15 3 03 20100</v>
      </c>
      <c r="G215" s="551">
        <v>1530320100</v>
      </c>
      <c r="H215" s="551" t="str">
        <f t="shared" si="9"/>
        <v>1530320100</v>
      </c>
    </row>
    <row r="216" spans="1:8" ht="75">
      <c r="A216" s="457" t="s">
        <v>859</v>
      </c>
      <c r="B216" s="457" t="s">
        <v>15</v>
      </c>
      <c r="C216" s="457" t="s">
        <v>7</v>
      </c>
      <c r="D216" s="457" t="s">
        <v>871</v>
      </c>
      <c r="E216" s="270" t="s">
        <v>1456</v>
      </c>
      <c r="F216" s="5" t="str">
        <f t="shared" si="8"/>
        <v>16 1 01 20120</v>
      </c>
      <c r="G216" s="551">
        <v>1610120120</v>
      </c>
      <c r="H216" s="551" t="str">
        <f t="shared" si="9"/>
        <v>1610120120</v>
      </c>
    </row>
    <row r="217" spans="1:8" ht="37.5">
      <c r="A217" s="457" t="s">
        <v>859</v>
      </c>
      <c r="B217" s="457" t="s">
        <v>15</v>
      </c>
      <c r="C217" s="457" t="s">
        <v>48</v>
      </c>
      <c r="D217" s="457" t="s">
        <v>22</v>
      </c>
      <c r="E217" s="270" t="s">
        <v>34</v>
      </c>
      <c r="F217" s="5" t="str">
        <f t="shared" si="8"/>
        <v>16 1 03 11010</v>
      </c>
      <c r="G217" s="551">
        <v>1610311010</v>
      </c>
      <c r="H217" s="551" t="str">
        <f t="shared" si="9"/>
        <v>1610311010</v>
      </c>
    </row>
    <row r="218" spans="1:8" ht="75">
      <c r="A218" s="457" t="s">
        <v>859</v>
      </c>
      <c r="B218" s="457" t="s">
        <v>15</v>
      </c>
      <c r="C218" s="457" t="s">
        <v>62</v>
      </c>
      <c r="D218" s="457" t="s">
        <v>871</v>
      </c>
      <c r="E218" s="270" t="s">
        <v>870</v>
      </c>
      <c r="F218" s="5" t="str">
        <f t="shared" si="8"/>
        <v>16 1 05 20120</v>
      </c>
      <c r="G218" s="551">
        <v>1610520120</v>
      </c>
      <c r="H218" s="551" t="str">
        <f t="shared" si="9"/>
        <v>1610520120</v>
      </c>
    </row>
    <row r="219" spans="1:8" ht="37.5">
      <c r="A219" s="457" t="s">
        <v>859</v>
      </c>
      <c r="B219" s="457" t="s">
        <v>94</v>
      </c>
      <c r="C219" s="457" t="s">
        <v>7</v>
      </c>
      <c r="D219" s="457" t="s">
        <v>895</v>
      </c>
      <c r="E219" s="270" t="s">
        <v>894</v>
      </c>
      <c r="F219" s="5" t="str">
        <f t="shared" si="8"/>
        <v>16 2 01 20540</v>
      </c>
      <c r="G219" s="551">
        <v>1620120540</v>
      </c>
      <c r="H219" s="551" t="str">
        <f t="shared" si="9"/>
        <v>1620120540</v>
      </c>
    </row>
    <row r="220" spans="1:8" ht="37.5">
      <c r="A220" s="440" t="s">
        <v>859</v>
      </c>
      <c r="B220" s="440" t="s">
        <v>94</v>
      </c>
      <c r="C220" s="440" t="s">
        <v>37</v>
      </c>
      <c r="D220" s="440" t="s">
        <v>901</v>
      </c>
      <c r="E220" s="270" t="s">
        <v>900</v>
      </c>
      <c r="F220" s="5" t="str">
        <f t="shared" si="8"/>
        <v>16 2 02 20550</v>
      </c>
      <c r="G220" s="551">
        <v>1620220550</v>
      </c>
      <c r="H220" s="551" t="str">
        <f t="shared" si="9"/>
        <v>1620220550</v>
      </c>
    </row>
    <row r="221" spans="1:8" ht="37.5">
      <c r="A221" s="457" t="s">
        <v>859</v>
      </c>
      <c r="B221" s="457" t="s">
        <v>15</v>
      </c>
      <c r="C221" s="457" t="s">
        <v>53</v>
      </c>
      <c r="D221" s="457" t="s">
        <v>22</v>
      </c>
      <c r="E221" s="270" t="s">
        <v>34</v>
      </c>
      <c r="F221" s="5" t="str">
        <f t="shared" si="8"/>
        <v>16 1 04 11010</v>
      </c>
      <c r="G221" s="551">
        <v>1610411010</v>
      </c>
      <c r="H221" s="551" t="str">
        <f t="shared" si="9"/>
        <v>1610411010</v>
      </c>
    </row>
    <row r="222" spans="1:8" ht="56.25">
      <c r="A222" s="457" t="s">
        <v>859</v>
      </c>
      <c r="B222" s="457" t="s">
        <v>15</v>
      </c>
      <c r="C222" s="457" t="s">
        <v>37</v>
      </c>
      <c r="D222" s="457" t="s">
        <v>877</v>
      </c>
      <c r="E222" s="270" t="s">
        <v>876</v>
      </c>
      <c r="F222" s="5" t="str">
        <f t="shared" si="8"/>
        <v>16 1 02 20690</v>
      </c>
      <c r="G222" s="551">
        <v>1610220690</v>
      </c>
      <c r="H222" s="551" t="str">
        <f t="shared" si="9"/>
        <v>1610220690</v>
      </c>
    </row>
    <row r="223" spans="1:8" ht="37.5">
      <c r="A223" s="457" t="s">
        <v>813</v>
      </c>
      <c r="B223" s="457" t="s">
        <v>15</v>
      </c>
      <c r="C223" s="457" t="s">
        <v>7</v>
      </c>
      <c r="D223" s="457" t="s">
        <v>823</v>
      </c>
      <c r="E223" s="270" t="s">
        <v>822</v>
      </c>
      <c r="F223" s="5" t="str">
        <f t="shared" si="8"/>
        <v>15 1 01 20350</v>
      </c>
      <c r="G223" s="551">
        <v>1510120350</v>
      </c>
      <c r="H223" s="551" t="str">
        <f t="shared" si="9"/>
        <v>1510120350</v>
      </c>
    </row>
    <row r="224" spans="1:8" ht="37.5">
      <c r="A224" s="28" t="s">
        <v>813</v>
      </c>
      <c r="B224" s="28" t="s">
        <v>15</v>
      </c>
      <c r="C224" s="28" t="s">
        <v>37</v>
      </c>
      <c r="D224" s="28" t="s">
        <v>823</v>
      </c>
      <c r="E224" s="233" t="s">
        <v>822</v>
      </c>
      <c r="F224" s="5" t="str">
        <f t="shared" si="8"/>
        <v>15 1 02 20350</v>
      </c>
      <c r="G224" s="551">
        <v>1510220350</v>
      </c>
      <c r="H224" s="551" t="str">
        <f t="shared" si="9"/>
        <v>1510220350</v>
      </c>
    </row>
    <row r="225" spans="1:8" ht="37.5">
      <c r="A225" s="28" t="s">
        <v>903</v>
      </c>
      <c r="B225" s="28" t="s">
        <v>105</v>
      </c>
      <c r="C225" s="28" t="s">
        <v>7</v>
      </c>
      <c r="D225" s="28" t="s">
        <v>914</v>
      </c>
      <c r="E225" s="233" t="s">
        <v>913</v>
      </c>
      <c r="F225" s="5" t="str">
        <f t="shared" si="8"/>
        <v>17 Б 01 20490</v>
      </c>
      <c r="G225" s="551" t="s">
        <v>2106</v>
      </c>
      <c r="H225" s="551" t="str">
        <f t="shared" si="9"/>
        <v>17Б0120490</v>
      </c>
    </row>
    <row r="226" spans="1:8" ht="37.5">
      <c r="A226" s="28" t="s">
        <v>903</v>
      </c>
      <c r="B226" s="28" t="s">
        <v>105</v>
      </c>
      <c r="C226" s="28" t="s">
        <v>37</v>
      </c>
      <c r="D226" s="28" t="s">
        <v>914</v>
      </c>
      <c r="E226" s="233" t="s">
        <v>913</v>
      </c>
      <c r="F226" s="5" t="str">
        <f t="shared" ref="F226:F265" si="10">CONCATENATE(A226," ",B226," ",C226," ",D226)</f>
        <v>17 Б 02 20490</v>
      </c>
      <c r="G226" s="551" t="s">
        <v>2107</v>
      </c>
      <c r="H226" s="551" t="str">
        <f t="shared" si="9"/>
        <v>17Б0220490</v>
      </c>
    </row>
    <row r="227" spans="1:8" ht="112.5">
      <c r="A227" s="28" t="s">
        <v>918</v>
      </c>
      <c r="B227" s="28" t="s">
        <v>105</v>
      </c>
      <c r="C227" s="28" t="s">
        <v>7</v>
      </c>
      <c r="D227" s="28" t="s">
        <v>929</v>
      </c>
      <c r="E227" s="233" t="s">
        <v>1465</v>
      </c>
      <c r="F227" s="5" t="str">
        <f t="shared" si="10"/>
        <v>18 Б 01 60080</v>
      </c>
      <c r="G227" s="551" t="s">
        <v>2108</v>
      </c>
      <c r="H227" s="551" t="str">
        <f t="shared" si="9"/>
        <v>18Б0160080</v>
      </c>
    </row>
    <row r="228" spans="1:8" s="670" customFormat="1" ht="37.5">
      <c r="A228" s="84" t="s">
        <v>918</v>
      </c>
      <c r="B228" s="84" t="s">
        <v>105</v>
      </c>
      <c r="C228" s="84" t="s">
        <v>37</v>
      </c>
      <c r="D228" s="84" t="s">
        <v>933</v>
      </c>
      <c r="E228" s="673" t="s">
        <v>932</v>
      </c>
      <c r="F228" s="320" t="str">
        <f t="shared" si="10"/>
        <v>18 Б 02 20360</v>
      </c>
      <c r="G228" s="732" t="s">
        <v>2109</v>
      </c>
      <c r="H228" s="551" t="str">
        <f t="shared" si="9"/>
        <v>18Б0220360</v>
      </c>
    </row>
    <row r="229" spans="1:8" ht="56.25">
      <c r="A229" s="457" t="s">
        <v>68</v>
      </c>
      <c r="B229" s="457" t="s">
        <v>94</v>
      </c>
      <c r="C229" s="457" t="s">
        <v>7</v>
      </c>
      <c r="D229" s="457" t="s">
        <v>1570</v>
      </c>
      <c r="E229" s="450" t="s">
        <v>1358</v>
      </c>
      <c r="F229" s="5" t="str">
        <f t="shared" si="10"/>
        <v>06 2 01 09502</v>
      </c>
      <c r="G229" s="551">
        <v>620109502</v>
      </c>
      <c r="H229" s="551" t="str">
        <f t="shared" si="9"/>
        <v>0620109502</v>
      </c>
    </row>
    <row r="230" spans="1:8" ht="37.5">
      <c r="A230" s="457" t="s">
        <v>68</v>
      </c>
      <c r="B230" s="457" t="s">
        <v>94</v>
      </c>
      <c r="C230" s="457" t="s">
        <v>7</v>
      </c>
      <c r="D230" s="457" t="s">
        <v>1571</v>
      </c>
      <c r="E230" s="450" t="s">
        <v>525</v>
      </c>
      <c r="F230" s="5" t="str">
        <f t="shared" si="10"/>
        <v>06 2 01 09602</v>
      </c>
      <c r="G230" s="551">
        <v>620109602</v>
      </c>
      <c r="H230" s="551" t="str">
        <f t="shared" si="9"/>
        <v>0620109602</v>
      </c>
    </row>
    <row r="231" spans="1:8" ht="37.5">
      <c r="A231" s="457" t="s">
        <v>68</v>
      </c>
      <c r="B231" s="457" t="s">
        <v>94</v>
      </c>
      <c r="C231" s="457" t="s">
        <v>7</v>
      </c>
      <c r="D231" s="457" t="s">
        <v>1572</v>
      </c>
      <c r="E231" s="450" t="s">
        <v>1362</v>
      </c>
      <c r="F231" s="5" t="str">
        <f t="shared" si="10"/>
        <v>06 2 01 76580</v>
      </c>
      <c r="G231" s="551">
        <v>620176580</v>
      </c>
      <c r="H231" s="551" t="str">
        <f t="shared" si="9"/>
        <v>0620176580</v>
      </c>
    </row>
    <row r="232" spans="1:8" ht="75">
      <c r="A232" s="457" t="s">
        <v>68</v>
      </c>
      <c r="B232" s="457" t="s">
        <v>94</v>
      </c>
      <c r="C232" s="457" t="s">
        <v>7</v>
      </c>
      <c r="D232" s="457" t="s">
        <v>1573</v>
      </c>
      <c r="E232" s="190" t="s">
        <v>1364</v>
      </c>
      <c r="F232" s="5" t="str">
        <f t="shared" si="10"/>
        <v>06 2 01 76910</v>
      </c>
      <c r="G232" s="551">
        <v>620176910</v>
      </c>
      <c r="H232" s="551" t="str">
        <f t="shared" si="9"/>
        <v>0620176910</v>
      </c>
    </row>
    <row r="233" spans="1:8" ht="37.5">
      <c r="A233" s="457" t="s">
        <v>68</v>
      </c>
      <c r="B233" s="457" t="s">
        <v>94</v>
      </c>
      <c r="C233" s="457" t="s">
        <v>7</v>
      </c>
      <c r="D233" s="457" t="s">
        <v>1574</v>
      </c>
      <c r="E233" s="450" t="s">
        <v>525</v>
      </c>
      <c r="F233" s="5" t="str">
        <f t="shared" si="10"/>
        <v>06 2 01 S6910</v>
      </c>
      <c r="G233" s="551" t="s">
        <v>2711</v>
      </c>
      <c r="H233" s="551" t="str">
        <f t="shared" si="9"/>
        <v>06201S6910</v>
      </c>
    </row>
    <row r="234" spans="1:8" ht="37.5">
      <c r="A234" s="28">
        <v>70</v>
      </c>
      <c r="B234" s="28">
        <v>1</v>
      </c>
      <c r="C234" s="457" t="s">
        <v>12</v>
      </c>
      <c r="D234" s="59">
        <v>10010</v>
      </c>
      <c r="E234" s="270" t="s">
        <v>942</v>
      </c>
      <c r="F234" s="5" t="str">
        <f t="shared" si="10"/>
        <v>70 1 00 10010</v>
      </c>
      <c r="G234" s="551">
        <v>7010010010</v>
      </c>
      <c r="H234" s="551" t="str">
        <f t="shared" si="9"/>
        <v>7010010010</v>
      </c>
    </row>
    <row r="235" spans="1:8" ht="37.5">
      <c r="A235" s="28">
        <v>70</v>
      </c>
      <c r="B235" s="28">
        <v>1</v>
      </c>
      <c r="C235" s="457" t="s">
        <v>12</v>
      </c>
      <c r="D235" s="59">
        <v>10020</v>
      </c>
      <c r="E235" s="270" t="s">
        <v>945</v>
      </c>
      <c r="F235" s="5" t="str">
        <f t="shared" si="10"/>
        <v>70 1 00 10020</v>
      </c>
      <c r="G235" s="551">
        <v>7010010020</v>
      </c>
      <c r="H235" s="551" t="str">
        <f t="shared" si="9"/>
        <v>7010010020</v>
      </c>
    </row>
    <row r="236" spans="1:8" ht="37.5">
      <c r="A236" s="28">
        <v>70</v>
      </c>
      <c r="B236" s="28">
        <v>1</v>
      </c>
      <c r="C236" s="457" t="s">
        <v>12</v>
      </c>
      <c r="D236" s="59">
        <v>10050</v>
      </c>
      <c r="E236" s="270" t="s">
        <v>1525</v>
      </c>
      <c r="F236" s="5" t="str">
        <f t="shared" si="10"/>
        <v>70 1 00 10050</v>
      </c>
      <c r="G236" s="551">
        <v>7010010050</v>
      </c>
      <c r="H236" s="551" t="str">
        <f t="shared" si="9"/>
        <v>7010010050</v>
      </c>
    </row>
    <row r="237" spans="1:8" ht="37.5">
      <c r="A237" s="28">
        <v>70</v>
      </c>
      <c r="B237" s="28" t="s">
        <v>94</v>
      </c>
      <c r="C237" s="457" t="s">
        <v>12</v>
      </c>
      <c r="D237" s="59">
        <v>10010</v>
      </c>
      <c r="E237" s="270" t="s">
        <v>942</v>
      </c>
      <c r="F237" s="5" t="str">
        <f t="shared" si="10"/>
        <v>70 2 00 10010</v>
      </c>
      <c r="G237" s="551">
        <v>7020010010</v>
      </c>
      <c r="H237" s="551" t="str">
        <f t="shared" si="9"/>
        <v>7020010010</v>
      </c>
    </row>
    <row r="238" spans="1:8" ht="37.5">
      <c r="A238" s="28">
        <v>70</v>
      </c>
      <c r="B238" s="28">
        <v>2</v>
      </c>
      <c r="C238" s="457" t="s">
        <v>12</v>
      </c>
      <c r="D238" s="59">
        <v>10020</v>
      </c>
      <c r="E238" s="270" t="s">
        <v>945</v>
      </c>
      <c r="F238" s="5" t="str">
        <f t="shared" si="10"/>
        <v>70 2 00 10020</v>
      </c>
      <c r="G238" s="551">
        <v>7020010020</v>
      </c>
      <c r="H238" s="551" t="str">
        <f t="shared" si="9"/>
        <v>7020010020</v>
      </c>
    </row>
    <row r="239" spans="1:8" ht="12.75" customHeight="1">
      <c r="A239" s="539" t="s">
        <v>937</v>
      </c>
      <c r="B239" s="539" t="s">
        <v>346</v>
      </c>
      <c r="C239" s="537" t="s">
        <v>12</v>
      </c>
      <c r="D239" s="547">
        <v>10020</v>
      </c>
      <c r="E239" s="538" t="s">
        <v>945</v>
      </c>
      <c r="F239" s="5" t="str">
        <f t="shared" si="10"/>
        <v>70 6 00 10020</v>
      </c>
      <c r="G239" s="551">
        <v>7060010020</v>
      </c>
      <c r="H239" s="551" t="str">
        <f t="shared" si="9"/>
        <v>7060010020</v>
      </c>
    </row>
    <row r="240" spans="1:8" ht="37.5">
      <c r="A240" s="28">
        <v>70</v>
      </c>
      <c r="B240" s="28" t="s">
        <v>316</v>
      </c>
      <c r="C240" s="457" t="s">
        <v>12</v>
      </c>
      <c r="D240" s="59">
        <v>10010</v>
      </c>
      <c r="E240" s="270" t="s">
        <v>942</v>
      </c>
      <c r="F240" s="5" t="str">
        <f t="shared" si="10"/>
        <v>70 3 00 10010</v>
      </c>
      <c r="G240" s="551">
        <v>7030010010</v>
      </c>
      <c r="H240" s="551" t="str">
        <f t="shared" si="9"/>
        <v>7030010010</v>
      </c>
    </row>
    <row r="241" spans="1:8" ht="37.5">
      <c r="A241" s="28">
        <v>70</v>
      </c>
      <c r="B241" s="28" t="s">
        <v>316</v>
      </c>
      <c r="C241" s="457" t="s">
        <v>12</v>
      </c>
      <c r="D241" s="59">
        <v>10020</v>
      </c>
      <c r="E241" s="270" t="s">
        <v>945</v>
      </c>
      <c r="F241" s="5" t="str">
        <f t="shared" si="10"/>
        <v>70 3 00 10020</v>
      </c>
      <c r="G241" s="551">
        <v>7030010020</v>
      </c>
      <c r="H241" s="551" t="str">
        <f t="shared" si="9"/>
        <v>7030010020</v>
      </c>
    </row>
    <row r="242" spans="1:8" ht="37.5">
      <c r="A242" s="28">
        <v>70</v>
      </c>
      <c r="B242" s="28" t="s">
        <v>326</v>
      </c>
      <c r="C242" s="457" t="s">
        <v>12</v>
      </c>
      <c r="D242" s="59">
        <v>10010</v>
      </c>
      <c r="E242" s="270" t="s">
        <v>942</v>
      </c>
      <c r="F242" s="5" t="str">
        <f t="shared" si="10"/>
        <v>70 4 00 10010</v>
      </c>
      <c r="G242" s="551">
        <v>7040010010</v>
      </c>
      <c r="H242" s="551" t="str">
        <f t="shared" si="9"/>
        <v>7040010010</v>
      </c>
    </row>
    <row r="243" spans="1:8" ht="37.5">
      <c r="A243" s="28">
        <v>70</v>
      </c>
      <c r="B243" s="28" t="s">
        <v>326</v>
      </c>
      <c r="C243" s="457" t="s">
        <v>12</v>
      </c>
      <c r="D243" s="59">
        <v>10020</v>
      </c>
      <c r="E243" s="270" t="s">
        <v>945</v>
      </c>
      <c r="F243" s="5" t="str">
        <f t="shared" si="10"/>
        <v>70 4 00 10020</v>
      </c>
      <c r="G243" s="551">
        <v>7040010020</v>
      </c>
      <c r="H243" s="551" t="str">
        <f t="shared" si="9"/>
        <v>7040010020</v>
      </c>
    </row>
    <row r="244" spans="1:8" ht="56.25">
      <c r="A244" s="28">
        <v>70</v>
      </c>
      <c r="B244" s="28" t="s">
        <v>336</v>
      </c>
      <c r="C244" s="457" t="s">
        <v>12</v>
      </c>
      <c r="D244" s="59">
        <v>20090</v>
      </c>
      <c r="E244" s="190" t="s">
        <v>736</v>
      </c>
      <c r="F244" s="5" t="str">
        <f t="shared" si="10"/>
        <v>70 5 00 20090</v>
      </c>
      <c r="G244" s="551">
        <v>7050020090</v>
      </c>
      <c r="H244" s="551" t="str">
        <f t="shared" si="9"/>
        <v>7050020090</v>
      </c>
    </row>
    <row r="245" spans="1:8" ht="37.5">
      <c r="A245" s="14">
        <v>70</v>
      </c>
      <c r="B245" s="14">
        <v>1</v>
      </c>
      <c r="C245" s="440" t="s">
        <v>12</v>
      </c>
      <c r="D245" s="17">
        <v>20080</v>
      </c>
      <c r="E245" s="262" t="s">
        <v>790</v>
      </c>
      <c r="F245" s="5" t="str">
        <f t="shared" si="10"/>
        <v>70 1 00 20080</v>
      </c>
      <c r="G245" s="551">
        <v>7010020080</v>
      </c>
      <c r="H245" s="551" t="str">
        <f t="shared" si="9"/>
        <v>7010020080</v>
      </c>
    </row>
    <row r="246" spans="1:8" ht="37.5">
      <c r="A246" s="28">
        <v>71</v>
      </c>
      <c r="B246" s="28" t="s">
        <v>15</v>
      </c>
      <c r="C246" s="457" t="s">
        <v>12</v>
      </c>
      <c r="D246" s="59">
        <v>10010</v>
      </c>
      <c r="E246" s="270" t="s">
        <v>942</v>
      </c>
      <c r="F246" s="5" t="str">
        <f t="shared" si="10"/>
        <v>71 1 00 10010</v>
      </c>
      <c r="G246" s="551">
        <v>7110010010</v>
      </c>
      <c r="H246" s="551" t="str">
        <f t="shared" si="9"/>
        <v>7110010010</v>
      </c>
    </row>
    <row r="247" spans="1:8" ht="37.5">
      <c r="A247" s="28">
        <v>71</v>
      </c>
      <c r="B247" s="28" t="s">
        <v>15</v>
      </c>
      <c r="C247" s="457" t="s">
        <v>12</v>
      </c>
      <c r="D247" s="59">
        <v>10020</v>
      </c>
      <c r="E247" s="270" t="s">
        <v>945</v>
      </c>
      <c r="F247" s="5" t="str">
        <f t="shared" si="10"/>
        <v>71 1 00 10020</v>
      </c>
      <c r="G247" s="551">
        <v>7110010020</v>
      </c>
      <c r="H247" s="551" t="str">
        <f t="shared" si="9"/>
        <v>7110010020</v>
      </c>
    </row>
    <row r="248" spans="1:8" ht="37.5">
      <c r="A248" s="28" t="s">
        <v>1903</v>
      </c>
      <c r="B248" s="28">
        <v>1</v>
      </c>
      <c r="C248" s="457" t="s">
        <v>12</v>
      </c>
      <c r="D248" s="59">
        <v>10050</v>
      </c>
      <c r="E248" s="270" t="s">
        <v>1525</v>
      </c>
      <c r="F248" s="5" t="str">
        <f t="shared" si="10"/>
        <v>71 1 00 10050</v>
      </c>
      <c r="G248" s="551">
        <v>7110010050</v>
      </c>
      <c r="H248" s="551" t="str">
        <f t="shared" si="9"/>
        <v>7110010050</v>
      </c>
    </row>
    <row r="249" spans="1:8" ht="37.5">
      <c r="A249" s="28">
        <v>71</v>
      </c>
      <c r="B249" s="28" t="s">
        <v>15</v>
      </c>
      <c r="C249" s="457" t="s">
        <v>12</v>
      </c>
      <c r="D249" s="59">
        <v>11010</v>
      </c>
      <c r="E249" s="270" t="s">
        <v>34</v>
      </c>
      <c r="F249" s="5" t="str">
        <f t="shared" si="10"/>
        <v>71 1 00 11010</v>
      </c>
      <c r="G249" s="551">
        <v>7110011010</v>
      </c>
      <c r="H249" s="551" t="str">
        <f t="shared" si="9"/>
        <v>7110011010</v>
      </c>
    </row>
    <row r="250" spans="1:8" ht="37.5">
      <c r="A250" s="28">
        <v>71</v>
      </c>
      <c r="B250" s="28" t="s">
        <v>15</v>
      </c>
      <c r="C250" s="457" t="s">
        <v>12</v>
      </c>
      <c r="D250" s="59">
        <v>20050</v>
      </c>
      <c r="E250" s="270" t="s">
        <v>666</v>
      </c>
      <c r="F250" s="5" t="str">
        <f t="shared" si="10"/>
        <v>71 1 00 20050</v>
      </c>
      <c r="G250" s="551">
        <v>7110020050</v>
      </c>
      <c r="H250" s="551" t="str">
        <f t="shared" si="9"/>
        <v>7110020050</v>
      </c>
    </row>
    <row r="251" spans="1:8" ht="56.25">
      <c r="A251" s="28">
        <v>71</v>
      </c>
      <c r="B251" s="28" t="s">
        <v>15</v>
      </c>
      <c r="C251" s="457" t="s">
        <v>12</v>
      </c>
      <c r="D251" s="59">
        <v>76360</v>
      </c>
      <c r="E251" s="270" t="s">
        <v>1470</v>
      </c>
      <c r="F251" s="5" t="str">
        <f t="shared" si="10"/>
        <v>71 1 00 76360</v>
      </c>
      <c r="G251" s="551">
        <v>7110076360</v>
      </c>
      <c r="H251" s="551" t="str">
        <f t="shared" si="9"/>
        <v>7110076360</v>
      </c>
    </row>
    <row r="252" spans="1:8" ht="56.25">
      <c r="A252" s="28">
        <v>71</v>
      </c>
      <c r="B252" s="28" t="s">
        <v>15</v>
      </c>
      <c r="C252" s="457" t="s">
        <v>12</v>
      </c>
      <c r="D252" s="59">
        <v>76630</v>
      </c>
      <c r="E252" s="270" t="s">
        <v>1471</v>
      </c>
      <c r="F252" s="5" t="str">
        <f t="shared" si="10"/>
        <v>71 1 00 76630</v>
      </c>
      <c r="G252" s="551">
        <v>7110076630</v>
      </c>
      <c r="H252" s="551" t="str">
        <f t="shared" si="9"/>
        <v>7110076630</v>
      </c>
    </row>
    <row r="253" spans="1:8" ht="37.5">
      <c r="A253" s="28">
        <v>71</v>
      </c>
      <c r="B253" s="28" t="s">
        <v>15</v>
      </c>
      <c r="C253" s="457" t="s">
        <v>12</v>
      </c>
      <c r="D253" s="59">
        <v>76930</v>
      </c>
      <c r="E253" s="270" t="s">
        <v>1472</v>
      </c>
      <c r="F253" s="5" t="str">
        <f t="shared" si="10"/>
        <v>71 1 00 76930</v>
      </c>
      <c r="G253" s="551">
        <v>7110076930</v>
      </c>
      <c r="H253" s="551" t="str">
        <f t="shared" si="9"/>
        <v>7110076930</v>
      </c>
    </row>
    <row r="254" spans="1:8" ht="37.5">
      <c r="A254" s="28">
        <v>71</v>
      </c>
      <c r="B254" s="28" t="s">
        <v>94</v>
      </c>
      <c r="C254" s="457" t="s">
        <v>12</v>
      </c>
      <c r="D254" s="59">
        <v>10010</v>
      </c>
      <c r="E254" s="270" t="s">
        <v>942</v>
      </c>
      <c r="F254" s="5" t="str">
        <f t="shared" si="10"/>
        <v>71 2 00 10010</v>
      </c>
      <c r="G254" s="551">
        <v>7120010010</v>
      </c>
      <c r="H254" s="551" t="str">
        <f t="shared" si="9"/>
        <v>7120010010</v>
      </c>
    </row>
    <row r="255" spans="1:8" ht="37.5">
      <c r="A255" s="28">
        <v>71</v>
      </c>
      <c r="B255" s="28" t="s">
        <v>94</v>
      </c>
      <c r="C255" s="457" t="s">
        <v>12</v>
      </c>
      <c r="D255" s="59">
        <v>10020</v>
      </c>
      <c r="E255" s="270" t="s">
        <v>945</v>
      </c>
      <c r="F255" s="5" t="str">
        <f t="shared" si="10"/>
        <v>71 2 00 10020</v>
      </c>
      <c r="G255" s="551">
        <v>7120010020</v>
      </c>
      <c r="H255" s="551" t="str">
        <f t="shared" si="9"/>
        <v>7120010020</v>
      </c>
    </row>
    <row r="256" spans="1:8" ht="12.75" customHeight="1">
      <c r="A256" s="539">
        <v>71</v>
      </c>
      <c r="B256" s="539" t="s">
        <v>336</v>
      </c>
      <c r="C256" s="537" t="s">
        <v>12</v>
      </c>
      <c r="D256" s="547">
        <v>10020</v>
      </c>
      <c r="E256" s="538" t="s">
        <v>945</v>
      </c>
      <c r="F256" s="5" t="str">
        <f t="shared" si="10"/>
        <v>71 5 00 10020</v>
      </c>
      <c r="G256" s="551">
        <v>7150010020</v>
      </c>
      <c r="H256" s="551" t="str">
        <f t="shared" si="9"/>
        <v>7150010020</v>
      </c>
    </row>
    <row r="257" spans="1:8" ht="37.5">
      <c r="A257" s="28">
        <v>72</v>
      </c>
      <c r="B257" s="28" t="s">
        <v>15</v>
      </c>
      <c r="C257" s="457" t="s">
        <v>12</v>
      </c>
      <c r="D257" s="59">
        <v>10010</v>
      </c>
      <c r="E257" s="270" t="s">
        <v>942</v>
      </c>
      <c r="F257" s="5" t="str">
        <f t="shared" si="10"/>
        <v>72 1 00 10010</v>
      </c>
      <c r="G257" s="551">
        <v>7210010010</v>
      </c>
      <c r="H257" s="551" t="str">
        <f t="shared" si="9"/>
        <v>7210010010</v>
      </c>
    </row>
    <row r="258" spans="1:8" ht="37.5">
      <c r="A258" s="28">
        <v>72</v>
      </c>
      <c r="B258" s="28" t="s">
        <v>15</v>
      </c>
      <c r="C258" s="457" t="s">
        <v>12</v>
      </c>
      <c r="D258" s="59">
        <v>10020</v>
      </c>
      <c r="E258" s="270" t="s">
        <v>945</v>
      </c>
      <c r="F258" s="5" t="str">
        <f t="shared" si="10"/>
        <v>72 1 00 10020</v>
      </c>
      <c r="G258" s="551">
        <v>7210010020</v>
      </c>
      <c r="H258" s="551" t="str">
        <f t="shared" si="9"/>
        <v>7210010020</v>
      </c>
    </row>
    <row r="259" spans="1:8" ht="37.5">
      <c r="A259" s="28">
        <v>72</v>
      </c>
      <c r="B259" s="28" t="s">
        <v>15</v>
      </c>
      <c r="C259" s="457" t="s">
        <v>12</v>
      </c>
      <c r="D259" s="59">
        <v>10050</v>
      </c>
      <c r="E259" s="270" t="s">
        <v>1525</v>
      </c>
      <c r="F259" s="5" t="str">
        <f t="shared" si="10"/>
        <v>72 1 00 10050</v>
      </c>
      <c r="G259" s="551">
        <v>7210010050</v>
      </c>
      <c r="H259" s="551" t="str">
        <f t="shared" si="9"/>
        <v>7210010050</v>
      </c>
    </row>
    <row r="260" spans="1:8" ht="37.5">
      <c r="A260" s="28">
        <v>72</v>
      </c>
      <c r="B260" s="28" t="s">
        <v>15</v>
      </c>
      <c r="C260" s="457" t="s">
        <v>12</v>
      </c>
      <c r="D260" s="59">
        <v>20050</v>
      </c>
      <c r="E260" s="270" t="s">
        <v>666</v>
      </c>
      <c r="F260" s="5" t="str">
        <f t="shared" si="10"/>
        <v>72 1 00 20050</v>
      </c>
      <c r="G260" s="551">
        <v>7210020050</v>
      </c>
      <c r="H260" s="551" t="str">
        <f t="shared" si="9"/>
        <v>7210020050</v>
      </c>
    </row>
    <row r="261" spans="1:8" ht="56.25">
      <c r="A261" s="28">
        <v>72</v>
      </c>
      <c r="B261" s="28" t="s">
        <v>94</v>
      </c>
      <c r="C261" s="457" t="s">
        <v>12</v>
      </c>
      <c r="D261" s="440" t="s">
        <v>1592</v>
      </c>
      <c r="E261" s="190" t="s">
        <v>1476</v>
      </c>
      <c r="F261" s="5" t="str">
        <f t="shared" si="10"/>
        <v>72 2 00 20140</v>
      </c>
      <c r="G261" s="551">
        <v>7220020140</v>
      </c>
      <c r="H261" s="551" t="str">
        <f t="shared" si="9"/>
        <v>7220020140</v>
      </c>
    </row>
    <row r="262" spans="1:8" ht="37.5">
      <c r="A262" s="28" t="s">
        <v>1594</v>
      </c>
      <c r="B262" s="28" t="s">
        <v>94</v>
      </c>
      <c r="C262" s="457" t="s">
        <v>12</v>
      </c>
      <c r="D262" s="440" t="s">
        <v>1593</v>
      </c>
      <c r="E262" s="270" t="s">
        <v>1478</v>
      </c>
      <c r="F262" s="5" t="str">
        <f t="shared" si="10"/>
        <v>72 2 00 20970</v>
      </c>
      <c r="G262" s="551">
        <v>7220020970</v>
      </c>
      <c r="H262" s="551" t="str">
        <f t="shared" si="9"/>
        <v>7220020970</v>
      </c>
    </row>
    <row r="263" spans="1:8" ht="37.5">
      <c r="A263" s="28">
        <v>73</v>
      </c>
      <c r="B263" s="28" t="s">
        <v>15</v>
      </c>
      <c r="C263" s="457" t="s">
        <v>12</v>
      </c>
      <c r="D263" s="59">
        <v>10010</v>
      </c>
      <c r="E263" s="270" t="s">
        <v>942</v>
      </c>
      <c r="F263" s="5" t="str">
        <f t="shared" si="10"/>
        <v>73 1 00 10010</v>
      </c>
      <c r="G263" s="551">
        <v>7310010010</v>
      </c>
      <c r="H263" s="551" t="str">
        <f t="shared" si="9"/>
        <v>7310010010</v>
      </c>
    </row>
    <row r="264" spans="1:8" ht="37.5">
      <c r="A264" s="28">
        <v>73</v>
      </c>
      <c r="B264" s="28" t="s">
        <v>15</v>
      </c>
      <c r="C264" s="457" t="s">
        <v>12</v>
      </c>
      <c r="D264" s="59">
        <v>10020</v>
      </c>
      <c r="E264" s="270" t="s">
        <v>945</v>
      </c>
      <c r="F264" s="5" t="str">
        <f t="shared" si="10"/>
        <v>73 1 00 10020</v>
      </c>
      <c r="G264" s="551">
        <v>7310010020</v>
      </c>
      <c r="H264" s="551" t="str">
        <f t="shared" si="9"/>
        <v>7310010020</v>
      </c>
    </row>
    <row r="265" spans="1:8" s="670" customFormat="1" ht="37.5">
      <c r="A265" s="84">
        <v>74</v>
      </c>
      <c r="B265" s="84" t="s">
        <v>15</v>
      </c>
      <c r="C265" s="301" t="s">
        <v>12</v>
      </c>
      <c r="D265" s="305">
        <v>10050</v>
      </c>
      <c r="E265" s="319" t="s">
        <v>1525</v>
      </c>
      <c r="F265" s="320" t="str">
        <f t="shared" si="10"/>
        <v>74 1 00 10050</v>
      </c>
      <c r="G265" s="732">
        <v>7410010050</v>
      </c>
      <c r="H265" s="551" t="str">
        <f t="shared" ref="H265:H328" si="11">TEXT(G265,"0000000000")</f>
        <v>7410010050</v>
      </c>
    </row>
    <row r="266" spans="1:8" ht="37.5">
      <c r="A266" s="28">
        <v>74</v>
      </c>
      <c r="B266" s="28" t="s">
        <v>15</v>
      </c>
      <c r="C266" s="457" t="s">
        <v>12</v>
      </c>
      <c r="D266" s="59">
        <v>10010</v>
      </c>
      <c r="E266" s="270" t="s">
        <v>942</v>
      </c>
      <c r="F266" s="5" t="str">
        <f t="shared" ref="F266:F308" si="12">CONCATENATE(A266," ",B266," ",C266," ",D266)</f>
        <v>74 1 00 10010</v>
      </c>
      <c r="G266" s="551">
        <v>7410010010</v>
      </c>
      <c r="H266" s="551" t="str">
        <f t="shared" si="11"/>
        <v>7410010010</v>
      </c>
    </row>
    <row r="267" spans="1:8" ht="37.5">
      <c r="A267" s="28">
        <v>74</v>
      </c>
      <c r="B267" s="28" t="s">
        <v>15</v>
      </c>
      <c r="C267" s="457" t="s">
        <v>12</v>
      </c>
      <c r="D267" s="59">
        <v>10020</v>
      </c>
      <c r="E267" s="270" t="s">
        <v>945</v>
      </c>
      <c r="F267" s="5" t="str">
        <f t="shared" si="12"/>
        <v>74 1 00 10020</v>
      </c>
      <c r="G267" s="551">
        <v>7410010020</v>
      </c>
      <c r="H267" s="551" t="str">
        <f t="shared" si="11"/>
        <v>7410010020</v>
      </c>
    </row>
    <row r="268" spans="1:8" ht="37.5">
      <c r="A268" s="28">
        <v>74</v>
      </c>
      <c r="B268" s="28" t="s">
        <v>15</v>
      </c>
      <c r="C268" s="457" t="s">
        <v>12</v>
      </c>
      <c r="D268" s="59">
        <v>77250</v>
      </c>
      <c r="E268" s="190" t="s">
        <v>1232</v>
      </c>
      <c r="F268" s="5" t="str">
        <f t="shared" si="12"/>
        <v>74 1 00 77250</v>
      </c>
      <c r="G268" s="551">
        <v>7410077250</v>
      </c>
      <c r="H268" s="551" t="str">
        <f t="shared" si="11"/>
        <v>7410077250</v>
      </c>
    </row>
    <row r="269" spans="1:8" ht="37.5">
      <c r="A269" s="28">
        <v>75</v>
      </c>
      <c r="B269" s="28" t="s">
        <v>15</v>
      </c>
      <c r="C269" s="457" t="s">
        <v>12</v>
      </c>
      <c r="D269" s="59">
        <v>10010</v>
      </c>
      <c r="E269" s="270" t="s">
        <v>942</v>
      </c>
      <c r="F269" s="5" t="str">
        <f t="shared" si="12"/>
        <v>75 1 00 10010</v>
      </c>
      <c r="G269" s="551">
        <v>7510010010</v>
      </c>
      <c r="H269" s="551" t="str">
        <f t="shared" si="11"/>
        <v>7510010010</v>
      </c>
    </row>
    <row r="270" spans="1:8" ht="37.5">
      <c r="A270" s="28">
        <v>75</v>
      </c>
      <c r="B270" s="28" t="s">
        <v>15</v>
      </c>
      <c r="C270" s="457" t="s">
        <v>12</v>
      </c>
      <c r="D270" s="59">
        <v>10020</v>
      </c>
      <c r="E270" s="270" t="s">
        <v>945</v>
      </c>
      <c r="F270" s="5" t="str">
        <f t="shared" si="12"/>
        <v>75 1 00 10020</v>
      </c>
      <c r="G270" s="551">
        <v>7510010020</v>
      </c>
      <c r="H270" s="551" t="str">
        <f t="shared" si="11"/>
        <v>7510010020</v>
      </c>
    </row>
    <row r="271" spans="1:8" ht="56.25">
      <c r="A271" s="28">
        <v>75</v>
      </c>
      <c r="B271" s="28" t="s">
        <v>15</v>
      </c>
      <c r="C271" s="457" t="s">
        <v>12</v>
      </c>
      <c r="D271" s="59">
        <v>76200</v>
      </c>
      <c r="E271" s="270" t="s">
        <v>1482</v>
      </c>
      <c r="F271" s="5" t="str">
        <f t="shared" si="12"/>
        <v>75 1 00 76200</v>
      </c>
      <c r="G271" s="551">
        <v>7510076200</v>
      </c>
      <c r="H271" s="551" t="str">
        <f t="shared" si="11"/>
        <v>7510076200</v>
      </c>
    </row>
    <row r="272" spans="1:8" ht="37.5">
      <c r="A272" s="28">
        <v>76</v>
      </c>
      <c r="B272" s="28" t="s">
        <v>15</v>
      </c>
      <c r="C272" s="457" t="s">
        <v>12</v>
      </c>
      <c r="D272" s="59">
        <v>10010</v>
      </c>
      <c r="E272" s="270" t="s">
        <v>942</v>
      </c>
      <c r="F272" s="5" t="str">
        <f t="shared" si="12"/>
        <v>76 1 00 10010</v>
      </c>
      <c r="G272" s="551">
        <v>7610010010</v>
      </c>
      <c r="H272" s="551" t="str">
        <f t="shared" si="11"/>
        <v>7610010010</v>
      </c>
    </row>
    <row r="273" spans="1:8" ht="37.5">
      <c r="A273" s="28">
        <v>76</v>
      </c>
      <c r="B273" s="28" t="s">
        <v>15</v>
      </c>
      <c r="C273" s="457" t="s">
        <v>12</v>
      </c>
      <c r="D273" s="59">
        <v>10020</v>
      </c>
      <c r="E273" s="270" t="s">
        <v>945</v>
      </c>
      <c r="F273" s="5" t="str">
        <f t="shared" si="12"/>
        <v>76 1 00 10020</v>
      </c>
      <c r="G273" s="551">
        <v>7610010020</v>
      </c>
      <c r="H273" s="551" t="str">
        <f t="shared" si="11"/>
        <v>7610010020</v>
      </c>
    </row>
    <row r="274" spans="1:8" ht="56.25">
      <c r="A274" s="28">
        <v>76</v>
      </c>
      <c r="B274" s="28" t="s">
        <v>94</v>
      </c>
      <c r="C274" s="457" t="s">
        <v>12</v>
      </c>
      <c r="D274" s="59">
        <v>20250</v>
      </c>
      <c r="E274" s="270" t="s">
        <v>1485</v>
      </c>
      <c r="F274" s="5" t="str">
        <f t="shared" si="12"/>
        <v>76 2 00 20250</v>
      </c>
      <c r="G274" s="551">
        <v>7620020250</v>
      </c>
      <c r="H274" s="551" t="str">
        <f t="shared" si="11"/>
        <v>7620020250</v>
      </c>
    </row>
    <row r="275" spans="1:8" ht="37.5">
      <c r="A275" s="28">
        <v>77</v>
      </c>
      <c r="B275" s="28" t="s">
        <v>15</v>
      </c>
      <c r="C275" s="457" t="s">
        <v>12</v>
      </c>
      <c r="D275" s="59">
        <v>10010</v>
      </c>
      <c r="E275" s="270" t="s">
        <v>942</v>
      </c>
      <c r="F275" s="5" t="str">
        <f t="shared" si="12"/>
        <v>77 1 00 10010</v>
      </c>
      <c r="G275" s="551">
        <v>7710010010</v>
      </c>
      <c r="H275" s="551" t="str">
        <f t="shared" si="11"/>
        <v>7710010010</v>
      </c>
    </row>
    <row r="276" spans="1:8" ht="37.5">
      <c r="A276" s="28">
        <v>77</v>
      </c>
      <c r="B276" s="28" t="s">
        <v>15</v>
      </c>
      <c r="C276" s="457" t="s">
        <v>12</v>
      </c>
      <c r="D276" s="59">
        <v>10020</v>
      </c>
      <c r="E276" s="270" t="s">
        <v>945</v>
      </c>
      <c r="F276" s="5" t="str">
        <f t="shared" si="12"/>
        <v>77 1 00 10020</v>
      </c>
      <c r="G276" s="551">
        <v>7710010020</v>
      </c>
      <c r="H276" s="551" t="str">
        <f t="shared" si="11"/>
        <v>7710010020</v>
      </c>
    </row>
    <row r="277" spans="1:8" ht="37.5">
      <c r="A277" s="28">
        <v>77</v>
      </c>
      <c r="B277" s="28" t="s">
        <v>15</v>
      </c>
      <c r="C277" s="457" t="s">
        <v>12</v>
      </c>
      <c r="D277" s="59">
        <v>10050</v>
      </c>
      <c r="E277" s="270" t="s">
        <v>1525</v>
      </c>
      <c r="F277" s="5" t="str">
        <f t="shared" si="12"/>
        <v>77 1 00 10050</v>
      </c>
      <c r="G277" s="551">
        <v>7710010050</v>
      </c>
      <c r="H277" s="551" t="str">
        <f t="shared" si="11"/>
        <v>7710010050</v>
      </c>
    </row>
    <row r="278" spans="1:8" ht="56.25">
      <c r="A278" s="28">
        <v>77</v>
      </c>
      <c r="B278" s="28" t="s">
        <v>15</v>
      </c>
      <c r="C278" s="457" t="s">
        <v>12</v>
      </c>
      <c r="D278" s="59">
        <v>76100</v>
      </c>
      <c r="E278" s="270" t="s">
        <v>1487</v>
      </c>
      <c r="F278" s="5" t="str">
        <f t="shared" si="12"/>
        <v>77 1 00 76100</v>
      </c>
      <c r="G278" s="551">
        <v>7710076100</v>
      </c>
      <c r="H278" s="551" t="str">
        <f t="shared" si="11"/>
        <v>7710076100</v>
      </c>
    </row>
    <row r="279" spans="1:8" ht="56.25">
      <c r="A279" s="28">
        <v>77</v>
      </c>
      <c r="B279" s="28" t="s">
        <v>15</v>
      </c>
      <c r="C279" s="457" t="s">
        <v>12</v>
      </c>
      <c r="D279" s="59">
        <v>76210</v>
      </c>
      <c r="E279" s="270" t="s">
        <v>1488</v>
      </c>
      <c r="F279" s="5" t="str">
        <f t="shared" si="12"/>
        <v>77 1 00 76210</v>
      </c>
      <c r="G279" s="551">
        <v>7710076210</v>
      </c>
      <c r="H279" s="551" t="str">
        <f t="shared" si="11"/>
        <v>7710076210</v>
      </c>
    </row>
    <row r="280" spans="1:8" ht="37.5">
      <c r="A280" s="28">
        <v>78</v>
      </c>
      <c r="B280" s="28" t="s">
        <v>15</v>
      </c>
      <c r="C280" s="457" t="s">
        <v>12</v>
      </c>
      <c r="D280" s="59">
        <v>10010</v>
      </c>
      <c r="E280" s="270" t="s">
        <v>942</v>
      </c>
      <c r="F280" s="5" t="str">
        <f t="shared" si="12"/>
        <v>78 1 00 10010</v>
      </c>
      <c r="G280" s="551">
        <v>7810010010</v>
      </c>
      <c r="H280" s="551" t="str">
        <f t="shared" si="11"/>
        <v>7810010010</v>
      </c>
    </row>
    <row r="281" spans="1:8" ht="37.5">
      <c r="A281" s="28">
        <v>78</v>
      </c>
      <c r="B281" s="28" t="s">
        <v>15</v>
      </c>
      <c r="C281" s="457" t="s">
        <v>12</v>
      </c>
      <c r="D281" s="59">
        <v>10020</v>
      </c>
      <c r="E281" s="270" t="s">
        <v>945</v>
      </c>
      <c r="F281" s="5" t="str">
        <f t="shared" si="12"/>
        <v>78 1 00 10020</v>
      </c>
      <c r="G281" s="551">
        <v>7810010020</v>
      </c>
      <c r="H281" s="551" t="str">
        <f t="shared" si="11"/>
        <v>7810010020</v>
      </c>
    </row>
    <row r="282" spans="1:8" ht="37.5">
      <c r="A282" s="28" t="s">
        <v>1907</v>
      </c>
      <c r="B282" s="28" t="s">
        <v>15</v>
      </c>
      <c r="C282" s="457" t="s">
        <v>12</v>
      </c>
      <c r="D282" s="59">
        <v>10050</v>
      </c>
      <c r="E282" s="270" t="s">
        <v>1525</v>
      </c>
      <c r="F282" s="5" t="str">
        <f t="shared" si="12"/>
        <v>78 1 00 10050</v>
      </c>
      <c r="G282" s="551">
        <v>7810010050</v>
      </c>
      <c r="H282" s="551" t="str">
        <f t="shared" si="11"/>
        <v>7810010050</v>
      </c>
    </row>
    <row r="283" spans="1:8" ht="37.5">
      <c r="A283" s="28">
        <v>78</v>
      </c>
      <c r="B283" s="28" t="s">
        <v>15</v>
      </c>
      <c r="C283" s="457" t="s">
        <v>12</v>
      </c>
      <c r="D283" s="59">
        <v>20050</v>
      </c>
      <c r="E283" s="270" t="s">
        <v>666</v>
      </c>
      <c r="F283" s="5" t="str">
        <f t="shared" si="12"/>
        <v>78 1 00 20050</v>
      </c>
      <c r="G283" s="551">
        <v>7810020050</v>
      </c>
      <c r="H283" s="551" t="str">
        <f t="shared" si="11"/>
        <v>7810020050</v>
      </c>
    </row>
    <row r="284" spans="1:8" ht="37.5">
      <c r="A284" s="28">
        <v>80</v>
      </c>
      <c r="B284" s="28" t="s">
        <v>15</v>
      </c>
      <c r="C284" s="457" t="s">
        <v>12</v>
      </c>
      <c r="D284" s="59">
        <v>10010</v>
      </c>
      <c r="E284" s="270" t="s">
        <v>942</v>
      </c>
      <c r="F284" s="5" t="str">
        <f t="shared" si="12"/>
        <v>80 1 00 10010</v>
      </c>
      <c r="G284" s="551">
        <v>8010010010</v>
      </c>
      <c r="H284" s="551" t="str">
        <f t="shared" si="11"/>
        <v>8010010010</v>
      </c>
    </row>
    <row r="285" spans="1:8" ht="37.5">
      <c r="A285" s="28">
        <v>80</v>
      </c>
      <c r="B285" s="28" t="s">
        <v>15</v>
      </c>
      <c r="C285" s="457" t="s">
        <v>12</v>
      </c>
      <c r="D285" s="59">
        <v>10020</v>
      </c>
      <c r="E285" s="270" t="s">
        <v>945</v>
      </c>
      <c r="F285" s="5" t="str">
        <f t="shared" si="12"/>
        <v>80 1 00 10020</v>
      </c>
      <c r="G285" s="551">
        <v>8010010020</v>
      </c>
      <c r="H285" s="551" t="str">
        <f t="shared" si="11"/>
        <v>8010010020</v>
      </c>
    </row>
    <row r="286" spans="1:8" ht="37.5">
      <c r="A286" s="28">
        <v>80</v>
      </c>
      <c r="B286" s="28" t="s">
        <v>15</v>
      </c>
      <c r="C286" s="457" t="s">
        <v>12</v>
      </c>
      <c r="D286" s="59">
        <v>10050</v>
      </c>
      <c r="E286" s="270" t="s">
        <v>1525</v>
      </c>
      <c r="F286" s="5" t="str">
        <f t="shared" si="12"/>
        <v>80 1 00 10050</v>
      </c>
      <c r="G286" s="551">
        <v>8010010050</v>
      </c>
      <c r="H286" s="551" t="str">
        <f t="shared" si="11"/>
        <v>8010010050</v>
      </c>
    </row>
    <row r="287" spans="1:8" ht="37.5">
      <c r="A287" s="28">
        <v>80</v>
      </c>
      <c r="B287" s="28" t="s">
        <v>15</v>
      </c>
      <c r="C287" s="457" t="s">
        <v>12</v>
      </c>
      <c r="D287" s="59">
        <v>20050</v>
      </c>
      <c r="E287" s="270" t="s">
        <v>666</v>
      </c>
      <c r="F287" s="5" t="str">
        <f t="shared" si="12"/>
        <v>80 1 00 20050</v>
      </c>
      <c r="G287" s="551">
        <v>8010020050</v>
      </c>
      <c r="H287" s="551" t="str">
        <f t="shared" si="11"/>
        <v>8010020050</v>
      </c>
    </row>
    <row r="288" spans="1:8" ht="56.25">
      <c r="A288" s="28">
        <v>80</v>
      </c>
      <c r="B288" s="28" t="s">
        <v>15</v>
      </c>
      <c r="C288" s="457" t="s">
        <v>12</v>
      </c>
      <c r="D288" s="59">
        <v>76200</v>
      </c>
      <c r="E288" s="270" t="s">
        <v>1482</v>
      </c>
      <c r="F288" s="5" t="str">
        <f t="shared" si="12"/>
        <v>80 1 00 76200</v>
      </c>
      <c r="G288" s="551">
        <v>8010076200</v>
      </c>
      <c r="H288" s="551" t="str">
        <f t="shared" si="11"/>
        <v>8010076200</v>
      </c>
    </row>
    <row r="289" spans="1:8" ht="56.25">
      <c r="A289" s="28">
        <v>80</v>
      </c>
      <c r="B289" s="28" t="s">
        <v>15</v>
      </c>
      <c r="C289" s="457" t="s">
        <v>12</v>
      </c>
      <c r="D289" s="59">
        <v>76360</v>
      </c>
      <c r="E289" s="270" t="s">
        <v>1493</v>
      </c>
      <c r="F289" s="5" t="str">
        <f t="shared" si="12"/>
        <v>80 1 00 76360</v>
      </c>
      <c r="G289" s="551">
        <v>8010076360</v>
      </c>
      <c r="H289" s="551" t="str">
        <f t="shared" si="11"/>
        <v>8010076360</v>
      </c>
    </row>
    <row r="290" spans="1:8" ht="37.5">
      <c r="A290" s="28">
        <v>81</v>
      </c>
      <c r="B290" s="28" t="s">
        <v>15</v>
      </c>
      <c r="C290" s="457" t="s">
        <v>12</v>
      </c>
      <c r="D290" s="59">
        <v>10010</v>
      </c>
      <c r="E290" s="270" t="s">
        <v>942</v>
      </c>
      <c r="F290" s="5" t="str">
        <f t="shared" si="12"/>
        <v>81 1 00 10010</v>
      </c>
      <c r="G290" s="551">
        <v>8110010010</v>
      </c>
      <c r="H290" s="551" t="str">
        <f t="shared" si="11"/>
        <v>8110010010</v>
      </c>
    </row>
    <row r="291" spans="1:8" ht="37.5">
      <c r="A291" s="28">
        <v>81</v>
      </c>
      <c r="B291" s="28" t="s">
        <v>15</v>
      </c>
      <c r="C291" s="457" t="s">
        <v>12</v>
      </c>
      <c r="D291" s="59">
        <v>10020</v>
      </c>
      <c r="E291" s="270" t="s">
        <v>945</v>
      </c>
      <c r="F291" s="5" t="str">
        <f t="shared" si="12"/>
        <v>81 1 00 10020</v>
      </c>
      <c r="G291" s="551">
        <v>8110010020</v>
      </c>
      <c r="H291" s="551" t="str">
        <f t="shared" si="11"/>
        <v>8110010020</v>
      </c>
    </row>
    <row r="292" spans="1:8" ht="37.5">
      <c r="A292" s="28">
        <v>81</v>
      </c>
      <c r="B292" s="28" t="s">
        <v>15</v>
      </c>
      <c r="C292" s="457" t="s">
        <v>12</v>
      </c>
      <c r="D292" s="59">
        <v>20050</v>
      </c>
      <c r="E292" s="270" t="s">
        <v>666</v>
      </c>
      <c r="F292" s="5" t="str">
        <f t="shared" si="12"/>
        <v>81 1 00 20050</v>
      </c>
      <c r="G292" s="551">
        <v>8110020050</v>
      </c>
      <c r="H292" s="551" t="str">
        <f t="shared" si="11"/>
        <v>8110020050</v>
      </c>
    </row>
    <row r="293" spans="1:8" ht="56.25">
      <c r="A293" s="28">
        <v>81</v>
      </c>
      <c r="B293" s="28" t="s">
        <v>15</v>
      </c>
      <c r="C293" s="457" t="s">
        <v>12</v>
      </c>
      <c r="D293" s="59">
        <v>76200</v>
      </c>
      <c r="E293" s="270" t="s">
        <v>1482</v>
      </c>
      <c r="F293" s="5" t="str">
        <f t="shared" si="12"/>
        <v>81 1 00 76200</v>
      </c>
      <c r="G293" s="551">
        <v>8110076200</v>
      </c>
      <c r="H293" s="551" t="str">
        <f t="shared" si="11"/>
        <v>8110076200</v>
      </c>
    </row>
    <row r="294" spans="1:8" ht="56.25">
      <c r="A294" s="28">
        <v>81</v>
      </c>
      <c r="B294" s="28" t="s">
        <v>15</v>
      </c>
      <c r="C294" s="457" t="s">
        <v>12</v>
      </c>
      <c r="D294" s="59">
        <v>76360</v>
      </c>
      <c r="E294" s="270" t="s">
        <v>1493</v>
      </c>
      <c r="F294" s="5" t="str">
        <f t="shared" si="12"/>
        <v>81 1 00 76360</v>
      </c>
      <c r="G294" s="551">
        <v>8110076360</v>
      </c>
      <c r="H294" s="551" t="str">
        <f t="shared" si="11"/>
        <v>8110076360</v>
      </c>
    </row>
    <row r="295" spans="1:8" ht="37.5">
      <c r="A295" s="28">
        <v>81</v>
      </c>
      <c r="B295" s="28" t="s">
        <v>15</v>
      </c>
      <c r="C295" s="457" t="s">
        <v>12</v>
      </c>
      <c r="D295" s="59">
        <v>77250</v>
      </c>
      <c r="E295" s="190" t="s">
        <v>1232</v>
      </c>
      <c r="F295" s="5" t="str">
        <f t="shared" si="12"/>
        <v>81 1 00 77250</v>
      </c>
      <c r="G295" s="551">
        <v>8110077250</v>
      </c>
      <c r="H295" s="551" t="str">
        <f t="shared" si="11"/>
        <v>8110077250</v>
      </c>
    </row>
    <row r="296" spans="1:8" ht="37.5">
      <c r="A296" s="28">
        <v>82</v>
      </c>
      <c r="B296" s="28" t="s">
        <v>15</v>
      </c>
      <c r="C296" s="457" t="s">
        <v>12</v>
      </c>
      <c r="D296" s="59">
        <v>10010</v>
      </c>
      <c r="E296" s="270" t="s">
        <v>942</v>
      </c>
      <c r="F296" s="5" t="str">
        <f t="shared" si="12"/>
        <v>82 1 00 10010</v>
      </c>
      <c r="G296" s="551">
        <v>8210010010</v>
      </c>
      <c r="H296" s="551" t="str">
        <f t="shared" si="11"/>
        <v>8210010010</v>
      </c>
    </row>
    <row r="297" spans="1:8" ht="37.5">
      <c r="A297" s="28">
        <v>82</v>
      </c>
      <c r="B297" s="28" t="s">
        <v>15</v>
      </c>
      <c r="C297" s="457" t="s">
        <v>12</v>
      </c>
      <c r="D297" s="59">
        <v>10020</v>
      </c>
      <c r="E297" s="270" t="s">
        <v>945</v>
      </c>
      <c r="F297" s="5" t="str">
        <f t="shared" si="12"/>
        <v>82 1 00 10020</v>
      </c>
      <c r="G297" s="551">
        <v>8210010020</v>
      </c>
      <c r="H297" s="551" t="str">
        <f t="shared" si="11"/>
        <v>8210010020</v>
      </c>
    </row>
    <row r="298" spans="1:8" ht="37.5">
      <c r="A298" s="28">
        <v>82</v>
      </c>
      <c r="B298" s="28" t="s">
        <v>15</v>
      </c>
      <c r="C298" s="457" t="s">
        <v>12</v>
      </c>
      <c r="D298" s="59">
        <v>10050</v>
      </c>
      <c r="E298" s="270" t="s">
        <v>1525</v>
      </c>
      <c r="F298" s="5" t="str">
        <f t="shared" si="12"/>
        <v>82 1 00 10050</v>
      </c>
      <c r="G298" s="551">
        <v>8210010050</v>
      </c>
      <c r="H298" s="551" t="str">
        <f t="shared" si="11"/>
        <v>8210010050</v>
      </c>
    </row>
    <row r="299" spans="1:8" ht="37.5">
      <c r="A299" s="28">
        <v>82</v>
      </c>
      <c r="B299" s="28" t="s">
        <v>15</v>
      </c>
      <c r="C299" s="457" t="s">
        <v>12</v>
      </c>
      <c r="D299" s="59">
        <v>20050</v>
      </c>
      <c r="E299" s="270" t="s">
        <v>666</v>
      </c>
      <c r="F299" s="5" t="str">
        <f t="shared" si="12"/>
        <v>82 1 00 20050</v>
      </c>
      <c r="G299" s="551">
        <v>8210020050</v>
      </c>
      <c r="H299" s="551" t="str">
        <f t="shared" si="11"/>
        <v>8210020050</v>
      </c>
    </row>
    <row r="300" spans="1:8" ht="56.25">
      <c r="A300" s="28">
        <v>82</v>
      </c>
      <c r="B300" s="28" t="s">
        <v>15</v>
      </c>
      <c r="C300" s="457" t="s">
        <v>12</v>
      </c>
      <c r="D300" s="59">
        <v>76200</v>
      </c>
      <c r="E300" s="270" t="s">
        <v>1482</v>
      </c>
      <c r="F300" s="5" t="str">
        <f t="shared" si="12"/>
        <v>82 1 00 76200</v>
      </c>
      <c r="G300" s="551">
        <v>8210076200</v>
      </c>
      <c r="H300" s="551" t="str">
        <f t="shared" si="11"/>
        <v>8210076200</v>
      </c>
    </row>
    <row r="301" spans="1:8" ht="56.25">
      <c r="A301" s="28">
        <v>82</v>
      </c>
      <c r="B301" s="28" t="s">
        <v>15</v>
      </c>
      <c r="C301" s="457" t="s">
        <v>12</v>
      </c>
      <c r="D301" s="59">
        <v>76360</v>
      </c>
      <c r="E301" s="270" t="s">
        <v>1493</v>
      </c>
      <c r="F301" s="5" t="str">
        <f t="shared" si="12"/>
        <v>82 1 00 76360</v>
      </c>
      <c r="G301" s="551">
        <v>8210076360</v>
      </c>
      <c r="H301" s="551" t="str">
        <f t="shared" si="11"/>
        <v>8210076360</v>
      </c>
    </row>
    <row r="302" spans="1:8" ht="37.5">
      <c r="A302" s="28" t="s">
        <v>1173</v>
      </c>
      <c r="B302" s="28" t="s">
        <v>94</v>
      </c>
      <c r="C302" s="457" t="s">
        <v>12</v>
      </c>
      <c r="D302" s="59">
        <v>21270</v>
      </c>
      <c r="E302" s="270" t="s">
        <v>1904</v>
      </c>
      <c r="F302" s="5" t="str">
        <f t="shared" si="12"/>
        <v>82 2 00 21270</v>
      </c>
      <c r="G302" s="551">
        <v>8220021270</v>
      </c>
      <c r="H302" s="551" t="str">
        <f t="shared" si="11"/>
        <v>8220021270</v>
      </c>
    </row>
    <row r="303" spans="1:8" ht="37.5">
      <c r="A303" s="28">
        <v>83</v>
      </c>
      <c r="B303" s="28" t="s">
        <v>15</v>
      </c>
      <c r="C303" s="457" t="s">
        <v>12</v>
      </c>
      <c r="D303" s="59">
        <v>10010</v>
      </c>
      <c r="E303" s="270" t="s">
        <v>942</v>
      </c>
      <c r="F303" s="5" t="str">
        <f t="shared" si="12"/>
        <v>83 1 00 10010</v>
      </c>
      <c r="G303" s="551">
        <v>8310010010</v>
      </c>
      <c r="H303" s="551" t="str">
        <f t="shared" si="11"/>
        <v>8310010010</v>
      </c>
    </row>
    <row r="304" spans="1:8" ht="37.5">
      <c r="A304" s="28">
        <v>83</v>
      </c>
      <c r="B304" s="28" t="s">
        <v>15</v>
      </c>
      <c r="C304" s="457" t="s">
        <v>12</v>
      </c>
      <c r="D304" s="59">
        <v>10020</v>
      </c>
      <c r="E304" s="270" t="s">
        <v>945</v>
      </c>
      <c r="F304" s="5" t="str">
        <f t="shared" si="12"/>
        <v>83 1 00 10020</v>
      </c>
      <c r="G304" s="551">
        <v>8310010020</v>
      </c>
      <c r="H304" s="551" t="str">
        <f t="shared" si="11"/>
        <v>8310010020</v>
      </c>
    </row>
    <row r="305" spans="1:8" ht="37.5">
      <c r="A305" s="28">
        <v>83</v>
      </c>
      <c r="B305" s="28" t="s">
        <v>15</v>
      </c>
      <c r="C305" s="457" t="s">
        <v>12</v>
      </c>
      <c r="D305" s="59">
        <v>10050</v>
      </c>
      <c r="E305" s="270" t="s">
        <v>1525</v>
      </c>
      <c r="F305" s="5" t="str">
        <f t="shared" si="12"/>
        <v>83 1 00 10050</v>
      </c>
      <c r="G305" s="551">
        <v>8310010050</v>
      </c>
      <c r="H305" s="551" t="str">
        <f t="shared" si="11"/>
        <v>8310010050</v>
      </c>
    </row>
    <row r="306" spans="1:8" ht="37.5">
      <c r="A306" s="28" t="s">
        <v>1184</v>
      </c>
      <c r="B306" s="28" t="s">
        <v>15</v>
      </c>
      <c r="C306" s="457" t="s">
        <v>12</v>
      </c>
      <c r="D306" s="59">
        <v>20050</v>
      </c>
      <c r="E306" s="270" t="s">
        <v>666</v>
      </c>
      <c r="F306" s="5" t="str">
        <f t="shared" si="12"/>
        <v>83 1 00 20050</v>
      </c>
      <c r="G306" s="551">
        <v>8310020050</v>
      </c>
      <c r="H306" s="551" t="str">
        <f t="shared" si="11"/>
        <v>8310020050</v>
      </c>
    </row>
    <row r="307" spans="1:8">
      <c r="A307" s="28" t="s">
        <v>1184</v>
      </c>
      <c r="B307" s="28" t="s">
        <v>15</v>
      </c>
      <c r="C307" s="457" t="s">
        <v>12</v>
      </c>
      <c r="D307" s="59">
        <v>21040</v>
      </c>
      <c r="E307" s="270" t="s">
        <v>1500</v>
      </c>
      <c r="F307" s="5" t="str">
        <f t="shared" si="12"/>
        <v>83 1 00 21040</v>
      </c>
      <c r="G307" s="551">
        <v>8310021040</v>
      </c>
      <c r="H307" s="551" t="str">
        <f t="shared" si="11"/>
        <v>8310021040</v>
      </c>
    </row>
    <row r="308" spans="1:8">
      <c r="A308" s="28" t="s">
        <v>1184</v>
      </c>
      <c r="B308" s="28" t="s">
        <v>94</v>
      </c>
      <c r="C308" s="457" t="s">
        <v>12</v>
      </c>
      <c r="D308" s="59" t="s">
        <v>379</v>
      </c>
      <c r="E308" s="270" t="s">
        <v>378</v>
      </c>
      <c r="F308" s="5" t="str">
        <f t="shared" si="12"/>
        <v>83 2 00 20200</v>
      </c>
      <c r="G308" s="551">
        <v>8320020200</v>
      </c>
      <c r="H308" s="551" t="str">
        <f t="shared" si="11"/>
        <v>8320020200</v>
      </c>
    </row>
    <row r="309" spans="1:8" ht="75">
      <c r="A309" s="14" t="s">
        <v>1184</v>
      </c>
      <c r="B309" s="14" t="s">
        <v>94</v>
      </c>
      <c r="C309" s="440" t="s">
        <v>12</v>
      </c>
      <c r="D309" s="17" t="s">
        <v>1597</v>
      </c>
      <c r="E309" s="262" t="s">
        <v>1502</v>
      </c>
      <c r="F309" s="5" t="str">
        <f t="shared" ref="F309:F354" si="13">CONCATENATE(A309," ",B309," ",C309," ",D309)</f>
        <v>83 2 00 20930</v>
      </c>
      <c r="G309" s="551">
        <v>8320020930</v>
      </c>
      <c r="H309" s="551" t="str">
        <f t="shared" si="11"/>
        <v>8320020930</v>
      </c>
    </row>
    <row r="310" spans="1:8" s="670" customFormat="1" ht="75">
      <c r="A310" s="69" t="s">
        <v>1184</v>
      </c>
      <c r="B310" s="69" t="s">
        <v>94</v>
      </c>
      <c r="C310" s="73" t="s">
        <v>12</v>
      </c>
      <c r="D310" s="74" t="s">
        <v>1598</v>
      </c>
      <c r="E310" s="686" t="s">
        <v>1504</v>
      </c>
      <c r="F310" s="320" t="str">
        <f t="shared" si="13"/>
        <v>83 2 00 20940</v>
      </c>
      <c r="G310" s="732">
        <v>8320020940</v>
      </c>
      <c r="H310" s="551" t="str">
        <f t="shared" si="11"/>
        <v>8320020940</v>
      </c>
    </row>
    <row r="311" spans="1:8" ht="56.25">
      <c r="A311" s="28" t="s">
        <v>1184</v>
      </c>
      <c r="B311" s="28" t="s">
        <v>94</v>
      </c>
      <c r="C311" s="457" t="s">
        <v>12</v>
      </c>
      <c r="D311" s="59">
        <v>20950</v>
      </c>
      <c r="E311" s="270" t="s">
        <v>1191</v>
      </c>
      <c r="F311" s="5" t="str">
        <f t="shared" si="13"/>
        <v>83 2 00 20950</v>
      </c>
      <c r="G311" s="551">
        <v>8320020950</v>
      </c>
      <c r="H311" s="551" t="str">
        <f t="shared" si="11"/>
        <v>8320020950</v>
      </c>
    </row>
    <row r="312" spans="1:8" ht="112.5">
      <c r="A312" s="28" t="s">
        <v>1184</v>
      </c>
      <c r="B312" s="28" t="s">
        <v>94</v>
      </c>
      <c r="C312" s="28" t="s">
        <v>12</v>
      </c>
      <c r="D312" s="28" t="s">
        <v>1867</v>
      </c>
      <c r="E312" s="270" t="s">
        <v>1604</v>
      </c>
      <c r="F312" s="5" t="str">
        <f t="shared" si="13"/>
        <v>83 2 00 21120</v>
      </c>
      <c r="G312" s="551">
        <v>8320021120</v>
      </c>
      <c r="H312" s="551" t="str">
        <f t="shared" si="11"/>
        <v>8320021120</v>
      </c>
    </row>
    <row r="313" spans="1:8" ht="75">
      <c r="A313" s="14" t="s">
        <v>1184</v>
      </c>
      <c r="B313" s="14" t="s">
        <v>94</v>
      </c>
      <c r="C313" s="440" t="s">
        <v>12</v>
      </c>
      <c r="D313" s="17">
        <v>21310</v>
      </c>
      <c r="E313" s="450" t="s">
        <v>1508</v>
      </c>
      <c r="F313" s="5" t="str">
        <f t="shared" si="13"/>
        <v>83 2 00 21310</v>
      </c>
      <c r="G313" s="551">
        <v>8320021310</v>
      </c>
      <c r="H313" s="551" t="str">
        <f t="shared" si="11"/>
        <v>8320021310</v>
      </c>
    </row>
    <row r="314" spans="1:8" ht="56.25">
      <c r="A314" s="14" t="s">
        <v>1184</v>
      </c>
      <c r="B314" s="14" t="s">
        <v>94</v>
      </c>
      <c r="C314" s="440" t="s">
        <v>12</v>
      </c>
      <c r="D314" s="17">
        <v>21320</v>
      </c>
      <c r="E314" s="450" t="s">
        <v>1510</v>
      </c>
      <c r="F314" s="5" t="str">
        <f t="shared" si="13"/>
        <v>83 2 00 21320</v>
      </c>
      <c r="G314" s="551">
        <v>8320021320</v>
      </c>
      <c r="H314" s="551" t="str">
        <f t="shared" si="11"/>
        <v>8320021320</v>
      </c>
    </row>
    <row r="315" spans="1:8" ht="37.5">
      <c r="A315" s="28">
        <v>84</v>
      </c>
      <c r="B315" s="28" t="s">
        <v>15</v>
      </c>
      <c r="C315" s="457" t="s">
        <v>12</v>
      </c>
      <c r="D315" s="59">
        <v>10010</v>
      </c>
      <c r="E315" s="270" t="s">
        <v>942</v>
      </c>
      <c r="F315" s="5" t="str">
        <f t="shared" si="13"/>
        <v>84 1 00 10010</v>
      </c>
      <c r="G315" s="551">
        <v>8410010010</v>
      </c>
      <c r="H315" s="551" t="str">
        <f t="shared" si="11"/>
        <v>8410010010</v>
      </c>
    </row>
    <row r="316" spans="1:8" ht="37.5">
      <c r="A316" s="28">
        <v>84</v>
      </c>
      <c r="B316" s="28" t="s">
        <v>15</v>
      </c>
      <c r="C316" s="457" t="s">
        <v>12</v>
      </c>
      <c r="D316" s="59">
        <v>10020</v>
      </c>
      <c r="E316" s="270" t="s">
        <v>945</v>
      </c>
      <c r="F316" s="5" t="str">
        <f t="shared" si="13"/>
        <v>84 1 00 10020</v>
      </c>
      <c r="G316" s="551">
        <v>8410010020</v>
      </c>
      <c r="H316" s="551" t="str">
        <f t="shared" si="11"/>
        <v>8410010020</v>
      </c>
    </row>
    <row r="317" spans="1:8" ht="37.5">
      <c r="A317" s="28">
        <v>84</v>
      </c>
      <c r="B317" s="28" t="s">
        <v>15</v>
      </c>
      <c r="C317" s="457" t="s">
        <v>12</v>
      </c>
      <c r="D317" s="59">
        <v>20050</v>
      </c>
      <c r="E317" s="270" t="s">
        <v>666</v>
      </c>
      <c r="F317" s="5" t="str">
        <f t="shared" si="13"/>
        <v>84 1 00 20050</v>
      </c>
      <c r="G317" s="551">
        <v>8410020050</v>
      </c>
      <c r="H317" s="551" t="str">
        <f t="shared" si="11"/>
        <v>8410020050</v>
      </c>
    </row>
    <row r="318" spans="1:8" ht="37.5">
      <c r="A318" s="28">
        <v>84</v>
      </c>
      <c r="B318" s="28" t="s">
        <v>15</v>
      </c>
      <c r="C318" s="457" t="s">
        <v>12</v>
      </c>
      <c r="D318" s="59">
        <v>20740</v>
      </c>
      <c r="E318" s="270" t="s">
        <v>1206</v>
      </c>
      <c r="F318" s="5" t="str">
        <f t="shared" si="13"/>
        <v>84 1 00 20740</v>
      </c>
      <c r="G318" s="551">
        <v>8410020740</v>
      </c>
      <c r="H318" s="551" t="str">
        <f t="shared" si="11"/>
        <v>8410020740</v>
      </c>
    </row>
    <row r="319" spans="1:8" ht="37.5">
      <c r="A319" s="28">
        <v>84</v>
      </c>
      <c r="B319" s="28" t="s">
        <v>94</v>
      </c>
      <c r="C319" s="457" t="s">
        <v>12</v>
      </c>
      <c r="D319" s="59">
        <v>21100</v>
      </c>
      <c r="E319" s="270" t="s">
        <v>1513</v>
      </c>
      <c r="F319" s="5" t="str">
        <f t="shared" si="13"/>
        <v>84 2 00 21100</v>
      </c>
      <c r="G319" s="551">
        <v>8420021100</v>
      </c>
      <c r="H319" s="551" t="str">
        <f t="shared" si="11"/>
        <v>8420021100</v>
      </c>
    </row>
    <row r="320" spans="1:8" ht="37.5">
      <c r="A320" s="28">
        <v>84</v>
      </c>
      <c r="B320" s="28" t="s">
        <v>94</v>
      </c>
      <c r="C320" s="457" t="s">
        <v>12</v>
      </c>
      <c r="D320" s="59">
        <v>21210</v>
      </c>
      <c r="E320" s="270" t="s">
        <v>1514</v>
      </c>
      <c r="F320" s="5" t="str">
        <f t="shared" si="13"/>
        <v>84 2 00 21210</v>
      </c>
      <c r="G320" s="551">
        <v>8420021210</v>
      </c>
      <c r="H320" s="551" t="str">
        <f t="shared" si="11"/>
        <v>8420021210</v>
      </c>
    </row>
    <row r="321" spans="1:8" ht="37.5">
      <c r="A321" s="28">
        <v>85</v>
      </c>
      <c r="B321" s="28" t="s">
        <v>15</v>
      </c>
      <c r="C321" s="457" t="s">
        <v>12</v>
      </c>
      <c r="D321" s="59">
        <v>10010</v>
      </c>
      <c r="E321" s="270" t="s">
        <v>942</v>
      </c>
      <c r="F321" s="5" t="str">
        <f t="shared" si="13"/>
        <v>85 1 00 10010</v>
      </c>
      <c r="G321" s="551">
        <v>8510010010</v>
      </c>
      <c r="H321" s="551" t="str">
        <f t="shared" si="11"/>
        <v>8510010010</v>
      </c>
    </row>
    <row r="322" spans="1:8" ht="37.5">
      <c r="A322" s="28">
        <v>85</v>
      </c>
      <c r="B322" s="28" t="s">
        <v>15</v>
      </c>
      <c r="C322" s="457" t="s">
        <v>12</v>
      </c>
      <c r="D322" s="59">
        <v>10020</v>
      </c>
      <c r="E322" s="270" t="s">
        <v>945</v>
      </c>
      <c r="F322" s="5" t="str">
        <f t="shared" si="13"/>
        <v>85 1 00 10020</v>
      </c>
      <c r="G322" s="551">
        <v>8510010020</v>
      </c>
      <c r="H322" s="551" t="str">
        <f t="shared" si="11"/>
        <v>8510010020</v>
      </c>
    </row>
    <row r="323" spans="1:8" ht="37.5">
      <c r="A323" s="28" t="s">
        <v>1599</v>
      </c>
      <c r="B323" s="28" t="s">
        <v>15</v>
      </c>
      <c r="C323" s="457" t="s">
        <v>12</v>
      </c>
      <c r="D323" s="59">
        <v>10010</v>
      </c>
      <c r="E323" s="190" t="s">
        <v>942</v>
      </c>
      <c r="F323" s="5" t="str">
        <f t="shared" si="13"/>
        <v>86 1 00 10010</v>
      </c>
      <c r="G323" s="551">
        <v>8610010010</v>
      </c>
      <c r="H323" s="551" t="str">
        <f t="shared" si="11"/>
        <v>8610010010</v>
      </c>
    </row>
    <row r="324" spans="1:8" ht="37.5">
      <c r="A324" s="28" t="s">
        <v>1599</v>
      </c>
      <c r="B324" s="28" t="s">
        <v>15</v>
      </c>
      <c r="C324" s="457" t="s">
        <v>12</v>
      </c>
      <c r="D324" s="59">
        <v>10020</v>
      </c>
      <c r="E324" s="190" t="s">
        <v>945</v>
      </c>
      <c r="F324" s="5" t="str">
        <f t="shared" si="13"/>
        <v>86 1 00 10020</v>
      </c>
      <c r="G324" s="551">
        <v>8610010020</v>
      </c>
      <c r="H324" s="551" t="str">
        <f t="shared" si="11"/>
        <v>8610010020</v>
      </c>
    </row>
    <row r="325" spans="1:8" ht="37.5">
      <c r="A325" s="28" t="s">
        <v>1600</v>
      </c>
      <c r="B325" s="28" t="s">
        <v>15</v>
      </c>
      <c r="C325" s="457" t="s">
        <v>12</v>
      </c>
      <c r="D325" s="59">
        <v>10050</v>
      </c>
      <c r="E325" s="271" t="s">
        <v>1525</v>
      </c>
      <c r="F325" s="5" t="str">
        <f t="shared" si="13"/>
        <v>98 1 00 10050</v>
      </c>
      <c r="G325" s="551">
        <v>9810010050</v>
      </c>
      <c r="H325" s="551" t="str">
        <f t="shared" si="11"/>
        <v>9810010050</v>
      </c>
    </row>
    <row r="326" spans="1:8">
      <c r="A326" s="440" t="s">
        <v>652</v>
      </c>
      <c r="B326" s="440" t="s">
        <v>105</v>
      </c>
      <c r="C326" s="440" t="s">
        <v>7</v>
      </c>
      <c r="D326" s="440" t="s">
        <v>662</v>
      </c>
      <c r="E326" s="450" t="s">
        <v>661</v>
      </c>
      <c r="F326" s="5" t="str">
        <f t="shared" si="13"/>
        <v>10 Б 01 20020</v>
      </c>
      <c r="G326" s="551" t="s">
        <v>2062</v>
      </c>
      <c r="H326" s="551" t="str">
        <f t="shared" si="11"/>
        <v>10Б0120020</v>
      </c>
    </row>
    <row r="327" spans="1:8">
      <c r="A327" s="28" t="s">
        <v>1600</v>
      </c>
      <c r="B327" s="28" t="s">
        <v>15</v>
      </c>
      <c r="C327" s="457" t="s">
        <v>12</v>
      </c>
      <c r="D327" s="59">
        <v>20110</v>
      </c>
      <c r="E327" s="271" t="s">
        <v>1086</v>
      </c>
      <c r="F327" s="5" t="str">
        <f t="shared" si="13"/>
        <v>98 1 00 20110</v>
      </c>
      <c r="G327" s="551">
        <v>9810020110</v>
      </c>
      <c r="H327" s="551" t="str">
        <f t="shared" si="11"/>
        <v>9810020110</v>
      </c>
    </row>
    <row r="328" spans="1:8" s="670" customFormat="1" ht="112.5">
      <c r="A328" s="84" t="s">
        <v>1600</v>
      </c>
      <c r="B328" s="84" t="s">
        <v>15</v>
      </c>
      <c r="C328" s="301" t="s">
        <v>12</v>
      </c>
      <c r="D328" s="305">
        <v>20750</v>
      </c>
      <c r="E328" s="341" t="s">
        <v>1528</v>
      </c>
      <c r="F328" s="320" t="str">
        <f t="shared" si="13"/>
        <v>98 1 00 20750</v>
      </c>
      <c r="G328" s="732">
        <v>9810020750</v>
      </c>
      <c r="H328" s="551" t="str">
        <f t="shared" si="11"/>
        <v>9810020750</v>
      </c>
    </row>
    <row r="329" spans="1:8" ht="75">
      <c r="A329" s="28" t="s">
        <v>48</v>
      </c>
      <c r="B329" s="28" t="s">
        <v>94</v>
      </c>
      <c r="C329" s="28" t="s">
        <v>62</v>
      </c>
      <c r="D329" s="28" t="s">
        <v>1556</v>
      </c>
      <c r="E329" s="190" t="s">
        <v>1299</v>
      </c>
      <c r="F329" s="5" t="str">
        <f t="shared" si="13"/>
        <v>03 2 05 21150</v>
      </c>
      <c r="G329" s="551">
        <v>320521150</v>
      </c>
      <c r="H329" s="551" t="str">
        <f t="shared" ref="H329:H357" si="14">TEXT(G329,"0000000000")</f>
        <v>0320521150</v>
      </c>
    </row>
    <row r="330" spans="1:8">
      <c r="A330" s="14" t="s">
        <v>53</v>
      </c>
      <c r="B330" s="14" t="s">
        <v>94</v>
      </c>
      <c r="C330" s="14" t="s">
        <v>7</v>
      </c>
      <c r="D330" s="14" t="s">
        <v>1558</v>
      </c>
      <c r="E330" s="450" t="s">
        <v>1315</v>
      </c>
      <c r="F330" s="5" t="str">
        <f t="shared" si="13"/>
        <v>04 2 01 21170</v>
      </c>
      <c r="G330" s="551">
        <v>420121170</v>
      </c>
      <c r="H330" s="551" t="str">
        <f t="shared" si="14"/>
        <v>0420121170</v>
      </c>
    </row>
    <row r="331" spans="1:8" ht="56.25">
      <c r="A331" s="28" t="s">
        <v>1600</v>
      </c>
      <c r="B331" s="28" t="s">
        <v>15</v>
      </c>
      <c r="C331" s="457" t="s">
        <v>12</v>
      </c>
      <c r="D331" s="59">
        <v>51200</v>
      </c>
      <c r="E331" s="271" t="s">
        <v>1532</v>
      </c>
      <c r="F331" s="5" t="str">
        <f t="shared" si="13"/>
        <v>98 1 00 51200</v>
      </c>
      <c r="G331" s="551">
        <v>9810051200</v>
      </c>
      <c r="H331" s="551" t="str">
        <f t="shared" si="14"/>
        <v>9810051200</v>
      </c>
    </row>
    <row r="332" spans="1:8" ht="56.25">
      <c r="A332" s="28" t="s">
        <v>1600</v>
      </c>
      <c r="B332" s="28" t="s">
        <v>15</v>
      </c>
      <c r="C332" s="457" t="s">
        <v>12</v>
      </c>
      <c r="D332" s="59">
        <v>53910</v>
      </c>
      <c r="E332" s="271" t="s">
        <v>1534</v>
      </c>
      <c r="F332" s="5" t="str">
        <f t="shared" si="13"/>
        <v>98 1 00 53910</v>
      </c>
      <c r="G332" s="551">
        <v>9810053910</v>
      </c>
      <c r="H332" s="551" t="str">
        <f t="shared" si="14"/>
        <v>9810053910</v>
      </c>
    </row>
    <row r="333" spans="1:8" ht="56.25">
      <c r="A333" s="28">
        <v>71</v>
      </c>
      <c r="B333" s="28" t="s">
        <v>15</v>
      </c>
      <c r="C333" s="457" t="s">
        <v>12</v>
      </c>
      <c r="D333" s="59">
        <v>76610</v>
      </c>
      <c r="E333" s="270" t="s">
        <v>996</v>
      </c>
      <c r="F333" s="5" t="str">
        <f t="shared" si="13"/>
        <v>71 1 00 76610</v>
      </c>
      <c r="G333" s="551">
        <v>7110076610</v>
      </c>
      <c r="H333" s="551" t="str">
        <f t="shared" si="14"/>
        <v>7110076610</v>
      </c>
    </row>
    <row r="334" spans="1:8" ht="37.5">
      <c r="A334" s="457" t="s">
        <v>53</v>
      </c>
      <c r="B334" s="457" t="s">
        <v>94</v>
      </c>
      <c r="C334" s="457" t="s">
        <v>37</v>
      </c>
      <c r="D334" s="457" t="s">
        <v>414</v>
      </c>
      <c r="E334" s="190" t="s">
        <v>1318</v>
      </c>
      <c r="F334" s="5" t="str">
        <f t="shared" si="13"/>
        <v>04 2 02 20130</v>
      </c>
      <c r="G334" s="551">
        <v>420220130</v>
      </c>
      <c r="H334" s="551" t="str">
        <f t="shared" si="14"/>
        <v>0420220130</v>
      </c>
    </row>
    <row r="335" spans="1:8" ht="37.5">
      <c r="A335" s="28" t="s">
        <v>53</v>
      </c>
      <c r="B335" s="28" t="s">
        <v>15</v>
      </c>
      <c r="C335" s="28" t="s">
        <v>7</v>
      </c>
      <c r="D335" s="28" t="s">
        <v>374</v>
      </c>
      <c r="E335" s="233" t="s">
        <v>373</v>
      </c>
      <c r="F335" s="5" t="str">
        <f t="shared" si="13"/>
        <v>04 1 01 20190</v>
      </c>
      <c r="G335" s="551">
        <v>410120190</v>
      </c>
      <c r="H335" s="551" t="str">
        <f t="shared" si="14"/>
        <v>0410120190</v>
      </c>
    </row>
    <row r="336" spans="1:8">
      <c r="A336" s="457" t="s">
        <v>53</v>
      </c>
      <c r="B336" s="457" t="s">
        <v>316</v>
      </c>
      <c r="C336" s="457" t="s">
        <v>53</v>
      </c>
      <c r="D336" s="457" t="s">
        <v>472</v>
      </c>
      <c r="E336" s="265" t="s">
        <v>471</v>
      </c>
      <c r="F336" s="5" t="str">
        <f t="shared" si="13"/>
        <v>04 3 04 20280</v>
      </c>
      <c r="G336" s="551">
        <v>430420280</v>
      </c>
      <c r="H336" s="551" t="str">
        <f t="shared" si="14"/>
        <v>0430420280</v>
      </c>
    </row>
    <row r="337" spans="1:8" ht="37.5">
      <c r="A337" s="457" t="s">
        <v>53</v>
      </c>
      <c r="B337" s="457" t="s">
        <v>316</v>
      </c>
      <c r="C337" s="457" t="s">
        <v>37</v>
      </c>
      <c r="D337" s="457" t="s">
        <v>463</v>
      </c>
      <c r="E337" s="190" t="s">
        <v>462</v>
      </c>
      <c r="F337" s="5" t="str">
        <f t="shared" si="13"/>
        <v>04 3 02 20290</v>
      </c>
      <c r="G337" s="551">
        <v>430220290</v>
      </c>
      <c r="H337" s="551" t="str">
        <f t="shared" si="14"/>
        <v>0430220290</v>
      </c>
    </row>
    <row r="338" spans="1:8" ht="37.5">
      <c r="A338" s="457" t="s">
        <v>53</v>
      </c>
      <c r="B338" s="457" t="s">
        <v>316</v>
      </c>
      <c r="C338" s="457" t="s">
        <v>53</v>
      </c>
      <c r="D338" s="457" t="s">
        <v>477</v>
      </c>
      <c r="E338" s="190" t="s">
        <v>476</v>
      </c>
      <c r="F338" s="5" t="str">
        <f t="shared" si="13"/>
        <v>04 3 04 20300</v>
      </c>
      <c r="G338" s="551">
        <v>430420300</v>
      </c>
      <c r="H338" s="551" t="str">
        <f t="shared" si="14"/>
        <v>0430420300</v>
      </c>
    </row>
    <row r="339" spans="1:8">
      <c r="A339" s="440" t="s">
        <v>62</v>
      </c>
      <c r="B339" s="440" t="s">
        <v>15</v>
      </c>
      <c r="C339" s="440" t="s">
        <v>7</v>
      </c>
      <c r="D339" s="440" t="s">
        <v>503</v>
      </c>
      <c r="E339" s="190" t="s">
        <v>502</v>
      </c>
      <c r="F339" s="5" t="str">
        <f t="shared" si="13"/>
        <v>05 1 01 20390</v>
      </c>
      <c r="G339" s="551">
        <v>510120390</v>
      </c>
      <c r="H339" s="551" t="str">
        <f t="shared" si="14"/>
        <v>0510120390</v>
      </c>
    </row>
    <row r="340" spans="1:8" ht="37.5">
      <c r="A340" s="28" t="s">
        <v>48</v>
      </c>
      <c r="B340" s="28" t="s">
        <v>336</v>
      </c>
      <c r="C340" s="28" t="s">
        <v>7</v>
      </c>
      <c r="D340" s="28">
        <v>20530</v>
      </c>
      <c r="E340" s="190" t="s">
        <v>342</v>
      </c>
      <c r="F340" s="5" t="str">
        <f t="shared" si="13"/>
        <v>03 5 01 20530</v>
      </c>
      <c r="G340" s="551">
        <v>350120530</v>
      </c>
      <c r="H340" s="551" t="str">
        <f t="shared" si="14"/>
        <v>0350120530</v>
      </c>
    </row>
    <row r="341" spans="1:8" ht="75">
      <c r="A341" s="440" t="s">
        <v>37</v>
      </c>
      <c r="B341" s="440" t="s">
        <v>105</v>
      </c>
      <c r="C341" s="440" t="s">
        <v>7</v>
      </c>
      <c r="D341" s="440" t="s">
        <v>112</v>
      </c>
      <c r="E341" s="450" t="s">
        <v>111</v>
      </c>
      <c r="F341" s="5" t="str">
        <f t="shared" si="13"/>
        <v>02 Б 01 20560</v>
      </c>
      <c r="G341" s="551" t="s">
        <v>1935</v>
      </c>
      <c r="H341" s="551" t="str">
        <f t="shared" si="14"/>
        <v>02Б0120560</v>
      </c>
    </row>
    <row r="342" spans="1:8" ht="56.25">
      <c r="A342" s="457" t="s">
        <v>53</v>
      </c>
      <c r="B342" s="457" t="s">
        <v>94</v>
      </c>
      <c r="C342" s="457" t="s">
        <v>48</v>
      </c>
      <c r="D342" s="457" t="s">
        <v>445</v>
      </c>
      <c r="E342" s="190" t="s">
        <v>1333</v>
      </c>
      <c r="F342" s="5" t="str">
        <f t="shared" si="13"/>
        <v>04 2 03 20570</v>
      </c>
      <c r="G342" s="551">
        <v>420320570</v>
      </c>
      <c r="H342" s="551" t="str">
        <f t="shared" si="14"/>
        <v>0420320570</v>
      </c>
    </row>
    <row r="343" spans="1:8" ht="37.5">
      <c r="A343" s="457" t="s">
        <v>53</v>
      </c>
      <c r="B343" s="457" t="s">
        <v>316</v>
      </c>
      <c r="C343" s="457" t="s">
        <v>53</v>
      </c>
      <c r="D343" s="457" t="s">
        <v>482</v>
      </c>
      <c r="E343" s="190" t="s">
        <v>481</v>
      </c>
      <c r="F343" s="5" t="str">
        <f t="shared" si="13"/>
        <v>04 3 04 20780</v>
      </c>
      <c r="G343" s="551">
        <v>430420780</v>
      </c>
      <c r="H343" s="551" t="str">
        <f t="shared" si="14"/>
        <v>0430420780</v>
      </c>
    </row>
    <row r="344" spans="1:8" ht="75">
      <c r="A344" s="457" t="s">
        <v>53</v>
      </c>
      <c r="B344" s="457" t="s">
        <v>316</v>
      </c>
      <c r="C344" s="457" t="s">
        <v>53</v>
      </c>
      <c r="D344" s="457" t="s">
        <v>492</v>
      </c>
      <c r="E344" s="190" t="s">
        <v>1346</v>
      </c>
      <c r="F344" s="5" t="str">
        <f t="shared" si="13"/>
        <v>04 3 04 20800</v>
      </c>
      <c r="G344" s="551">
        <v>430420800</v>
      </c>
      <c r="H344" s="551" t="str">
        <f t="shared" si="14"/>
        <v>0430420800</v>
      </c>
    </row>
    <row r="345" spans="1:8" ht="18.75" customHeight="1">
      <c r="A345" s="14" t="s">
        <v>7</v>
      </c>
      <c r="B345" s="14" t="s">
        <v>15</v>
      </c>
      <c r="C345" s="14" t="s">
        <v>7</v>
      </c>
      <c r="D345" s="309">
        <v>11010</v>
      </c>
      <c r="E345" s="535" t="s">
        <v>34</v>
      </c>
      <c r="F345" s="5" t="str">
        <f t="shared" si="13"/>
        <v>01 1 01 11010</v>
      </c>
      <c r="G345" s="551">
        <v>110111010</v>
      </c>
      <c r="H345" s="551" t="str">
        <f t="shared" si="14"/>
        <v>0110111010</v>
      </c>
    </row>
    <row r="346" spans="1:8">
      <c r="A346" s="14" t="s">
        <v>7</v>
      </c>
      <c r="B346" s="14" t="s">
        <v>15</v>
      </c>
      <c r="C346" s="14" t="s">
        <v>37</v>
      </c>
      <c r="D346" s="309">
        <v>11010</v>
      </c>
      <c r="E346" s="545"/>
      <c r="F346" s="5" t="str">
        <f t="shared" si="13"/>
        <v>01 1 02 11010</v>
      </c>
      <c r="G346" s="551">
        <v>110211010</v>
      </c>
      <c r="H346" s="551" t="str">
        <f t="shared" si="14"/>
        <v>0110211010</v>
      </c>
    </row>
    <row r="347" spans="1:8">
      <c r="A347" s="14" t="s">
        <v>7</v>
      </c>
      <c r="B347" s="14" t="s">
        <v>15</v>
      </c>
      <c r="C347" s="14" t="s">
        <v>48</v>
      </c>
      <c r="D347" s="309">
        <v>11010</v>
      </c>
      <c r="E347" s="545"/>
      <c r="F347" s="5" t="str">
        <f t="shared" si="13"/>
        <v>01 1 03 11010</v>
      </c>
      <c r="G347" s="551">
        <v>110311010</v>
      </c>
      <c r="H347" s="551" t="str">
        <f t="shared" si="14"/>
        <v>0110311010</v>
      </c>
    </row>
    <row r="348" spans="1:8">
      <c r="A348" s="14" t="s">
        <v>7</v>
      </c>
      <c r="B348" s="14" t="s">
        <v>15</v>
      </c>
      <c r="C348" s="14" t="s">
        <v>53</v>
      </c>
      <c r="D348" s="309">
        <v>11010</v>
      </c>
      <c r="E348" s="545"/>
      <c r="F348" s="5" t="str">
        <f t="shared" si="13"/>
        <v>01 1 04 11010</v>
      </c>
      <c r="G348" s="551">
        <v>110411010</v>
      </c>
      <c r="H348" s="551" t="str">
        <f t="shared" si="14"/>
        <v>0110411010</v>
      </c>
    </row>
    <row r="349" spans="1:8">
      <c r="A349" s="14" t="s">
        <v>7</v>
      </c>
      <c r="B349" s="14" t="s">
        <v>15</v>
      </c>
      <c r="C349" s="14" t="s">
        <v>93</v>
      </c>
      <c r="D349" s="309">
        <v>11010</v>
      </c>
      <c r="E349" s="536"/>
      <c r="F349" s="5" t="str">
        <f t="shared" si="13"/>
        <v>01 1 08 11010</v>
      </c>
      <c r="G349" s="551">
        <v>110811010</v>
      </c>
      <c r="H349" s="551" t="str">
        <f t="shared" si="14"/>
        <v>0110811010</v>
      </c>
    </row>
    <row r="350" spans="1:8" s="670" customFormat="1" ht="56.25">
      <c r="A350" s="69" t="s">
        <v>73</v>
      </c>
      <c r="B350" s="69" t="s">
        <v>94</v>
      </c>
      <c r="C350" s="69" t="s">
        <v>53</v>
      </c>
      <c r="D350" s="307" t="s">
        <v>101</v>
      </c>
      <c r="E350" s="687" t="s">
        <v>100</v>
      </c>
      <c r="F350" s="320" t="str">
        <f t="shared" si="13"/>
        <v>07 2 04 40010</v>
      </c>
      <c r="G350" s="732">
        <v>720440010</v>
      </c>
      <c r="H350" s="551" t="str">
        <f t="shared" si="14"/>
        <v>0720440010</v>
      </c>
    </row>
    <row r="351" spans="1:8" ht="56.25">
      <c r="A351" s="14" t="s">
        <v>93</v>
      </c>
      <c r="B351" s="14" t="s">
        <v>316</v>
      </c>
      <c r="C351" s="14" t="s">
        <v>7</v>
      </c>
      <c r="D351" s="309" t="s">
        <v>1585</v>
      </c>
      <c r="E351" s="310" t="s">
        <v>575</v>
      </c>
      <c r="F351" s="5" t="str">
        <f t="shared" si="13"/>
        <v>08 3 01 S7000</v>
      </c>
      <c r="G351" s="551" t="s">
        <v>2773</v>
      </c>
      <c r="H351" s="551" t="str">
        <f t="shared" si="14"/>
        <v>08301S7000</v>
      </c>
    </row>
    <row r="352" spans="1:8" ht="75">
      <c r="A352" s="457" t="s">
        <v>53</v>
      </c>
      <c r="B352" s="457" t="s">
        <v>94</v>
      </c>
      <c r="C352" s="457" t="s">
        <v>37</v>
      </c>
      <c r="D352" s="457" t="s">
        <v>439</v>
      </c>
      <c r="E352" s="190" t="s">
        <v>1323</v>
      </c>
      <c r="F352" s="5" t="str">
        <f t="shared" si="13"/>
        <v>04 2 02 60090</v>
      </c>
      <c r="G352" s="551">
        <v>420260090</v>
      </c>
      <c r="H352" s="551" t="str">
        <f t="shared" si="14"/>
        <v>0420260090</v>
      </c>
    </row>
    <row r="353" spans="1:8" ht="56.25">
      <c r="A353" s="28" t="s">
        <v>48</v>
      </c>
      <c r="B353" s="28" t="s">
        <v>94</v>
      </c>
      <c r="C353" s="28" t="s">
        <v>48</v>
      </c>
      <c r="D353" s="28">
        <v>80020</v>
      </c>
      <c r="E353" s="190" t="s">
        <v>309</v>
      </c>
      <c r="F353" s="5" t="str">
        <f t="shared" si="13"/>
        <v>03 2 03 80020</v>
      </c>
      <c r="G353" s="551">
        <v>320380020</v>
      </c>
      <c r="H353" s="551" t="str">
        <f t="shared" si="14"/>
        <v>0320380020</v>
      </c>
    </row>
    <row r="354" spans="1:8" ht="37.5">
      <c r="A354" s="28" t="s">
        <v>48</v>
      </c>
      <c r="B354" s="28" t="s">
        <v>94</v>
      </c>
      <c r="C354" s="28" t="s">
        <v>7</v>
      </c>
      <c r="D354" s="28">
        <v>80080</v>
      </c>
      <c r="E354" s="190" t="s">
        <v>254</v>
      </c>
      <c r="F354" s="5" t="str">
        <f t="shared" si="13"/>
        <v>03 2 01 80080</v>
      </c>
      <c r="G354" s="551">
        <v>320180080</v>
      </c>
      <c r="H354" s="551" t="str">
        <f t="shared" si="14"/>
        <v>0320180080</v>
      </c>
    </row>
    <row r="355" spans="1:8" ht="93.75">
      <c r="A355" s="440" t="s">
        <v>7</v>
      </c>
      <c r="B355" s="440" t="s">
        <v>94</v>
      </c>
      <c r="C355" s="440" t="s">
        <v>7</v>
      </c>
      <c r="D355" s="440" t="s">
        <v>1547</v>
      </c>
      <c r="E355" s="450" t="s">
        <v>1266</v>
      </c>
      <c r="F355" s="5" t="str">
        <f t="shared" ref="F355:F414" si="15">CONCATENATE(A355," ",B355," ",C355," ",D355)</f>
        <v>01 2 01 L1122</v>
      </c>
      <c r="G355" s="551" t="s">
        <v>2722</v>
      </c>
      <c r="H355" s="551" t="str">
        <f t="shared" si="14"/>
        <v>01201L1122</v>
      </c>
    </row>
    <row r="356" spans="1:8" ht="56.25">
      <c r="A356" s="457" t="s">
        <v>53</v>
      </c>
      <c r="B356" s="457" t="s">
        <v>94</v>
      </c>
      <c r="C356" s="457" t="s">
        <v>37</v>
      </c>
      <c r="D356" s="457" t="s">
        <v>1563</v>
      </c>
      <c r="E356" s="264" t="s">
        <v>1330</v>
      </c>
      <c r="F356" s="5" t="str">
        <f t="shared" si="15"/>
        <v>04 2 02 S6470</v>
      </c>
      <c r="G356" s="551" t="s">
        <v>1995</v>
      </c>
      <c r="H356" s="551" t="str">
        <f t="shared" si="14"/>
        <v>04202S6470</v>
      </c>
    </row>
    <row r="357" spans="1:8" ht="37.5">
      <c r="A357" s="457" t="s">
        <v>68</v>
      </c>
      <c r="B357" s="457" t="s">
        <v>94</v>
      </c>
      <c r="C357" s="457" t="s">
        <v>7</v>
      </c>
      <c r="D357" s="457" t="s">
        <v>1574</v>
      </c>
      <c r="E357" s="450" t="s">
        <v>525</v>
      </c>
      <c r="F357" s="5" t="str">
        <f t="shared" si="15"/>
        <v>06 2 01 S6910</v>
      </c>
      <c r="G357" s="551" t="s">
        <v>2711</v>
      </c>
      <c r="H357" s="551" t="str">
        <f t="shared" si="14"/>
        <v>06201S6910</v>
      </c>
    </row>
    <row r="358" spans="1:8">
      <c r="E358" s="338"/>
    </row>
    <row r="359" spans="1:8">
      <c r="E359" s="338"/>
    </row>
    <row r="360" spans="1:8">
      <c r="E360" s="338"/>
    </row>
    <row r="361" spans="1:8">
      <c r="E361" s="338"/>
    </row>
    <row r="362" spans="1:8">
      <c r="E362" s="338"/>
    </row>
    <row r="363" spans="1:8">
      <c r="E363" s="338"/>
    </row>
    <row r="364" spans="1:8">
      <c r="E364" s="338"/>
    </row>
    <row r="365" spans="1:8">
      <c r="E365" s="338"/>
    </row>
    <row r="366" spans="1:8">
      <c r="E366" s="338"/>
    </row>
    <row r="367" spans="1:8">
      <c r="E367" s="338"/>
    </row>
    <row r="368" spans="1:8">
      <c r="E368" s="338"/>
    </row>
    <row r="369" spans="5:5">
      <c r="E369" s="338"/>
    </row>
    <row r="370" spans="5:5">
      <c r="E370" s="338"/>
    </row>
    <row r="371" spans="5:5">
      <c r="E371" s="338"/>
    </row>
    <row r="372" spans="5:5">
      <c r="E372" s="338"/>
    </row>
    <row r="373" spans="5:5">
      <c r="E373" s="338"/>
    </row>
    <row r="374" spans="5:5">
      <c r="E374" s="338"/>
    </row>
    <row r="375" spans="5:5">
      <c r="E375" s="338"/>
    </row>
    <row r="376" spans="5:5">
      <c r="E376" s="338"/>
    </row>
    <row r="377" spans="5:5">
      <c r="E377" s="338"/>
    </row>
    <row r="378" spans="5:5">
      <c r="E378" s="338"/>
    </row>
    <row r="379" spans="5:5">
      <c r="E379" s="338"/>
    </row>
    <row r="380" spans="5:5">
      <c r="E380" s="338"/>
    </row>
    <row r="381" spans="5:5">
      <c r="E381" s="338"/>
    </row>
    <row r="382" spans="5:5">
      <c r="E382" s="338"/>
    </row>
    <row r="383" spans="5:5">
      <c r="E383" s="338"/>
    </row>
    <row r="384" spans="5:5">
      <c r="E384" s="338"/>
    </row>
    <row r="385" spans="5:5">
      <c r="E385" s="338"/>
    </row>
    <row r="386" spans="5:5">
      <c r="E386" s="338"/>
    </row>
    <row r="387" spans="5:5">
      <c r="E387" s="338"/>
    </row>
    <row r="388" spans="5:5">
      <c r="E388" s="338"/>
    </row>
    <row r="389" spans="5:5">
      <c r="E389" s="338"/>
    </row>
    <row r="390" spans="5:5">
      <c r="E390" s="338"/>
    </row>
    <row r="391" spans="5:5">
      <c r="E391" s="338"/>
    </row>
    <row r="392" spans="5:5">
      <c r="E392" s="338"/>
    </row>
    <row r="393" spans="5:5">
      <c r="E393" s="338"/>
    </row>
    <row r="394" spans="5:5">
      <c r="E394" s="338"/>
    </row>
    <row r="395" spans="5:5">
      <c r="E395" s="338"/>
    </row>
    <row r="396" spans="5:5">
      <c r="E396" s="338"/>
    </row>
    <row r="397" spans="5:5">
      <c r="E397" s="338"/>
    </row>
    <row r="398" spans="5:5">
      <c r="E398" s="338"/>
    </row>
    <row r="399" spans="5:5">
      <c r="E399" s="338"/>
    </row>
    <row r="400" spans="5:5">
      <c r="E400" s="338"/>
    </row>
    <row r="401" spans="5:5">
      <c r="E401" s="338"/>
    </row>
    <row r="402" spans="5:5">
      <c r="E402" s="338"/>
    </row>
    <row r="403" spans="5:5">
      <c r="E403" s="338"/>
    </row>
    <row r="404" spans="5:5">
      <c r="E404" s="338"/>
    </row>
    <row r="405" spans="5:5">
      <c r="E405" s="338"/>
    </row>
    <row r="406" spans="5:5">
      <c r="E406" s="338"/>
    </row>
    <row r="407" spans="5:5">
      <c r="E407" s="338"/>
    </row>
    <row r="408" spans="5:5">
      <c r="E408" s="338"/>
    </row>
    <row r="409" spans="5:5">
      <c r="E409" s="338"/>
    </row>
    <row r="410" spans="5:5">
      <c r="E410" s="338"/>
    </row>
    <row r="411" spans="5:5">
      <c r="E411" s="338"/>
    </row>
    <row r="412" spans="5:5">
      <c r="E412" s="338"/>
    </row>
    <row r="413" spans="5:5">
      <c r="E413" s="338"/>
    </row>
    <row r="414" spans="5:5">
      <c r="E414" s="338"/>
    </row>
    <row r="415" spans="5:5">
      <c r="E415" s="338"/>
    </row>
    <row r="416" spans="5:5">
      <c r="E416" s="338"/>
    </row>
    <row r="417" spans="5:5">
      <c r="E417" s="338"/>
    </row>
    <row r="418" spans="5:5">
      <c r="E418" s="338"/>
    </row>
    <row r="419" spans="5:5">
      <c r="E419" s="338"/>
    </row>
    <row r="420" spans="5:5">
      <c r="E420" s="338"/>
    </row>
    <row r="421" spans="5:5">
      <c r="E421" s="338"/>
    </row>
    <row r="422" spans="5:5">
      <c r="E422" s="338"/>
    </row>
    <row r="423" spans="5:5">
      <c r="E423" s="338"/>
    </row>
    <row r="424" spans="5:5">
      <c r="E424" s="338"/>
    </row>
    <row r="425" spans="5:5">
      <c r="E425" s="338"/>
    </row>
    <row r="426" spans="5:5">
      <c r="E426" s="338"/>
    </row>
    <row r="427" spans="5:5">
      <c r="E427" s="338"/>
    </row>
    <row r="428" spans="5:5">
      <c r="E428" s="338"/>
    </row>
    <row r="429" spans="5:5">
      <c r="E429" s="338"/>
    </row>
    <row r="430" spans="5:5">
      <c r="E430" s="338"/>
    </row>
    <row r="431" spans="5:5">
      <c r="E431" s="338"/>
    </row>
    <row r="432" spans="5:5">
      <c r="E432" s="338"/>
    </row>
    <row r="433" spans="5:5">
      <c r="E433" s="338"/>
    </row>
    <row r="434" spans="5:5">
      <c r="E434" s="338"/>
    </row>
    <row r="435" spans="5:5">
      <c r="E435" s="338"/>
    </row>
    <row r="436" spans="5:5">
      <c r="E436" s="338"/>
    </row>
    <row r="437" spans="5:5">
      <c r="E437" s="338"/>
    </row>
    <row r="438" spans="5:5">
      <c r="E438" s="338"/>
    </row>
    <row r="439" spans="5:5">
      <c r="E439" s="338"/>
    </row>
    <row r="440" spans="5:5">
      <c r="E440" s="338"/>
    </row>
    <row r="441" spans="5:5">
      <c r="E441" s="338"/>
    </row>
    <row r="442" spans="5:5">
      <c r="E442" s="338"/>
    </row>
    <row r="443" spans="5:5">
      <c r="E443" s="338"/>
    </row>
    <row r="444" spans="5:5">
      <c r="E444" s="338"/>
    </row>
    <row r="445" spans="5:5">
      <c r="E445" s="338"/>
    </row>
    <row r="446" spans="5:5">
      <c r="E446" s="338"/>
    </row>
    <row r="447" spans="5:5">
      <c r="E447" s="338"/>
    </row>
    <row r="448" spans="5:5">
      <c r="E448" s="338"/>
    </row>
    <row r="449" spans="5:5">
      <c r="E449" s="338"/>
    </row>
    <row r="450" spans="5:5">
      <c r="E450" s="338"/>
    </row>
    <row r="451" spans="5:5">
      <c r="E451" s="338"/>
    </row>
    <row r="452" spans="5:5">
      <c r="E452" s="338"/>
    </row>
    <row r="453" spans="5:5">
      <c r="E453" s="338"/>
    </row>
    <row r="454" spans="5:5">
      <c r="E454" s="338"/>
    </row>
    <row r="455" spans="5:5">
      <c r="E455" s="338"/>
    </row>
    <row r="456" spans="5:5">
      <c r="E456" s="338"/>
    </row>
    <row r="457" spans="5:5">
      <c r="E457" s="338"/>
    </row>
    <row r="458" spans="5:5">
      <c r="E458" s="338"/>
    </row>
    <row r="459" spans="5:5">
      <c r="E459" s="338"/>
    </row>
    <row r="460" spans="5:5">
      <c r="E460" s="338"/>
    </row>
    <row r="461" spans="5:5">
      <c r="E461" s="338"/>
    </row>
    <row r="462" spans="5:5">
      <c r="E462" s="338"/>
    </row>
    <row r="463" spans="5:5">
      <c r="E463" s="338"/>
    </row>
    <row r="464" spans="5:5">
      <c r="E464" s="338"/>
    </row>
    <row r="465" spans="5:5">
      <c r="E465" s="338"/>
    </row>
    <row r="466" spans="5:5">
      <c r="E466" s="338"/>
    </row>
    <row r="467" spans="5:5">
      <c r="E467" s="338"/>
    </row>
    <row r="468" spans="5:5">
      <c r="E468" s="338"/>
    </row>
    <row r="469" spans="5:5">
      <c r="E469" s="338"/>
    </row>
    <row r="470" spans="5:5">
      <c r="E470" s="338"/>
    </row>
    <row r="471" spans="5:5">
      <c r="E471" s="338"/>
    </row>
    <row r="472" spans="5:5">
      <c r="E472" s="338"/>
    </row>
    <row r="473" spans="5:5">
      <c r="E473" s="338"/>
    </row>
    <row r="474" spans="5:5">
      <c r="E474" s="338"/>
    </row>
    <row r="475" spans="5:5">
      <c r="E475" s="338"/>
    </row>
    <row r="476" spans="5:5">
      <c r="E476" s="338"/>
    </row>
    <row r="477" spans="5:5">
      <c r="E477" s="338"/>
    </row>
    <row r="478" spans="5:5">
      <c r="E478" s="338"/>
    </row>
    <row r="479" spans="5:5">
      <c r="E479" s="338"/>
    </row>
    <row r="480" spans="5:5">
      <c r="E480" s="338"/>
    </row>
    <row r="481" spans="5:5">
      <c r="E481" s="338"/>
    </row>
    <row r="482" spans="5:5">
      <c r="E482" s="338"/>
    </row>
    <row r="483" spans="5:5">
      <c r="E483" s="338"/>
    </row>
    <row r="484" spans="5:5">
      <c r="E484" s="338"/>
    </row>
    <row r="485" spans="5:5">
      <c r="E485" s="338"/>
    </row>
    <row r="486" spans="5:5">
      <c r="E486" s="338"/>
    </row>
    <row r="487" spans="5:5">
      <c r="E487" s="338"/>
    </row>
    <row r="488" spans="5:5">
      <c r="E488" s="338"/>
    </row>
    <row r="489" spans="5:5">
      <c r="E489" s="338"/>
    </row>
    <row r="490" spans="5:5">
      <c r="E490" s="338"/>
    </row>
    <row r="491" spans="5:5">
      <c r="E491" s="338"/>
    </row>
    <row r="492" spans="5:5">
      <c r="E492" s="338"/>
    </row>
    <row r="493" spans="5:5">
      <c r="E493" s="338"/>
    </row>
    <row r="494" spans="5:5">
      <c r="E494" s="338"/>
    </row>
    <row r="495" spans="5:5">
      <c r="E495" s="338"/>
    </row>
    <row r="496" spans="5:5">
      <c r="E496" s="338"/>
    </row>
  </sheetData>
  <pageMargins left="0.15748031496062992" right="0.70866141732283472" top="0.19685039370078741" bottom="0.15748031496062992" header="0.31496062992125984" footer="0.31496062992125984"/>
  <pageSetup paperSize="9" scale="56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2:E358"/>
  <sheetViews>
    <sheetView topLeftCell="A197" workbookViewId="0">
      <selection activeCell="A209" sqref="A209"/>
    </sheetView>
  </sheetViews>
  <sheetFormatPr defaultRowHeight="12.75"/>
  <cols>
    <col min="1" max="1" width="21.28515625" customWidth="1"/>
    <col min="4" max="4" width="17.140625" customWidth="1"/>
    <col min="5" max="5" width="17.28515625" customWidth="1"/>
  </cols>
  <sheetData>
    <row r="2" spans="1:5">
      <c r="A2" s="464"/>
    </row>
    <row r="3" spans="1:5">
      <c r="A3" s="464"/>
    </row>
    <row r="4" spans="1:5">
      <c r="A4" s="464"/>
    </row>
    <row r="5" spans="1:5">
      <c r="A5" s="464" t="s">
        <v>2360</v>
      </c>
      <c r="D5" t="s">
        <v>2398</v>
      </c>
    </row>
    <row r="6" spans="1:5" ht="18.75">
      <c r="A6" s="5" t="s">
        <v>1908</v>
      </c>
      <c r="B6" s="556">
        <f>IFERROR(MATCH($A6,$D$6:$D$1000,0),"НЕ НАЙДЕН")</f>
        <v>202</v>
      </c>
      <c r="D6" t="s">
        <v>2113</v>
      </c>
      <c r="E6" s="556">
        <f>IFERROR(MATCH($D6,$A$6:$A$999,0),"НЕ НАЙДЕН")</f>
        <v>229</v>
      </c>
    </row>
    <row r="7" spans="1:5" ht="18.75">
      <c r="A7" s="5" t="s">
        <v>1909</v>
      </c>
      <c r="B7" s="556">
        <f t="shared" ref="B7:B70" si="0">IFERROR(MATCH($A7,$D$6:$D$1000,0),"НЕ НАЙДЕН")</f>
        <v>323</v>
      </c>
      <c r="D7" t="s">
        <v>2114</v>
      </c>
      <c r="E7" s="556">
        <f t="shared" ref="E7:E70" si="1">IFERROR(MATCH($D7,$A$6:$A$999,0),"НЕ НАЙДЕН")</f>
        <v>230</v>
      </c>
    </row>
    <row r="8" spans="1:5" ht="18.75">
      <c r="A8" s="5" t="s">
        <v>1910</v>
      </c>
      <c r="B8" s="556">
        <f t="shared" si="0"/>
        <v>203</v>
      </c>
      <c r="D8" t="s">
        <v>2641</v>
      </c>
      <c r="E8" s="556">
        <f t="shared" si="1"/>
        <v>248</v>
      </c>
    </row>
    <row r="9" spans="1:5" ht="18.75">
      <c r="A9" s="5" t="s">
        <v>1911</v>
      </c>
      <c r="B9" s="556">
        <f t="shared" si="0"/>
        <v>204</v>
      </c>
      <c r="D9" t="s">
        <v>2111</v>
      </c>
      <c r="E9" s="556">
        <f t="shared" si="1"/>
        <v>226</v>
      </c>
    </row>
    <row r="10" spans="1:5" ht="18.75">
      <c r="A10" s="5" t="s">
        <v>1912</v>
      </c>
      <c r="B10" s="556">
        <f t="shared" si="0"/>
        <v>212</v>
      </c>
      <c r="D10" t="s">
        <v>2112</v>
      </c>
      <c r="E10" s="556">
        <f t="shared" si="1"/>
        <v>227</v>
      </c>
    </row>
    <row r="11" spans="1:5" ht="18.75">
      <c r="A11" s="5" t="s">
        <v>1913</v>
      </c>
      <c r="B11" s="556">
        <f t="shared" si="0"/>
        <v>213</v>
      </c>
      <c r="D11" t="s">
        <v>2115</v>
      </c>
      <c r="E11" s="556">
        <f t="shared" si="1"/>
        <v>232</v>
      </c>
    </row>
    <row r="12" spans="1:5" ht="18.75">
      <c r="A12" s="5" t="s">
        <v>1914</v>
      </c>
      <c r="B12" s="556">
        <f t="shared" si="0"/>
        <v>214</v>
      </c>
      <c r="D12" t="s">
        <v>2116</v>
      </c>
      <c r="E12" s="556">
        <f t="shared" si="1"/>
        <v>233</v>
      </c>
    </row>
    <row r="13" spans="1:5" ht="18.75">
      <c r="A13" s="5" t="s">
        <v>1915</v>
      </c>
      <c r="B13" s="556">
        <f t="shared" si="0"/>
        <v>215</v>
      </c>
      <c r="D13" t="s">
        <v>2642</v>
      </c>
      <c r="E13" s="556">
        <f t="shared" si="1"/>
        <v>231</v>
      </c>
    </row>
    <row r="14" spans="1:5" ht="18.75">
      <c r="A14" s="5" t="s">
        <v>2577</v>
      </c>
      <c r="B14" s="556">
        <f t="shared" si="0"/>
        <v>216</v>
      </c>
      <c r="D14" t="s">
        <v>2167</v>
      </c>
      <c r="E14" s="556">
        <f t="shared" si="1"/>
        <v>298</v>
      </c>
    </row>
    <row r="15" spans="1:5" ht="18.75">
      <c r="A15" s="5" t="s">
        <v>1916</v>
      </c>
      <c r="B15" s="556">
        <f t="shared" si="0"/>
        <v>217</v>
      </c>
      <c r="D15" t="s">
        <v>2119</v>
      </c>
      <c r="E15" s="556">
        <f t="shared" si="1"/>
        <v>238</v>
      </c>
    </row>
    <row r="16" spans="1:5" ht="18.75">
      <c r="A16" s="5" t="s">
        <v>2474</v>
      </c>
      <c r="B16" s="556">
        <f t="shared" si="0"/>
        <v>218</v>
      </c>
      <c r="D16" t="s">
        <v>2120</v>
      </c>
      <c r="E16" s="556">
        <f t="shared" si="1"/>
        <v>239</v>
      </c>
    </row>
    <row r="17" spans="1:5" ht="18.75">
      <c r="A17" s="5" t="s">
        <v>1917</v>
      </c>
      <c r="B17" s="556">
        <f t="shared" si="0"/>
        <v>237</v>
      </c>
      <c r="D17" t="s">
        <v>2123</v>
      </c>
      <c r="E17" s="556">
        <f t="shared" si="1"/>
        <v>243</v>
      </c>
    </row>
    <row r="18" spans="1:5" ht="18.75">
      <c r="A18" s="5" t="s">
        <v>1918</v>
      </c>
      <c r="B18" s="556">
        <f t="shared" si="0"/>
        <v>238</v>
      </c>
      <c r="D18" t="s">
        <v>2124</v>
      </c>
      <c r="E18" s="556">
        <f t="shared" si="1"/>
        <v>244</v>
      </c>
    </row>
    <row r="19" spans="1:5" ht="18.75">
      <c r="A19" s="5" t="s">
        <v>1920</v>
      </c>
      <c r="B19" s="556">
        <f t="shared" si="0"/>
        <v>250</v>
      </c>
      <c r="D19" t="s">
        <v>2125</v>
      </c>
      <c r="E19" s="556">
        <f t="shared" si="1"/>
        <v>245</v>
      </c>
    </row>
    <row r="20" spans="1:5" ht="18.75">
      <c r="A20" s="5" t="s">
        <v>1921</v>
      </c>
      <c r="B20" s="556">
        <f t="shared" si="0"/>
        <v>205</v>
      </c>
      <c r="D20" t="s">
        <v>2126</v>
      </c>
      <c r="E20" s="556">
        <f t="shared" si="1"/>
        <v>246</v>
      </c>
    </row>
    <row r="21" spans="1:5" ht="18.75">
      <c r="A21" s="5" t="s">
        <v>1922</v>
      </c>
      <c r="B21" s="556">
        <f t="shared" si="0"/>
        <v>206</v>
      </c>
      <c r="D21" t="s">
        <v>2127</v>
      </c>
      <c r="E21" s="556">
        <f t="shared" si="1"/>
        <v>247</v>
      </c>
    </row>
    <row r="22" spans="1:5" ht="18.75">
      <c r="A22" s="5" t="s">
        <v>1924</v>
      </c>
      <c r="B22" s="556">
        <f t="shared" si="0"/>
        <v>207</v>
      </c>
      <c r="D22" t="s">
        <v>2150</v>
      </c>
      <c r="E22" s="556">
        <f t="shared" si="1"/>
        <v>276</v>
      </c>
    </row>
    <row r="23" spans="1:5" ht="18.75">
      <c r="A23" s="5" t="s">
        <v>2762</v>
      </c>
      <c r="B23" s="556">
        <f t="shared" si="0"/>
        <v>324</v>
      </c>
      <c r="D23" t="s">
        <v>2151</v>
      </c>
      <c r="E23" s="556">
        <f t="shared" si="1"/>
        <v>277</v>
      </c>
    </row>
    <row r="24" spans="1:5" ht="18.75">
      <c r="A24" s="5" t="s">
        <v>2763</v>
      </c>
      <c r="B24" s="556">
        <f t="shared" si="0"/>
        <v>325</v>
      </c>
      <c r="D24" t="s">
        <v>2153</v>
      </c>
      <c r="E24" s="556">
        <f t="shared" si="1"/>
        <v>280</v>
      </c>
    </row>
    <row r="25" spans="1:5" ht="18.75">
      <c r="A25" s="5" t="s">
        <v>2764</v>
      </c>
      <c r="B25" s="556">
        <f t="shared" si="0"/>
        <v>326</v>
      </c>
      <c r="D25" t="s">
        <v>2154</v>
      </c>
      <c r="E25" s="556">
        <f t="shared" si="1"/>
        <v>281</v>
      </c>
    </row>
    <row r="26" spans="1:5" ht="18.75">
      <c r="A26" s="5" t="s">
        <v>2765</v>
      </c>
      <c r="B26" s="556">
        <f t="shared" si="0"/>
        <v>327</v>
      </c>
      <c r="D26" t="s">
        <v>2155</v>
      </c>
      <c r="E26" s="556">
        <f t="shared" si="1"/>
        <v>282</v>
      </c>
    </row>
    <row r="27" spans="1:5" ht="18.75">
      <c r="A27" s="5" t="s">
        <v>1930</v>
      </c>
      <c r="B27" s="556">
        <f t="shared" si="0"/>
        <v>251</v>
      </c>
      <c r="D27" t="s">
        <v>2156</v>
      </c>
      <c r="E27" s="556">
        <f t="shared" si="1"/>
        <v>283</v>
      </c>
    </row>
    <row r="28" spans="1:5" ht="18.75">
      <c r="A28" s="320" t="s">
        <v>1931</v>
      </c>
      <c r="B28" s="556">
        <f t="shared" si="0"/>
        <v>252</v>
      </c>
      <c r="D28" t="s">
        <v>2157</v>
      </c>
      <c r="E28" s="556">
        <f t="shared" si="1"/>
        <v>285</v>
      </c>
    </row>
    <row r="29" spans="1:5" ht="18.75">
      <c r="A29" s="5" t="s">
        <v>1932</v>
      </c>
      <c r="B29" s="556">
        <f t="shared" si="0"/>
        <v>208</v>
      </c>
      <c r="D29" t="s">
        <v>2158</v>
      </c>
      <c r="E29" s="556">
        <f t="shared" si="1"/>
        <v>286</v>
      </c>
    </row>
    <row r="30" spans="1:5" ht="18.75">
      <c r="A30" s="5" t="s">
        <v>2719</v>
      </c>
      <c r="B30" s="556">
        <f t="shared" si="0"/>
        <v>219</v>
      </c>
      <c r="D30" t="s">
        <v>2643</v>
      </c>
      <c r="E30" s="556">
        <f t="shared" si="1"/>
        <v>287</v>
      </c>
    </row>
    <row r="31" spans="1:5" ht="18.75">
      <c r="A31" s="5" t="s">
        <v>2720</v>
      </c>
      <c r="B31" s="556">
        <f t="shared" si="0"/>
        <v>220</v>
      </c>
      <c r="D31" t="s">
        <v>2159</v>
      </c>
      <c r="E31" s="556">
        <f t="shared" si="1"/>
        <v>288</v>
      </c>
    </row>
    <row r="32" spans="1:5" ht="18.75">
      <c r="A32" s="5" t="s">
        <v>2718</v>
      </c>
      <c r="B32" s="556">
        <f t="shared" si="0"/>
        <v>209</v>
      </c>
      <c r="D32" t="s">
        <v>2160</v>
      </c>
      <c r="E32" s="556">
        <f t="shared" si="1"/>
        <v>289</v>
      </c>
    </row>
    <row r="33" spans="1:5" ht="18.75">
      <c r="A33" s="5" t="s">
        <v>2721</v>
      </c>
      <c r="B33" s="556">
        <f t="shared" si="0"/>
        <v>221</v>
      </c>
      <c r="D33" t="s">
        <v>2162</v>
      </c>
      <c r="E33" s="556">
        <f t="shared" si="1"/>
        <v>292</v>
      </c>
    </row>
    <row r="34" spans="1:5" ht="18.75">
      <c r="A34" s="5" t="s">
        <v>2723</v>
      </c>
      <c r="B34" s="556">
        <f t="shared" si="0"/>
        <v>223</v>
      </c>
      <c r="D34" t="s">
        <v>2163</v>
      </c>
      <c r="E34" s="556">
        <f t="shared" si="1"/>
        <v>293</v>
      </c>
    </row>
    <row r="35" spans="1:5" ht="18.75">
      <c r="A35" s="5" t="s">
        <v>1936</v>
      </c>
      <c r="B35" s="556">
        <f t="shared" si="0"/>
        <v>154</v>
      </c>
      <c r="D35" t="s">
        <v>2644</v>
      </c>
      <c r="E35" s="556" t="str">
        <f t="shared" si="1"/>
        <v>НЕ НАЙДЕН</v>
      </c>
    </row>
    <row r="36" spans="1:5" ht="18.75">
      <c r="A36" s="5" t="s">
        <v>2714</v>
      </c>
      <c r="B36" s="556">
        <f t="shared" si="0"/>
        <v>185</v>
      </c>
      <c r="D36" t="s">
        <v>2195</v>
      </c>
      <c r="E36" s="556">
        <f t="shared" si="1"/>
        <v>323</v>
      </c>
    </row>
    <row r="37" spans="1:5" ht="18.75">
      <c r="A37" s="5" t="s">
        <v>1935</v>
      </c>
      <c r="B37" s="556">
        <f t="shared" si="0"/>
        <v>139</v>
      </c>
      <c r="D37" t="s">
        <v>2645</v>
      </c>
      <c r="E37" s="556">
        <f t="shared" si="1"/>
        <v>234</v>
      </c>
    </row>
    <row r="38" spans="1:5" ht="18.75">
      <c r="A38" s="5" t="s">
        <v>2688</v>
      </c>
      <c r="B38" s="556">
        <f t="shared" si="0"/>
        <v>131</v>
      </c>
      <c r="D38" t="s">
        <v>2646</v>
      </c>
      <c r="E38" s="556">
        <f t="shared" si="1"/>
        <v>235</v>
      </c>
    </row>
    <row r="39" spans="1:5" ht="18.75">
      <c r="A39" s="5" t="s">
        <v>1937</v>
      </c>
      <c r="B39" s="556">
        <f t="shared" si="0"/>
        <v>276</v>
      </c>
      <c r="D39" t="s">
        <v>2133</v>
      </c>
      <c r="E39" s="556">
        <f t="shared" si="1"/>
        <v>255</v>
      </c>
    </row>
    <row r="40" spans="1:5" ht="18.75">
      <c r="A40" s="5" t="s">
        <v>1938</v>
      </c>
      <c r="B40" s="556">
        <f t="shared" si="0"/>
        <v>277</v>
      </c>
      <c r="D40" t="s">
        <v>2134</v>
      </c>
      <c r="E40" s="556">
        <f t="shared" si="1"/>
        <v>256</v>
      </c>
    </row>
    <row r="41" spans="1:5" ht="18.75">
      <c r="A41" s="5" t="s">
        <v>1939</v>
      </c>
      <c r="B41" s="556">
        <f t="shared" si="0"/>
        <v>278</v>
      </c>
      <c r="D41" t="s">
        <v>2185</v>
      </c>
      <c r="E41" s="556">
        <f t="shared" si="1"/>
        <v>315</v>
      </c>
    </row>
    <row r="42" spans="1:5" ht="18.75">
      <c r="A42" s="5" t="s">
        <v>1940</v>
      </c>
      <c r="B42" s="556">
        <f t="shared" si="0"/>
        <v>282</v>
      </c>
      <c r="D42" t="s">
        <v>2186</v>
      </c>
      <c r="E42" s="556">
        <f t="shared" si="1"/>
        <v>316</v>
      </c>
    </row>
    <row r="43" spans="1:5" ht="18.75">
      <c r="A43" s="5" t="s">
        <v>1941</v>
      </c>
      <c r="B43" s="556">
        <f t="shared" si="0"/>
        <v>283</v>
      </c>
      <c r="D43" t="s">
        <v>2647</v>
      </c>
      <c r="E43" s="556" t="str">
        <f t="shared" si="1"/>
        <v>НЕ НАЙДЕН</v>
      </c>
    </row>
    <row r="44" spans="1:5" ht="18.75">
      <c r="A44" s="5" t="s">
        <v>2371</v>
      </c>
      <c r="B44" s="556">
        <f t="shared" si="0"/>
        <v>288</v>
      </c>
      <c r="D44" t="s">
        <v>2648</v>
      </c>
      <c r="E44" s="556" t="str">
        <f t="shared" si="1"/>
        <v>НЕ НАЙДЕН</v>
      </c>
    </row>
    <row r="45" spans="1:5" ht="18.75">
      <c r="A45" s="5" t="s">
        <v>2745</v>
      </c>
      <c r="B45" s="556">
        <f t="shared" si="0"/>
        <v>285</v>
      </c>
      <c r="D45" t="s">
        <v>2062</v>
      </c>
      <c r="E45" s="556">
        <f t="shared" si="1"/>
        <v>318</v>
      </c>
    </row>
    <row r="46" spans="1:5" ht="18.75">
      <c r="A46" s="5" t="s">
        <v>2742</v>
      </c>
      <c r="B46" s="556">
        <f t="shared" si="0"/>
        <v>280</v>
      </c>
      <c r="D46" t="s">
        <v>2649</v>
      </c>
      <c r="E46" s="556" t="str">
        <f t="shared" si="1"/>
        <v>НЕ НАЙДЕН</v>
      </c>
    </row>
    <row r="47" spans="1:5" ht="18.75">
      <c r="A47" s="5" t="s">
        <v>2743</v>
      </c>
      <c r="B47" s="556">
        <f t="shared" si="0"/>
        <v>281</v>
      </c>
      <c r="D47" t="s">
        <v>2650</v>
      </c>
      <c r="E47" s="556">
        <f t="shared" si="1"/>
        <v>105</v>
      </c>
    </row>
    <row r="48" spans="1:5" ht="18.75">
      <c r="A48" s="5" t="s">
        <v>2746</v>
      </c>
      <c r="B48" s="556">
        <f t="shared" si="0"/>
        <v>286</v>
      </c>
      <c r="D48" t="s">
        <v>2651</v>
      </c>
      <c r="E48" s="556">
        <f t="shared" si="1"/>
        <v>106</v>
      </c>
    </row>
    <row r="49" spans="1:5" ht="18.75">
      <c r="A49" s="5" t="s">
        <v>2747</v>
      </c>
      <c r="B49" s="556">
        <f t="shared" si="0"/>
        <v>287</v>
      </c>
      <c r="D49" t="s">
        <v>2063</v>
      </c>
      <c r="E49" s="556">
        <f t="shared" si="1"/>
        <v>166</v>
      </c>
    </row>
    <row r="50" spans="1:5" ht="18.75">
      <c r="A50" s="5" t="s">
        <v>2744</v>
      </c>
      <c r="B50" s="556">
        <f t="shared" si="0"/>
        <v>284</v>
      </c>
      <c r="D50" t="s">
        <v>2065</v>
      </c>
      <c r="E50" s="556">
        <f t="shared" si="1"/>
        <v>168</v>
      </c>
    </row>
    <row r="51" spans="1:5" ht="18.75">
      <c r="A51" s="5" t="s">
        <v>2741</v>
      </c>
      <c r="B51" s="556">
        <f t="shared" si="0"/>
        <v>279</v>
      </c>
      <c r="D51" t="s">
        <v>2066</v>
      </c>
      <c r="E51" s="556">
        <f t="shared" si="1"/>
        <v>169</v>
      </c>
    </row>
    <row r="52" spans="1:5" ht="18.75">
      <c r="A52" s="5" t="s">
        <v>1950</v>
      </c>
      <c r="B52" s="556">
        <f t="shared" si="0"/>
        <v>329</v>
      </c>
      <c r="D52" t="s">
        <v>2067</v>
      </c>
      <c r="E52" s="556">
        <f t="shared" si="1"/>
        <v>170</v>
      </c>
    </row>
    <row r="53" spans="1:5" ht="18.75">
      <c r="A53" s="5" t="s">
        <v>1951</v>
      </c>
      <c r="B53" s="556">
        <f t="shared" si="0"/>
        <v>289</v>
      </c>
      <c r="D53" t="s">
        <v>2069</v>
      </c>
      <c r="E53" s="556">
        <f t="shared" si="1"/>
        <v>176</v>
      </c>
    </row>
    <row r="54" spans="1:5" ht="18.75">
      <c r="A54" s="5" t="s">
        <v>1952</v>
      </c>
      <c r="B54" s="556">
        <f t="shared" si="0"/>
        <v>290</v>
      </c>
      <c r="D54" t="s">
        <v>2070</v>
      </c>
      <c r="E54" s="556">
        <f t="shared" si="1"/>
        <v>177</v>
      </c>
    </row>
    <row r="55" spans="1:5" ht="18.75">
      <c r="A55" s="5" t="s">
        <v>1953</v>
      </c>
      <c r="B55" s="556">
        <f t="shared" si="0"/>
        <v>291</v>
      </c>
      <c r="D55" t="s">
        <v>2076</v>
      </c>
      <c r="E55" s="556">
        <f t="shared" si="1"/>
        <v>185</v>
      </c>
    </row>
    <row r="56" spans="1:5" ht="18.75">
      <c r="A56" s="5" t="s">
        <v>1954</v>
      </c>
      <c r="B56" s="556">
        <f t="shared" si="0"/>
        <v>293</v>
      </c>
      <c r="D56" t="s">
        <v>2077</v>
      </c>
      <c r="E56" s="556">
        <f t="shared" si="1"/>
        <v>186</v>
      </c>
    </row>
    <row r="57" spans="1:5" ht="18.75">
      <c r="A57" s="5" t="s">
        <v>2748</v>
      </c>
      <c r="B57" s="556">
        <f t="shared" si="0"/>
        <v>292</v>
      </c>
      <c r="D57" t="s">
        <v>2079</v>
      </c>
      <c r="E57" s="556">
        <f t="shared" si="1"/>
        <v>188</v>
      </c>
    </row>
    <row r="58" spans="1:5" ht="18.75">
      <c r="A58" s="5" t="s">
        <v>2766</v>
      </c>
      <c r="B58" s="556">
        <f t="shared" si="0"/>
        <v>328</v>
      </c>
      <c r="D58" t="s">
        <v>2652</v>
      </c>
      <c r="E58" s="556">
        <f t="shared" si="1"/>
        <v>189</v>
      </c>
    </row>
    <row r="59" spans="1:5" ht="18.75">
      <c r="A59" s="5" t="s">
        <v>1956</v>
      </c>
      <c r="B59" s="556">
        <f t="shared" si="0"/>
        <v>330</v>
      </c>
      <c r="D59" t="s">
        <v>2080</v>
      </c>
      <c r="E59" s="556">
        <f t="shared" si="1"/>
        <v>190</v>
      </c>
    </row>
    <row r="60" spans="1:5" ht="18.75">
      <c r="A60" s="5" t="s">
        <v>1957</v>
      </c>
      <c r="B60" s="556">
        <f t="shared" si="0"/>
        <v>294</v>
      </c>
      <c r="D60" t="s">
        <v>2081</v>
      </c>
      <c r="E60" s="556">
        <f t="shared" si="1"/>
        <v>191</v>
      </c>
    </row>
    <row r="61" spans="1:5" ht="18.75">
      <c r="A61" s="5" t="s">
        <v>1958</v>
      </c>
      <c r="B61" s="556">
        <f t="shared" si="0"/>
        <v>295</v>
      </c>
      <c r="D61" t="s">
        <v>2653</v>
      </c>
      <c r="E61" s="556">
        <f t="shared" si="1"/>
        <v>192</v>
      </c>
    </row>
    <row r="62" spans="1:5" ht="18.75">
      <c r="A62" s="5" t="s">
        <v>2375</v>
      </c>
      <c r="B62" s="556">
        <f t="shared" si="0"/>
        <v>296</v>
      </c>
      <c r="D62" t="s">
        <v>2084</v>
      </c>
      <c r="E62" s="556">
        <f t="shared" si="1"/>
        <v>194</v>
      </c>
    </row>
    <row r="63" spans="1:5" ht="18.75">
      <c r="A63" s="5" t="s">
        <v>1959</v>
      </c>
      <c r="B63" s="556">
        <f t="shared" si="0"/>
        <v>297</v>
      </c>
      <c r="D63" t="s">
        <v>2085</v>
      </c>
      <c r="E63" s="556">
        <f t="shared" si="1"/>
        <v>195</v>
      </c>
    </row>
    <row r="64" spans="1:5" ht="18.75">
      <c r="A64" s="5" t="s">
        <v>1960</v>
      </c>
      <c r="B64" s="556">
        <f t="shared" si="0"/>
        <v>298</v>
      </c>
      <c r="D64" t="s">
        <v>2086</v>
      </c>
      <c r="E64" s="556">
        <f t="shared" si="1"/>
        <v>196</v>
      </c>
    </row>
    <row r="65" spans="1:5" ht="18.75">
      <c r="A65" s="5" t="s">
        <v>1961</v>
      </c>
      <c r="B65" s="556">
        <f t="shared" si="0"/>
        <v>299</v>
      </c>
      <c r="D65" t="s">
        <v>2087</v>
      </c>
      <c r="E65" s="556">
        <f t="shared" si="1"/>
        <v>197</v>
      </c>
    </row>
    <row r="66" spans="1:5" ht="18.75">
      <c r="A66" s="5" t="s">
        <v>1962</v>
      </c>
      <c r="B66" s="556">
        <f t="shared" si="0"/>
        <v>300</v>
      </c>
      <c r="D66" t="s">
        <v>2654</v>
      </c>
      <c r="E66" s="556">
        <f t="shared" si="1"/>
        <v>198</v>
      </c>
    </row>
    <row r="67" spans="1:5" ht="18.75">
      <c r="A67" s="5" t="s">
        <v>1963</v>
      </c>
      <c r="B67" s="556">
        <f t="shared" si="0"/>
        <v>301</v>
      </c>
      <c r="D67" t="s">
        <v>2655</v>
      </c>
      <c r="E67" s="556">
        <f t="shared" si="1"/>
        <v>199</v>
      </c>
    </row>
    <row r="68" spans="1:5" ht="18.75">
      <c r="A68" s="5" t="s">
        <v>1964</v>
      </c>
      <c r="B68" s="556">
        <f t="shared" si="0"/>
        <v>302</v>
      </c>
      <c r="D68" t="s">
        <v>2091</v>
      </c>
      <c r="E68" s="556">
        <f t="shared" si="1"/>
        <v>202</v>
      </c>
    </row>
    <row r="69" spans="1:5" ht="18.75">
      <c r="A69" s="5" t="s">
        <v>2378</v>
      </c>
      <c r="B69" s="556">
        <f t="shared" si="0"/>
        <v>303</v>
      </c>
      <c r="D69" t="s">
        <v>2092</v>
      </c>
      <c r="E69" s="556">
        <f t="shared" si="1"/>
        <v>203</v>
      </c>
    </row>
    <row r="70" spans="1:5" ht="18.75">
      <c r="A70" s="5" t="s">
        <v>1965</v>
      </c>
      <c r="B70" s="556">
        <f t="shared" si="0"/>
        <v>304</v>
      </c>
      <c r="D70" t="s">
        <v>2093</v>
      </c>
      <c r="E70" s="556">
        <f t="shared" si="1"/>
        <v>204</v>
      </c>
    </row>
    <row r="71" spans="1:5" ht="18.75">
      <c r="A71" s="5" t="s">
        <v>1966</v>
      </c>
      <c r="B71" s="556">
        <f t="shared" ref="B71:B134" si="2">IFERROR(MATCH($A71,$D$6:$D$1000,0),"НЕ НАЙДЕН")</f>
        <v>305</v>
      </c>
      <c r="D71" t="s">
        <v>2094</v>
      </c>
      <c r="E71" s="556">
        <f t="shared" ref="E71:E134" si="3">IFERROR(MATCH($D71,$A$6:$A$999,0),"НЕ НАЙДЕН")</f>
        <v>205</v>
      </c>
    </row>
    <row r="72" spans="1:5" ht="18.75">
      <c r="A72" s="5" t="s">
        <v>1967</v>
      </c>
      <c r="B72" s="556">
        <f t="shared" si="2"/>
        <v>306</v>
      </c>
      <c r="D72" t="s">
        <v>2096</v>
      </c>
      <c r="E72" s="556">
        <f t="shared" si="3"/>
        <v>207</v>
      </c>
    </row>
    <row r="73" spans="1:5" ht="18.75">
      <c r="A73" s="5" t="s">
        <v>2749</v>
      </c>
      <c r="B73" s="556">
        <f t="shared" si="2"/>
        <v>307</v>
      </c>
      <c r="D73" t="s">
        <v>2108</v>
      </c>
      <c r="E73" s="556">
        <f t="shared" si="3"/>
        <v>219</v>
      </c>
    </row>
    <row r="74" spans="1:5" ht="18.75">
      <c r="A74" s="5" t="s">
        <v>1968</v>
      </c>
      <c r="B74" s="556">
        <f t="shared" si="2"/>
        <v>308</v>
      </c>
      <c r="D74" t="s">
        <v>2656</v>
      </c>
      <c r="E74" s="556">
        <f t="shared" si="3"/>
        <v>228</v>
      </c>
    </row>
    <row r="75" spans="1:5" ht="18.75">
      <c r="A75" s="5" t="s">
        <v>1969</v>
      </c>
      <c r="B75" s="556">
        <f t="shared" si="2"/>
        <v>309</v>
      </c>
      <c r="D75" t="s">
        <v>2657</v>
      </c>
      <c r="E75" s="556">
        <f t="shared" si="3"/>
        <v>237</v>
      </c>
    </row>
    <row r="76" spans="1:5" ht="18.75">
      <c r="A76" s="5" t="s">
        <v>1970</v>
      </c>
      <c r="B76" s="556">
        <f t="shared" si="2"/>
        <v>310</v>
      </c>
      <c r="D76" t="s">
        <v>2658</v>
      </c>
      <c r="E76" s="556">
        <f t="shared" si="3"/>
        <v>236</v>
      </c>
    </row>
    <row r="77" spans="1:5" ht="18.75">
      <c r="A77" s="5" t="s">
        <v>2751</v>
      </c>
      <c r="B77" s="556">
        <f t="shared" si="2"/>
        <v>312</v>
      </c>
      <c r="D77" t="s">
        <v>2583</v>
      </c>
      <c r="E77" s="556">
        <f t="shared" si="3"/>
        <v>240</v>
      </c>
    </row>
    <row r="78" spans="1:5" ht="18.75">
      <c r="A78" s="5" t="s">
        <v>2752</v>
      </c>
      <c r="B78" s="556">
        <f t="shared" si="2"/>
        <v>313</v>
      </c>
      <c r="D78" t="s">
        <v>2121</v>
      </c>
      <c r="E78" s="556">
        <f t="shared" si="3"/>
        <v>241</v>
      </c>
    </row>
    <row r="79" spans="1:5" ht="18.75">
      <c r="A79" s="5" t="s">
        <v>2753</v>
      </c>
      <c r="B79" s="556">
        <f t="shared" si="2"/>
        <v>314</v>
      </c>
      <c r="D79" t="s">
        <v>2122</v>
      </c>
      <c r="E79" s="556">
        <f t="shared" si="3"/>
        <v>242</v>
      </c>
    </row>
    <row r="80" spans="1:5" ht="18.75">
      <c r="A80" s="5" t="s">
        <v>2754</v>
      </c>
      <c r="B80" s="556">
        <f t="shared" si="2"/>
        <v>315</v>
      </c>
      <c r="D80" t="s">
        <v>2659</v>
      </c>
      <c r="E80" s="556">
        <f t="shared" si="3"/>
        <v>325</v>
      </c>
    </row>
    <row r="81" spans="1:5" ht="18.75">
      <c r="A81" s="5" t="s">
        <v>2767</v>
      </c>
      <c r="B81" s="556">
        <f t="shared" si="2"/>
        <v>331</v>
      </c>
      <c r="D81" t="s">
        <v>2128</v>
      </c>
      <c r="E81" s="556">
        <f t="shared" si="3"/>
        <v>249</v>
      </c>
    </row>
    <row r="82" spans="1:5" ht="18.75">
      <c r="A82" s="5" t="s">
        <v>2756</v>
      </c>
      <c r="B82" s="556">
        <f t="shared" si="2"/>
        <v>317</v>
      </c>
      <c r="D82" t="s">
        <v>2129</v>
      </c>
      <c r="E82" s="556">
        <f t="shared" si="3"/>
        <v>250</v>
      </c>
    </row>
    <row r="83" spans="1:5" ht="18.75">
      <c r="A83" s="5" t="s">
        <v>2755</v>
      </c>
      <c r="B83" s="556">
        <f t="shared" si="2"/>
        <v>316</v>
      </c>
      <c r="D83" t="s">
        <v>2130</v>
      </c>
      <c r="E83" s="556">
        <f t="shared" si="3"/>
        <v>251</v>
      </c>
    </row>
    <row r="84" spans="1:5" ht="18.75">
      <c r="A84" s="5" t="s">
        <v>2690</v>
      </c>
      <c r="B84" s="556">
        <f t="shared" si="2"/>
        <v>133</v>
      </c>
      <c r="D84" t="s">
        <v>2131</v>
      </c>
      <c r="E84" s="556">
        <f t="shared" si="3"/>
        <v>252</v>
      </c>
    </row>
    <row r="85" spans="1:5" ht="18.75">
      <c r="A85" s="5" t="s">
        <v>2689</v>
      </c>
      <c r="B85" s="556">
        <f t="shared" si="2"/>
        <v>132</v>
      </c>
      <c r="D85" t="s">
        <v>2584</v>
      </c>
      <c r="E85" s="556">
        <f t="shared" si="3"/>
        <v>254</v>
      </c>
    </row>
    <row r="86" spans="1:5" ht="18.75">
      <c r="A86" s="5" t="s">
        <v>2703</v>
      </c>
      <c r="B86" s="556">
        <f t="shared" si="2"/>
        <v>167</v>
      </c>
      <c r="D86" t="s">
        <v>2660</v>
      </c>
      <c r="E86" s="556">
        <f t="shared" si="3"/>
        <v>171</v>
      </c>
    </row>
    <row r="87" spans="1:5" ht="18.75">
      <c r="A87" s="5" t="s">
        <v>1978</v>
      </c>
      <c r="B87" s="556">
        <f t="shared" si="2"/>
        <v>168</v>
      </c>
      <c r="D87" t="s">
        <v>2661</v>
      </c>
      <c r="E87" s="556" t="str">
        <f t="shared" si="3"/>
        <v>НЕ НАЙДЕН</v>
      </c>
    </row>
    <row r="88" spans="1:5" ht="18.75">
      <c r="A88" s="5" t="s">
        <v>1979</v>
      </c>
      <c r="B88" s="556">
        <f t="shared" si="2"/>
        <v>169</v>
      </c>
      <c r="D88" t="s">
        <v>2662</v>
      </c>
      <c r="E88" s="556" t="str">
        <f t="shared" si="3"/>
        <v>НЕ НАЙДЕН</v>
      </c>
    </row>
    <row r="89" spans="1:5" ht="18.75">
      <c r="A89" s="5" t="s">
        <v>2705</v>
      </c>
      <c r="B89" s="556">
        <f t="shared" si="2"/>
        <v>171</v>
      </c>
      <c r="D89" t="s">
        <v>2663</v>
      </c>
      <c r="E89" s="556" t="str">
        <f t="shared" si="3"/>
        <v>НЕ НАЙДЕН</v>
      </c>
    </row>
    <row r="90" spans="1:5" ht="18.75">
      <c r="A90" s="5" t="s">
        <v>1980</v>
      </c>
      <c r="B90" s="556">
        <f t="shared" si="2"/>
        <v>184</v>
      </c>
      <c r="D90" t="s">
        <v>2135</v>
      </c>
      <c r="E90" s="556">
        <f t="shared" si="3"/>
        <v>258</v>
      </c>
    </row>
    <row r="91" spans="1:5" ht="18.75">
      <c r="A91" s="5" t="s">
        <v>1981</v>
      </c>
      <c r="B91" s="556">
        <f t="shared" si="2"/>
        <v>134</v>
      </c>
      <c r="D91" t="s">
        <v>2136</v>
      </c>
      <c r="E91" s="556">
        <f t="shared" si="3"/>
        <v>259</v>
      </c>
    </row>
    <row r="92" spans="1:5" ht="18.75">
      <c r="A92" s="5" t="s">
        <v>1982</v>
      </c>
      <c r="B92" s="556">
        <f t="shared" si="2"/>
        <v>138</v>
      </c>
      <c r="D92" t="s">
        <v>2664</v>
      </c>
      <c r="E92" s="556">
        <f t="shared" si="3"/>
        <v>260</v>
      </c>
    </row>
    <row r="93" spans="1:5" ht="18.75">
      <c r="A93" s="5" t="s">
        <v>1984</v>
      </c>
      <c r="B93" s="556">
        <f t="shared" si="2"/>
        <v>140</v>
      </c>
      <c r="D93" t="s">
        <v>2665</v>
      </c>
      <c r="E93" s="556" t="str">
        <f t="shared" si="3"/>
        <v>НЕ НАЙДЕН</v>
      </c>
    </row>
    <row r="94" spans="1:5" ht="18.75">
      <c r="A94" s="5" t="s">
        <v>1985</v>
      </c>
      <c r="B94" s="556">
        <f t="shared" si="2"/>
        <v>141</v>
      </c>
      <c r="D94" t="s">
        <v>2145</v>
      </c>
      <c r="E94" s="556">
        <f t="shared" si="3"/>
        <v>269</v>
      </c>
    </row>
    <row r="95" spans="1:5" ht="18.75">
      <c r="A95" s="5" t="s">
        <v>1986</v>
      </c>
      <c r="B95" s="556">
        <f t="shared" si="2"/>
        <v>142</v>
      </c>
      <c r="D95" t="s">
        <v>2666</v>
      </c>
      <c r="E95" s="556">
        <f t="shared" si="3"/>
        <v>274</v>
      </c>
    </row>
    <row r="96" spans="1:5" ht="18.75">
      <c r="A96" s="5" t="s">
        <v>1987</v>
      </c>
      <c r="B96" s="556">
        <f t="shared" si="2"/>
        <v>143</v>
      </c>
      <c r="D96" t="s">
        <v>2667</v>
      </c>
      <c r="E96" s="556">
        <f t="shared" si="3"/>
        <v>275</v>
      </c>
    </row>
    <row r="97" spans="1:5" ht="18.75">
      <c r="A97" s="5" t="s">
        <v>1988</v>
      </c>
      <c r="B97" s="556">
        <f t="shared" si="2"/>
        <v>155</v>
      </c>
      <c r="D97" t="s">
        <v>2668</v>
      </c>
      <c r="E97" s="556">
        <f t="shared" si="3"/>
        <v>278</v>
      </c>
    </row>
    <row r="98" spans="1:5" ht="18.75">
      <c r="A98" s="5" t="s">
        <v>1989</v>
      </c>
      <c r="B98" s="556">
        <f t="shared" si="2"/>
        <v>145</v>
      </c>
      <c r="D98" t="s">
        <v>2152</v>
      </c>
      <c r="E98" s="556">
        <f t="shared" si="3"/>
        <v>279</v>
      </c>
    </row>
    <row r="99" spans="1:5" ht="18.75">
      <c r="A99" s="5" t="s">
        <v>1984</v>
      </c>
      <c r="B99" s="556">
        <f t="shared" si="2"/>
        <v>140</v>
      </c>
      <c r="D99" t="s">
        <v>2669</v>
      </c>
      <c r="E99" s="556">
        <f t="shared" si="3"/>
        <v>173</v>
      </c>
    </row>
    <row r="100" spans="1:5" ht="18.75">
      <c r="A100" s="5" t="s">
        <v>1992</v>
      </c>
      <c r="B100" s="556">
        <f t="shared" si="2"/>
        <v>147</v>
      </c>
      <c r="D100" t="s">
        <v>2670</v>
      </c>
      <c r="E100" s="556" t="str">
        <f t="shared" si="3"/>
        <v>НЕ НАЙДЕН</v>
      </c>
    </row>
    <row r="101" spans="1:5" ht="18.75">
      <c r="A101" s="5" t="s">
        <v>1993</v>
      </c>
      <c r="B101" s="556">
        <f t="shared" si="2"/>
        <v>148</v>
      </c>
      <c r="D101" t="s">
        <v>2671</v>
      </c>
      <c r="E101" s="556" t="str">
        <f t="shared" si="3"/>
        <v>НЕ НАЙДЕН</v>
      </c>
    </row>
    <row r="102" spans="1:5" ht="18.75">
      <c r="A102" s="5" t="s">
        <v>2696</v>
      </c>
      <c r="B102" s="556">
        <f t="shared" si="2"/>
        <v>149</v>
      </c>
      <c r="D102" t="s">
        <v>2586</v>
      </c>
      <c r="E102" s="556">
        <f t="shared" si="3"/>
        <v>284</v>
      </c>
    </row>
    <row r="103" spans="1:5" ht="18.75">
      <c r="A103" s="5" t="s">
        <v>1994</v>
      </c>
      <c r="B103" s="556">
        <f t="shared" si="2"/>
        <v>150</v>
      </c>
      <c r="D103" t="s">
        <v>2672</v>
      </c>
      <c r="E103" s="556" t="str">
        <f t="shared" si="3"/>
        <v>НЕ НАЙДЕН</v>
      </c>
    </row>
    <row r="104" spans="1:5" ht="18.75">
      <c r="A104" s="5" t="s">
        <v>1995</v>
      </c>
      <c r="B104" s="556">
        <f t="shared" si="2"/>
        <v>151</v>
      </c>
      <c r="D104" t="s">
        <v>2673</v>
      </c>
      <c r="E104" s="556">
        <f t="shared" si="3"/>
        <v>290</v>
      </c>
    </row>
    <row r="105" spans="1:5" ht="18.75">
      <c r="A105" s="5" t="s">
        <v>1997</v>
      </c>
      <c r="B105" s="556">
        <f t="shared" si="2"/>
        <v>152</v>
      </c>
      <c r="D105" t="s">
        <v>2161</v>
      </c>
      <c r="E105" s="556">
        <f t="shared" si="3"/>
        <v>291</v>
      </c>
    </row>
    <row r="106" spans="1:5" ht="18.75">
      <c r="A106" s="5" t="s">
        <v>1998</v>
      </c>
      <c r="B106" s="556">
        <f t="shared" si="2"/>
        <v>153</v>
      </c>
      <c r="D106" t="s">
        <v>2674</v>
      </c>
      <c r="E106" s="556">
        <f t="shared" si="3"/>
        <v>174</v>
      </c>
    </row>
    <row r="107" spans="1:5" ht="18.75">
      <c r="A107" s="5" t="s">
        <v>1999</v>
      </c>
      <c r="B107" s="556">
        <f t="shared" si="2"/>
        <v>129</v>
      </c>
      <c r="D107" t="s">
        <v>2675</v>
      </c>
      <c r="E107" s="556" t="str">
        <f t="shared" si="3"/>
        <v>НЕ НАЙДЕН</v>
      </c>
    </row>
    <row r="108" spans="1:5" ht="18.75">
      <c r="A108" s="5" t="s">
        <v>2687</v>
      </c>
      <c r="B108" s="556">
        <f t="shared" si="2"/>
        <v>130</v>
      </c>
      <c r="D108" t="s">
        <v>2676</v>
      </c>
      <c r="E108" s="556">
        <f t="shared" si="3"/>
        <v>294</v>
      </c>
    </row>
    <row r="109" spans="1:5" ht="18.75">
      <c r="A109" s="5" t="s">
        <v>2000</v>
      </c>
      <c r="B109" s="556">
        <f t="shared" si="2"/>
        <v>186</v>
      </c>
      <c r="D109" t="s">
        <v>2677</v>
      </c>
      <c r="E109" s="556" t="str">
        <f t="shared" si="3"/>
        <v>НЕ НАЙДЕН</v>
      </c>
    </row>
    <row r="110" spans="1:5" ht="18.75">
      <c r="A110" s="5" t="s">
        <v>2650</v>
      </c>
      <c r="B110" s="556">
        <f t="shared" si="2"/>
        <v>42</v>
      </c>
      <c r="D110" t="s">
        <v>2587</v>
      </c>
      <c r="E110" s="556">
        <f t="shared" si="3"/>
        <v>297</v>
      </c>
    </row>
    <row r="111" spans="1:5" ht="18.75">
      <c r="A111" s="5" t="s">
        <v>2651</v>
      </c>
      <c r="B111" s="556">
        <f t="shared" si="2"/>
        <v>43</v>
      </c>
      <c r="D111" t="s">
        <v>2168</v>
      </c>
      <c r="E111" s="556">
        <f t="shared" si="3"/>
        <v>299</v>
      </c>
    </row>
    <row r="112" spans="1:5" ht="18.75">
      <c r="A112" s="5" t="s">
        <v>2001</v>
      </c>
      <c r="B112" s="556">
        <f t="shared" si="2"/>
        <v>187</v>
      </c>
      <c r="D112" t="s">
        <v>2678</v>
      </c>
      <c r="E112" s="556" t="str">
        <f t="shared" si="3"/>
        <v>НЕ НАЙДЕН</v>
      </c>
    </row>
    <row r="113" spans="1:5" ht="18.75">
      <c r="A113" s="5" t="s">
        <v>2002</v>
      </c>
      <c r="B113" s="556">
        <f t="shared" si="2"/>
        <v>188</v>
      </c>
      <c r="D113" t="s">
        <v>2679</v>
      </c>
      <c r="E113" s="556" t="str">
        <f t="shared" si="3"/>
        <v>НЕ НАЙДЕН</v>
      </c>
    </row>
    <row r="114" spans="1:5" ht="18.75">
      <c r="A114" s="5" t="s">
        <v>2003</v>
      </c>
      <c r="B114" s="556">
        <f t="shared" si="2"/>
        <v>189</v>
      </c>
      <c r="D114" t="s">
        <v>2175</v>
      </c>
      <c r="E114" s="556">
        <f t="shared" si="3"/>
        <v>307</v>
      </c>
    </row>
    <row r="115" spans="1:5" ht="18.75">
      <c r="A115" s="5" t="s">
        <v>2004</v>
      </c>
      <c r="B115" s="556">
        <f t="shared" si="2"/>
        <v>190</v>
      </c>
      <c r="D115" t="s">
        <v>2176</v>
      </c>
      <c r="E115" s="556">
        <f t="shared" si="3"/>
        <v>308</v>
      </c>
    </row>
    <row r="116" spans="1:5" ht="18.75">
      <c r="A116" s="5" t="s">
        <v>2005</v>
      </c>
      <c r="B116" s="556">
        <f t="shared" si="2"/>
        <v>191</v>
      </c>
      <c r="D116" t="s">
        <v>2177</v>
      </c>
      <c r="E116" s="556">
        <f t="shared" si="3"/>
        <v>309</v>
      </c>
    </row>
    <row r="117" spans="1:5" ht="18.75">
      <c r="A117" s="5" t="s">
        <v>2006</v>
      </c>
      <c r="B117" s="556">
        <f t="shared" si="2"/>
        <v>192</v>
      </c>
      <c r="D117" t="s">
        <v>2680</v>
      </c>
      <c r="E117" s="556">
        <f t="shared" si="3"/>
        <v>310</v>
      </c>
    </row>
    <row r="118" spans="1:5" ht="18.75">
      <c r="A118" s="5" t="s">
        <v>2007</v>
      </c>
      <c r="B118" s="556">
        <f t="shared" si="2"/>
        <v>193</v>
      </c>
      <c r="D118" t="s">
        <v>2180</v>
      </c>
      <c r="E118" s="556">
        <f t="shared" si="3"/>
        <v>311</v>
      </c>
    </row>
    <row r="119" spans="1:5" ht="18.75">
      <c r="A119" s="5" t="s">
        <v>2715</v>
      </c>
      <c r="B119" s="556">
        <f t="shared" si="2"/>
        <v>194</v>
      </c>
      <c r="D119" t="s">
        <v>2187</v>
      </c>
      <c r="E119" s="556">
        <f t="shared" si="3"/>
        <v>317</v>
      </c>
    </row>
    <row r="120" spans="1:5" ht="18.75">
      <c r="A120" s="5" t="s">
        <v>2005</v>
      </c>
      <c r="B120" s="556">
        <f t="shared" si="2"/>
        <v>191</v>
      </c>
      <c r="D120" t="s">
        <v>2189</v>
      </c>
      <c r="E120" s="556">
        <f t="shared" si="3"/>
        <v>319</v>
      </c>
    </row>
    <row r="121" spans="1:5" ht="18.75">
      <c r="A121" s="5" t="s">
        <v>2007</v>
      </c>
      <c r="B121" s="556">
        <f t="shared" si="2"/>
        <v>193</v>
      </c>
      <c r="D121" t="s">
        <v>2190</v>
      </c>
      <c r="E121" s="556">
        <f t="shared" si="3"/>
        <v>320</v>
      </c>
    </row>
    <row r="122" spans="1:5" ht="18.75">
      <c r="A122" s="5" t="s">
        <v>2697</v>
      </c>
      <c r="B122" s="556">
        <f t="shared" si="2"/>
        <v>156</v>
      </c>
      <c r="D122" t="s">
        <v>2681</v>
      </c>
      <c r="E122" s="556">
        <f t="shared" si="3"/>
        <v>324</v>
      </c>
    </row>
    <row r="123" spans="1:5" ht="18.75">
      <c r="A123" s="5" t="s">
        <v>2698</v>
      </c>
      <c r="B123" s="556">
        <f t="shared" si="2"/>
        <v>157</v>
      </c>
      <c r="D123" t="s">
        <v>2088</v>
      </c>
      <c r="E123" s="556">
        <f t="shared" si="3"/>
        <v>215</v>
      </c>
    </row>
    <row r="124" spans="1:5" ht="18.75">
      <c r="A124" s="5" t="s">
        <v>2757</v>
      </c>
      <c r="B124" s="556">
        <f t="shared" si="2"/>
        <v>318</v>
      </c>
      <c r="D124" t="s">
        <v>2089</v>
      </c>
      <c r="E124" s="556">
        <f t="shared" si="3"/>
        <v>216</v>
      </c>
    </row>
    <row r="125" spans="1:5" ht="18.75">
      <c r="A125" s="5" t="s">
        <v>2758</v>
      </c>
      <c r="B125" s="556">
        <f t="shared" si="2"/>
        <v>319</v>
      </c>
      <c r="D125" t="s">
        <v>2682</v>
      </c>
      <c r="E125" s="556">
        <f t="shared" si="3"/>
        <v>206</v>
      </c>
    </row>
    <row r="126" spans="1:5" ht="18.75">
      <c r="A126" s="5" t="s">
        <v>2761</v>
      </c>
      <c r="B126" s="556">
        <f t="shared" si="2"/>
        <v>322</v>
      </c>
      <c r="D126" t="s">
        <v>2097</v>
      </c>
      <c r="E126" s="556">
        <f t="shared" si="3"/>
        <v>208</v>
      </c>
    </row>
    <row r="127" spans="1:5" ht="18.75">
      <c r="A127" s="5" t="s">
        <v>2760</v>
      </c>
      <c r="B127" s="556">
        <f t="shared" si="2"/>
        <v>321</v>
      </c>
      <c r="D127" t="s">
        <v>2683</v>
      </c>
      <c r="E127" s="556">
        <f t="shared" si="3"/>
        <v>214</v>
      </c>
    </row>
    <row r="128" spans="1:5" ht="18.75">
      <c r="A128" s="5" t="s">
        <v>2015</v>
      </c>
      <c r="B128" s="556">
        <f t="shared" si="2"/>
        <v>224</v>
      </c>
      <c r="D128" t="s">
        <v>2684</v>
      </c>
      <c r="E128" s="556">
        <f t="shared" si="3"/>
        <v>209</v>
      </c>
    </row>
    <row r="129" spans="1:5" ht="18.75">
      <c r="A129" s="5" t="s">
        <v>2016</v>
      </c>
      <c r="B129" s="556">
        <f t="shared" si="2"/>
        <v>257</v>
      </c>
      <c r="D129" t="s">
        <v>2685</v>
      </c>
      <c r="E129" s="556">
        <f t="shared" si="3"/>
        <v>213</v>
      </c>
    </row>
    <row r="130" spans="1:5" ht="18.75">
      <c r="A130" s="5" t="s">
        <v>2017</v>
      </c>
      <c r="B130" s="556">
        <f t="shared" si="2"/>
        <v>225</v>
      </c>
      <c r="D130" t="s">
        <v>2686</v>
      </c>
      <c r="E130" s="556">
        <f t="shared" si="3"/>
        <v>210</v>
      </c>
    </row>
    <row r="131" spans="1:5" ht="18.75">
      <c r="A131" s="5" t="s">
        <v>2018</v>
      </c>
      <c r="B131" s="556">
        <f t="shared" si="2"/>
        <v>226</v>
      </c>
      <c r="D131" t="s">
        <v>2100</v>
      </c>
      <c r="E131" s="556">
        <f t="shared" si="3"/>
        <v>211</v>
      </c>
    </row>
    <row r="132" spans="1:5" ht="18.75">
      <c r="A132" s="5" t="s">
        <v>2019</v>
      </c>
      <c r="B132" s="556">
        <f t="shared" si="2"/>
        <v>227</v>
      </c>
      <c r="D132" t="s">
        <v>2183</v>
      </c>
      <c r="E132" s="556">
        <f t="shared" si="3"/>
        <v>313</v>
      </c>
    </row>
    <row r="133" spans="1:5" ht="18.75">
      <c r="A133" s="5" t="s">
        <v>2020</v>
      </c>
      <c r="B133" s="556">
        <f t="shared" si="2"/>
        <v>228</v>
      </c>
      <c r="D133" t="s">
        <v>2184</v>
      </c>
      <c r="E133" s="556">
        <f t="shared" si="3"/>
        <v>314</v>
      </c>
    </row>
    <row r="134" spans="1:5" ht="18.75">
      <c r="A134" s="5" t="s">
        <v>2021</v>
      </c>
      <c r="B134" s="556">
        <f t="shared" si="2"/>
        <v>258</v>
      </c>
      <c r="D134" t="s">
        <v>1999</v>
      </c>
      <c r="E134" s="556">
        <f t="shared" si="3"/>
        <v>102</v>
      </c>
    </row>
    <row r="135" spans="1:5" ht="18.75">
      <c r="A135" s="5" t="s">
        <v>2024</v>
      </c>
      <c r="B135" s="556">
        <f t="shared" ref="B135:B198" si="4">IFERROR(MATCH($A135,$D$6:$D$1000,0),"НЕ НАЙДЕН")</f>
        <v>259</v>
      </c>
      <c r="D135" t="s">
        <v>2687</v>
      </c>
      <c r="E135" s="556">
        <f t="shared" ref="E135:E198" si="5">IFERROR(MATCH($D135,$A$6:$A$999,0),"НЕ НАЙДЕН")</f>
        <v>103</v>
      </c>
    </row>
    <row r="136" spans="1:5" ht="18.75">
      <c r="A136" s="5" t="s">
        <v>2027</v>
      </c>
      <c r="B136" s="556">
        <f t="shared" si="4"/>
        <v>260</v>
      </c>
      <c r="D136" t="s">
        <v>2688</v>
      </c>
      <c r="E136" s="556">
        <f t="shared" si="5"/>
        <v>33</v>
      </c>
    </row>
    <row r="137" spans="1:5" ht="18.75">
      <c r="A137" s="5" t="s">
        <v>2027</v>
      </c>
      <c r="B137" s="556">
        <f t="shared" si="4"/>
        <v>260</v>
      </c>
      <c r="D137" t="s">
        <v>2689</v>
      </c>
      <c r="E137" s="556">
        <f t="shared" si="5"/>
        <v>80</v>
      </c>
    </row>
    <row r="138" spans="1:5" ht="18.75">
      <c r="A138" s="5" t="s">
        <v>2731</v>
      </c>
      <c r="B138" s="556">
        <f t="shared" si="4"/>
        <v>261</v>
      </c>
      <c r="D138" t="s">
        <v>2690</v>
      </c>
      <c r="E138" s="556">
        <f t="shared" si="5"/>
        <v>79</v>
      </c>
    </row>
    <row r="139" spans="1:5" ht="18.75">
      <c r="A139" s="5" t="s">
        <v>2732</v>
      </c>
      <c r="B139" s="556">
        <f t="shared" si="4"/>
        <v>262</v>
      </c>
      <c r="D139" t="s">
        <v>1981</v>
      </c>
      <c r="E139" s="556">
        <f t="shared" si="5"/>
        <v>86</v>
      </c>
    </row>
    <row r="140" spans="1:5" ht="18.75">
      <c r="A140" s="5" t="s">
        <v>2032</v>
      </c>
      <c r="B140" s="556">
        <f t="shared" si="4"/>
        <v>263</v>
      </c>
      <c r="D140" t="s">
        <v>2691</v>
      </c>
      <c r="E140" s="556">
        <f t="shared" si="5"/>
        <v>322</v>
      </c>
    </row>
    <row r="141" spans="1:5" ht="18.75">
      <c r="A141" s="5" t="s">
        <v>2035</v>
      </c>
      <c r="B141" s="556">
        <f t="shared" si="4"/>
        <v>229</v>
      </c>
      <c r="D141" t="s">
        <v>2692</v>
      </c>
      <c r="E141" s="556" t="str">
        <f t="shared" si="5"/>
        <v>НЕ НАЙДЕН</v>
      </c>
    </row>
    <row r="142" spans="1:5" ht="18.75">
      <c r="A142" s="5" t="s">
        <v>2036</v>
      </c>
      <c r="B142" s="556">
        <f t="shared" si="4"/>
        <v>230</v>
      </c>
      <c r="D142" t="s">
        <v>2693</v>
      </c>
      <c r="E142" s="556" t="str">
        <f t="shared" si="5"/>
        <v>НЕ НАЙДЕН</v>
      </c>
    </row>
    <row r="143" spans="1:5" ht="18.75">
      <c r="A143" s="5" t="s">
        <v>2037</v>
      </c>
      <c r="B143" s="556">
        <f t="shared" si="4"/>
        <v>232</v>
      </c>
      <c r="D143" t="s">
        <v>1982</v>
      </c>
      <c r="E143" s="556">
        <f t="shared" si="5"/>
        <v>87</v>
      </c>
    </row>
    <row r="144" spans="1:5" ht="18.75">
      <c r="A144" s="5" t="s">
        <v>2736</v>
      </c>
      <c r="B144" s="556">
        <f t="shared" si="4"/>
        <v>267</v>
      </c>
      <c r="D144" t="s">
        <v>1935</v>
      </c>
      <c r="E144" s="556">
        <f t="shared" si="5"/>
        <v>32</v>
      </c>
    </row>
    <row r="145" spans="1:5" ht="18.75">
      <c r="A145" s="5" t="s">
        <v>2735</v>
      </c>
      <c r="B145" s="556">
        <f t="shared" si="4"/>
        <v>266</v>
      </c>
      <c r="D145" t="s">
        <v>1984</v>
      </c>
      <c r="E145" s="556">
        <f t="shared" si="5"/>
        <v>88</v>
      </c>
    </row>
    <row r="146" spans="1:5" ht="18.75">
      <c r="A146" s="5" t="s">
        <v>2038</v>
      </c>
      <c r="B146" s="556">
        <f t="shared" si="4"/>
        <v>268</v>
      </c>
      <c r="D146" t="s">
        <v>1985</v>
      </c>
      <c r="E146" s="556">
        <f t="shared" si="5"/>
        <v>89</v>
      </c>
    </row>
    <row r="147" spans="1:5" ht="18.75">
      <c r="A147" s="5" t="s">
        <v>2737</v>
      </c>
      <c r="B147" s="556">
        <f t="shared" si="4"/>
        <v>269</v>
      </c>
      <c r="D147" t="s">
        <v>1986</v>
      </c>
      <c r="E147" s="556">
        <f t="shared" si="5"/>
        <v>90</v>
      </c>
    </row>
    <row r="148" spans="1:5" ht="18.75">
      <c r="A148" s="5" t="s">
        <v>2733</v>
      </c>
      <c r="B148" s="556">
        <f t="shared" si="4"/>
        <v>264</v>
      </c>
      <c r="D148" t="s">
        <v>1987</v>
      </c>
      <c r="E148" s="556">
        <f t="shared" si="5"/>
        <v>91</v>
      </c>
    </row>
    <row r="149" spans="1:5" ht="18.75">
      <c r="A149" s="5" t="s">
        <v>2045</v>
      </c>
      <c r="B149" s="556">
        <f t="shared" si="4"/>
        <v>233</v>
      </c>
      <c r="D149" t="s">
        <v>2694</v>
      </c>
      <c r="E149" s="556" t="str">
        <f t="shared" si="5"/>
        <v>НЕ НАЙДЕН</v>
      </c>
    </row>
    <row r="150" spans="1:5" ht="18.75">
      <c r="A150" s="320" t="s">
        <v>2046</v>
      </c>
      <c r="B150" s="556">
        <f t="shared" si="4"/>
        <v>234</v>
      </c>
      <c r="D150" t="s">
        <v>1989</v>
      </c>
      <c r="E150" s="556">
        <f t="shared" si="5"/>
        <v>93</v>
      </c>
    </row>
    <row r="151" spans="1:5" ht="18.75">
      <c r="A151" s="320" t="s">
        <v>2047</v>
      </c>
      <c r="B151" s="556">
        <f t="shared" si="4"/>
        <v>338</v>
      </c>
      <c r="D151" t="s">
        <v>2695</v>
      </c>
      <c r="E151" s="556" t="str">
        <f t="shared" si="5"/>
        <v>НЕ НАЙДЕН</v>
      </c>
    </row>
    <row r="152" spans="1:5" ht="18.75">
      <c r="A152" s="5" t="s">
        <v>2048</v>
      </c>
      <c r="B152" s="556">
        <f t="shared" si="4"/>
        <v>339</v>
      </c>
      <c r="D152" t="s">
        <v>1992</v>
      </c>
      <c r="E152" s="556">
        <f t="shared" si="5"/>
        <v>95</v>
      </c>
    </row>
    <row r="153" spans="1:5" ht="18.75">
      <c r="A153" s="5" t="s">
        <v>2051</v>
      </c>
      <c r="B153" s="556">
        <f t="shared" si="4"/>
        <v>340</v>
      </c>
      <c r="D153" t="s">
        <v>1993</v>
      </c>
      <c r="E153" s="556">
        <f t="shared" si="5"/>
        <v>96</v>
      </c>
    </row>
    <row r="154" spans="1:5" ht="18.75">
      <c r="A154" s="320" t="s">
        <v>2773</v>
      </c>
      <c r="B154" s="556">
        <f t="shared" si="4"/>
        <v>345</v>
      </c>
      <c r="D154" t="s">
        <v>2696</v>
      </c>
      <c r="E154" s="556">
        <f t="shared" si="5"/>
        <v>97</v>
      </c>
    </row>
    <row r="155" spans="1:5" ht="18.75">
      <c r="A155" s="5" t="s">
        <v>2051</v>
      </c>
      <c r="B155" s="556">
        <f t="shared" si="4"/>
        <v>340</v>
      </c>
      <c r="D155" t="s">
        <v>1994</v>
      </c>
      <c r="E155" s="556">
        <f t="shared" si="5"/>
        <v>98</v>
      </c>
    </row>
    <row r="156" spans="1:5" ht="18.75">
      <c r="A156" s="5" t="s">
        <v>2052</v>
      </c>
      <c r="B156" s="556">
        <f t="shared" si="4"/>
        <v>341</v>
      </c>
      <c r="D156" t="s">
        <v>1995</v>
      </c>
      <c r="E156" s="556">
        <f t="shared" si="5"/>
        <v>99</v>
      </c>
    </row>
    <row r="157" spans="1:5" ht="18.75">
      <c r="A157" s="5" t="s">
        <v>2770</v>
      </c>
      <c r="B157" s="556">
        <f t="shared" si="4"/>
        <v>342</v>
      </c>
      <c r="D157" t="s">
        <v>1997</v>
      </c>
      <c r="E157" s="556">
        <f t="shared" si="5"/>
        <v>100</v>
      </c>
    </row>
    <row r="158" spans="1:5" ht="18.75">
      <c r="A158" s="320" t="s">
        <v>2054</v>
      </c>
      <c r="B158" s="556">
        <f t="shared" si="4"/>
        <v>346</v>
      </c>
      <c r="D158" t="s">
        <v>1998</v>
      </c>
      <c r="E158" s="556">
        <f t="shared" si="5"/>
        <v>101</v>
      </c>
    </row>
    <row r="159" spans="1:5" ht="18.75">
      <c r="A159" s="5" t="s">
        <v>2772</v>
      </c>
      <c r="B159" s="556">
        <f t="shared" si="4"/>
        <v>344</v>
      </c>
      <c r="D159" t="s">
        <v>1936</v>
      </c>
      <c r="E159" s="556">
        <f t="shared" si="5"/>
        <v>30</v>
      </c>
    </row>
    <row r="160" spans="1:5" ht="18.75">
      <c r="A160" s="320" t="s">
        <v>2725</v>
      </c>
      <c r="B160" s="556">
        <f t="shared" si="4"/>
        <v>239</v>
      </c>
      <c r="D160" t="s">
        <v>1988</v>
      </c>
      <c r="E160" s="556">
        <f t="shared" si="5"/>
        <v>92</v>
      </c>
    </row>
    <row r="161" spans="1:5" ht="18.75">
      <c r="A161" s="5" t="s">
        <v>2056</v>
      </c>
      <c r="B161" s="556">
        <f t="shared" si="4"/>
        <v>240</v>
      </c>
      <c r="D161" t="s">
        <v>2697</v>
      </c>
      <c r="E161" s="556">
        <f t="shared" si="5"/>
        <v>117</v>
      </c>
    </row>
    <row r="162" spans="1:5" ht="18.75">
      <c r="A162" s="320" t="s">
        <v>2726</v>
      </c>
      <c r="B162" s="556">
        <f t="shared" si="4"/>
        <v>241</v>
      </c>
      <c r="D162" t="s">
        <v>2698</v>
      </c>
      <c r="E162" s="556">
        <f t="shared" si="5"/>
        <v>118</v>
      </c>
    </row>
    <row r="163" spans="1:5" ht="18.75">
      <c r="A163" s="5" t="s">
        <v>2057</v>
      </c>
      <c r="B163" s="556">
        <f t="shared" si="4"/>
        <v>242</v>
      </c>
      <c r="D163" t="s">
        <v>2071</v>
      </c>
      <c r="E163" s="556">
        <f t="shared" si="5"/>
        <v>178</v>
      </c>
    </row>
    <row r="164" spans="1:5" ht="18.75">
      <c r="A164" s="5" t="s">
        <v>2727</v>
      </c>
      <c r="B164" s="556">
        <f t="shared" si="4"/>
        <v>243</v>
      </c>
      <c r="D164" t="s">
        <v>2072</v>
      </c>
      <c r="E164" s="556">
        <f t="shared" si="5"/>
        <v>179</v>
      </c>
    </row>
    <row r="165" spans="1:5" ht="18.75">
      <c r="A165" s="5" t="s">
        <v>2058</v>
      </c>
      <c r="B165" s="556">
        <f t="shared" si="4"/>
        <v>244</v>
      </c>
      <c r="D165" t="s">
        <v>2073</v>
      </c>
      <c r="E165" s="556">
        <f t="shared" si="5"/>
        <v>180</v>
      </c>
    </row>
    <row r="166" spans="1:5" ht="18.75">
      <c r="A166" s="5" t="s">
        <v>2728</v>
      </c>
      <c r="B166" s="556">
        <f t="shared" si="4"/>
        <v>245</v>
      </c>
      <c r="D166" t="s">
        <v>2699</v>
      </c>
      <c r="E166" s="556">
        <f t="shared" si="5"/>
        <v>183</v>
      </c>
    </row>
    <row r="167" spans="1:5" ht="18.75">
      <c r="A167" s="5" t="s">
        <v>2059</v>
      </c>
      <c r="B167" s="556">
        <f t="shared" si="4"/>
        <v>246</v>
      </c>
      <c r="D167" t="s">
        <v>2075</v>
      </c>
      <c r="E167" s="556">
        <f t="shared" si="5"/>
        <v>184</v>
      </c>
    </row>
    <row r="168" spans="1:5" ht="18.75">
      <c r="A168" s="5" t="s">
        <v>2729</v>
      </c>
      <c r="B168" s="556">
        <f t="shared" si="4"/>
        <v>247</v>
      </c>
      <c r="D168" t="s">
        <v>2700</v>
      </c>
      <c r="E168" s="556">
        <f t="shared" si="5"/>
        <v>181</v>
      </c>
    </row>
    <row r="169" spans="1:5" ht="18.75">
      <c r="A169" s="5" t="s">
        <v>2060</v>
      </c>
      <c r="B169" s="556">
        <f t="shared" si="4"/>
        <v>248</v>
      </c>
      <c r="D169" t="s">
        <v>2701</v>
      </c>
      <c r="E169" s="556">
        <f t="shared" si="5"/>
        <v>182</v>
      </c>
    </row>
    <row r="170" spans="1:5" ht="18.75">
      <c r="A170" s="5" t="s">
        <v>2061</v>
      </c>
      <c r="B170" s="556">
        <f t="shared" si="4"/>
        <v>249</v>
      </c>
      <c r="D170" t="s">
        <v>2702</v>
      </c>
      <c r="E170" s="556">
        <f t="shared" si="5"/>
        <v>253</v>
      </c>
    </row>
    <row r="171" spans="1:5" ht="18.75">
      <c r="A171" s="5" t="s">
        <v>2063</v>
      </c>
      <c r="B171" s="556">
        <f t="shared" si="4"/>
        <v>44</v>
      </c>
      <c r="D171" t="s">
        <v>2181</v>
      </c>
      <c r="E171" s="556">
        <f t="shared" si="5"/>
        <v>312</v>
      </c>
    </row>
    <row r="172" spans="1:5" ht="18.75">
      <c r="A172" s="5" t="s">
        <v>2064</v>
      </c>
      <c r="B172" s="556">
        <f t="shared" si="4"/>
        <v>353</v>
      </c>
      <c r="D172" t="s">
        <v>2703</v>
      </c>
      <c r="E172" s="556">
        <f t="shared" si="5"/>
        <v>81</v>
      </c>
    </row>
    <row r="173" spans="1:5" ht="18.75">
      <c r="A173" s="5" t="s">
        <v>2065</v>
      </c>
      <c r="B173" s="556">
        <f t="shared" si="4"/>
        <v>45</v>
      </c>
      <c r="D173" t="s">
        <v>1978</v>
      </c>
      <c r="E173" s="556">
        <f t="shared" si="5"/>
        <v>82</v>
      </c>
    </row>
    <row r="174" spans="1:5" ht="18.75">
      <c r="A174" s="5" t="s">
        <v>2066</v>
      </c>
      <c r="B174" s="556">
        <f t="shared" si="4"/>
        <v>46</v>
      </c>
      <c r="D174" t="s">
        <v>1979</v>
      </c>
      <c r="E174" s="556">
        <f t="shared" si="5"/>
        <v>83</v>
      </c>
    </row>
    <row r="175" spans="1:5" ht="18.75">
      <c r="A175" s="5" t="s">
        <v>2067</v>
      </c>
      <c r="B175" s="556">
        <f t="shared" si="4"/>
        <v>47</v>
      </c>
      <c r="D175" t="s">
        <v>2704</v>
      </c>
      <c r="E175" s="556" t="str">
        <f t="shared" si="5"/>
        <v>НЕ НАЙДЕН</v>
      </c>
    </row>
    <row r="176" spans="1:5" ht="18.75">
      <c r="A176" s="5" t="s">
        <v>2660</v>
      </c>
      <c r="B176" s="556">
        <f t="shared" si="4"/>
        <v>81</v>
      </c>
      <c r="D176" t="s">
        <v>2705</v>
      </c>
      <c r="E176" s="556">
        <f t="shared" si="5"/>
        <v>84</v>
      </c>
    </row>
    <row r="177" spans="1:5" ht="18.75">
      <c r="A177" s="5" t="s">
        <v>2769</v>
      </c>
      <c r="B177" s="556">
        <f t="shared" si="4"/>
        <v>337</v>
      </c>
      <c r="D177" t="s">
        <v>2706</v>
      </c>
      <c r="E177" s="556" t="str">
        <f t="shared" si="5"/>
        <v>НЕ НАЙДЕН</v>
      </c>
    </row>
    <row r="178" spans="1:5" ht="18.75">
      <c r="A178" s="5" t="s">
        <v>2669</v>
      </c>
      <c r="B178" s="556">
        <f t="shared" si="4"/>
        <v>94</v>
      </c>
      <c r="D178" t="s">
        <v>2707</v>
      </c>
      <c r="E178" s="556">
        <f t="shared" si="5"/>
        <v>221</v>
      </c>
    </row>
    <row r="179" spans="1:5" ht="18.75">
      <c r="A179" s="5" t="s">
        <v>2674</v>
      </c>
      <c r="B179" s="556">
        <f t="shared" si="4"/>
        <v>101</v>
      </c>
      <c r="D179" t="s">
        <v>2708</v>
      </c>
      <c r="E179" s="556">
        <f t="shared" si="5"/>
        <v>222</v>
      </c>
    </row>
    <row r="180" spans="1:5" ht="18.75">
      <c r="A180" s="5" t="s">
        <v>2172</v>
      </c>
      <c r="B180" s="556">
        <f t="shared" si="4"/>
        <v>201</v>
      </c>
      <c r="D180" t="s">
        <v>2709</v>
      </c>
      <c r="E180" s="556">
        <f t="shared" si="5"/>
        <v>223</v>
      </c>
    </row>
    <row r="181" spans="1:5" ht="18.75">
      <c r="A181" s="5" t="s">
        <v>2069</v>
      </c>
      <c r="B181" s="556">
        <f t="shared" si="4"/>
        <v>48</v>
      </c>
      <c r="D181" t="s">
        <v>2710</v>
      </c>
      <c r="E181" s="556">
        <f t="shared" si="5"/>
        <v>224</v>
      </c>
    </row>
    <row r="182" spans="1:5" ht="18.75">
      <c r="A182" s="320" t="s">
        <v>2070</v>
      </c>
      <c r="B182" s="556">
        <f t="shared" si="4"/>
        <v>49</v>
      </c>
      <c r="D182" t="s">
        <v>2711</v>
      </c>
      <c r="E182" s="556">
        <f t="shared" si="5"/>
        <v>225</v>
      </c>
    </row>
    <row r="183" spans="1:5" ht="18.75">
      <c r="A183" s="5" t="s">
        <v>2071</v>
      </c>
      <c r="B183" s="556">
        <f t="shared" si="4"/>
        <v>158</v>
      </c>
      <c r="D183" t="s">
        <v>2712</v>
      </c>
      <c r="E183" s="556" t="str">
        <f t="shared" si="5"/>
        <v>НЕ НАЙДЕН</v>
      </c>
    </row>
    <row r="184" spans="1:5" ht="18.75">
      <c r="A184" s="5" t="s">
        <v>2072</v>
      </c>
      <c r="B184" s="556">
        <f t="shared" si="4"/>
        <v>159</v>
      </c>
      <c r="D184" t="s">
        <v>2713</v>
      </c>
      <c r="E184" s="556" t="str">
        <f t="shared" si="5"/>
        <v>НЕ НАЙДЕН</v>
      </c>
    </row>
    <row r="185" spans="1:5" ht="18.75">
      <c r="A185" s="5" t="s">
        <v>2073</v>
      </c>
      <c r="B185" s="556">
        <f t="shared" si="4"/>
        <v>160</v>
      </c>
      <c r="D185" t="s">
        <v>2164</v>
      </c>
      <c r="E185" s="556" t="str">
        <f t="shared" si="5"/>
        <v>НЕ НАЙДЕН</v>
      </c>
    </row>
    <row r="186" spans="1:5" ht="18.75">
      <c r="A186" s="5" t="s">
        <v>2700</v>
      </c>
      <c r="B186" s="556">
        <f t="shared" si="4"/>
        <v>163</v>
      </c>
      <c r="D186" t="s">
        <v>2169</v>
      </c>
      <c r="E186" s="556">
        <f t="shared" si="5"/>
        <v>300</v>
      </c>
    </row>
    <row r="187" spans="1:5" ht="18.75">
      <c r="A187" s="5" t="s">
        <v>2701</v>
      </c>
      <c r="B187" s="556">
        <f t="shared" si="4"/>
        <v>164</v>
      </c>
      <c r="D187" t="s">
        <v>2173</v>
      </c>
      <c r="E187" s="556">
        <f t="shared" si="5"/>
        <v>305</v>
      </c>
    </row>
    <row r="188" spans="1:5" ht="18.75">
      <c r="A188" s="5" t="s">
        <v>2699</v>
      </c>
      <c r="B188" s="556">
        <f t="shared" si="4"/>
        <v>161</v>
      </c>
      <c r="D188" t="s">
        <v>2174</v>
      </c>
      <c r="E188" s="556">
        <f t="shared" si="5"/>
        <v>306</v>
      </c>
    </row>
    <row r="189" spans="1:5" ht="18.75">
      <c r="A189" s="5" t="s">
        <v>2075</v>
      </c>
      <c r="B189" s="556">
        <f t="shared" si="4"/>
        <v>162</v>
      </c>
      <c r="D189" t="s">
        <v>1980</v>
      </c>
      <c r="E189" s="556">
        <f t="shared" si="5"/>
        <v>85</v>
      </c>
    </row>
    <row r="190" spans="1:5" ht="18.75">
      <c r="A190" s="5" t="s">
        <v>2076</v>
      </c>
      <c r="B190" s="556">
        <f t="shared" si="4"/>
        <v>50</v>
      </c>
      <c r="D190" t="s">
        <v>2714</v>
      </c>
      <c r="E190" s="556">
        <f t="shared" si="5"/>
        <v>31</v>
      </c>
    </row>
    <row r="191" spans="1:5" ht="18.75">
      <c r="A191" s="5" t="s">
        <v>2077</v>
      </c>
      <c r="B191" s="556">
        <f t="shared" si="4"/>
        <v>51</v>
      </c>
      <c r="D191" t="s">
        <v>2000</v>
      </c>
      <c r="E191" s="556">
        <f t="shared" si="5"/>
        <v>104</v>
      </c>
    </row>
    <row r="192" spans="1:5" ht="18.75">
      <c r="A192" s="5" t="s">
        <v>2078</v>
      </c>
      <c r="B192" s="556">
        <f t="shared" si="4"/>
        <v>236</v>
      </c>
      <c r="D192" t="s">
        <v>2001</v>
      </c>
      <c r="E192" s="556">
        <f t="shared" si="5"/>
        <v>107</v>
      </c>
    </row>
    <row r="193" spans="1:5" ht="18.75">
      <c r="A193" s="5" t="s">
        <v>2079</v>
      </c>
      <c r="B193" s="556">
        <f t="shared" si="4"/>
        <v>52</v>
      </c>
      <c r="D193" t="s">
        <v>2002</v>
      </c>
      <c r="E193" s="556">
        <f t="shared" si="5"/>
        <v>108</v>
      </c>
    </row>
    <row r="194" spans="1:5" ht="18.75">
      <c r="A194" s="5" t="s">
        <v>2652</v>
      </c>
      <c r="B194" s="556">
        <f t="shared" si="4"/>
        <v>53</v>
      </c>
      <c r="D194" t="s">
        <v>2003</v>
      </c>
      <c r="E194" s="556">
        <f t="shared" si="5"/>
        <v>109</v>
      </c>
    </row>
    <row r="195" spans="1:5" ht="18.75">
      <c r="A195" s="320" t="s">
        <v>2080</v>
      </c>
      <c r="B195" s="556">
        <f t="shared" si="4"/>
        <v>54</v>
      </c>
      <c r="D195" t="s">
        <v>2004</v>
      </c>
      <c r="E195" s="556">
        <f t="shared" si="5"/>
        <v>110</v>
      </c>
    </row>
    <row r="196" spans="1:5" ht="18.75">
      <c r="A196" s="5" t="s">
        <v>2081</v>
      </c>
      <c r="B196" s="556">
        <f t="shared" si="4"/>
        <v>55</v>
      </c>
      <c r="D196" t="s">
        <v>2005</v>
      </c>
      <c r="E196" s="556">
        <f t="shared" si="5"/>
        <v>111</v>
      </c>
    </row>
    <row r="197" spans="1:5" ht="18.75">
      <c r="A197" s="320" t="s">
        <v>2653</v>
      </c>
      <c r="B197" s="556">
        <f t="shared" si="4"/>
        <v>56</v>
      </c>
      <c r="D197" t="s">
        <v>2006</v>
      </c>
      <c r="E197" s="556">
        <f t="shared" si="5"/>
        <v>112</v>
      </c>
    </row>
    <row r="198" spans="1:5" ht="18.75">
      <c r="A198" s="5" t="s">
        <v>2776</v>
      </c>
      <c r="B198" s="556">
        <f t="shared" si="4"/>
        <v>352</v>
      </c>
      <c r="D198" t="s">
        <v>2007</v>
      </c>
      <c r="E198" s="556">
        <f t="shared" si="5"/>
        <v>113</v>
      </c>
    </row>
    <row r="199" spans="1:5" ht="18.75">
      <c r="A199" s="5" t="s">
        <v>2084</v>
      </c>
      <c r="B199" s="556">
        <f t="shared" ref="B199:B262" si="6">IFERROR(MATCH($A199,$D$6:$D$1000,0),"НЕ НАЙДЕН")</f>
        <v>57</v>
      </c>
      <c r="D199" t="s">
        <v>2715</v>
      </c>
      <c r="E199" s="556">
        <f t="shared" ref="E199:E262" si="7">IFERROR(MATCH($D199,$A$6:$A$999,0),"НЕ НАЙДЕН")</f>
        <v>114</v>
      </c>
    </row>
    <row r="200" spans="1:5" ht="18.75">
      <c r="A200" s="5" t="s">
        <v>2085</v>
      </c>
      <c r="B200" s="556">
        <f t="shared" si="6"/>
        <v>58</v>
      </c>
      <c r="D200" t="s">
        <v>2107</v>
      </c>
      <c r="E200" s="556">
        <f t="shared" si="7"/>
        <v>218</v>
      </c>
    </row>
    <row r="201" spans="1:5" ht="18.75">
      <c r="A201" s="320" t="s">
        <v>2086</v>
      </c>
      <c r="B201" s="556">
        <f t="shared" si="6"/>
        <v>59</v>
      </c>
      <c r="D201" t="s">
        <v>2165</v>
      </c>
      <c r="E201" s="556">
        <f t="shared" si="7"/>
        <v>295</v>
      </c>
    </row>
    <row r="202" spans="1:5" ht="18.75">
      <c r="A202" s="5" t="s">
        <v>2087</v>
      </c>
      <c r="B202" s="556">
        <f t="shared" si="6"/>
        <v>60</v>
      </c>
      <c r="D202" t="s">
        <v>2166</v>
      </c>
      <c r="E202" s="556">
        <f t="shared" si="7"/>
        <v>296</v>
      </c>
    </row>
    <row r="203" spans="1:5" ht="18.75">
      <c r="A203" s="320" t="s">
        <v>2654</v>
      </c>
      <c r="B203" s="556">
        <f t="shared" si="6"/>
        <v>61</v>
      </c>
      <c r="D203" t="s">
        <v>2716</v>
      </c>
      <c r="E203" s="556">
        <f t="shared" si="7"/>
        <v>301</v>
      </c>
    </row>
    <row r="204" spans="1:5" ht="18.75">
      <c r="A204" s="5" t="s">
        <v>2655</v>
      </c>
      <c r="B204" s="556">
        <f t="shared" si="6"/>
        <v>62</v>
      </c>
      <c r="D204" t="s">
        <v>2717</v>
      </c>
      <c r="E204" s="556">
        <f t="shared" si="7"/>
        <v>302</v>
      </c>
    </row>
    <row r="205" spans="1:5" ht="18.75">
      <c r="A205" s="5" t="s">
        <v>2738</v>
      </c>
      <c r="B205" s="556">
        <f t="shared" si="6"/>
        <v>270</v>
      </c>
      <c r="D205" t="s">
        <v>2171</v>
      </c>
      <c r="E205" s="556">
        <f t="shared" si="7"/>
        <v>303</v>
      </c>
    </row>
    <row r="206" spans="1:5" ht="18.75">
      <c r="A206" s="5" t="s">
        <v>2739</v>
      </c>
      <c r="B206" s="556">
        <f t="shared" si="6"/>
        <v>271</v>
      </c>
      <c r="D206" t="s">
        <v>2172</v>
      </c>
      <c r="E206" s="556">
        <f t="shared" si="7"/>
        <v>175</v>
      </c>
    </row>
    <row r="207" spans="1:5" ht="18.75">
      <c r="A207" s="5" t="s">
        <v>2091</v>
      </c>
      <c r="B207" s="556">
        <f t="shared" si="6"/>
        <v>63</v>
      </c>
      <c r="D207" t="s">
        <v>1908</v>
      </c>
      <c r="E207" s="556">
        <f t="shared" si="7"/>
        <v>1</v>
      </c>
    </row>
    <row r="208" spans="1:5" ht="18.75">
      <c r="A208" s="5" t="s">
        <v>2092</v>
      </c>
      <c r="B208" s="556">
        <f t="shared" si="6"/>
        <v>64</v>
      </c>
      <c r="D208" t="s">
        <v>1910</v>
      </c>
      <c r="E208" s="556">
        <f t="shared" si="7"/>
        <v>3</v>
      </c>
    </row>
    <row r="209" spans="1:5" ht="18.75">
      <c r="A209" s="5" t="s">
        <v>2093</v>
      </c>
      <c r="B209" s="556">
        <f t="shared" si="6"/>
        <v>65</v>
      </c>
      <c r="D209" t="s">
        <v>1911</v>
      </c>
      <c r="E209" s="556">
        <f t="shared" si="7"/>
        <v>4</v>
      </c>
    </row>
    <row r="210" spans="1:5" ht="18.75">
      <c r="A210" s="5" t="s">
        <v>2094</v>
      </c>
      <c r="B210" s="556">
        <f t="shared" si="6"/>
        <v>66</v>
      </c>
      <c r="D210" t="s">
        <v>1921</v>
      </c>
      <c r="E210" s="556">
        <f t="shared" si="7"/>
        <v>15</v>
      </c>
    </row>
    <row r="211" spans="1:5" ht="18.75">
      <c r="A211" s="5" t="s">
        <v>2682</v>
      </c>
      <c r="B211" s="556">
        <f t="shared" si="6"/>
        <v>120</v>
      </c>
      <c r="D211" t="s">
        <v>1922</v>
      </c>
      <c r="E211" s="556">
        <f t="shared" si="7"/>
        <v>16</v>
      </c>
    </row>
    <row r="212" spans="1:5" ht="18.75">
      <c r="A212" s="5" t="s">
        <v>2096</v>
      </c>
      <c r="B212" s="556">
        <f t="shared" si="6"/>
        <v>67</v>
      </c>
      <c r="D212" t="s">
        <v>1924</v>
      </c>
      <c r="E212" s="556">
        <f t="shared" si="7"/>
        <v>17</v>
      </c>
    </row>
    <row r="213" spans="1:5" ht="18.75">
      <c r="A213" s="5" t="s">
        <v>2097</v>
      </c>
      <c r="B213" s="556">
        <f t="shared" si="6"/>
        <v>121</v>
      </c>
      <c r="D213" t="s">
        <v>1932</v>
      </c>
      <c r="E213" s="556">
        <f t="shared" si="7"/>
        <v>24</v>
      </c>
    </row>
    <row r="214" spans="1:5" ht="18.75">
      <c r="A214" s="5" t="s">
        <v>2684</v>
      </c>
      <c r="B214" s="556">
        <f t="shared" si="6"/>
        <v>123</v>
      </c>
      <c r="D214" t="s">
        <v>2718</v>
      </c>
      <c r="E214" s="556">
        <f t="shared" si="7"/>
        <v>27</v>
      </c>
    </row>
    <row r="215" spans="1:5" ht="18.75">
      <c r="A215" s="5" t="s">
        <v>2686</v>
      </c>
      <c r="B215" s="556">
        <f t="shared" si="6"/>
        <v>125</v>
      </c>
      <c r="D215" t="s">
        <v>2101</v>
      </c>
      <c r="E215" s="556">
        <f t="shared" si="7"/>
        <v>212</v>
      </c>
    </row>
    <row r="216" spans="1:5" ht="18.75">
      <c r="A216" s="5" t="s">
        <v>2100</v>
      </c>
      <c r="B216" s="556">
        <f t="shared" si="6"/>
        <v>126</v>
      </c>
      <c r="D216" t="s">
        <v>2106</v>
      </c>
      <c r="E216" s="556">
        <f t="shared" si="7"/>
        <v>217</v>
      </c>
    </row>
    <row r="217" spans="1:5" ht="18.75">
      <c r="A217" s="5" t="s">
        <v>2101</v>
      </c>
      <c r="B217" s="556">
        <f t="shared" si="6"/>
        <v>210</v>
      </c>
      <c r="D217" t="s">
        <v>1912</v>
      </c>
      <c r="E217" s="556">
        <f t="shared" si="7"/>
        <v>5</v>
      </c>
    </row>
    <row r="218" spans="1:5" ht="18.75">
      <c r="A218" s="5" t="s">
        <v>2685</v>
      </c>
      <c r="B218" s="556">
        <f t="shared" si="6"/>
        <v>124</v>
      </c>
      <c r="D218" t="s">
        <v>1913</v>
      </c>
      <c r="E218" s="556">
        <f t="shared" si="7"/>
        <v>6</v>
      </c>
    </row>
    <row r="219" spans="1:5" ht="18.75">
      <c r="A219" s="320" t="s">
        <v>2683</v>
      </c>
      <c r="B219" s="556">
        <f t="shared" si="6"/>
        <v>122</v>
      </c>
      <c r="D219" t="s">
        <v>1914</v>
      </c>
      <c r="E219" s="556">
        <f t="shared" si="7"/>
        <v>7</v>
      </c>
    </row>
    <row r="220" spans="1:5" ht="18.75">
      <c r="A220" s="5" t="s">
        <v>2088</v>
      </c>
      <c r="B220" s="556">
        <f t="shared" si="6"/>
        <v>118</v>
      </c>
      <c r="D220" t="s">
        <v>1915</v>
      </c>
      <c r="E220" s="556">
        <f t="shared" si="7"/>
        <v>8</v>
      </c>
    </row>
    <row r="221" spans="1:5" ht="18.75">
      <c r="A221" s="5" t="s">
        <v>2089</v>
      </c>
      <c r="B221" s="556">
        <f t="shared" si="6"/>
        <v>119</v>
      </c>
      <c r="D221" t="s">
        <v>2577</v>
      </c>
      <c r="E221" s="556">
        <f t="shared" si="7"/>
        <v>9</v>
      </c>
    </row>
    <row r="222" spans="1:5" ht="18.75">
      <c r="A222" s="5" t="s">
        <v>2106</v>
      </c>
      <c r="B222" s="556">
        <f t="shared" si="6"/>
        <v>211</v>
      </c>
      <c r="D222" t="s">
        <v>1916</v>
      </c>
      <c r="E222" s="556">
        <f t="shared" si="7"/>
        <v>10</v>
      </c>
    </row>
    <row r="223" spans="1:5" ht="18.75">
      <c r="A223" s="5" t="s">
        <v>2107</v>
      </c>
      <c r="B223" s="556">
        <f t="shared" si="6"/>
        <v>195</v>
      </c>
      <c r="D223" t="s">
        <v>2474</v>
      </c>
      <c r="E223" s="556">
        <f t="shared" si="7"/>
        <v>11</v>
      </c>
    </row>
    <row r="224" spans="1:5" ht="18.75">
      <c r="A224" s="5" t="s">
        <v>2108</v>
      </c>
      <c r="B224" s="556">
        <f t="shared" si="6"/>
        <v>68</v>
      </c>
      <c r="D224" t="s">
        <v>2719</v>
      </c>
      <c r="E224" s="556">
        <f t="shared" si="7"/>
        <v>25</v>
      </c>
    </row>
    <row r="225" spans="1:5" ht="18.75">
      <c r="A225" s="5" t="s">
        <v>2109</v>
      </c>
      <c r="B225" s="556">
        <f t="shared" si="6"/>
        <v>235</v>
      </c>
      <c r="D225" t="s">
        <v>2720</v>
      </c>
      <c r="E225" s="556">
        <f t="shared" si="7"/>
        <v>26</v>
      </c>
    </row>
    <row r="226" spans="1:5" ht="18.75">
      <c r="A226" s="5" t="s">
        <v>2707</v>
      </c>
      <c r="B226" s="556">
        <f t="shared" si="6"/>
        <v>173</v>
      </c>
      <c r="D226" t="s">
        <v>2721</v>
      </c>
      <c r="E226" s="556">
        <f t="shared" si="7"/>
        <v>28</v>
      </c>
    </row>
    <row r="227" spans="1:5" ht="18.75">
      <c r="A227" s="5" t="s">
        <v>2708</v>
      </c>
      <c r="B227" s="556">
        <f t="shared" si="6"/>
        <v>174</v>
      </c>
      <c r="D227" t="s">
        <v>2722</v>
      </c>
      <c r="E227" s="556">
        <f t="shared" si="7"/>
        <v>347</v>
      </c>
    </row>
    <row r="228" spans="1:5" ht="18.75">
      <c r="A228" s="5" t="s">
        <v>2709</v>
      </c>
      <c r="B228" s="556">
        <f t="shared" si="6"/>
        <v>175</v>
      </c>
      <c r="D228" t="s">
        <v>2723</v>
      </c>
      <c r="E228" s="556">
        <f t="shared" si="7"/>
        <v>29</v>
      </c>
    </row>
    <row r="229" spans="1:5" ht="18.75">
      <c r="A229" s="5" t="s">
        <v>2710</v>
      </c>
      <c r="B229" s="556">
        <f t="shared" si="6"/>
        <v>176</v>
      </c>
      <c r="D229" t="s">
        <v>2015</v>
      </c>
      <c r="E229" s="556">
        <f t="shared" si="7"/>
        <v>123</v>
      </c>
    </row>
    <row r="230" spans="1:5" ht="18.75">
      <c r="A230" s="5" t="s">
        <v>2711</v>
      </c>
      <c r="B230" s="556">
        <f t="shared" si="6"/>
        <v>177</v>
      </c>
      <c r="D230" t="s">
        <v>2017</v>
      </c>
      <c r="E230" s="556">
        <f t="shared" si="7"/>
        <v>125</v>
      </c>
    </row>
    <row r="231" spans="1:5" ht="18.75">
      <c r="A231" s="5" t="s">
        <v>2111</v>
      </c>
      <c r="B231" s="556">
        <f t="shared" si="6"/>
        <v>4</v>
      </c>
      <c r="D231" t="s">
        <v>2018</v>
      </c>
      <c r="E231" s="556">
        <f t="shared" si="7"/>
        <v>126</v>
      </c>
    </row>
    <row r="232" spans="1:5" ht="18.75">
      <c r="A232" s="5" t="s">
        <v>2112</v>
      </c>
      <c r="B232" s="556">
        <f t="shared" si="6"/>
        <v>5</v>
      </c>
      <c r="D232" t="s">
        <v>2019</v>
      </c>
      <c r="E232" s="556">
        <f t="shared" si="7"/>
        <v>127</v>
      </c>
    </row>
    <row r="233" spans="1:5" ht="18.75">
      <c r="A233" s="5" t="s">
        <v>2656</v>
      </c>
      <c r="B233" s="556">
        <f t="shared" si="6"/>
        <v>69</v>
      </c>
      <c r="D233" t="s">
        <v>2020</v>
      </c>
      <c r="E233" s="556">
        <f t="shared" si="7"/>
        <v>128</v>
      </c>
    </row>
    <row r="234" spans="1:5" ht="18.75">
      <c r="A234" s="320" t="s">
        <v>2113</v>
      </c>
      <c r="B234" s="556">
        <f t="shared" si="6"/>
        <v>1</v>
      </c>
      <c r="D234" t="s">
        <v>2035</v>
      </c>
      <c r="E234" s="556">
        <f t="shared" si="7"/>
        <v>136</v>
      </c>
    </row>
    <row r="235" spans="1:5" ht="18.75">
      <c r="A235" s="320" t="s">
        <v>2114</v>
      </c>
      <c r="B235" s="556">
        <f t="shared" si="6"/>
        <v>2</v>
      </c>
      <c r="D235" t="s">
        <v>2036</v>
      </c>
      <c r="E235" s="556">
        <f t="shared" si="7"/>
        <v>137</v>
      </c>
    </row>
    <row r="236" spans="1:5" ht="18.75">
      <c r="A236" s="5" t="s">
        <v>2642</v>
      </c>
      <c r="B236" s="556">
        <f t="shared" si="6"/>
        <v>8</v>
      </c>
      <c r="D236" t="s">
        <v>2724</v>
      </c>
      <c r="E236" s="556" t="str">
        <f t="shared" si="7"/>
        <v>НЕ НАЙДЕН</v>
      </c>
    </row>
    <row r="237" spans="1:5" ht="18.75">
      <c r="A237" s="5" t="s">
        <v>2115</v>
      </c>
      <c r="B237" s="556">
        <f t="shared" si="6"/>
        <v>6</v>
      </c>
      <c r="D237" t="s">
        <v>2037</v>
      </c>
      <c r="E237" s="556">
        <f t="shared" si="7"/>
        <v>138</v>
      </c>
    </row>
    <row r="238" spans="1:5" ht="18.75">
      <c r="A238" s="5" t="s">
        <v>2116</v>
      </c>
      <c r="B238" s="556">
        <f t="shared" si="6"/>
        <v>7</v>
      </c>
      <c r="D238" t="s">
        <v>2045</v>
      </c>
      <c r="E238" s="556">
        <f t="shared" si="7"/>
        <v>144</v>
      </c>
    </row>
    <row r="239" spans="1:5" ht="18.75">
      <c r="A239" s="5" t="s">
        <v>2645</v>
      </c>
      <c r="B239" s="556">
        <f t="shared" si="6"/>
        <v>32</v>
      </c>
      <c r="D239" t="s">
        <v>2046</v>
      </c>
      <c r="E239" s="556">
        <f t="shared" si="7"/>
        <v>145</v>
      </c>
    </row>
    <row r="240" spans="1:5" ht="18.75">
      <c r="A240" s="5" t="s">
        <v>2646</v>
      </c>
      <c r="B240" s="556">
        <f t="shared" si="6"/>
        <v>33</v>
      </c>
      <c r="D240" t="s">
        <v>2109</v>
      </c>
      <c r="E240" s="556">
        <f t="shared" si="7"/>
        <v>220</v>
      </c>
    </row>
    <row r="241" spans="1:5" ht="18.75">
      <c r="A241" s="5" t="s">
        <v>2658</v>
      </c>
      <c r="B241" s="556">
        <f t="shared" si="6"/>
        <v>71</v>
      </c>
      <c r="D241" t="s">
        <v>2078</v>
      </c>
      <c r="E241" s="556">
        <f t="shared" si="7"/>
        <v>187</v>
      </c>
    </row>
    <row r="242" spans="1:5" ht="18.75">
      <c r="A242" s="5" t="s">
        <v>2657</v>
      </c>
      <c r="B242" s="556">
        <f t="shared" si="6"/>
        <v>70</v>
      </c>
      <c r="D242" t="s">
        <v>1917</v>
      </c>
      <c r="E242" s="556">
        <f t="shared" si="7"/>
        <v>12</v>
      </c>
    </row>
    <row r="243" spans="1:5" ht="18.75">
      <c r="A243" s="5" t="s">
        <v>2119</v>
      </c>
      <c r="B243" s="556">
        <f t="shared" si="6"/>
        <v>10</v>
      </c>
      <c r="D243" t="s">
        <v>1918</v>
      </c>
      <c r="E243" s="556">
        <f t="shared" si="7"/>
        <v>13</v>
      </c>
    </row>
    <row r="244" spans="1:5" ht="18.75">
      <c r="A244" s="5" t="s">
        <v>2120</v>
      </c>
      <c r="B244" s="556">
        <f t="shared" si="6"/>
        <v>11</v>
      </c>
      <c r="D244" t="s">
        <v>2725</v>
      </c>
      <c r="E244" s="556">
        <f t="shared" si="7"/>
        <v>155</v>
      </c>
    </row>
    <row r="245" spans="1:5" ht="18.75">
      <c r="A245" s="5" t="s">
        <v>2583</v>
      </c>
      <c r="B245" s="556">
        <f t="shared" si="6"/>
        <v>72</v>
      </c>
      <c r="D245" t="s">
        <v>2056</v>
      </c>
      <c r="E245" s="556">
        <f t="shared" si="7"/>
        <v>156</v>
      </c>
    </row>
    <row r="246" spans="1:5" ht="18.75">
      <c r="A246" s="5" t="s">
        <v>2121</v>
      </c>
      <c r="B246" s="556">
        <f t="shared" si="6"/>
        <v>73</v>
      </c>
      <c r="D246" t="s">
        <v>2726</v>
      </c>
      <c r="E246" s="556">
        <f t="shared" si="7"/>
        <v>157</v>
      </c>
    </row>
    <row r="247" spans="1:5" ht="18.75">
      <c r="A247" s="5" t="s">
        <v>2122</v>
      </c>
      <c r="B247" s="556">
        <f t="shared" si="6"/>
        <v>74</v>
      </c>
      <c r="D247" t="s">
        <v>2057</v>
      </c>
      <c r="E247" s="556">
        <f t="shared" si="7"/>
        <v>158</v>
      </c>
    </row>
    <row r="248" spans="1:5" ht="18.75">
      <c r="A248" s="5" t="s">
        <v>2123</v>
      </c>
      <c r="B248" s="556">
        <f t="shared" si="6"/>
        <v>12</v>
      </c>
      <c r="D248" t="s">
        <v>2727</v>
      </c>
      <c r="E248" s="556">
        <f t="shared" si="7"/>
        <v>159</v>
      </c>
    </row>
    <row r="249" spans="1:5" ht="18.75">
      <c r="A249" s="5" t="s">
        <v>2124</v>
      </c>
      <c r="B249" s="556">
        <f t="shared" si="6"/>
        <v>13</v>
      </c>
      <c r="D249" t="s">
        <v>2058</v>
      </c>
      <c r="E249" s="556">
        <f t="shared" si="7"/>
        <v>160</v>
      </c>
    </row>
    <row r="250" spans="1:5" ht="18.75">
      <c r="A250" s="5" t="s">
        <v>2125</v>
      </c>
      <c r="B250" s="556">
        <f t="shared" si="6"/>
        <v>14</v>
      </c>
      <c r="D250" t="s">
        <v>2728</v>
      </c>
      <c r="E250" s="556">
        <f t="shared" si="7"/>
        <v>161</v>
      </c>
    </row>
    <row r="251" spans="1:5" ht="18.75">
      <c r="A251" s="5" t="s">
        <v>2126</v>
      </c>
      <c r="B251" s="556">
        <f t="shared" si="6"/>
        <v>15</v>
      </c>
      <c r="D251" t="s">
        <v>2059</v>
      </c>
      <c r="E251" s="556">
        <f t="shared" si="7"/>
        <v>162</v>
      </c>
    </row>
    <row r="252" spans="1:5" ht="18.75">
      <c r="A252" s="5" t="s">
        <v>2127</v>
      </c>
      <c r="B252" s="556">
        <f t="shared" si="6"/>
        <v>16</v>
      </c>
      <c r="D252" t="s">
        <v>2729</v>
      </c>
      <c r="E252" s="556">
        <f t="shared" si="7"/>
        <v>163</v>
      </c>
    </row>
    <row r="253" spans="1:5" ht="18.75">
      <c r="A253" s="5" t="s">
        <v>2641</v>
      </c>
      <c r="B253" s="556">
        <f t="shared" si="6"/>
        <v>3</v>
      </c>
      <c r="D253" t="s">
        <v>2060</v>
      </c>
      <c r="E253" s="556">
        <f t="shared" si="7"/>
        <v>164</v>
      </c>
    </row>
    <row r="254" spans="1:5" ht="18.75">
      <c r="A254" s="5" t="s">
        <v>2128</v>
      </c>
      <c r="B254" s="556">
        <f t="shared" si="6"/>
        <v>76</v>
      </c>
      <c r="D254" t="s">
        <v>2061</v>
      </c>
      <c r="E254" s="556">
        <f t="shared" si="7"/>
        <v>165</v>
      </c>
    </row>
    <row r="255" spans="1:5" ht="18.75">
      <c r="A255" s="5" t="s">
        <v>2129</v>
      </c>
      <c r="B255" s="556">
        <f t="shared" si="6"/>
        <v>77</v>
      </c>
      <c r="D255" t="s">
        <v>1920</v>
      </c>
      <c r="E255" s="556">
        <f t="shared" si="7"/>
        <v>14</v>
      </c>
    </row>
    <row r="256" spans="1:5" ht="18.75">
      <c r="A256" s="320" t="s">
        <v>2130</v>
      </c>
      <c r="B256" s="556">
        <f t="shared" si="6"/>
        <v>78</v>
      </c>
      <c r="D256" t="s">
        <v>1930</v>
      </c>
      <c r="E256" s="556">
        <f t="shared" si="7"/>
        <v>22</v>
      </c>
    </row>
    <row r="257" spans="1:5" ht="18.75">
      <c r="A257" s="5" t="s">
        <v>2131</v>
      </c>
      <c r="B257" s="556">
        <f t="shared" si="6"/>
        <v>79</v>
      </c>
      <c r="D257" t="s">
        <v>1931</v>
      </c>
      <c r="E257" s="556">
        <f t="shared" si="7"/>
        <v>23</v>
      </c>
    </row>
    <row r="258" spans="1:5" ht="18.75">
      <c r="A258" s="5" t="s">
        <v>2702</v>
      </c>
      <c r="B258" s="556">
        <f t="shared" si="6"/>
        <v>165</v>
      </c>
      <c r="D258" t="s">
        <v>2137</v>
      </c>
      <c r="E258" s="556">
        <f t="shared" si="7"/>
        <v>261</v>
      </c>
    </row>
    <row r="259" spans="1:5" ht="18.75">
      <c r="A259" s="5" t="s">
        <v>2584</v>
      </c>
      <c r="B259" s="556">
        <f t="shared" si="6"/>
        <v>80</v>
      </c>
      <c r="D259" t="s">
        <v>2138</v>
      </c>
      <c r="E259" s="556">
        <f t="shared" si="7"/>
        <v>262</v>
      </c>
    </row>
    <row r="260" spans="1:5" ht="18.75">
      <c r="A260" s="5" t="s">
        <v>2133</v>
      </c>
      <c r="B260" s="556">
        <f t="shared" si="6"/>
        <v>34</v>
      </c>
      <c r="D260" t="s">
        <v>2139</v>
      </c>
      <c r="E260" s="556">
        <f t="shared" si="7"/>
        <v>263</v>
      </c>
    </row>
    <row r="261" spans="1:5" ht="18.75">
      <c r="A261" s="5" t="s">
        <v>2134</v>
      </c>
      <c r="B261" s="556">
        <f t="shared" si="6"/>
        <v>35</v>
      </c>
      <c r="D261" t="s">
        <v>2730</v>
      </c>
      <c r="E261" s="556" t="str">
        <f t="shared" si="7"/>
        <v>НЕ НАЙДЕН</v>
      </c>
    </row>
    <row r="262" spans="1:5" ht="18.75">
      <c r="A262" s="320" t="s">
        <v>2777</v>
      </c>
      <c r="B262" s="556" t="str">
        <f t="shared" si="6"/>
        <v>НЕ НАЙДЕН</v>
      </c>
      <c r="D262" t="s">
        <v>2016</v>
      </c>
      <c r="E262" s="556">
        <f t="shared" si="7"/>
        <v>124</v>
      </c>
    </row>
    <row r="263" spans="1:5" ht="18.75">
      <c r="A263" s="5" t="s">
        <v>2135</v>
      </c>
      <c r="B263" s="556">
        <f t="shared" ref="B263:B326" si="8">IFERROR(MATCH($A263,$D$6:$D$1000,0),"НЕ НАЙДЕН")</f>
        <v>85</v>
      </c>
      <c r="D263" t="s">
        <v>2021</v>
      </c>
      <c r="E263" s="556">
        <f t="shared" ref="E263:E326" si="9">IFERROR(MATCH($D263,$A$6:$A$999,0),"НЕ НАЙДЕН")</f>
        <v>129</v>
      </c>
    </row>
    <row r="264" spans="1:5" ht="18.75">
      <c r="A264" s="5" t="s">
        <v>2136</v>
      </c>
      <c r="B264" s="556">
        <f t="shared" si="8"/>
        <v>86</v>
      </c>
      <c r="D264" t="s">
        <v>2024</v>
      </c>
      <c r="E264" s="556">
        <f t="shared" si="9"/>
        <v>130</v>
      </c>
    </row>
    <row r="265" spans="1:5" ht="18.75">
      <c r="A265" s="5" t="s">
        <v>2664</v>
      </c>
      <c r="B265" s="556">
        <f t="shared" si="8"/>
        <v>87</v>
      </c>
      <c r="D265" t="s">
        <v>2027</v>
      </c>
      <c r="E265" s="556">
        <f t="shared" si="9"/>
        <v>131</v>
      </c>
    </row>
    <row r="266" spans="1:5" ht="18.75">
      <c r="A266" s="5" t="s">
        <v>2137</v>
      </c>
      <c r="B266" s="556">
        <f t="shared" si="8"/>
        <v>253</v>
      </c>
      <c r="D266" t="s">
        <v>2731</v>
      </c>
      <c r="E266" s="556">
        <f t="shared" si="9"/>
        <v>133</v>
      </c>
    </row>
    <row r="267" spans="1:5" ht="18.75">
      <c r="A267" s="5" t="s">
        <v>2138</v>
      </c>
      <c r="B267" s="556">
        <f t="shared" si="8"/>
        <v>254</v>
      </c>
      <c r="D267" t="s">
        <v>2732</v>
      </c>
      <c r="E267" s="556">
        <f t="shared" si="9"/>
        <v>134</v>
      </c>
    </row>
    <row r="268" spans="1:5" ht="18.75">
      <c r="A268" s="5" t="s">
        <v>2139</v>
      </c>
      <c r="B268" s="556">
        <f t="shared" si="8"/>
        <v>255</v>
      </c>
      <c r="D268" t="s">
        <v>2032</v>
      </c>
      <c r="E268" s="556">
        <f t="shared" si="9"/>
        <v>135</v>
      </c>
    </row>
    <row r="269" spans="1:5" ht="18.75">
      <c r="A269" s="5" t="s">
        <v>2140</v>
      </c>
      <c r="B269" s="556">
        <f t="shared" si="8"/>
        <v>272</v>
      </c>
      <c r="D269" t="s">
        <v>2733</v>
      </c>
      <c r="E269" s="556">
        <f t="shared" si="9"/>
        <v>143</v>
      </c>
    </row>
    <row r="270" spans="1:5" ht="18.75">
      <c r="A270" s="5" t="s">
        <v>2141</v>
      </c>
      <c r="B270" s="556">
        <f t="shared" si="8"/>
        <v>273</v>
      </c>
      <c r="D270" t="s">
        <v>2734</v>
      </c>
      <c r="E270" s="556" t="str">
        <f t="shared" si="9"/>
        <v>НЕ НАЙДЕН</v>
      </c>
    </row>
    <row r="271" spans="1:5" ht="18.75">
      <c r="A271" s="5" t="s">
        <v>2142</v>
      </c>
      <c r="B271" s="556">
        <f t="shared" si="8"/>
        <v>275</v>
      </c>
      <c r="D271" t="s">
        <v>2735</v>
      </c>
      <c r="E271" s="556">
        <f t="shared" si="9"/>
        <v>140</v>
      </c>
    </row>
    <row r="272" spans="1:5" ht="18.75">
      <c r="A272" s="5" t="s">
        <v>2143</v>
      </c>
      <c r="B272" s="556">
        <f t="shared" si="8"/>
        <v>332</v>
      </c>
      <c r="D272" t="s">
        <v>2736</v>
      </c>
      <c r="E272" s="556">
        <f t="shared" si="9"/>
        <v>139</v>
      </c>
    </row>
    <row r="273" spans="1:5" ht="18.75">
      <c r="A273" s="5" t="s">
        <v>2144</v>
      </c>
      <c r="B273" s="556">
        <f t="shared" si="8"/>
        <v>333</v>
      </c>
      <c r="D273" t="s">
        <v>2038</v>
      </c>
      <c r="E273" s="556">
        <f t="shared" si="9"/>
        <v>141</v>
      </c>
    </row>
    <row r="274" spans="1:5" ht="18.75">
      <c r="A274" s="5" t="s">
        <v>2145</v>
      </c>
      <c r="B274" s="556">
        <f t="shared" si="8"/>
        <v>89</v>
      </c>
      <c r="D274" t="s">
        <v>2737</v>
      </c>
      <c r="E274" s="556">
        <f t="shared" si="9"/>
        <v>142</v>
      </c>
    </row>
    <row r="275" spans="1:5" ht="18.75">
      <c r="A275" s="5" t="s">
        <v>2146</v>
      </c>
      <c r="B275" s="556">
        <f t="shared" si="8"/>
        <v>334</v>
      </c>
      <c r="D275" t="s">
        <v>2738</v>
      </c>
      <c r="E275" s="556">
        <f t="shared" si="9"/>
        <v>200</v>
      </c>
    </row>
    <row r="276" spans="1:5" ht="18.75">
      <c r="A276" s="5" t="s">
        <v>2147</v>
      </c>
      <c r="B276" s="556">
        <f t="shared" si="8"/>
        <v>335</v>
      </c>
      <c r="D276" t="s">
        <v>2739</v>
      </c>
      <c r="E276" s="556">
        <f t="shared" si="9"/>
        <v>201</v>
      </c>
    </row>
    <row r="277" spans="1:5" ht="18.75">
      <c r="A277" s="5" t="s">
        <v>2148</v>
      </c>
      <c r="B277" s="556">
        <f t="shared" si="8"/>
        <v>348</v>
      </c>
      <c r="D277" t="s">
        <v>2140</v>
      </c>
      <c r="E277" s="556">
        <f t="shared" si="9"/>
        <v>264</v>
      </c>
    </row>
    <row r="278" spans="1:5" ht="18.75">
      <c r="A278" s="5" t="s">
        <v>2149</v>
      </c>
      <c r="B278" s="556">
        <f t="shared" si="8"/>
        <v>349</v>
      </c>
      <c r="D278" t="s">
        <v>2141</v>
      </c>
      <c r="E278" s="556">
        <f t="shared" si="9"/>
        <v>265</v>
      </c>
    </row>
    <row r="279" spans="1:5" ht="18.75">
      <c r="A279" s="5" t="s">
        <v>2666</v>
      </c>
      <c r="B279" s="556">
        <f t="shared" si="8"/>
        <v>90</v>
      </c>
      <c r="D279" t="s">
        <v>2740</v>
      </c>
      <c r="E279" s="556" t="str">
        <f t="shared" si="9"/>
        <v>НЕ НАЙДЕН</v>
      </c>
    </row>
    <row r="280" spans="1:5" ht="18.75">
      <c r="A280" s="5" t="s">
        <v>2667</v>
      </c>
      <c r="B280" s="556">
        <f t="shared" si="8"/>
        <v>91</v>
      </c>
      <c r="D280" t="s">
        <v>2142</v>
      </c>
      <c r="E280" s="556">
        <f t="shared" si="9"/>
        <v>266</v>
      </c>
    </row>
    <row r="281" spans="1:5" ht="18.75">
      <c r="A281" s="5" t="s">
        <v>2150</v>
      </c>
      <c r="B281" s="556">
        <f t="shared" si="8"/>
        <v>17</v>
      </c>
      <c r="D281" t="s">
        <v>1937</v>
      </c>
      <c r="E281" s="556">
        <f t="shared" si="9"/>
        <v>34</v>
      </c>
    </row>
    <row r="282" spans="1:5" ht="18.75">
      <c r="A282" s="5" t="s">
        <v>2151</v>
      </c>
      <c r="B282" s="556">
        <f t="shared" si="8"/>
        <v>18</v>
      </c>
      <c r="D282" t="s">
        <v>1938</v>
      </c>
      <c r="E282" s="556">
        <f t="shared" si="9"/>
        <v>35</v>
      </c>
    </row>
    <row r="283" spans="1:5" ht="18.75">
      <c r="A283" s="5" t="s">
        <v>2668</v>
      </c>
      <c r="B283" s="556">
        <f t="shared" si="8"/>
        <v>92</v>
      </c>
      <c r="D283" t="s">
        <v>1939</v>
      </c>
      <c r="E283" s="556">
        <f t="shared" si="9"/>
        <v>36</v>
      </c>
    </row>
    <row r="284" spans="1:5" ht="18.75">
      <c r="A284" s="5" t="s">
        <v>2152</v>
      </c>
      <c r="B284" s="556">
        <f t="shared" si="8"/>
        <v>93</v>
      </c>
      <c r="D284" t="s">
        <v>2741</v>
      </c>
      <c r="E284" s="556">
        <f t="shared" si="9"/>
        <v>46</v>
      </c>
    </row>
    <row r="285" spans="1:5" ht="18.75">
      <c r="A285" s="5" t="s">
        <v>2153</v>
      </c>
      <c r="B285" s="556">
        <f t="shared" si="8"/>
        <v>19</v>
      </c>
      <c r="D285" t="s">
        <v>2742</v>
      </c>
      <c r="E285" s="556">
        <f t="shared" si="9"/>
        <v>41</v>
      </c>
    </row>
    <row r="286" spans="1:5" ht="18.75">
      <c r="A286" s="5" t="s">
        <v>2154</v>
      </c>
      <c r="B286" s="556">
        <f t="shared" si="8"/>
        <v>20</v>
      </c>
      <c r="D286" t="s">
        <v>2743</v>
      </c>
      <c r="E286" s="556">
        <f t="shared" si="9"/>
        <v>42</v>
      </c>
    </row>
    <row r="287" spans="1:5" ht="18.75">
      <c r="A287" s="5" t="s">
        <v>2155</v>
      </c>
      <c r="B287" s="556">
        <f t="shared" si="8"/>
        <v>21</v>
      </c>
      <c r="D287" t="s">
        <v>1940</v>
      </c>
      <c r="E287" s="556">
        <f t="shared" si="9"/>
        <v>37</v>
      </c>
    </row>
    <row r="288" spans="1:5" ht="18.75">
      <c r="A288" s="5" t="s">
        <v>2156</v>
      </c>
      <c r="B288" s="556">
        <f t="shared" si="8"/>
        <v>22</v>
      </c>
      <c r="D288" t="s">
        <v>1941</v>
      </c>
      <c r="E288" s="556">
        <f t="shared" si="9"/>
        <v>38</v>
      </c>
    </row>
    <row r="289" spans="1:5" ht="18.75">
      <c r="A289" s="5" t="s">
        <v>2586</v>
      </c>
      <c r="B289" s="556">
        <f t="shared" si="8"/>
        <v>97</v>
      </c>
      <c r="D289" t="s">
        <v>2744</v>
      </c>
      <c r="E289" s="556">
        <f t="shared" si="9"/>
        <v>45</v>
      </c>
    </row>
    <row r="290" spans="1:5" ht="18.75">
      <c r="A290" s="5" t="s">
        <v>2157</v>
      </c>
      <c r="B290" s="556">
        <f t="shared" si="8"/>
        <v>23</v>
      </c>
      <c r="D290" t="s">
        <v>2745</v>
      </c>
      <c r="E290" s="556">
        <f t="shared" si="9"/>
        <v>40</v>
      </c>
    </row>
    <row r="291" spans="1:5" ht="18.75">
      <c r="A291" s="5" t="s">
        <v>2158</v>
      </c>
      <c r="B291" s="556">
        <f t="shared" si="8"/>
        <v>24</v>
      </c>
      <c r="D291" t="s">
        <v>2746</v>
      </c>
      <c r="E291" s="556">
        <f t="shared" si="9"/>
        <v>43</v>
      </c>
    </row>
    <row r="292" spans="1:5" ht="18.75">
      <c r="A292" s="5" t="s">
        <v>2643</v>
      </c>
      <c r="B292" s="556">
        <f t="shared" si="8"/>
        <v>25</v>
      </c>
      <c r="D292" t="s">
        <v>2747</v>
      </c>
      <c r="E292" s="556">
        <f t="shared" si="9"/>
        <v>44</v>
      </c>
    </row>
    <row r="293" spans="1:5" ht="18.75">
      <c r="A293" s="5" t="s">
        <v>2159</v>
      </c>
      <c r="B293" s="556">
        <f t="shared" si="8"/>
        <v>26</v>
      </c>
      <c r="D293" t="s">
        <v>2371</v>
      </c>
      <c r="E293" s="556">
        <f t="shared" si="9"/>
        <v>39</v>
      </c>
    </row>
    <row r="294" spans="1:5" ht="18.75">
      <c r="A294" s="5" t="s">
        <v>2160</v>
      </c>
      <c r="B294" s="556">
        <f t="shared" si="8"/>
        <v>27</v>
      </c>
      <c r="D294" t="s">
        <v>1951</v>
      </c>
      <c r="E294" s="556">
        <f t="shared" si="9"/>
        <v>48</v>
      </c>
    </row>
    <row r="295" spans="1:5" ht="18.75">
      <c r="A295" s="5" t="s">
        <v>2673</v>
      </c>
      <c r="B295" s="556">
        <f t="shared" si="8"/>
        <v>99</v>
      </c>
      <c r="D295" t="s">
        <v>1952</v>
      </c>
      <c r="E295" s="556">
        <f t="shared" si="9"/>
        <v>49</v>
      </c>
    </row>
    <row r="296" spans="1:5" ht="18.75">
      <c r="A296" s="5" t="s">
        <v>2161</v>
      </c>
      <c r="B296" s="556">
        <f t="shared" si="8"/>
        <v>100</v>
      </c>
      <c r="D296" t="s">
        <v>1953</v>
      </c>
      <c r="E296" s="556">
        <f t="shared" si="9"/>
        <v>50</v>
      </c>
    </row>
    <row r="297" spans="1:5" ht="18.75">
      <c r="A297" s="5" t="s">
        <v>2162</v>
      </c>
      <c r="B297" s="556">
        <f t="shared" si="8"/>
        <v>28</v>
      </c>
      <c r="D297" t="s">
        <v>2748</v>
      </c>
      <c r="E297" s="556">
        <f t="shared" si="9"/>
        <v>52</v>
      </c>
    </row>
    <row r="298" spans="1:5" ht="18.75">
      <c r="A298" s="5" t="s">
        <v>2163</v>
      </c>
      <c r="B298" s="556">
        <f t="shared" si="8"/>
        <v>29</v>
      </c>
      <c r="D298" t="s">
        <v>1954</v>
      </c>
      <c r="E298" s="556">
        <f t="shared" si="9"/>
        <v>51</v>
      </c>
    </row>
    <row r="299" spans="1:5" ht="18.75">
      <c r="A299" s="5" t="s">
        <v>2676</v>
      </c>
      <c r="B299" s="556">
        <f t="shared" si="8"/>
        <v>103</v>
      </c>
      <c r="D299" t="s">
        <v>1957</v>
      </c>
      <c r="E299" s="556">
        <f t="shared" si="9"/>
        <v>55</v>
      </c>
    </row>
    <row r="300" spans="1:5" ht="18.75">
      <c r="A300" s="5" t="s">
        <v>2165</v>
      </c>
      <c r="B300" s="556">
        <f t="shared" si="8"/>
        <v>196</v>
      </c>
      <c r="D300" t="s">
        <v>1958</v>
      </c>
      <c r="E300" s="556">
        <f t="shared" si="9"/>
        <v>56</v>
      </c>
    </row>
    <row r="301" spans="1:5" ht="18.75">
      <c r="A301" s="320" t="s">
        <v>2166</v>
      </c>
      <c r="B301" s="556">
        <f t="shared" si="8"/>
        <v>197</v>
      </c>
      <c r="D301" t="s">
        <v>2375</v>
      </c>
      <c r="E301" s="556">
        <f t="shared" si="9"/>
        <v>57</v>
      </c>
    </row>
    <row r="302" spans="1:5" ht="18.75">
      <c r="A302" s="5" t="s">
        <v>2587</v>
      </c>
      <c r="B302" s="556">
        <f t="shared" si="8"/>
        <v>105</v>
      </c>
      <c r="D302" t="s">
        <v>1959</v>
      </c>
      <c r="E302" s="556">
        <f t="shared" si="9"/>
        <v>58</v>
      </c>
    </row>
    <row r="303" spans="1:5" ht="18.75">
      <c r="A303" s="5" t="s">
        <v>2167</v>
      </c>
      <c r="B303" s="556">
        <f t="shared" si="8"/>
        <v>9</v>
      </c>
      <c r="D303" t="s">
        <v>1960</v>
      </c>
      <c r="E303" s="556">
        <f t="shared" si="9"/>
        <v>59</v>
      </c>
    </row>
    <row r="304" spans="1:5" ht="18.75">
      <c r="A304" s="5" t="s">
        <v>2168</v>
      </c>
      <c r="B304" s="556">
        <f t="shared" si="8"/>
        <v>106</v>
      </c>
      <c r="D304" t="s">
        <v>1961</v>
      </c>
      <c r="E304" s="556">
        <f t="shared" si="9"/>
        <v>60</v>
      </c>
    </row>
    <row r="305" spans="1:5" ht="18.75">
      <c r="A305" s="5" t="s">
        <v>2169</v>
      </c>
      <c r="B305" s="556">
        <f t="shared" si="8"/>
        <v>181</v>
      </c>
      <c r="D305" t="s">
        <v>1962</v>
      </c>
      <c r="E305" s="556">
        <f t="shared" si="9"/>
        <v>61</v>
      </c>
    </row>
    <row r="306" spans="1:5" ht="18.75">
      <c r="A306" s="5" t="s">
        <v>2716</v>
      </c>
      <c r="B306" s="556">
        <f t="shared" si="8"/>
        <v>198</v>
      </c>
      <c r="D306" t="s">
        <v>1963</v>
      </c>
      <c r="E306" s="556">
        <f t="shared" si="9"/>
        <v>62</v>
      </c>
    </row>
    <row r="307" spans="1:5" ht="18.75">
      <c r="A307" s="5" t="s">
        <v>2717</v>
      </c>
      <c r="B307" s="556">
        <f t="shared" si="8"/>
        <v>199</v>
      </c>
      <c r="D307" t="s">
        <v>1964</v>
      </c>
      <c r="E307" s="556">
        <f t="shared" si="9"/>
        <v>63</v>
      </c>
    </row>
    <row r="308" spans="1:5" ht="18.75">
      <c r="A308" s="5" t="s">
        <v>2171</v>
      </c>
      <c r="B308" s="556">
        <f t="shared" si="8"/>
        <v>200</v>
      </c>
      <c r="D308" t="s">
        <v>2378</v>
      </c>
      <c r="E308" s="556">
        <f t="shared" si="9"/>
        <v>64</v>
      </c>
    </row>
    <row r="309" spans="1:5" ht="18.75">
      <c r="A309" s="5" t="s">
        <v>2172</v>
      </c>
      <c r="B309" s="556">
        <f t="shared" si="8"/>
        <v>201</v>
      </c>
      <c r="D309" t="s">
        <v>1965</v>
      </c>
      <c r="E309" s="556">
        <f t="shared" si="9"/>
        <v>65</v>
      </c>
    </row>
    <row r="310" spans="1:5" ht="18.75">
      <c r="A310" s="5" t="s">
        <v>2173</v>
      </c>
      <c r="B310" s="556">
        <f t="shared" si="8"/>
        <v>182</v>
      </c>
      <c r="D310" t="s">
        <v>1966</v>
      </c>
      <c r="E310" s="556">
        <f t="shared" si="9"/>
        <v>66</v>
      </c>
    </row>
    <row r="311" spans="1:5" ht="18.75">
      <c r="A311" s="5" t="s">
        <v>2174</v>
      </c>
      <c r="B311" s="556">
        <f t="shared" si="8"/>
        <v>183</v>
      </c>
      <c r="D311" t="s">
        <v>1967</v>
      </c>
      <c r="E311" s="556">
        <f t="shared" si="9"/>
        <v>67</v>
      </c>
    </row>
    <row r="312" spans="1:5" ht="18.75">
      <c r="A312" s="5" t="s">
        <v>2175</v>
      </c>
      <c r="B312" s="556">
        <f t="shared" si="8"/>
        <v>109</v>
      </c>
      <c r="D312" t="s">
        <v>2749</v>
      </c>
      <c r="E312" s="556">
        <f t="shared" si="9"/>
        <v>68</v>
      </c>
    </row>
    <row r="313" spans="1:5" ht="18.75">
      <c r="A313" s="5" t="s">
        <v>2176</v>
      </c>
      <c r="B313" s="556">
        <f t="shared" si="8"/>
        <v>110</v>
      </c>
      <c r="D313" t="s">
        <v>1968</v>
      </c>
      <c r="E313" s="556">
        <f t="shared" si="9"/>
        <v>69</v>
      </c>
    </row>
    <row r="314" spans="1:5" ht="18.75">
      <c r="A314" s="5" t="s">
        <v>2177</v>
      </c>
      <c r="B314" s="556">
        <f t="shared" si="8"/>
        <v>111</v>
      </c>
      <c r="D314" t="s">
        <v>1969</v>
      </c>
      <c r="E314" s="556">
        <f t="shared" si="9"/>
        <v>70</v>
      </c>
    </row>
    <row r="315" spans="1:5" ht="18.75">
      <c r="A315" s="5" t="s">
        <v>2680</v>
      </c>
      <c r="B315" s="556">
        <f t="shared" si="8"/>
        <v>112</v>
      </c>
      <c r="D315" t="s">
        <v>1970</v>
      </c>
      <c r="E315" s="556">
        <f t="shared" si="9"/>
        <v>71</v>
      </c>
    </row>
    <row r="316" spans="1:5" ht="18.75">
      <c r="A316" s="5" t="s">
        <v>2180</v>
      </c>
      <c r="B316" s="556">
        <f t="shared" si="8"/>
        <v>113</v>
      </c>
      <c r="D316" t="s">
        <v>2750</v>
      </c>
      <c r="E316" s="556">
        <f t="shared" si="9"/>
        <v>321</v>
      </c>
    </row>
    <row r="317" spans="1:5" ht="18.75">
      <c r="A317" s="5" t="s">
        <v>2181</v>
      </c>
      <c r="B317" s="556">
        <f t="shared" si="8"/>
        <v>166</v>
      </c>
      <c r="D317" t="s">
        <v>2751</v>
      </c>
      <c r="E317" s="556">
        <f t="shared" si="9"/>
        <v>72</v>
      </c>
    </row>
    <row r="318" spans="1:5" ht="18.75">
      <c r="A318" s="320" t="s">
        <v>2183</v>
      </c>
      <c r="B318" s="556">
        <f t="shared" si="8"/>
        <v>127</v>
      </c>
      <c r="D318" t="s">
        <v>2752</v>
      </c>
      <c r="E318" s="556">
        <f t="shared" si="9"/>
        <v>73</v>
      </c>
    </row>
    <row r="319" spans="1:5" ht="18.75">
      <c r="A319" s="5" t="s">
        <v>2184</v>
      </c>
      <c r="B319" s="556">
        <f t="shared" si="8"/>
        <v>128</v>
      </c>
      <c r="D319" t="s">
        <v>2753</v>
      </c>
      <c r="E319" s="556">
        <f t="shared" si="9"/>
        <v>74</v>
      </c>
    </row>
    <row r="320" spans="1:5" ht="18.75">
      <c r="A320" s="5" t="s">
        <v>2185</v>
      </c>
      <c r="B320" s="556">
        <f t="shared" si="8"/>
        <v>36</v>
      </c>
      <c r="D320" t="s">
        <v>2754</v>
      </c>
      <c r="E320" s="556">
        <f t="shared" si="9"/>
        <v>75</v>
      </c>
    </row>
    <row r="321" spans="1:5" ht="18.75">
      <c r="A321" s="5" t="s">
        <v>2186</v>
      </c>
      <c r="B321" s="556">
        <f t="shared" si="8"/>
        <v>37</v>
      </c>
      <c r="D321" t="s">
        <v>2755</v>
      </c>
      <c r="E321" s="556">
        <f t="shared" si="9"/>
        <v>78</v>
      </c>
    </row>
    <row r="322" spans="1:5" ht="18.75">
      <c r="A322" s="5" t="s">
        <v>2187</v>
      </c>
      <c r="B322" s="556">
        <f t="shared" si="8"/>
        <v>114</v>
      </c>
      <c r="D322" t="s">
        <v>2756</v>
      </c>
      <c r="E322" s="556">
        <f t="shared" si="9"/>
        <v>77</v>
      </c>
    </row>
    <row r="323" spans="1:5" ht="18.75">
      <c r="A323" s="5" t="s">
        <v>2062</v>
      </c>
      <c r="B323" s="556">
        <f t="shared" si="8"/>
        <v>40</v>
      </c>
      <c r="D323" t="s">
        <v>2757</v>
      </c>
      <c r="E323" s="556">
        <f t="shared" si="9"/>
        <v>119</v>
      </c>
    </row>
    <row r="324" spans="1:5" ht="18.75">
      <c r="A324" s="320" t="s">
        <v>2189</v>
      </c>
      <c r="B324" s="556">
        <f t="shared" si="8"/>
        <v>115</v>
      </c>
      <c r="D324" t="s">
        <v>2758</v>
      </c>
      <c r="E324" s="556">
        <f t="shared" si="9"/>
        <v>120</v>
      </c>
    </row>
    <row r="325" spans="1:5" ht="18.75">
      <c r="A325" s="5" t="s">
        <v>2190</v>
      </c>
      <c r="B325" s="556">
        <f t="shared" si="8"/>
        <v>116</v>
      </c>
      <c r="D325" t="s">
        <v>2759</v>
      </c>
      <c r="E325" s="556" t="str">
        <f t="shared" si="9"/>
        <v>НЕ НАЙДЕН</v>
      </c>
    </row>
    <row r="326" spans="1:5" ht="15.75">
      <c r="A326" t="s">
        <v>2750</v>
      </c>
      <c r="B326" s="556">
        <f t="shared" si="8"/>
        <v>311</v>
      </c>
      <c r="D326" t="s">
        <v>2760</v>
      </c>
      <c r="E326" s="556">
        <f t="shared" si="9"/>
        <v>122</v>
      </c>
    </row>
    <row r="327" spans="1:5" ht="15.75">
      <c r="A327" t="s">
        <v>2691</v>
      </c>
      <c r="B327" s="556">
        <f t="shared" ref="B327:B354" si="10">IFERROR(MATCH($A327,$D$6:$D$1000,0),"НЕ НАЙДЕН")</f>
        <v>135</v>
      </c>
      <c r="D327" t="s">
        <v>2761</v>
      </c>
      <c r="E327" s="556">
        <f t="shared" ref="E327:E358" si="11">IFERROR(MATCH($D327,$A$6:$A$999,0),"НЕ НАЙДЕН")</f>
        <v>121</v>
      </c>
    </row>
    <row r="328" spans="1:5" ht="15.75">
      <c r="A328" t="s">
        <v>2195</v>
      </c>
      <c r="B328" s="556">
        <f t="shared" si="10"/>
        <v>31</v>
      </c>
      <c r="D328" t="s">
        <v>1909</v>
      </c>
      <c r="E328" s="556">
        <f t="shared" si="11"/>
        <v>2</v>
      </c>
    </row>
    <row r="329" spans="1:5" ht="15.75">
      <c r="A329" t="s">
        <v>2681</v>
      </c>
      <c r="B329" s="556">
        <f t="shared" si="10"/>
        <v>117</v>
      </c>
      <c r="D329" t="s">
        <v>2762</v>
      </c>
      <c r="E329" s="556">
        <f t="shared" si="11"/>
        <v>18</v>
      </c>
    </row>
    <row r="330" spans="1:5" ht="15.75">
      <c r="A330" t="s">
        <v>2659</v>
      </c>
      <c r="B330" s="556">
        <f t="shared" si="10"/>
        <v>75</v>
      </c>
      <c r="D330" t="s">
        <v>2763</v>
      </c>
      <c r="E330" s="556">
        <f t="shared" si="11"/>
        <v>19</v>
      </c>
    </row>
    <row r="331" spans="1:5" ht="15.75">
      <c r="A331" t="s">
        <v>1984</v>
      </c>
      <c r="B331" s="556">
        <f t="shared" si="10"/>
        <v>140</v>
      </c>
      <c r="D331" t="s">
        <v>2764</v>
      </c>
      <c r="E331" s="556">
        <f t="shared" si="11"/>
        <v>20</v>
      </c>
    </row>
    <row r="332" spans="1:5" ht="15.75">
      <c r="A332" t="s">
        <v>1978</v>
      </c>
      <c r="B332" s="556">
        <f t="shared" si="10"/>
        <v>168</v>
      </c>
      <c r="D332" t="s">
        <v>2765</v>
      </c>
      <c r="E332" s="556">
        <f t="shared" si="11"/>
        <v>21</v>
      </c>
    </row>
    <row r="333" spans="1:5" ht="15.75">
      <c r="A333" t="s">
        <v>2003</v>
      </c>
      <c r="B333" s="556">
        <f t="shared" si="10"/>
        <v>189</v>
      </c>
      <c r="D333" t="s">
        <v>2766</v>
      </c>
      <c r="E333" s="556">
        <f t="shared" si="11"/>
        <v>53</v>
      </c>
    </row>
    <row r="334" spans="1:5" ht="15.75">
      <c r="A334" t="s">
        <v>2000</v>
      </c>
      <c r="B334" s="556">
        <f t="shared" si="10"/>
        <v>186</v>
      </c>
      <c r="D334" t="s">
        <v>1950</v>
      </c>
      <c r="E334" s="556">
        <f t="shared" si="11"/>
        <v>47</v>
      </c>
    </row>
    <row r="335" spans="1:5" ht="15.75">
      <c r="A335" t="s">
        <v>2004</v>
      </c>
      <c r="B335" s="556">
        <f t="shared" si="10"/>
        <v>190</v>
      </c>
      <c r="D335" t="s">
        <v>1956</v>
      </c>
      <c r="E335" s="556">
        <f t="shared" si="11"/>
        <v>54</v>
      </c>
    </row>
    <row r="336" spans="1:5" ht="15.75">
      <c r="A336" t="s">
        <v>2697</v>
      </c>
      <c r="B336" s="556">
        <f t="shared" si="10"/>
        <v>156</v>
      </c>
      <c r="D336" t="s">
        <v>2767</v>
      </c>
      <c r="E336" s="556">
        <f t="shared" si="11"/>
        <v>76</v>
      </c>
    </row>
    <row r="337" spans="1:5" ht="15.75">
      <c r="A337" t="s">
        <v>2755</v>
      </c>
      <c r="B337" s="556">
        <f t="shared" si="10"/>
        <v>316</v>
      </c>
      <c r="D337" t="s">
        <v>2143</v>
      </c>
      <c r="E337" s="556">
        <f t="shared" si="11"/>
        <v>267</v>
      </c>
    </row>
    <row r="338" spans="1:5" ht="15.75">
      <c r="A338" t="s">
        <v>1935</v>
      </c>
      <c r="B338" s="556">
        <f t="shared" si="10"/>
        <v>139</v>
      </c>
      <c r="D338" t="s">
        <v>2144</v>
      </c>
      <c r="E338" s="556">
        <f t="shared" si="11"/>
        <v>268</v>
      </c>
    </row>
    <row r="339" spans="1:5" ht="15.75">
      <c r="A339" t="s">
        <v>1997</v>
      </c>
      <c r="B339" s="556">
        <f t="shared" si="10"/>
        <v>152</v>
      </c>
      <c r="D339" t="s">
        <v>2146</v>
      </c>
      <c r="E339" s="556">
        <f t="shared" si="11"/>
        <v>270</v>
      </c>
    </row>
    <row r="340" spans="1:5" ht="15.75">
      <c r="A340" t="s">
        <v>2005</v>
      </c>
      <c r="B340" s="556">
        <f t="shared" si="10"/>
        <v>191</v>
      </c>
      <c r="D340" t="s">
        <v>2147</v>
      </c>
      <c r="E340" s="556">
        <f t="shared" si="11"/>
        <v>271</v>
      </c>
    </row>
    <row r="341" spans="1:5" ht="15.75">
      <c r="A341" t="s">
        <v>2007</v>
      </c>
      <c r="B341" s="556">
        <f t="shared" si="10"/>
        <v>193</v>
      </c>
      <c r="D341" t="s">
        <v>2768</v>
      </c>
      <c r="E341" s="556" t="str">
        <f t="shared" si="11"/>
        <v>НЕ НАЙДЕН</v>
      </c>
    </row>
    <row r="342" spans="1:5" ht="15.75">
      <c r="A342" t="s">
        <v>1908</v>
      </c>
      <c r="B342" s="556">
        <f t="shared" si="10"/>
        <v>202</v>
      </c>
      <c r="D342" t="s">
        <v>2769</v>
      </c>
      <c r="E342" s="556">
        <f t="shared" si="11"/>
        <v>172</v>
      </c>
    </row>
    <row r="343" spans="1:5" ht="15.75">
      <c r="A343" t="s">
        <v>1912</v>
      </c>
      <c r="B343" s="556">
        <f t="shared" si="10"/>
        <v>212</v>
      </c>
      <c r="D343" t="s">
        <v>2047</v>
      </c>
      <c r="E343" s="556">
        <f t="shared" si="11"/>
        <v>146</v>
      </c>
    </row>
    <row r="344" spans="1:5" ht="15.75">
      <c r="A344" t="s">
        <v>1915</v>
      </c>
      <c r="B344" s="556">
        <f t="shared" si="10"/>
        <v>215</v>
      </c>
      <c r="D344" t="s">
        <v>2048</v>
      </c>
      <c r="E344" s="556">
        <f t="shared" si="11"/>
        <v>147</v>
      </c>
    </row>
    <row r="345" spans="1:5" ht="15.75">
      <c r="A345" t="s">
        <v>1917</v>
      </c>
      <c r="B345" s="556">
        <f t="shared" si="10"/>
        <v>237</v>
      </c>
      <c r="D345" t="s">
        <v>2051</v>
      </c>
      <c r="E345" s="556">
        <f t="shared" si="11"/>
        <v>148</v>
      </c>
    </row>
    <row r="346" spans="1:5" ht="15.75">
      <c r="A346" t="s">
        <v>1930</v>
      </c>
      <c r="B346" s="556">
        <f t="shared" si="10"/>
        <v>251</v>
      </c>
      <c r="D346" t="s">
        <v>2052</v>
      </c>
      <c r="E346" s="556">
        <f t="shared" si="11"/>
        <v>151</v>
      </c>
    </row>
    <row r="347" spans="1:5" ht="15.75">
      <c r="A347" s="670" t="s">
        <v>2778</v>
      </c>
      <c r="B347" s="556" t="str">
        <f t="shared" si="10"/>
        <v>НЕ НАЙДЕН</v>
      </c>
      <c r="D347" t="s">
        <v>2770</v>
      </c>
      <c r="E347" s="556">
        <f t="shared" si="11"/>
        <v>152</v>
      </c>
    </row>
    <row r="348" spans="1:5" ht="15.75">
      <c r="A348" t="s">
        <v>2773</v>
      </c>
      <c r="B348" s="556">
        <f t="shared" si="10"/>
        <v>345</v>
      </c>
      <c r="D348" t="s">
        <v>2771</v>
      </c>
      <c r="E348" s="556" t="str">
        <f t="shared" si="11"/>
        <v>НЕ НАЙДЕН</v>
      </c>
    </row>
    <row r="349" spans="1:5" ht="15.75">
      <c r="A349" t="s">
        <v>1992</v>
      </c>
      <c r="B349" s="556">
        <f t="shared" si="10"/>
        <v>147</v>
      </c>
      <c r="D349" t="s">
        <v>2772</v>
      </c>
      <c r="E349" s="556">
        <f t="shared" si="11"/>
        <v>154</v>
      </c>
    </row>
    <row r="350" spans="1:5" ht="15.75">
      <c r="A350" t="s">
        <v>1969</v>
      </c>
      <c r="B350" s="556">
        <f t="shared" si="10"/>
        <v>309</v>
      </c>
      <c r="D350" t="s">
        <v>2773</v>
      </c>
      <c r="E350" s="556">
        <f t="shared" si="11"/>
        <v>149</v>
      </c>
    </row>
    <row r="351" spans="1:5" ht="15.75">
      <c r="A351" t="s">
        <v>2375</v>
      </c>
      <c r="B351" s="556">
        <f t="shared" si="10"/>
        <v>296</v>
      </c>
      <c r="D351" t="s">
        <v>2054</v>
      </c>
      <c r="E351" s="556">
        <f t="shared" si="11"/>
        <v>153</v>
      </c>
    </row>
    <row r="352" spans="1:5" ht="15.75">
      <c r="A352" t="s">
        <v>2722</v>
      </c>
      <c r="B352" s="556">
        <f t="shared" si="10"/>
        <v>222</v>
      </c>
      <c r="D352" t="s">
        <v>2055</v>
      </c>
      <c r="E352" s="556" t="str">
        <f t="shared" si="11"/>
        <v>НЕ НАЙДЕН</v>
      </c>
    </row>
    <row r="353" spans="1:5" ht="15.75">
      <c r="A353" t="s">
        <v>1995</v>
      </c>
      <c r="B353" s="556">
        <f t="shared" si="10"/>
        <v>151</v>
      </c>
      <c r="D353" t="s">
        <v>2148</v>
      </c>
      <c r="E353" s="556">
        <f t="shared" si="11"/>
        <v>272</v>
      </c>
    </row>
    <row r="354" spans="1:5" ht="15.75">
      <c r="A354" t="s">
        <v>2711</v>
      </c>
      <c r="B354" s="556">
        <f t="shared" si="10"/>
        <v>177</v>
      </c>
      <c r="D354" t="s">
        <v>2149</v>
      </c>
      <c r="E354" s="556">
        <f t="shared" si="11"/>
        <v>273</v>
      </c>
    </row>
    <row r="355" spans="1:5" ht="15.75">
      <c r="D355" t="s">
        <v>2774</v>
      </c>
      <c r="E355" s="556" t="str">
        <f t="shared" si="11"/>
        <v>НЕ НАЙДЕН</v>
      </c>
    </row>
    <row r="356" spans="1:5" ht="15.75">
      <c r="D356" t="s">
        <v>2775</v>
      </c>
      <c r="E356" s="556" t="str">
        <f t="shared" si="11"/>
        <v>НЕ НАЙДЕН</v>
      </c>
    </row>
    <row r="357" spans="1:5" ht="15.75">
      <c r="D357" t="s">
        <v>2776</v>
      </c>
      <c r="E357" s="556">
        <f t="shared" si="11"/>
        <v>193</v>
      </c>
    </row>
    <row r="358" spans="1:5" ht="15.75">
      <c r="D358" t="s">
        <v>2064</v>
      </c>
      <c r="E358" s="556">
        <f t="shared" si="11"/>
        <v>167</v>
      </c>
    </row>
  </sheetData>
  <conditionalFormatting sqref="E6:E358 B6:B354">
    <cfRule type="containsText" dxfId="0" priority="2" operator="containsText" text="НЕ НАЙДЕН">
      <formula>NOT(ISERROR(SEARCH("НЕ НАЙДЕН",B6)))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2:H1000"/>
  <sheetViews>
    <sheetView topLeftCell="C7" workbookViewId="0">
      <selection activeCell="G8" sqref="G8"/>
    </sheetView>
  </sheetViews>
  <sheetFormatPr defaultRowHeight="18.75"/>
  <cols>
    <col min="1" max="1" width="14.5703125" style="252" customWidth="1"/>
    <col min="2" max="2" width="10.85546875" style="252" customWidth="1"/>
    <col min="3" max="3" width="17.140625" style="252" customWidth="1"/>
    <col min="4" max="4" width="13.5703125" style="252" customWidth="1"/>
    <col min="5" max="5" width="95.28515625" style="252" customWidth="1"/>
    <col min="6" max="6" width="21.28515625" customWidth="1"/>
    <col min="7" max="7" width="70.28515625" style="552" customWidth="1"/>
  </cols>
  <sheetData>
    <row r="2" spans="1:8" ht="12.75">
      <c r="A2" s="439"/>
      <c r="B2" s="439"/>
      <c r="C2" s="439"/>
      <c r="D2" s="439"/>
      <c r="E2" s="439"/>
    </row>
    <row r="5" spans="1:8">
      <c r="A5" s="531" t="s">
        <v>2250</v>
      </c>
      <c r="B5" s="532"/>
      <c r="C5" s="532"/>
      <c r="D5" s="532"/>
      <c r="E5" s="533"/>
    </row>
    <row r="6" spans="1:8" ht="75">
      <c r="A6" s="342" t="s">
        <v>1606</v>
      </c>
      <c r="B6" s="342" t="s">
        <v>1</v>
      </c>
      <c r="C6" s="342" t="s">
        <v>5</v>
      </c>
      <c r="D6" s="342" t="s">
        <v>6</v>
      </c>
      <c r="E6" s="343" t="s">
        <v>4</v>
      </c>
    </row>
    <row r="7" spans="1:8">
      <c r="A7" s="255">
        <v>11</v>
      </c>
      <c r="B7" s="255">
        <v>12</v>
      </c>
      <c r="C7" s="255">
        <v>13</v>
      </c>
      <c r="D7" s="255">
        <v>14</v>
      </c>
      <c r="E7" s="255">
        <v>15</v>
      </c>
    </row>
    <row r="8" spans="1:8" ht="45">
      <c r="A8" s="9" t="s">
        <v>7</v>
      </c>
      <c r="B8" s="9" t="s">
        <v>8</v>
      </c>
      <c r="C8" s="9" t="s">
        <v>12</v>
      </c>
      <c r="D8" s="9" t="s">
        <v>13</v>
      </c>
      <c r="E8" s="136" t="s">
        <v>1608</v>
      </c>
      <c r="F8" s="5" t="str">
        <f>CONCATENATE(A8," ",B8," ",C8," ",D8)</f>
        <v>01 0 00 00000</v>
      </c>
      <c r="G8" s="1" t="str">
        <f>INDEX('2018 реш'!$B:$C,MATCH($F8,'2018 реш'!$B:$B,0),2)</f>
        <v>Муниципальная программа «Развитие образования в городе Ставрополе»</v>
      </c>
      <c r="H8" s="553">
        <f>IF(E8=G8,1,0)</f>
        <v>1</v>
      </c>
    </row>
    <row r="9" spans="1:8" ht="37.5">
      <c r="A9" s="25" t="s">
        <v>7</v>
      </c>
      <c r="B9" s="25" t="s">
        <v>15</v>
      </c>
      <c r="C9" s="25" t="s">
        <v>12</v>
      </c>
      <c r="D9" s="25" t="s">
        <v>13</v>
      </c>
      <c r="E9" s="223" t="s">
        <v>1609</v>
      </c>
      <c r="F9" s="5" t="str">
        <f t="shared" ref="F9:F72" si="0">CONCATENATE(A9," ",B9," ",C9," ",D9)</f>
        <v>01 1 00 00000</v>
      </c>
      <c r="G9" s="1" t="str">
        <f>INDEX('2018 реш'!$B:$C,MATCH($F9,'2018 реш'!$B:$B,0),2)</f>
        <v>Подпрограмма «Организация дошкольного, общего и дополнительного образования»</v>
      </c>
      <c r="H9" s="553">
        <f t="shared" ref="H9:H72" si="1">IF(E9=G9,1,0)</f>
        <v>1</v>
      </c>
    </row>
    <row r="10" spans="1:8" ht="56.25">
      <c r="A10" s="452" t="s">
        <v>7</v>
      </c>
      <c r="B10" s="452" t="s">
        <v>15</v>
      </c>
      <c r="C10" s="452" t="s">
        <v>7</v>
      </c>
      <c r="D10" s="452" t="s">
        <v>13</v>
      </c>
      <c r="E10" s="161" t="s">
        <v>1229</v>
      </c>
      <c r="F10" s="5" t="str">
        <f t="shared" si="0"/>
        <v>01 1 01 00000</v>
      </c>
      <c r="G10" s="1" t="str">
        <f>INDEX('2018 реш'!$B:$C,MATCH($F10,'2018 реш'!$B:$B,0),2)</f>
        <v>Основное мероприятие «Организация предоставления общедоступного и бесплатного дошкольного образования»</v>
      </c>
      <c r="H10" s="553">
        <f t="shared" si="1"/>
        <v>1</v>
      </c>
    </row>
    <row r="11" spans="1:8" ht="37.5">
      <c r="A11" s="440" t="s">
        <v>7</v>
      </c>
      <c r="B11" s="440" t="s">
        <v>15</v>
      </c>
      <c r="C11" s="440" t="s">
        <v>7</v>
      </c>
      <c r="D11" s="440" t="s">
        <v>22</v>
      </c>
      <c r="E11" s="450" t="s">
        <v>34</v>
      </c>
      <c r="F11" s="5" t="str">
        <f t="shared" si="0"/>
        <v>01 1 01 11010</v>
      </c>
      <c r="G11" s="1" t="str">
        <f>INDEX('2018 реш'!$B:$C,MATCH($F11,'2018 реш'!$B:$B,0),2)</f>
        <v>Расходы на обеспечение деятельности (оказание услуг) муниципальных учреждений</v>
      </c>
      <c r="H11" s="553">
        <f t="shared" si="1"/>
        <v>1</v>
      </c>
    </row>
    <row r="12" spans="1:8" ht="93.75">
      <c r="A12" s="440" t="s">
        <v>7</v>
      </c>
      <c r="B12" s="440" t="s">
        <v>15</v>
      </c>
      <c r="C12" s="440" t="s">
        <v>7</v>
      </c>
      <c r="D12" s="440" t="s">
        <v>26</v>
      </c>
      <c r="E12" s="450" t="s">
        <v>1230</v>
      </c>
      <c r="F12" s="5" t="str">
        <f t="shared" si="0"/>
        <v>01 1 01 76140</v>
      </c>
      <c r="G12" s="1" t="str">
        <f>INDEX('2018 реш'!$B:$C,MATCH($F12,'2018 реш'!$B:$B,0),2)</f>
        <v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v>
      </c>
      <c r="H12" s="553">
        <f t="shared" si="1"/>
        <v>1</v>
      </c>
    </row>
    <row r="13" spans="1:8" ht="131.25">
      <c r="A13" s="442" t="s">
        <v>7</v>
      </c>
      <c r="B13" s="442" t="s">
        <v>15</v>
      </c>
      <c r="C13" s="442" t="s">
        <v>7</v>
      </c>
      <c r="D13" s="442" t="s">
        <v>30</v>
      </c>
      <c r="E13" s="450" t="s">
        <v>1231</v>
      </c>
      <c r="F13" s="5" t="str">
        <f t="shared" si="0"/>
        <v>01 1 01 77170</v>
      </c>
      <c r="G13" s="1" t="str">
        <f>INDEX('2018 реш'!$B:$C,MATCH($F13,'2018 реш'!$B:$B,0),2)</f>
        <v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v>
      </c>
      <c r="H13" s="553">
        <f t="shared" si="1"/>
        <v>1</v>
      </c>
    </row>
    <row r="14" spans="1:8" ht="75">
      <c r="A14" s="452" t="s">
        <v>7</v>
      </c>
      <c r="B14" s="452" t="s">
        <v>15</v>
      </c>
      <c r="C14" s="452" t="s">
        <v>37</v>
      </c>
      <c r="D14" s="452" t="s">
        <v>13</v>
      </c>
      <c r="E14" s="161" t="s">
        <v>1234</v>
      </c>
      <c r="F14" s="5" t="str">
        <f t="shared" si="0"/>
        <v>01 1 02 00000</v>
      </c>
      <c r="G14" s="1" t="str">
        <f>INDEX('2018 реш'!$B:$C,MATCH($F14,'2018 реш'!$B:$B,0),2)</f>
        <v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v>
      </c>
      <c r="H14" s="553">
        <f t="shared" si="1"/>
        <v>1</v>
      </c>
    </row>
    <row r="15" spans="1:8" ht="37.5">
      <c r="A15" s="534" t="s">
        <v>7</v>
      </c>
      <c r="B15" s="534" t="s">
        <v>15</v>
      </c>
      <c r="C15" s="534" t="s">
        <v>37</v>
      </c>
      <c r="D15" s="534" t="s">
        <v>22</v>
      </c>
      <c r="E15" s="535" t="s">
        <v>34</v>
      </c>
      <c r="F15" s="5" t="str">
        <f t="shared" si="0"/>
        <v>01 1 02 11010</v>
      </c>
      <c r="G15" s="1" t="str">
        <f>INDEX('2018 реш'!$B:$C,MATCH($F15,'2018 реш'!$B:$B,0),2)</f>
        <v>Расходы на обеспечение деятельности (оказание услуг) муниципальных учреждений</v>
      </c>
      <c r="H15" s="553">
        <f t="shared" si="1"/>
        <v>1</v>
      </c>
    </row>
    <row r="16" spans="1:8" ht="187.5">
      <c r="A16" s="442" t="s">
        <v>7</v>
      </c>
      <c r="B16" s="442" t="s">
        <v>15</v>
      </c>
      <c r="C16" s="442" t="s">
        <v>37</v>
      </c>
      <c r="D16" s="442" t="s">
        <v>46</v>
      </c>
      <c r="E16" s="445" t="s">
        <v>1235</v>
      </c>
      <c r="F16" s="5" t="str">
        <f t="shared" si="0"/>
        <v>01 1 02 77160</v>
      </c>
      <c r="G16" s="1" t="str">
        <f>INDEX('2018 реш'!$B:$C,MATCH($F16,'2018 реш'!$B:$B,0),2)</f>
        <v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v>
      </c>
      <c r="H16" s="553">
        <f t="shared" si="1"/>
        <v>1</v>
      </c>
    </row>
    <row r="17" spans="1:8" ht="56.25">
      <c r="A17" s="452" t="s">
        <v>7</v>
      </c>
      <c r="B17" s="452" t="s">
        <v>15</v>
      </c>
      <c r="C17" s="452" t="s">
        <v>48</v>
      </c>
      <c r="D17" s="452" t="s">
        <v>13</v>
      </c>
      <c r="E17" s="161" t="s">
        <v>1237</v>
      </c>
      <c r="F17" s="5" t="str">
        <f t="shared" si="0"/>
        <v>01 1 03 00000</v>
      </c>
      <c r="G17" s="1" t="str">
        <f>INDEX('2018 реш'!$B:$C,MATCH($F17,'2018 реш'!$B:$B,0),2)</f>
        <v>Основное мероприятие «Организация предоставления дополнительного образования детей в муниципальных образовательных учреждениях»</v>
      </c>
      <c r="H17" s="553">
        <f t="shared" si="1"/>
        <v>1</v>
      </c>
    </row>
    <row r="18" spans="1:8" ht="37.5">
      <c r="A18" s="440" t="s">
        <v>7</v>
      </c>
      <c r="B18" s="440" t="s">
        <v>15</v>
      </c>
      <c r="C18" s="440" t="s">
        <v>48</v>
      </c>
      <c r="D18" s="440" t="s">
        <v>22</v>
      </c>
      <c r="E18" s="450" t="s">
        <v>34</v>
      </c>
      <c r="F18" s="5" t="str">
        <f t="shared" si="0"/>
        <v>01 1 03 11010</v>
      </c>
      <c r="G18" s="1" t="str">
        <f>INDEX('2018 реш'!$B:$C,MATCH($F18,'2018 реш'!$B:$B,0),2)</f>
        <v>Расходы на обеспечение деятельности (оказание услуг) муниципальных учреждений</v>
      </c>
      <c r="H18" s="553">
        <f t="shared" si="1"/>
        <v>1</v>
      </c>
    </row>
    <row r="19" spans="1:8" ht="39">
      <c r="A19" s="452" t="s">
        <v>7</v>
      </c>
      <c r="B19" s="452" t="s">
        <v>15</v>
      </c>
      <c r="C19" s="452" t="s">
        <v>53</v>
      </c>
      <c r="D19" s="452" t="s">
        <v>13</v>
      </c>
      <c r="E19" s="161" t="s">
        <v>1243</v>
      </c>
      <c r="F19" s="5" t="str">
        <f t="shared" si="0"/>
        <v>01 1 04 00000</v>
      </c>
      <c r="G19" s="1" t="str">
        <f>INDEX('2018 реш'!$B:$C,MATCH($F19,'2018 реш'!$B:$B,0),2)</f>
        <v>Основное мероприятие «Организация отдыха детей в каникулярное время»</v>
      </c>
      <c r="H19" s="553">
        <f t="shared" si="1"/>
        <v>1</v>
      </c>
    </row>
    <row r="20" spans="1:8" ht="37.5">
      <c r="A20" s="440" t="s">
        <v>7</v>
      </c>
      <c r="B20" s="440" t="s">
        <v>15</v>
      </c>
      <c r="C20" s="440" t="s">
        <v>53</v>
      </c>
      <c r="D20" s="440" t="s">
        <v>22</v>
      </c>
      <c r="E20" s="450" t="s">
        <v>34</v>
      </c>
      <c r="F20" s="5" t="str">
        <f t="shared" si="0"/>
        <v>01 1 04 11010</v>
      </c>
      <c r="G20" s="1" t="str">
        <f>INDEX('2018 реш'!$B:$C,MATCH($F20,'2018 реш'!$B:$B,0),2)</f>
        <v>Расходы на обеспечение деятельности (оказание услуг) муниципальных учреждений</v>
      </c>
      <c r="H20" s="553">
        <f t="shared" si="1"/>
        <v>1</v>
      </c>
    </row>
    <row r="21" spans="1:8" ht="37.5">
      <c r="A21" s="440" t="s">
        <v>7</v>
      </c>
      <c r="B21" s="440" t="s">
        <v>15</v>
      </c>
      <c r="C21" s="440" t="s">
        <v>53</v>
      </c>
      <c r="D21" s="440" t="s">
        <v>60</v>
      </c>
      <c r="E21" s="450" t="s">
        <v>1244</v>
      </c>
      <c r="F21" s="5" t="str">
        <f t="shared" si="0"/>
        <v>01 1 04 20330</v>
      </c>
      <c r="G21" s="1" t="str">
        <f>INDEX('2018 реш'!$B:$C,MATCH($F21,'2018 реш'!$B:$B,0),2)</f>
        <v>Расходы на проведение мероприятий по оздоровлению детей</v>
      </c>
      <c r="H21" s="553">
        <f t="shared" si="1"/>
        <v>1</v>
      </c>
    </row>
    <row r="22" spans="1:8" ht="75">
      <c r="A22" s="452" t="s">
        <v>7</v>
      </c>
      <c r="B22" s="452" t="s">
        <v>15</v>
      </c>
      <c r="C22" s="452" t="s">
        <v>62</v>
      </c>
      <c r="D22" s="452" t="s">
        <v>13</v>
      </c>
      <c r="E22" s="161" t="s">
        <v>1245</v>
      </c>
      <c r="F22" s="5" t="str">
        <f t="shared" si="0"/>
        <v>01 1 05 00000</v>
      </c>
      <c r="G22" s="1" t="str">
        <f>INDEX('2018 реш'!$B:$C,MATCH($F22,'2018 реш'!$B:$B,0),2)</f>
        <v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v>
      </c>
      <c r="H22" s="553">
        <f t="shared" si="1"/>
        <v>1</v>
      </c>
    </row>
    <row r="23" spans="1:8" ht="37.5">
      <c r="A23" s="440" t="s">
        <v>7</v>
      </c>
      <c r="B23" s="440" t="s">
        <v>15</v>
      </c>
      <c r="C23" s="440" t="s">
        <v>62</v>
      </c>
      <c r="D23" s="440" t="s">
        <v>66</v>
      </c>
      <c r="E23" s="450" t="s">
        <v>65</v>
      </c>
      <c r="F23" s="5" t="str">
        <f t="shared" si="0"/>
        <v>01 1 05 20240</v>
      </c>
      <c r="G23" s="1" t="str">
        <f>INDEX('2018 реш'!$B:$C,MATCH($F23,'2018 реш'!$B:$B,0),2)</f>
        <v>Расходы на проведение мероприятий для детей и молодежи</v>
      </c>
      <c r="H23" s="553">
        <f t="shared" si="1"/>
        <v>1</v>
      </c>
    </row>
    <row r="24" spans="1:8" ht="93.75">
      <c r="A24" s="452" t="s">
        <v>7</v>
      </c>
      <c r="B24" s="452" t="s">
        <v>15</v>
      </c>
      <c r="C24" s="452" t="s">
        <v>68</v>
      </c>
      <c r="D24" s="452" t="s">
        <v>13</v>
      </c>
      <c r="E24" s="161" t="s">
        <v>1246</v>
      </c>
      <c r="F24" s="5" t="str">
        <f t="shared" si="0"/>
        <v>01 1 06 00000</v>
      </c>
      <c r="G24" s="1" t="str">
        <f>INDEX('2018 реш'!$B:$C,MATCH($F24,'2018 реш'!$B:$B,0),2)</f>
        <v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v>
      </c>
      <c r="H24" s="553">
        <f t="shared" si="1"/>
        <v>1</v>
      </c>
    </row>
    <row r="25" spans="1:8" ht="37.5">
      <c r="A25" s="440" t="s">
        <v>7</v>
      </c>
      <c r="B25" s="440" t="s">
        <v>15</v>
      </c>
      <c r="C25" s="440" t="s">
        <v>68</v>
      </c>
      <c r="D25" s="440" t="s">
        <v>22</v>
      </c>
      <c r="E25" s="450" t="s">
        <v>34</v>
      </c>
      <c r="F25" s="5" t="str">
        <f t="shared" si="0"/>
        <v>01 1 06 11010</v>
      </c>
      <c r="G25" s="1" t="str">
        <f>INDEX('2018 реш'!$B:$C,MATCH($F25,'2018 реш'!$B:$B,0),2)</f>
        <v>Расходы на обеспечение деятельности (оказание услуг) муниципальных учреждений</v>
      </c>
      <c r="H25" s="553">
        <f t="shared" si="1"/>
        <v>1</v>
      </c>
    </row>
    <row r="26" spans="1:8" ht="56.25">
      <c r="A26" s="440" t="s">
        <v>7</v>
      </c>
      <c r="B26" s="440" t="s">
        <v>15</v>
      </c>
      <c r="C26" s="440" t="s">
        <v>68</v>
      </c>
      <c r="D26" s="440" t="s">
        <v>1542</v>
      </c>
      <c r="E26" s="450" t="s">
        <v>1249</v>
      </c>
      <c r="F26" s="5" t="str">
        <f t="shared" si="0"/>
        <v>01 1 06 S6690</v>
      </c>
      <c r="G26" s="1" t="str">
        <f>INDEX('2018 реш'!$B:$C,MATCH($F26,'2018 реш'!$B:$B,0),2)</f>
        <v>Проведение работ по замене оконных блоков в муниципальных образовательных организациях Ставропольского края за счет местного бюджета</v>
      </c>
      <c r="H26" s="553">
        <f t="shared" si="1"/>
        <v>1</v>
      </c>
    </row>
    <row r="27" spans="1:8" ht="56.25">
      <c r="A27" s="452" t="s">
        <v>7</v>
      </c>
      <c r="B27" s="452" t="s">
        <v>15</v>
      </c>
      <c r="C27" s="452" t="s">
        <v>73</v>
      </c>
      <c r="D27" s="452" t="s">
        <v>13</v>
      </c>
      <c r="E27" s="161" t="s">
        <v>1251</v>
      </c>
      <c r="F27" s="5" t="str">
        <f t="shared" si="0"/>
        <v>01 1 07 00000</v>
      </c>
      <c r="G27" s="1" t="str">
        <f>INDEX('2018 реш'!$B:$C,MATCH($F27,'2018 реш'!$B:$B,0),2)</f>
        <v>Основное мероприятие «Защита прав и законных интересов детей-сирот и детей, оставшихся без попечения родителей»</v>
      </c>
      <c r="H27" s="553">
        <f t="shared" si="1"/>
        <v>1</v>
      </c>
    </row>
    <row r="28" spans="1:8" ht="37.5">
      <c r="A28" s="440" t="s">
        <v>7</v>
      </c>
      <c r="B28" s="440" t="s">
        <v>15</v>
      </c>
      <c r="C28" s="440" t="s">
        <v>73</v>
      </c>
      <c r="D28" s="440" t="s">
        <v>1838</v>
      </c>
      <c r="E28" s="450" t="s">
        <v>78</v>
      </c>
      <c r="F28" s="5" t="str">
        <f t="shared" si="0"/>
        <v>01 1 07 78110</v>
      </c>
      <c r="G28" s="1" t="str">
        <f>INDEX('2018 реш'!$B:$C,MATCH($F28,'2018 реш'!$B:$B,0),2)</f>
        <v>Расходы на выплату денежных средств на содержание ребенка опекуну (попечителю)</v>
      </c>
      <c r="H28" s="553">
        <f t="shared" si="1"/>
        <v>1</v>
      </c>
    </row>
    <row r="29" spans="1:8" ht="93.75">
      <c r="A29" s="440" t="s">
        <v>7</v>
      </c>
      <c r="B29" s="440" t="s">
        <v>15</v>
      </c>
      <c r="C29" s="440" t="s">
        <v>73</v>
      </c>
      <c r="D29" s="440" t="s">
        <v>1839</v>
      </c>
      <c r="E29" s="450" t="s">
        <v>1252</v>
      </c>
      <c r="F29" s="5" t="str">
        <f t="shared" si="0"/>
        <v>01 1 07 78120</v>
      </c>
      <c r="G29" s="1" t="str">
        <f>INDEX('2018 реш'!$B:$C,MATCH($F29,'2018 реш'!$B:$B,0),2)</f>
        <v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v>
      </c>
      <c r="H29" s="553">
        <f t="shared" si="1"/>
        <v>1</v>
      </c>
    </row>
    <row r="30" spans="1:8" ht="75">
      <c r="A30" s="440" t="s">
        <v>7</v>
      </c>
      <c r="B30" s="440" t="s">
        <v>15</v>
      </c>
      <c r="C30" s="440" t="s">
        <v>73</v>
      </c>
      <c r="D30" s="440" t="s">
        <v>1840</v>
      </c>
      <c r="E30" s="450" t="s">
        <v>1253</v>
      </c>
      <c r="F30" s="5" t="str">
        <f t="shared" si="0"/>
        <v>01 1 07 78130</v>
      </c>
      <c r="G30" s="1" t="str">
        <f>INDEX('2018 реш'!$B:$C,MATCH($F30,'2018 реш'!$B:$B,0),2)</f>
        <v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v>
      </c>
      <c r="H30" s="553">
        <f t="shared" si="1"/>
        <v>1</v>
      </c>
    </row>
    <row r="31" spans="1:8" ht="37.5">
      <c r="A31" s="440" t="s">
        <v>7</v>
      </c>
      <c r="B31" s="440" t="s">
        <v>15</v>
      </c>
      <c r="C31" s="440" t="s">
        <v>73</v>
      </c>
      <c r="D31" s="440" t="s">
        <v>1841</v>
      </c>
      <c r="E31" s="450" t="s">
        <v>91</v>
      </c>
      <c r="F31" s="5" t="str">
        <f t="shared" si="0"/>
        <v>01 1 07 78140</v>
      </c>
      <c r="G31" s="1" t="str">
        <f>INDEX('2018 реш'!$B:$C,MATCH($F31,'2018 реш'!$B:$B,0),2)</f>
        <v>Расходы на выплату единовременного пособия усыновителям</v>
      </c>
      <c r="H31" s="553">
        <f t="shared" si="1"/>
        <v>1</v>
      </c>
    </row>
    <row r="32" spans="1:8" ht="39">
      <c r="A32" s="452" t="s">
        <v>7</v>
      </c>
      <c r="B32" s="452" t="s">
        <v>15</v>
      </c>
      <c r="C32" s="452" t="s">
        <v>93</v>
      </c>
      <c r="D32" s="452" t="s">
        <v>13</v>
      </c>
      <c r="E32" s="161" t="s">
        <v>1254</v>
      </c>
      <c r="F32" s="5" t="str">
        <f t="shared" si="0"/>
        <v>01 1 08 00000</v>
      </c>
      <c r="G32" s="1" t="str">
        <f>INDEX('2018 реш'!$B:$C,MATCH($F32,'2018 реш'!$B:$B,0),2)</f>
        <v>Основное мероприятие «Обеспечение образовательной деятельности, оценки качества образования»</v>
      </c>
      <c r="H32" s="553">
        <f t="shared" si="1"/>
        <v>1</v>
      </c>
    </row>
    <row r="33" spans="1:8" ht="37.5">
      <c r="A33" s="440" t="s">
        <v>7</v>
      </c>
      <c r="B33" s="440" t="s">
        <v>15</v>
      </c>
      <c r="C33" s="440" t="s">
        <v>93</v>
      </c>
      <c r="D33" s="440" t="s">
        <v>22</v>
      </c>
      <c r="E33" s="450" t="s">
        <v>34</v>
      </c>
      <c r="F33" s="5" t="str">
        <f t="shared" si="0"/>
        <v>01 1 08 11010</v>
      </c>
      <c r="G33" s="1" t="str">
        <f>INDEX('2018 реш'!$B:$C,MATCH($F33,'2018 реш'!$B:$B,0),2)</f>
        <v>Расходы на обеспечение деятельности (оказание услуг) муниципальных учреждений</v>
      </c>
      <c r="H33" s="553">
        <f t="shared" si="1"/>
        <v>1</v>
      </c>
    </row>
    <row r="34" spans="1:8" ht="56.25">
      <c r="A34" s="25" t="s">
        <v>7</v>
      </c>
      <c r="B34" s="25" t="s">
        <v>94</v>
      </c>
      <c r="C34" s="25" t="s">
        <v>12</v>
      </c>
      <c r="D34" s="25" t="s">
        <v>13</v>
      </c>
      <c r="E34" s="223" t="s">
        <v>1616</v>
      </c>
      <c r="F34" s="5" t="str">
        <f t="shared" si="0"/>
        <v>01 2 00 00000</v>
      </c>
      <c r="G34" s="1" t="str">
        <f>INDEX('2018 реш'!$B:$C,MATCH($F34,'2018 реш'!$B:$B,0),2)</f>
        <v>Подпрограмма «Расширение и усовершенствование сети муниципальных дошкольных и общеобразовательных учреждений»</v>
      </c>
      <c r="H34" s="553">
        <f t="shared" si="1"/>
        <v>1</v>
      </c>
    </row>
    <row r="35" spans="1:8" ht="75">
      <c r="A35" s="452" t="s">
        <v>7</v>
      </c>
      <c r="B35" s="452" t="s">
        <v>94</v>
      </c>
      <c r="C35" s="452" t="s">
        <v>7</v>
      </c>
      <c r="D35" s="452" t="s">
        <v>13</v>
      </c>
      <c r="E35" s="161" t="s">
        <v>1258</v>
      </c>
      <c r="F35" s="5" t="str">
        <f t="shared" si="0"/>
        <v>01 2 01 00000</v>
      </c>
      <c r="G35" s="1" t="str">
        <f>INDEX('2018 реш'!$B:$C,MATCH($F35,'2018 реш'!$B:$B,0),2)</f>
        <v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v>
      </c>
      <c r="H35" s="553">
        <f t="shared" si="1"/>
        <v>1</v>
      </c>
    </row>
    <row r="36" spans="1:8" ht="56.25">
      <c r="A36" s="440" t="s">
        <v>7</v>
      </c>
      <c r="B36" s="440" t="s">
        <v>94</v>
      </c>
      <c r="C36" s="440" t="s">
        <v>7</v>
      </c>
      <c r="D36" s="440" t="s">
        <v>101</v>
      </c>
      <c r="E36" s="450" t="s">
        <v>100</v>
      </c>
      <c r="F36" s="5" t="str">
        <f t="shared" si="0"/>
        <v>01 2 01 40010</v>
      </c>
      <c r="G36" s="1" t="str">
        <f>INDEX('2018 реш'!$B:$C,MATCH($F36,'2018 реш'!$B:$B,0),2)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H36" s="553">
        <f t="shared" si="1"/>
        <v>1</v>
      </c>
    </row>
    <row r="37" spans="1:8" ht="90">
      <c r="A37" s="9" t="s">
        <v>37</v>
      </c>
      <c r="B37" s="9" t="s">
        <v>8</v>
      </c>
      <c r="C37" s="9" t="s">
        <v>12</v>
      </c>
      <c r="D37" s="9" t="s">
        <v>13</v>
      </c>
      <c r="E37" s="136" t="s">
        <v>1621</v>
      </c>
      <c r="F37" s="5" t="str">
        <f t="shared" si="0"/>
        <v>02 0 00 00000</v>
      </c>
      <c r="G37" s="1" t="str">
        <f>INDEX('2018 реш'!$B:$C,MATCH($F37,'2018 реш'!$B:$B,0),2)</f>
        <v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v>
      </c>
      <c r="H37" s="553">
        <f t="shared" si="1"/>
        <v>1</v>
      </c>
    </row>
    <row r="38" spans="1:8" ht="75">
      <c r="A38" s="25" t="s">
        <v>37</v>
      </c>
      <c r="B38" s="25" t="s">
        <v>105</v>
      </c>
      <c r="C38" s="25" t="s">
        <v>12</v>
      </c>
      <c r="D38" s="25" t="s">
        <v>13</v>
      </c>
      <c r="E38" s="232" t="s">
        <v>1622</v>
      </c>
      <c r="F38" s="5" t="str">
        <f t="shared" si="0"/>
        <v>02 Б 00 00000</v>
      </c>
      <c r="G38" s="1" t="str">
        <f>INDEX('2018 реш'!$B:$C,MATCH($F38,'2018 реш'!$B:$B,0),2)</f>
        <v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v>
      </c>
      <c r="H38" s="553">
        <f t="shared" si="1"/>
        <v>1</v>
      </c>
    </row>
    <row r="39" spans="1:8" ht="78">
      <c r="A39" s="452" t="s">
        <v>37</v>
      </c>
      <c r="B39" s="452" t="s">
        <v>105</v>
      </c>
      <c r="C39" s="452" t="s">
        <v>7</v>
      </c>
      <c r="D39" s="452" t="s">
        <v>13</v>
      </c>
      <c r="E39" s="161" t="s">
        <v>1271</v>
      </c>
      <c r="F39" s="5" t="str">
        <f t="shared" si="0"/>
        <v>02 Б 01 00000</v>
      </c>
      <c r="G39" s="1" t="str">
        <f>INDEX('2018 реш'!$B:$C,MATCH($F39,'2018 реш'!$B:$B,0),2)</f>
        <v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v>
      </c>
      <c r="H39" s="553">
        <f t="shared" si="1"/>
        <v>1</v>
      </c>
    </row>
    <row r="40" spans="1:8" ht="93.75">
      <c r="A40" s="440" t="s">
        <v>37</v>
      </c>
      <c r="B40" s="440" t="s">
        <v>105</v>
      </c>
      <c r="C40" s="440" t="s">
        <v>7</v>
      </c>
      <c r="D40" s="440" t="s">
        <v>117</v>
      </c>
      <c r="E40" s="450" t="s">
        <v>116</v>
      </c>
      <c r="F40" s="5" t="str">
        <f t="shared" si="0"/>
        <v>02 Б 01 20160</v>
      </c>
      <c r="G40" s="1" t="str">
        <f>INDEX('2018 реш'!$B:$C,MATCH($F40,'2018 реш'!$B:$B,0),2)</f>
        <v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v>
      </c>
      <c r="H40" s="553">
        <f t="shared" si="1"/>
        <v>1</v>
      </c>
    </row>
    <row r="41" spans="1:8" ht="93.75">
      <c r="A41" s="452" t="s">
        <v>37</v>
      </c>
      <c r="B41" s="452" t="s">
        <v>105</v>
      </c>
      <c r="C41" s="452" t="s">
        <v>37</v>
      </c>
      <c r="D41" s="452" t="s">
        <v>13</v>
      </c>
      <c r="E41" s="161" t="s">
        <v>1270</v>
      </c>
      <c r="F41" s="5" t="str">
        <f t="shared" si="0"/>
        <v>02 Б 02 00000</v>
      </c>
      <c r="G41" s="1" t="str">
        <f>INDEX('2018 реш'!$B:$C,MATCH($F41,'2018 реш'!$B:$B,0),2)</f>
        <v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v>
      </c>
      <c r="H41" s="553">
        <f t="shared" si="1"/>
        <v>1</v>
      </c>
    </row>
    <row r="42" spans="1:8" ht="93.75">
      <c r="A42" s="440" t="s">
        <v>37</v>
      </c>
      <c r="B42" s="440" t="s">
        <v>105</v>
      </c>
      <c r="C42" s="440" t="s">
        <v>37</v>
      </c>
      <c r="D42" s="440" t="s">
        <v>112</v>
      </c>
      <c r="E42" s="450" t="s">
        <v>1623</v>
      </c>
      <c r="F42" s="5" t="str">
        <f t="shared" si="0"/>
        <v>02 Б 02 20560</v>
      </c>
      <c r="G42" s="1" t="str">
        <f>INDEX('2018 реш'!$B:$C,MATCH($F42,'2018 реш'!$B:$B,0),2)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H42" s="553">
        <f t="shared" si="1"/>
        <v>1</v>
      </c>
    </row>
    <row r="43" spans="1:8" ht="45">
      <c r="A43" s="9" t="s">
        <v>48</v>
      </c>
      <c r="B43" s="9" t="s">
        <v>8</v>
      </c>
      <c r="C43" s="9" t="s">
        <v>12</v>
      </c>
      <c r="D43" s="9" t="s">
        <v>13</v>
      </c>
      <c r="E43" s="136" t="s">
        <v>1624</v>
      </c>
      <c r="F43" s="5" t="str">
        <f t="shared" si="0"/>
        <v>03 0 00 00000</v>
      </c>
      <c r="G43" s="1" t="str">
        <f>INDEX('2018 реш'!$B:$C,MATCH($F43,'2018 реш'!$B:$B,0),2)</f>
        <v>Муниципальная программа «Социальная поддержка населения города Ставрополя»</v>
      </c>
      <c r="H43" s="553">
        <f t="shared" si="1"/>
        <v>1</v>
      </c>
    </row>
    <row r="44" spans="1:8" ht="56.25">
      <c r="A44" s="25" t="s">
        <v>48</v>
      </c>
      <c r="B44" s="25" t="s">
        <v>15</v>
      </c>
      <c r="C44" s="25" t="s">
        <v>12</v>
      </c>
      <c r="D44" s="25" t="s">
        <v>13</v>
      </c>
      <c r="E44" s="223" t="s">
        <v>132</v>
      </c>
      <c r="F44" s="5" t="str">
        <f t="shared" si="0"/>
        <v>03 1 00 00000</v>
      </c>
      <c r="G44" s="1" t="str">
        <f>INDEX('2018 реш'!$B:$C,MATCH($F44,'2018 реш'!$B:$B,0),2)</f>
        <v xml:space="preserve">Подпрограмма «Осуществление отдельных государственных полномочий в области социальной поддержки отдельных категорий граждан» </v>
      </c>
      <c r="H44" s="553">
        <f t="shared" si="1"/>
        <v>1</v>
      </c>
    </row>
    <row r="45" spans="1:8" ht="39">
      <c r="A45" s="452" t="s">
        <v>48</v>
      </c>
      <c r="B45" s="452" t="s">
        <v>15</v>
      </c>
      <c r="C45" s="452" t="s">
        <v>7</v>
      </c>
      <c r="D45" s="452" t="s">
        <v>13</v>
      </c>
      <c r="E45" s="161" t="s">
        <v>1273</v>
      </c>
      <c r="F45" s="5" t="str">
        <f>CONCATENATE(A45," ",B45," ",C45," ",D45)</f>
        <v>03 1 01 00000</v>
      </c>
      <c r="G45" s="1" t="str">
        <f>INDEX('2018 реш'!$B:$C,MATCH($F45,'2018 реш'!$B:$B,0),2)</f>
        <v>Основное мероприятие «Предоставление мер социальной поддержки отдельным категориям граждан»</v>
      </c>
      <c r="H45" s="553">
        <f t="shared" si="1"/>
        <v>1</v>
      </c>
    </row>
    <row r="46" spans="1:8" ht="37.5">
      <c r="A46" s="457" t="s">
        <v>48</v>
      </c>
      <c r="B46" s="457" t="s">
        <v>15</v>
      </c>
      <c r="C46" s="457" t="s">
        <v>7</v>
      </c>
      <c r="D46" s="457" t="s">
        <v>136</v>
      </c>
      <c r="E46" s="190" t="s">
        <v>1275</v>
      </c>
      <c r="F46" s="5" t="str">
        <f t="shared" si="0"/>
        <v>03 1 01 52200</v>
      </c>
      <c r="G46" s="1" t="str">
        <f>INDEX('2018 реш'!$B:$C,MATCH($F46,'2018 реш'!$B:$B,0),2)</f>
        <v>Ежегодная денежная выплата лицам, награжденным нагрудным знаком «Почетный донор России»</v>
      </c>
      <c r="H46" s="553">
        <f t="shared" si="1"/>
        <v>1</v>
      </c>
    </row>
    <row r="47" spans="1:8" ht="56.25">
      <c r="A47" s="457" t="s">
        <v>48</v>
      </c>
      <c r="B47" s="457" t="s">
        <v>15</v>
      </c>
      <c r="C47" s="457" t="s">
        <v>7</v>
      </c>
      <c r="D47" s="457" t="s">
        <v>141</v>
      </c>
      <c r="E47" s="411" t="s">
        <v>2258</v>
      </c>
      <c r="F47" s="5" t="str">
        <f t="shared" si="0"/>
        <v>03 1 01 52500</v>
      </c>
      <c r="G47" s="1" t="str">
        <f>INDEX('2018 реш'!$B:$C,MATCH($F47,'2018 реш'!$B:$B,0),2)</f>
        <v xml:space="preserve">Выплата компенсации расходов на оплату жилых помещений и коммунальных услуг отдельным категориям граждан </v>
      </c>
      <c r="H47" s="553">
        <f t="shared" si="1"/>
        <v>1</v>
      </c>
    </row>
    <row r="48" spans="1:8" ht="187.5">
      <c r="A48" s="457" t="s">
        <v>48</v>
      </c>
      <c r="B48" s="457" t="s">
        <v>15</v>
      </c>
      <c r="C48" s="457" t="s">
        <v>7</v>
      </c>
      <c r="D48" s="457" t="s">
        <v>147</v>
      </c>
      <c r="E48" s="190" t="s">
        <v>1625</v>
      </c>
      <c r="F48" s="5" t="str">
        <f t="shared" si="0"/>
        <v>03 1 01 52800</v>
      </c>
      <c r="G48" s="1" t="str">
        <f>INDEX('2018 реш'!$B:$C,MATCH($F48,'2018 реш'!$B:$B,0),2)</f>
        <v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v>
      </c>
      <c r="H48" s="553">
        <f t="shared" si="1"/>
        <v>1</v>
      </c>
    </row>
    <row r="49" spans="1:8" ht="56.25">
      <c r="A49" s="457" t="s">
        <v>48</v>
      </c>
      <c r="B49" s="457" t="s">
        <v>15</v>
      </c>
      <c r="C49" s="457" t="s">
        <v>7</v>
      </c>
      <c r="D49" s="457" t="s">
        <v>165</v>
      </c>
      <c r="E49" s="190" t="s">
        <v>166</v>
      </c>
      <c r="F49" s="5" t="str">
        <f t="shared" si="0"/>
        <v>03 1 01 76240</v>
      </c>
      <c r="G49" s="1" t="str">
        <f>INDEX('2018 реш'!$B:$C,MATCH($F49,'2018 реш'!$B:$B,0),2)</f>
        <v>Оказание государственной социальной помощи малоимущим семьям и малоимущим одиноко проживающим гражданам</v>
      </c>
      <c r="H49" s="553">
        <f t="shared" si="1"/>
        <v>1</v>
      </c>
    </row>
    <row r="50" spans="1:8">
      <c r="A50" s="457" t="s">
        <v>48</v>
      </c>
      <c r="B50" s="457" t="s">
        <v>15</v>
      </c>
      <c r="C50" s="457" t="s">
        <v>7</v>
      </c>
      <c r="D50" s="457" t="s">
        <v>1551</v>
      </c>
      <c r="E50" s="450" t="s">
        <v>1278</v>
      </c>
      <c r="F50" s="5" t="str">
        <f t="shared" si="0"/>
        <v>03 1 01 76250</v>
      </c>
      <c r="G50" s="1" t="e">
        <f>INDEX('2018 реш'!$B:$C,MATCH($F50,'2018 реш'!$B:$B,0),2)</f>
        <v>#N/A</v>
      </c>
      <c r="H50" s="553" t="e">
        <f t="shared" si="1"/>
        <v>#N/A</v>
      </c>
    </row>
    <row r="51" spans="1:8" ht="56.25">
      <c r="A51" s="457" t="s">
        <v>48</v>
      </c>
      <c r="B51" s="457" t="s">
        <v>15</v>
      </c>
      <c r="C51" s="457" t="s">
        <v>7</v>
      </c>
      <c r="D51" s="457" t="s">
        <v>1552</v>
      </c>
      <c r="E51" s="412" t="s">
        <v>2259</v>
      </c>
      <c r="F51" s="5" t="str">
        <f t="shared" si="0"/>
        <v>03 1 01 77220</v>
      </c>
      <c r="G51" s="1" t="str">
        <f>INDEX('2018 реш'!$B:$C,MATCH($F51,'2018 реш'!$B:$B,0),2)</f>
        <v>Компенсация отдельным категориям граждан оплаты взноса на капитальный ремонт общего имущества в многоквартирном доме за счет средств краевого бюджета</v>
      </c>
      <c r="H51" s="553">
        <f t="shared" si="1"/>
        <v>1</v>
      </c>
    </row>
    <row r="52" spans="1:8" ht="131.25">
      <c r="A52" s="457" t="s">
        <v>48</v>
      </c>
      <c r="B52" s="457" t="s">
        <v>15</v>
      </c>
      <c r="C52" s="457" t="s">
        <v>7</v>
      </c>
      <c r="D52" s="457" t="s">
        <v>1845</v>
      </c>
      <c r="E52" s="190" t="s">
        <v>1280</v>
      </c>
      <c r="F52" s="5" t="str">
        <f t="shared" si="0"/>
        <v>03 1 01 78210</v>
      </c>
      <c r="G52" s="1" t="str">
        <f>INDEX('2018 реш'!$B:$C,MATCH($F52,'2018 реш'!$B:$B,0),2)</f>
        <v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v>
      </c>
      <c r="H52" s="553">
        <f t="shared" si="1"/>
        <v>1</v>
      </c>
    </row>
    <row r="53" spans="1:8" ht="56.25">
      <c r="A53" s="440" t="s">
        <v>48</v>
      </c>
      <c r="B53" s="440" t="s">
        <v>15</v>
      </c>
      <c r="C53" s="440" t="s">
        <v>7</v>
      </c>
      <c r="D53" s="440" t="s">
        <v>1846</v>
      </c>
      <c r="E53" s="450" t="s">
        <v>154</v>
      </c>
      <c r="F53" s="5" t="str">
        <f t="shared" si="0"/>
        <v>03 1 01 78220</v>
      </c>
      <c r="G53" s="1" t="str">
        <f>INDEX('2018 реш'!$B:$C,MATCH($F53,'2018 реш'!$B:$B,0),2)</f>
        <v>Предоставление мер социальной поддержки ветеранам труда Ставропольского края и лицам, награжденным медалью «Герой труда Ставрополья»</v>
      </c>
      <c r="H53" s="553">
        <f t="shared" si="1"/>
        <v>1</v>
      </c>
    </row>
    <row r="54" spans="1:8" ht="56.25">
      <c r="A54" s="440" t="s">
        <v>48</v>
      </c>
      <c r="B54" s="440" t="s">
        <v>15</v>
      </c>
      <c r="C54" s="440" t="s">
        <v>7</v>
      </c>
      <c r="D54" s="440" t="s">
        <v>1847</v>
      </c>
      <c r="E54" s="450" t="s">
        <v>160</v>
      </c>
      <c r="F54" s="5" t="str">
        <f t="shared" si="0"/>
        <v>03 1 01 78230</v>
      </c>
      <c r="G54" s="1" t="str">
        <f>INDEX('2018 реш'!$B:$C,MATCH($F54,'2018 реш'!$B:$B,0),2)</f>
        <v>Предоставление мер социальной поддержки  реабилитированным лицам и лицам, признанным пострадавшими от политических репрессий</v>
      </c>
      <c r="H54" s="553">
        <f t="shared" si="1"/>
        <v>1</v>
      </c>
    </row>
    <row r="55" spans="1:8" ht="56.25">
      <c r="A55" s="457" t="s">
        <v>48</v>
      </c>
      <c r="B55" s="457" t="s">
        <v>15</v>
      </c>
      <c r="C55" s="457" t="s">
        <v>7</v>
      </c>
      <c r="D55" s="457" t="s">
        <v>1848</v>
      </c>
      <c r="E55" s="190" t="s">
        <v>183</v>
      </c>
      <c r="F55" s="5" t="str">
        <f t="shared" si="0"/>
        <v>03 1 01 78240</v>
      </c>
      <c r="G55" s="1" t="str">
        <f>INDEX('2018 реш'!$B:$C,MATCH($F55,'2018 реш'!$B:$B,0),2)</f>
        <v xml:space="preserve">Ежемесячная доплата к пенсии гражданам, ставшим инвалидами при исполнении служебных обязанностей в районах боевых действий </v>
      </c>
      <c r="H55" s="553">
        <f t="shared" si="1"/>
        <v>1</v>
      </c>
    </row>
    <row r="56" spans="1:8" ht="37.5">
      <c r="A56" s="457" t="s">
        <v>48</v>
      </c>
      <c r="B56" s="457" t="s">
        <v>15</v>
      </c>
      <c r="C56" s="457" t="s">
        <v>7</v>
      </c>
      <c r="D56" s="457" t="s">
        <v>1849</v>
      </c>
      <c r="E56" s="450" t="s">
        <v>189</v>
      </c>
      <c r="F56" s="5" t="str">
        <f t="shared" si="0"/>
        <v>03 1 01 78250</v>
      </c>
      <c r="G56" s="1" t="str">
        <f>INDEX('2018 реш'!$B:$C,MATCH($F56,'2018 реш'!$B:$B,0),2)</f>
        <v>Ежемесячные денежные выплаты семьям погибших ветеранов боевых действий</v>
      </c>
      <c r="H56" s="553">
        <f t="shared" si="1"/>
        <v>1</v>
      </c>
    </row>
    <row r="57" spans="1:8" ht="37.5">
      <c r="A57" s="457" t="s">
        <v>48</v>
      </c>
      <c r="B57" s="457" t="s">
        <v>15</v>
      </c>
      <c r="C57" s="457" t="s">
        <v>7</v>
      </c>
      <c r="D57" s="457" t="s">
        <v>1850</v>
      </c>
      <c r="E57" s="413" t="s">
        <v>2260</v>
      </c>
      <c r="F57" s="5" t="str">
        <f t="shared" si="0"/>
        <v>03 1 01 78260</v>
      </c>
      <c r="G57" s="1" t="str">
        <f>INDEX('2018 реш'!$B:$C,MATCH($F57,'2018 реш'!$B:$B,0),2)</f>
        <v>Предоставление субсидий на оплату жилого помещения и коммунальных услуг гражданам</v>
      </c>
      <c r="H57" s="553">
        <f t="shared" si="1"/>
        <v>1</v>
      </c>
    </row>
    <row r="58" spans="1:8" ht="39">
      <c r="A58" s="452" t="s">
        <v>48</v>
      </c>
      <c r="B58" s="452" t="s">
        <v>15</v>
      </c>
      <c r="C58" s="452" t="s">
        <v>37</v>
      </c>
      <c r="D58" s="452" t="s">
        <v>13</v>
      </c>
      <c r="E58" s="161" t="s">
        <v>1283</v>
      </c>
      <c r="F58" s="5" t="str">
        <f t="shared" si="0"/>
        <v>03 1 02 00000</v>
      </c>
      <c r="G58" s="1" t="str">
        <f>INDEX('2018 реш'!$B:$C,MATCH($F58,'2018 реш'!$B:$B,0),2)</f>
        <v>Основное мероприятие «Предоставление мер социальной поддержки семьям и детям»</v>
      </c>
      <c r="H58" s="553">
        <f t="shared" si="1"/>
        <v>1</v>
      </c>
    </row>
    <row r="59" spans="1:8" ht="112.5">
      <c r="A59" s="457" t="s">
        <v>48</v>
      </c>
      <c r="B59" s="457" t="s">
        <v>15</v>
      </c>
      <c r="C59" s="457" t="s">
        <v>37</v>
      </c>
      <c r="D59" s="457" t="s">
        <v>211</v>
      </c>
      <c r="E59" s="190" t="s">
        <v>212</v>
      </c>
      <c r="F59" s="5" t="str">
        <f t="shared" si="0"/>
        <v>03 1 02 53800</v>
      </c>
      <c r="G59" s="1" t="str">
        <f>INDEX('2018 реш'!$B:$C,MATCH($F59,'2018 реш'!$B:$B,0),2)</f>
        <v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v>
      </c>
      <c r="H59" s="553">
        <f t="shared" si="1"/>
        <v>1</v>
      </c>
    </row>
    <row r="60" spans="1:8" ht="37.5">
      <c r="A60" s="457" t="s">
        <v>48</v>
      </c>
      <c r="B60" s="457" t="s">
        <v>15</v>
      </c>
      <c r="C60" s="457" t="s">
        <v>37</v>
      </c>
      <c r="D60" s="457" t="s">
        <v>217</v>
      </c>
      <c r="E60" s="190" t="s">
        <v>218</v>
      </c>
      <c r="F60" s="5" t="str">
        <f t="shared" si="0"/>
        <v>03 1 02 76260</v>
      </c>
      <c r="G60" s="1" t="str">
        <f>INDEX('2018 реш'!$B:$C,MATCH($F60,'2018 реш'!$B:$B,0),2)</f>
        <v>Выплата ежегодного социального пособия на проезд студентам</v>
      </c>
      <c r="H60" s="553">
        <f t="shared" si="1"/>
        <v>1</v>
      </c>
    </row>
    <row r="61" spans="1:8">
      <c r="A61" s="457" t="s">
        <v>48</v>
      </c>
      <c r="B61" s="457" t="s">
        <v>15</v>
      </c>
      <c r="C61" s="457" t="s">
        <v>37</v>
      </c>
      <c r="D61" s="457" t="s">
        <v>223</v>
      </c>
      <c r="E61" s="190" t="s">
        <v>224</v>
      </c>
      <c r="F61" s="5" t="str">
        <f t="shared" si="0"/>
        <v>03 1 02 76270</v>
      </c>
      <c r="G61" s="1" t="str">
        <f>INDEX('2018 реш'!$B:$C,MATCH($F61,'2018 реш'!$B:$B,0),2)</f>
        <v>Выплата ежемесячного пособия на ребенка</v>
      </c>
      <c r="H61" s="553">
        <f t="shared" si="1"/>
        <v>1</v>
      </c>
    </row>
    <row r="62" spans="1:8" ht="112.5">
      <c r="A62" s="457" t="s">
        <v>48</v>
      </c>
      <c r="B62" s="457" t="s">
        <v>15</v>
      </c>
      <c r="C62" s="457" t="s">
        <v>37</v>
      </c>
      <c r="D62" s="457" t="s">
        <v>1553</v>
      </c>
      <c r="E62" s="190" t="s">
        <v>1288</v>
      </c>
      <c r="F62" s="5" t="str">
        <f t="shared" si="0"/>
        <v>03 1 02 77190</v>
      </c>
      <c r="G62" s="1" t="str">
        <f>INDEX('2018 реш'!$B:$C,MATCH($F62,'2018 реш'!$B:$B,0),2)</f>
        <v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v>
      </c>
      <c r="H62" s="553">
        <f t="shared" si="1"/>
        <v>1</v>
      </c>
    </row>
    <row r="63" spans="1:8" ht="56.25">
      <c r="A63" s="457" t="s">
        <v>48</v>
      </c>
      <c r="B63" s="457" t="s">
        <v>15</v>
      </c>
      <c r="C63" s="457" t="s">
        <v>37</v>
      </c>
      <c r="D63" s="457" t="s">
        <v>1852</v>
      </c>
      <c r="E63" s="190" t="s">
        <v>1287</v>
      </c>
      <c r="F63" s="5" t="str">
        <f t="shared" si="0"/>
        <v>03 1 02 78280</v>
      </c>
      <c r="G63" s="1" t="str">
        <f>INDEX('2018 реш'!$B:$C,MATCH($F63,'2018 реш'!$B:$B,0),2)</f>
        <v>Выплата ежемесячной денежной компенсации на каждого ребенка в возрасте до 18 лет многодетным семьям</v>
      </c>
      <c r="H63" s="553">
        <f t="shared" si="1"/>
        <v>1</v>
      </c>
    </row>
    <row r="64" spans="1:8" ht="93.75">
      <c r="A64" s="537" t="s">
        <v>48</v>
      </c>
      <c r="B64" s="537" t="s">
        <v>15</v>
      </c>
      <c r="C64" s="537" t="s">
        <v>37</v>
      </c>
      <c r="D64" s="537" t="s">
        <v>200</v>
      </c>
      <c r="E64" s="538" t="s">
        <v>1634</v>
      </c>
      <c r="F64" s="5" t="str">
        <f t="shared" si="0"/>
        <v>03 1 02 R0840</v>
      </c>
      <c r="G64" s="1" t="str">
        <f>INDEX('2018 реш'!$B:$C,MATCH($F64,'2018 реш'!$B:$B,0),2)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v>
      </c>
      <c r="H64" s="553">
        <f t="shared" si="1"/>
        <v>1</v>
      </c>
    </row>
    <row r="65" spans="1:8" ht="75">
      <c r="A65" s="24" t="s">
        <v>48</v>
      </c>
      <c r="B65" s="24" t="s">
        <v>94</v>
      </c>
      <c r="C65" s="24" t="s">
        <v>12</v>
      </c>
      <c r="D65" s="24" t="s">
        <v>13</v>
      </c>
      <c r="E65" s="223" t="s">
        <v>1636</v>
      </c>
      <c r="F65" s="5" t="str">
        <f t="shared" si="0"/>
        <v>03 2 00 00000</v>
      </c>
      <c r="G65" s="1" t="str">
        <f>INDEX('2018 реш'!$B:$C,MATCH($F65,'2018 реш'!$B:$B,0),2)</f>
        <v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v>
      </c>
      <c r="H65" s="553">
        <f t="shared" si="1"/>
        <v>1</v>
      </c>
    </row>
    <row r="66" spans="1:8" ht="56.25">
      <c r="A66" s="179" t="s">
        <v>48</v>
      </c>
      <c r="B66" s="179" t="s">
        <v>94</v>
      </c>
      <c r="C66" s="179" t="s">
        <v>7</v>
      </c>
      <c r="D66" s="179" t="s">
        <v>13</v>
      </c>
      <c r="E66" s="453" t="s">
        <v>1290</v>
      </c>
      <c r="F66" s="5" t="str">
        <f t="shared" si="0"/>
        <v>03 2 01 00000</v>
      </c>
      <c r="G66" s="1" t="str">
        <f>INDEX('2018 реш'!$B:$C,MATCH($F66,'2018 реш'!$B:$B,0),2)</f>
        <v>Основное мероприятие «Предоставление дополнительных мер социальной поддержки отдельным категориям граждан»</v>
      </c>
      <c r="H66" s="553">
        <f t="shared" si="1"/>
        <v>1</v>
      </c>
    </row>
    <row r="67" spans="1:8" ht="56.25">
      <c r="A67" s="28" t="s">
        <v>48</v>
      </c>
      <c r="B67" s="28" t="s">
        <v>94</v>
      </c>
      <c r="C67" s="28" t="s">
        <v>7</v>
      </c>
      <c r="D67" s="28" t="s">
        <v>2352</v>
      </c>
      <c r="E67" s="190" t="s">
        <v>2261</v>
      </c>
      <c r="F67" s="5" t="str">
        <f t="shared" si="0"/>
        <v>03 2 01 80010</v>
      </c>
      <c r="G67" s="1" t="str">
        <f>INDEX('2018 реш'!$B:$C,MATCH($F67,'2018 реш'!$B:$B,0),2)</f>
        <v>Компенсация затрат по оплате проезда больным, направленным в федеральные учреждения здравоохранения</v>
      </c>
      <c r="H67" s="553">
        <f t="shared" si="1"/>
        <v>1</v>
      </c>
    </row>
    <row r="68" spans="1:8" ht="75">
      <c r="A68" s="28" t="s">
        <v>48</v>
      </c>
      <c r="B68" s="28" t="s">
        <v>94</v>
      </c>
      <c r="C68" s="28" t="s">
        <v>7</v>
      </c>
      <c r="D68" s="28">
        <v>80030</v>
      </c>
      <c r="E68" s="190" t="s">
        <v>240</v>
      </c>
      <c r="F68" s="5" t="str">
        <f t="shared" si="0"/>
        <v>03 2 01 80030</v>
      </c>
      <c r="G68" s="1" t="str">
        <f>INDEX('2018 реш'!$B:$C,MATCH($F68,'2018 реш'!$B:$B,0),2)</f>
        <v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v>
      </c>
      <c r="H68" s="553">
        <f t="shared" si="1"/>
        <v>1</v>
      </c>
    </row>
    <row r="69" spans="1:8" ht="37.5">
      <c r="A69" s="28" t="s">
        <v>48</v>
      </c>
      <c r="B69" s="28" t="s">
        <v>94</v>
      </c>
      <c r="C69" s="28" t="s">
        <v>7</v>
      </c>
      <c r="D69" s="28" t="s">
        <v>2353</v>
      </c>
      <c r="E69" s="190" t="s">
        <v>2263</v>
      </c>
      <c r="F69" s="5" t="str">
        <f t="shared" si="0"/>
        <v>03 2 01 80040</v>
      </c>
      <c r="G69" s="1" t="str">
        <f>INDEX('2018 реш'!$B:$C,MATCH($F69,'2018 реш'!$B:$B,0),2)</f>
        <v>Выплата ежемесячного пособия студенческим семьям, имеющим детей</v>
      </c>
      <c r="H69" s="553">
        <f t="shared" si="1"/>
        <v>1</v>
      </c>
    </row>
    <row r="70" spans="1:8" ht="37.5">
      <c r="A70" s="28" t="s">
        <v>48</v>
      </c>
      <c r="B70" s="28" t="s">
        <v>94</v>
      </c>
      <c r="C70" s="28" t="s">
        <v>7</v>
      </c>
      <c r="D70" s="28" t="s">
        <v>2354</v>
      </c>
      <c r="E70" s="190" t="s">
        <v>2265</v>
      </c>
      <c r="F70" s="5" t="str">
        <f t="shared" si="0"/>
        <v>03 2 01 80050</v>
      </c>
      <c r="G70" s="1" t="str">
        <f>INDEX('2018 реш'!$B:$C,MATCH($F70,'2018 реш'!$B:$B,0),2)</f>
        <v>Выплата единовременного пособия семьям при рождении третьего по счету и последующих детей</v>
      </c>
      <c r="H70" s="553">
        <f t="shared" si="1"/>
        <v>1</v>
      </c>
    </row>
    <row r="71" spans="1:8" ht="75">
      <c r="A71" s="28" t="s">
        <v>48</v>
      </c>
      <c r="B71" s="28" t="s">
        <v>94</v>
      </c>
      <c r="C71" s="28" t="s">
        <v>7</v>
      </c>
      <c r="D71" s="28">
        <v>80070</v>
      </c>
      <c r="E71" s="190" t="s">
        <v>250</v>
      </c>
      <c r="F71" s="5" t="str">
        <f t="shared" si="0"/>
        <v>03 2 01 80070</v>
      </c>
      <c r="G71" s="1" t="str">
        <f>INDEX('2018 реш'!$B:$C,MATCH($F71,'2018 реш'!$B:$B,0),2)</f>
        <v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v>
      </c>
      <c r="H71" s="553">
        <f t="shared" si="1"/>
        <v>1</v>
      </c>
    </row>
    <row r="72" spans="1:8" ht="37.5">
      <c r="A72" s="28" t="s">
        <v>48</v>
      </c>
      <c r="B72" s="28" t="s">
        <v>94</v>
      </c>
      <c r="C72" s="28" t="s">
        <v>7</v>
      </c>
      <c r="D72" s="28">
        <v>80080</v>
      </c>
      <c r="E72" s="18" t="s">
        <v>254</v>
      </c>
      <c r="F72" s="5" t="str">
        <f t="shared" si="0"/>
        <v>03 2 01 80080</v>
      </c>
      <c r="G72" s="1" t="str">
        <f>INDEX('2018 реш'!$B:$C,MATCH($F72,'2018 реш'!$B:$B,0),2)</f>
        <v>Предоставление мер социальной поддержки Почетным гражданам города Ставрополя</v>
      </c>
      <c r="H72" s="553">
        <f t="shared" si="1"/>
        <v>1</v>
      </c>
    </row>
    <row r="73" spans="1:8" ht="37.5">
      <c r="A73" s="28" t="s">
        <v>48</v>
      </c>
      <c r="B73" s="28" t="s">
        <v>94</v>
      </c>
      <c r="C73" s="28" t="s">
        <v>7</v>
      </c>
      <c r="D73" s="28" t="s">
        <v>2355</v>
      </c>
      <c r="E73" s="18" t="s">
        <v>2267</v>
      </c>
      <c r="F73" s="5" t="str">
        <f t="shared" ref="F73:F136" si="2">CONCATENATE(A73," ",B73," ",C73," ",D73)</f>
        <v>03 2 01 80090</v>
      </c>
      <c r="G73" s="1" t="str">
        <f>INDEX('2018 реш'!$B:$C,MATCH($F73,'2018 реш'!$B:$B,0),2)</f>
        <v>Выплата ежемесячного пособия лицам, осуществляющим уход за инвалидами I группы</v>
      </c>
      <c r="H73" s="553">
        <f t="shared" ref="H73:H136" si="3">IF(E73=G73,1,0)</f>
        <v>1</v>
      </c>
    </row>
    <row r="74" spans="1:8" ht="37.5">
      <c r="A74" s="28" t="s">
        <v>48</v>
      </c>
      <c r="B74" s="28" t="s">
        <v>94</v>
      </c>
      <c r="C74" s="28" t="s">
        <v>7</v>
      </c>
      <c r="D74" s="28">
        <v>80100</v>
      </c>
      <c r="E74" s="190" t="s">
        <v>260</v>
      </c>
      <c r="F74" s="5" t="str">
        <f t="shared" si="2"/>
        <v>03 2 01 80100</v>
      </c>
      <c r="G74" s="1" t="str">
        <f>INDEX('2018 реш'!$B:$C,MATCH($F74,'2018 реш'!$B:$B,0),2)</f>
        <v>Осуществление ежемесячной дополнительной выплаты семьям, воспитывающим детей-инвалидов</v>
      </c>
      <c r="H74" s="553">
        <f t="shared" si="3"/>
        <v>1</v>
      </c>
    </row>
    <row r="75" spans="1:8" ht="56.25">
      <c r="A75" s="28" t="s">
        <v>48</v>
      </c>
      <c r="B75" s="28" t="s">
        <v>94</v>
      </c>
      <c r="C75" s="28" t="s">
        <v>7</v>
      </c>
      <c r="D75" s="28">
        <v>80110</v>
      </c>
      <c r="E75" s="190" t="s">
        <v>264</v>
      </c>
      <c r="F75" s="5" t="str">
        <f t="shared" si="2"/>
        <v>03 2 01 80110</v>
      </c>
      <c r="G75" s="1" t="str">
        <f>INDEX('2018 реш'!$B:$C,MATCH($F75,'2018 реш'!$B:$B,0),2)</f>
        <v>Выплата ежемесячного социального пособия на проезд в пассажирском транспорте общего пользования детям-инвалидам</v>
      </c>
      <c r="H75" s="553">
        <f t="shared" si="3"/>
        <v>1</v>
      </c>
    </row>
    <row r="76" spans="1:8" ht="187.5">
      <c r="A76" s="28" t="s">
        <v>48</v>
      </c>
      <c r="B76" s="28" t="s">
        <v>94</v>
      </c>
      <c r="C76" s="28" t="s">
        <v>7</v>
      </c>
      <c r="D76" s="28">
        <v>80120</v>
      </c>
      <c r="E76" s="190" t="s">
        <v>268</v>
      </c>
      <c r="F76" s="5" t="str">
        <f t="shared" si="2"/>
        <v>03 2 01 80120</v>
      </c>
      <c r="G76" s="1" t="str">
        <f>INDEX('2018 реш'!$B:$C,MATCH($F76,'2018 реш'!$B:$B,0),2)</f>
        <v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v>
      </c>
      <c r="H76" s="553">
        <f t="shared" si="3"/>
        <v>1</v>
      </c>
    </row>
    <row r="77" spans="1:8" ht="56.25">
      <c r="A77" s="28" t="s">
        <v>48</v>
      </c>
      <c r="B77" s="28" t="s">
        <v>94</v>
      </c>
      <c r="C77" s="28" t="s">
        <v>7</v>
      </c>
      <c r="D77" s="28" t="s">
        <v>2356</v>
      </c>
      <c r="E77" s="190" t="s">
        <v>2269</v>
      </c>
      <c r="F77" s="5" t="str">
        <f t="shared" si="2"/>
        <v>03 2 01 80130</v>
      </c>
      <c r="G77" s="1" t="str">
        <f>INDEX('2018 реш'!$B:$C,MATCH($F77,'2018 реш'!$B:$B,0),2)</f>
        <v>Ежегодная денежная выплата малообеспеченным многодетным семьям на каждого ребенка, учащегося в 1 - 4 классе образовательного учреждения</v>
      </c>
      <c r="H77" s="553">
        <f t="shared" si="3"/>
        <v>1</v>
      </c>
    </row>
    <row r="78" spans="1:8" ht="56.25">
      <c r="A78" s="28" t="s">
        <v>48</v>
      </c>
      <c r="B78" s="28" t="s">
        <v>94</v>
      </c>
      <c r="C78" s="28" t="s">
        <v>7</v>
      </c>
      <c r="D78" s="28">
        <v>80140</v>
      </c>
      <c r="E78" s="190" t="s">
        <v>274</v>
      </c>
      <c r="F78" s="5" t="str">
        <f t="shared" si="2"/>
        <v>03 2 01 80140</v>
      </c>
      <c r="G78" s="1" t="str">
        <f>INDEX('2018 реш'!$B:$C,MATCH($F78,'2018 реш'!$B:$B,0),2)</f>
        <v>Выплата ежемесячного пособия семьям, воспитывающим детей в возрасте до 18 лет, больных целиакией или сахарным диабетом</v>
      </c>
      <c r="H78" s="553">
        <f t="shared" si="3"/>
        <v>1</v>
      </c>
    </row>
    <row r="79" spans="1:8" ht="93.75">
      <c r="A79" s="28" t="s">
        <v>48</v>
      </c>
      <c r="B79" s="28" t="s">
        <v>94</v>
      </c>
      <c r="C79" s="28" t="s">
        <v>7</v>
      </c>
      <c r="D79" s="28">
        <v>80150</v>
      </c>
      <c r="E79" s="190" t="s">
        <v>278</v>
      </c>
      <c r="F79" s="5" t="str">
        <f t="shared" si="2"/>
        <v>03 2 01 80150</v>
      </c>
      <c r="G79" s="1" t="str">
        <f>INDEX('2018 реш'!$B:$C,MATCH($F79,'2018 реш'!$B:$B,0),2)</f>
        <v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v>
      </c>
      <c r="H79" s="553">
        <f t="shared" si="3"/>
        <v>1</v>
      </c>
    </row>
    <row r="80" spans="1:8" ht="37.5">
      <c r="A80" s="28" t="s">
        <v>48</v>
      </c>
      <c r="B80" s="28" t="s">
        <v>94</v>
      </c>
      <c r="C80" s="28" t="s">
        <v>7</v>
      </c>
      <c r="D80" s="28">
        <v>80160</v>
      </c>
      <c r="E80" s="190" t="s">
        <v>282</v>
      </c>
      <c r="F80" s="5" t="str">
        <f t="shared" si="2"/>
        <v>03 2 01 80160</v>
      </c>
      <c r="G80" s="1" t="str">
        <f>INDEX('2018 реш'!$B:$C,MATCH($F80,'2018 реш'!$B:$B,0),2)</f>
        <v>Выплата единовременного пособия гражданам, оказавшимся в трудной жизненной ситуации</v>
      </c>
      <c r="H80" s="553">
        <f t="shared" si="3"/>
        <v>1</v>
      </c>
    </row>
    <row r="81" spans="1:8" ht="75">
      <c r="A81" s="28" t="s">
        <v>48</v>
      </c>
      <c r="B81" s="28" t="s">
        <v>94</v>
      </c>
      <c r="C81" s="28" t="s">
        <v>7</v>
      </c>
      <c r="D81" s="28" t="s">
        <v>2357</v>
      </c>
      <c r="E81" s="18" t="s">
        <v>286</v>
      </c>
      <c r="F81" s="5" t="str">
        <f t="shared" si="2"/>
        <v>03 2 01 80170</v>
      </c>
      <c r="G81" s="1" t="str">
        <f>INDEX('2018 реш'!$B:$C,MATCH($F81,'2018 реш'!$B:$B,0),2)</f>
        <v>Выплата единовременного пособия лицам, сопровождающим инвалидов или больных детей, направленных в федеральные учреждения здравоохранения, на питание и проживание</v>
      </c>
      <c r="H81" s="553">
        <f t="shared" si="3"/>
        <v>1</v>
      </c>
    </row>
    <row r="82" spans="1:8" ht="37.5">
      <c r="A82" s="28" t="s">
        <v>48</v>
      </c>
      <c r="B82" s="28" t="s">
        <v>94</v>
      </c>
      <c r="C82" s="28" t="s">
        <v>7</v>
      </c>
      <c r="D82" s="28">
        <v>80180</v>
      </c>
      <c r="E82" s="190" t="s">
        <v>290</v>
      </c>
      <c r="F82" s="5" t="str">
        <f t="shared" si="2"/>
        <v>03 2 01 80180</v>
      </c>
      <c r="G82" s="1" t="str">
        <f>INDEX('2018 реш'!$B:$C,MATCH($F82,'2018 реш'!$B:$B,0),2)</f>
        <v>Выплата семьям, воспитывающим детей-инвалидов в возрасте до 18 лет</v>
      </c>
      <c r="H82" s="553">
        <f t="shared" si="3"/>
        <v>1</v>
      </c>
    </row>
    <row r="83" spans="1:8" ht="37.5">
      <c r="A83" s="28" t="s">
        <v>48</v>
      </c>
      <c r="B83" s="28" t="s">
        <v>94</v>
      </c>
      <c r="C83" s="28" t="s">
        <v>7</v>
      </c>
      <c r="D83" s="28">
        <v>80190</v>
      </c>
      <c r="E83" s="190" t="s">
        <v>294</v>
      </c>
      <c r="F83" s="5" t="str">
        <f t="shared" si="2"/>
        <v>03 2 01 80190</v>
      </c>
      <c r="G83" s="1" t="str">
        <f>INDEX('2018 реш'!$B:$C,MATCH($F83,'2018 реш'!$B:$B,0),2)</f>
        <v>Выплата единовременного пособия инвалидам по зрению, имеющим I группу инвалидности</v>
      </c>
      <c r="H83" s="553">
        <f t="shared" si="3"/>
        <v>1</v>
      </c>
    </row>
    <row r="84" spans="1:8" ht="37.5">
      <c r="A84" s="28" t="s">
        <v>48</v>
      </c>
      <c r="B84" s="28" t="s">
        <v>94</v>
      </c>
      <c r="C84" s="28" t="s">
        <v>7</v>
      </c>
      <c r="D84" s="28" t="s">
        <v>2358</v>
      </c>
      <c r="E84" s="190" t="s">
        <v>2271</v>
      </c>
      <c r="F84" s="5" t="str">
        <f t="shared" si="2"/>
        <v>03 2 01 80200</v>
      </c>
      <c r="G84" s="1" t="str">
        <f>INDEX('2018 реш'!$B:$C,MATCH($F84,'2018 реш'!$B:$B,0),2)</f>
        <v>Выплата единовременного пособия малоимущим семьям и малоимущим одиноко проживающим гражданам</v>
      </c>
      <c r="H84" s="553">
        <f t="shared" si="3"/>
        <v>1</v>
      </c>
    </row>
    <row r="85" spans="1:8" ht="93.75">
      <c r="A85" s="28" t="s">
        <v>48</v>
      </c>
      <c r="B85" s="28" t="s">
        <v>94</v>
      </c>
      <c r="C85" s="28" t="s">
        <v>7</v>
      </c>
      <c r="D85" s="28">
        <v>80210</v>
      </c>
      <c r="E85" s="190" t="s">
        <v>300</v>
      </c>
      <c r="F85" s="5" t="str">
        <f t="shared" si="2"/>
        <v>03 2 01 80210</v>
      </c>
      <c r="G85" s="1" t="str">
        <f>INDEX('2018 реш'!$B:$C,MATCH($F85,'2018 реш'!$B:$B,0),2)</f>
        <v xml:space="preserve"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
</v>
      </c>
      <c r="H85" s="553">
        <f t="shared" si="3"/>
        <v>1</v>
      </c>
    </row>
    <row r="86" spans="1:8" ht="56.25">
      <c r="A86" s="185" t="s">
        <v>48</v>
      </c>
      <c r="B86" s="185" t="s">
        <v>94</v>
      </c>
      <c r="C86" s="185" t="s">
        <v>37</v>
      </c>
      <c r="D86" s="185" t="s">
        <v>13</v>
      </c>
      <c r="E86" s="453" t="s">
        <v>1293</v>
      </c>
      <c r="F86" s="5" t="str">
        <f t="shared" si="2"/>
        <v>03 2 02 00000</v>
      </c>
      <c r="G86" s="1" t="str">
        <f>INDEX('2018 реш'!$B:$C,MATCH($F86,'2018 реш'!$B:$B,0),2)</f>
        <v>Основное мероприятие «Предоставление льгот на бытовые услуги по помывке в общем отделении бань отдельным категориям граждан»</v>
      </c>
      <c r="H86" s="553">
        <f t="shared" si="3"/>
        <v>1</v>
      </c>
    </row>
    <row r="87" spans="1:8" ht="37.5">
      <c r="A87" s="28" t="s">
        <v>48</v>
      </c>
      <c r="B87" s="28" t="s">
        <v>94</v>
      </c>
      <c r="C87" s="28" t="s">
        <v>37</v>
      </c>
      <c r="D87" s="28">
        <v>80240</v>
      </c>
      <c r="E87" s="190" t="s">
        <v>1294</v>
      </c>
      <c r="F87" s="5" t="str">
        <f t="shared" si="2"/>
        <v>03 2 02 80240</v>
      </c>
      <c r="G87" s="1" t="str">
        <f>INDEX('2018 реш'!$B:$C,MATCH($F87,'2018 реш'!$B:$B,0),2)</f>
        <v>Предоставление льгот на бытовые услуги по помывке в общем отделении бань отдельным категориям граждан</v>
      </c>
      <c r="H87" s="553">
        <f t="shared" si="3"/>
        <v>1</v>
      </c>
    </row>
    <row r="88" spans="1:8" ht="75">
      <c r="A88" s="185" t="s">
        <v>48</v>
      </c>
      <c r="B88" s="185" t="s">
        <v>94</v>
      </c>
      <c r="C88" s="185" t="s">
        <v>48</v>
      </c>
      <c r="D88" s="185" t="s">
        <v>13</v>
      </c>
      <c r="E88" s="453" t="s">
        <v>1295</v>
      </c>
      <c r="F88" s="5" t="str">
        <f t="shared" si="2"/>
        <v>03 2 03 00000</v>
      </c>
      <c r="G88" s="1" t="str">
        <f>INDEX('2018 реш'!$B:$C,MATCH($F88,'2018 реш'!$B:$B,0),2)</f>
        <v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v>
      </c>
      <c r="H88" s="553">
        <f t="shared" si="3"/>
        <v>1</v>
      </c>
    </row>
    <row r="89" spans="1:8" ht="75">
      <c r="A89" s="28" t="s">
        <v>48</v>
      </c>
      <c r="B89" s="28" t="s">
        <v>94</v>
      </c>
      <c r="C89" s="28" t="s">
        <v>48</v>
      </c>
      <c r="D89" s="28">
        <v>80020</v>
      </c>
      <c r="E89" s="190" t="s">
        <v>309</v>
      </c>
      <c r="F89" s="5" t="str">
        <f t="shared" si="2"/>
        <v>03 2 03 80020</v>
      </c>
      <c r="G89" s="1" t="str">
        <f>INDEX('2018 реш'!$B:$C,MATCH($F89,'2018 реш'!$B:$B,0),2)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H89" s="553">
        <f t="shared" si="3"/>
        <v>1</v>
      </c>
    </row>
    <row r="90" spans="1:8" ht="93.75">
      <c r="A90" s="185" t="s">
        <v>48</v>
      </c>
      <c r="B90" s="185" t="s">
        <v>94</v>
      </c>
      <c r="C90" s="185" t="s">
        <v>53</v>
      </c>
      <c r="D90" s="185" t="s">
        <v>13</v>
      </c>
      <c r="E90" s="453" t="s">
        <v>1296</v>
      </c>
      <c r="F90" s="5" t="str">
        <f t="shared" si="2"/>
        <v>03 2 04 00000</v>
      </c>
      <c r="G90" s="1" t="str">
        <f>INDEX('2018 реш'!$B:$C,MATCH($F90,'2018 реш'!$B:$B,0),2)</f>
        <v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v>
      </c>
      <c r="H90" s="553">
        <f t="shared" si="3"/>
        <v>1</v>
      </c>
    </row>
    <row r="91" spans="1:8" ht="75">
      <c r="A91" s="28" t="s">
        <v>48</v>
      </c>
      <c r="B91" s="28" t="s">
        <v>94</v>
      </c>
      <c r="C91" s="28" t="s">
        <v>53</v>
      </c>
      <c r="D91" s="28">
        <v>80220</v>
      </c>
      <c r="E91" s="190" t="s">
        <v>314</v>
      </c>
      <c r="F91" s="5" t="str">
        <f t="shared" si="2"/>
        <v>03 2 04 80220</v>
      </c>
      <c r="G91" s="1" t="str">
        <f>INDEX('2018 реш'!$B:$C,MATCH($F91,'2018 реш'!$B:$B,0),2)</f>
        <v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v>
      </c>
      <c r="H91" s="553">
        <f t="shared" si="3"/>
        <v>1</v>
      </c>
    </row>
    <row r="92" spans="1:8" ht="39">
      <c r="A92" s="185" t="s">
        <v>48</v>
      </c>
      <c r="B92" s="185" t="s">
        <v>94</v>
      </c>
      <c r="C92" s="185" t="s">
        <v>62</v>
      </c>
      <c r="D92" s="185" t="s">
        <v>13</v>
      </c>
      <c r="E92" s="453" t="s">
        <v>1637</v>
      </c>
      <c r="F92" s="5" t="str">
        <f t="shared" si="2"/>
        <v>03 2 05 00000</v>
      </c>
      <c r="G92" s="1" t="str">
        <f>INDEX('2018 реш'!$B:$C,MATCH($F92,'2018 реш'!$B:$B,0),2)</f>
        <v>Основное мероприятие «Совершенствование социальной поддержки семьи и детей»</v>
      </c>
      <c r="H92" s="553">
        <f t="shared" si="3"/>
        <v>1</v>
      </c>
    </row>
    <row r="93" spans="1:8" ht="37.5">
      <c r="A93" s="539" t="s">
        <v>48</v>
      </c>
      <c r="B93" s="539" t="s">
        <v>94</v>
      </c>
      <c r="C93" s="539" t="s">
        <v>62</v>
      </c>
      <c r="D93" s="539" t="s">
        <v>1853</v>
      </c>
      <c r="E93" s="538" t="s">
        <v>322</v>
      </c>
      <c r="F93" s="5" t="str">
        <f t="shared" si="2"/>
        <v>03 2 05 20500</v>
      </c>
      <c r="G93" s="1" t="str">
        <f>INDEX('2018 реш'!$B:$C,MATCH($F93,'2018 реш'!$B:$B,0),2)</f>
        <v>Расходы на реализацию мероприятий, направленных на социальную поддержку семьи и детей</v>
      </c>
      <c r="H93" s="553">
        <f t="shared" si="3"/>
        <v>1</v>
      </c>
    </row>
    <row r="94" spans="1:8" ht="39">
      <c r="A94" s="540" t="s">
        <v>48</v>
      </c>
      <c r="B94" s="540" t="s">
        <v>94</v>
      </c>
      <c r="C94" s="540" t="s">
        <v>68</v>
      </c>
      <c r="D94" s="540" t="s">
        <v>13</v>
      </c>
      <c r="E94" s="541" t="s">
        <v>1639</v>
      </c>
      <c r="F94" s="5" t="str">
        <f t="shared" si="2"/>
        <v>03 2 06 00000</v>
      </c>
      <c r="G94" s="1" t="str">
        <f>INDEX('2018 реш'!$B:$C,MATCH($F94,'2018 реш'!$B:$B,0),2)</f>
        <v>Основное мероприятие «Поддержка людей с ограниченными возможностями и пожилых людей»</v>
      </c>
      <c r="H94" s="553">
        <f t="shared" si="3"/>
        <v>1</v>
      </c>
    </row>
    <row r="95" spans="1:8" ht="75">
      <c r="A95" s="539" t="s">
        <v>48</v>
      </c>
      <c r="B95" s="539" t="s">
        <v>94</v>
      </c>
      <c r="C95" s="539" t="s">
        <v>68</v>
      </c>
      <c r="D95" s="539" t="s">
        <v>1854</v>
      </c>
      <c r="E95" s="538" t="s">
        <v>1641</v>
      </c>
      <c r="F95" s="5" t="str">
        <f t="shared" si="2"/>
        <v>03 2 06 20520</v>
      </c>
      <c r="G95" s="1" t="str">
        <f>INDEX('2018 реш'!$B:$C,MATCH($F95,'2018 реш'!$B:$B,0),2)</f>
        <v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v>
      </c>
      <c r="H95" s="553">
        <f t="shared" si="3"/>
        <v>1</v>
      </c>
    </row>
    <row r="96" spans="1:8" ht="39">
      <c r="A96" s="540" t="s">
        <v>48</v>
      </c>
      <c r="B96" s="540" t="s">
        <v>94</v>
      </c>
      <c r="C96" s="540" t="s">
        <v>73</v>
      </c>
      <c r="D96" s="540" t="s">
        <v>13</v>
      </c>
      <c r="E96" s="541" t="s">
        <v>1643</v>
      </c>
      <c r="F96" s="5" t="str">
        <f t="shared" si="2"/>
        <v>03 2 07 00000</v>
      </c>
      <c r="G96" s="1" t="str">
        <f>INDEX('2018 реш'!$B:$C,MATCH($F96,'2018 реш'!$B:$B,0),2)</f>
        <v>Основное мероприятие «Поддержка социально ориентированных некоммерческих организаций»</v>
      </c>
      <c r="H96" s="553">
        <f t="shared" si="3"/>
        <v>1</v>
      </c>
    </row>
    <row r="97" spans="1:8" ht="37.5">
      <c r="A97" s="28" t="s">
        <v>48</v>
      </c>
      <c r="B97" s="28" t="s">
        <v>94</v>
      </c>
      <c r="C97" s="28" t="s">
        <v>73</v>
      </c>
      <c r="D97" s="28" t="s">
        <v>1855</v>
      </c>
      <c r="E97" s="190" t="s">
        <v>1311</v>
      </c>
      <c r="F97" s="5" t="str">
        <f t="shared" si="2"/>
        <v>03 2 07 60040</v>
      </c>
      <c r="G97" s="1" t="str">
        <f>INDEX('2018 реш'!$B:$C,MATCH($F97,'2018 реш'!$B:$B,0),2)</f>
        <v>Субсидии на поддержку социально ориентированных некоммерческих организаций</v>
      </c>
      <c r="H97" s="553">
        <f t="shared" si="3"/>
        <v>1</v>
      </c>
    </row>
    <row r="98" spans="1:8" ht="39">
      <c r="A98" s="540" t="s">
        <v>48</v>
      </c>
      <c r="B98" s="540" t="s">
        <v>94</v>
      </c>
      <c r="C98" s="540" t="s">
        <v>93</v>
      </c>
      <c r="D98" s="540" t="s">
        <v>13</v>
      </c>
      <c r="E98" s="541" t="s">
        <v>1646</v>
      </c>
      <c r="F98" s="5" t="str">
        <f t="shared" si="2"/>
        <v>03 2 08 00000</v>
      </c>
      <c r="G98" s="1" t="str">
        <f>INDEX('2018 реш'!$B:$C,MATCH($F98,'2018 реш'!$B:$B,0),2)</f>
        <v>Основное мероприятие «Проведение мероприятий для отдельных категорий граждан»</v>
      </c>
      <c r="H98" s="553">
        <f t="shared" si="3"/>
        <v>1</v>
      </c>
    </row>
    <row r="99" spans="1:8" ht="37.5">
      <c r="A99" s="28" t="s">
        <v>48</v>
      </c>
      <c r="B99" s="28" t="s">
        <v>94</v>
      </c>
      <c r="C99" s="28" t="s">
        <v>93</v>
      </c>
      <c r="D99" s="28" t="s">
        <v>1856</v>
      </c>
      <c r="E99" s="190" t="s">
        <v>1648</v>
      </c>
      <c r="F99" s="5" t="str">
        <f t="shared" si="2"/>
        <v>03 2 08 20510</v>
      </c>
      <c r="G99" s="1" t="str">
        <f>INDEX('2018 реш'!$B:$C,MATCH($F99,'2018 реш'!$B:$B,0),2)</f>
        <v>Расходы на повышение социальной активности жителей города Ставрополя</v>
      </c>
      <c r="H99" s="553">
        <f t="shared" si="3"/>
        <v>1</v>
      </c>
    </row>
    <row r="100" spans="1:8">
      <c r="A100" s="24" t="s">
        <v>48</v>
      </c>
      <c r="B100" s="24" t="s">
        <v>316</v>
      </c>
      <c r="C100" s="24" t="s">
        <v>12</v>
      </c>
      <c r="D100" s="24" t="s">
        <v>13</v>
      </c>
      <c r="E100" s="223" t="s">
        <v>338</v>
      </c>
      <c r="F100" s="5" t="str">
        <f t="shared" si="2"/>
        <v>03 3 00 00000</v>
      </c>
      <c r="G100" s="1" t="str">
        <f>INDEX('2018 реш'!$B:$C,MATCH($F100,'2018 реш'!$B:$B,0),2)</f>
        <v>Подпрограмма «Доступная среда»</v>
      </c>
      <c r="H100" s="553">
        <f t="shared" si="3"/>
        <v>1</v>
      </c>
    </row>
    <row r="101" spans="1:8" ht="58.5">
      <c r="A101" s="188" t="s">
        <v>48</v>
      </c>
      <c r="B101" s="188" t="s">
        <v>316</v>
      </c>
      <c r="C101" s="188" t="s">
        <v>7</v>
      </c>
      <c r="D101" s="188" t="s">
        <v>13</v>
      </c>
      <c r="E101" s="453" t="s">
        <v>1306</v>
      </c>
      <c r="F101" s="5" t="str">
        <f t="shared" si="2"/>
        <v>03 3 01 00000</v>
      </c>
      <c r="G101" s="1" t="str">
        <f>INDEX('2018 реш'!$B:$C,MATCH($F101,'2018 реш'!$B:$B,0),2)</f>
        <v>Основное мероприятие «Создание условий для беспрепятственного доступа маломобильных групп населения к объектам городской инфраструктуры»</v>
      </c>
      <c r="H101" s="553">
        <f t="shared" si="3"/>
        <v>1</v>
      </c>
    </row>
    <row r="102" spans="1:8" ht="56.25">
      <c r="A102" s="28" t="s">
        <v>48</v>
      </c>
      <c r="B102" s="28" t="s">
        <v>316</v>
      </c>
      <c r="C102" s="28" t="s">
        <v>7</v>
      </c>
      <c r="D102" s="28">
        <v>20530</v>
      </c>
      <c r="E102" s="190" t="s">
        <v>342</v>
      </c>
      <c r="F102" s="5" t="str">
        <f t="shared" si="2"/>
        <v>03 3 01 20530</v>
      </c>
      <c r="G102" s="1" t="str">
        <f>INDEX('2018 реш'!$B:$C,MATCH($F102,'2018 реш'!$B:$B,0),2)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H102" s="553">
        <f t="shared" si="3"/>
        <v>1</v>
      </c>
    </row>
    <row r="103" spans="1:8" ht="56.25">
      <c r="A103" s="28" t="s">
        <v>48</v>
      </c>
      <c r="B103" s="28" t="s">
        <v>316</v>
      </c>
      <c r="C103" s="28" t="s">
        <v>7</v>
      </c>
      <c r="D103" s="28" t="s">
        <v>2252</v>
      </c>
      <c r="E103" s="190" t="s">
        <v>1309</v>
      </c>
      <c r="F103" s="5" t="str">
        <f t="shared" si="2"/>
        <v>03 3 01 S0270</v>
      </c>
      <c r="G103" s="1" t="str">
        <f>INDEX('2018 реш'!$B:$C,MATCH($F103,'2018 реш'!$B:$B,0),2)</f>
        <v>Реализация мероприятий государственной программы Российской Федерации «Доступная среда» на 2011 - 2020 годы за счет средств местного бюджета</v>
      </c>
      <c r="H103" s="553">
        <f t="shared" si="3"/>
        <v>1</v>
      </c>
    </row>
    <row r="104" spans="1:8" ht="90">
      <c r="A104" s="9" t="s">
        <v>53</v>
      </c>
      <c r="B104" s="9" t="s">
        <v>8</v>
      </c>
      <c r="C104" s="9" t="s">
        <v>12</v>
      </c>
      <c r="D104" s="9" t="s">
        <v>13</v>
      </c>
      <c r="E104" s="136" t="s">
        <v>1652</v>
      </c>
      <c r="F104" s="5" t="str">
        <f t="shared" si="2"/>
        <v>04 0 00 00000</v>
      </c>
      <c r="G104" s="1" t="str">
        <f>INDEX('2018 реш'!$B:$C,MATCH($F104,'2018 реш'!$B:$B,0),2)</f>
        <v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v>
      </c>
      <c r="H104" s="553">
        <f t="shared" si="3"/>
        <v>1</v>
      </c>
    </row>
    <row r="105" spans="1:8" ht="37.5">
      <c r="A105" s="25" t="s">
        <v>53</v>
      </c>
      <c r="B105" s="25" t="s">
        <v>15</v>
      </c>
      <c r="C105" s="25" t="s">
        <v>12</v>
      </c>
      <c r="D105" s="25" t="s">
        <v>13</v>
      </c>
      <c r="E105" s="223" t="s">
        <v>367</v>
      </c>
      <c r="F105" s="5" t="str">
        <f t="shared" si="2"/>
        <v>04 1 00 00000</v>
      </c>
      <c r="G105" s="1" t="str">
        <f>INDEX('2018 реш'!$B:$C,MATCH($F105,'2018 реш'!$B:$B,0),2)</f>
        <v>Подпрограмма «Развитие жилищно-коммунального хозяйства на территории города Ставрополя»</v>
      </c>
      <c r="H105" s="553">
        <f t="shared" si="3"/>
        <v>1</v>
      </c>
    </row>
    <row r="106" spans="1:8" ht="56.25">
      <c r="A106" s="452" t="s">
        <v>53</v>
      </c>
      <c r="B106" s="452" t="s">
        <v>15</v>
      </c>
      <c r="C106" s="452" t="s">
        <v>7</v>
      </c>
      <c r="D106" s="452" t="s">
        <v>13</v>
      </c>
      <c r="E106" s="453" t="s">
        <v>369</v>
      </c>
      <c r="F106" s="5" t="str">
        <f t="shared" si="2"/>
        <v>04 1 01 00000</v>
      </c>
      <c r="G106" s="1" t="str">
        <f>INDEX('2018 реш'!$B:$C,MATCH($F106,'2018 реш'!$B:$B,0),2)</f>
        <v>Основное мероприятие «Повышение уровня технического состояния многоквартирных домов и продление сроков их эксплуатации»</v>
      </c>
      <c r="H106" s="553">
        <f t="shared" si="3"/>
        <v>1</v>
      </c>
    </row>
    <row r="107" spans="1:8" ht="37.5">
      <c r="A107" s="28" t="s">
        <v>53</v>
      </c>
      <c r="B107" s="28" t="s">
        <v>15</v>
      </c>
      <c r="C107" s="28" t="s">
        <v>7</v>
      </c>
      <c r="D107" s="28" t="s">
        <v>374</v>
      </c>
      <c r="E107" s="233" t="s">
        <v>373</v>
      </c>
      <c r="F107" s="5" t="str">
        <f t="shared" si="2"/>
        <v>04 1 01 20190</v>
      </c>
      <c r="G107" s="1" t="str">
        <f>INDEX('2018 реш'!$B:$C,MATCH($F107,'2018 реш'!$B:$B,0),2)</f>
        <v>Расходы на проведение капитального ремонта муниципального жилищного фонда</v>
      </c>
      <c r="H107" s="553">
        <f t="shared" si="3"/>
        <v>1</v>
      </c>
    </row>
    <row r="108" spans="1:8" ht="37.5">
      <c r="A108" s="28" t="s">
        <v>53</v>
      </c>
      <c r="B108" s="28" t="s">
        <v>15</v>
      </c>
      <c r="C108" s="28" t="s">
        <v>7</v>
      </c>
      <c r="D108" s="28" t="s">
        <v>379</v>
      </c>
      <c r="E108" s="233" t="s">
        <v>378</v>
      </c>
      <c r="F108" s="5" t="str">
        <f t="shared" si="2"/>
        <v>04 1 01 20200</v>
      </c>
      <c r="G108" s="1" t="str">
        <f>INDEX('2018 реш'!$B:$C,MATCH($F108,'2018 реш'!$B:$B,0),2)</f>
        <v>Расходы на мероприятия в области жилищного хозяйства</v>
      </c>
      <c r="H108" s="553">
        <f t="shared" si="3"/>
        <v>1</v>
      </c>
    </row>
    <row r="109" spans="1:8" ht="58.5">
      <c r="A109" s="452" t="s">
        <v>53</v>
      </c>
      <c r="B109" s="452" t="s">
        <v>15</v>
      </c>
      <c r="C109" s="452" t="s">
        <v>37</v>
      </c>
      <c r="D109" s="452" t="s">
        <v>13</v>
      </c>
      <c r="E109" s="453" t="s">
        <v>1313</v>
      </c>
      <c r="F109" s="5" t="str">
        <f t="shared" si="2"/>
        <v>04 1 02 00000</v>
      </c>
      <c r="G109" s="1" t="str">
        <f>INDEX('2018 реш'!$B:$C,MATCH($F109,'2018 реш'!$B:$B,0),2)</f>
        <v>Основное мероприятие «Проектирование, строительство и содержание инженерных сетей, находящихся в муниципальной собственности города Ставрополя»</v>
      </c>
      <c r="H109" s="553">
        <f t="shared" si="3"/>
        <v>1</v>
      </c>
    </row>
    <row r="110" spans="1:8" ht="37.5">
      <c r="A110" s="28" t="s">
        <v>53</v>
      </c>
      <c r="B110" s="28" t="s">
        <v>15</v>
      </c>
      <c r="C110" s="28" t="s">
        <v>37</v>
      </c>
      <c r="D110" s="28" t="s">
        <v>395</v>
      </c>
      <c r="E110" s="233" t="s">
        <v>394</v>
      </c>
      <c r="F110" s="5" t="str">
        <f t="shared" si="2"/>
        <v>04 1 02 20220</v>
      </c>
      <c r="G110" s="1" t="str">
        <f>INDEX('2018 реш'!$B:$C,MATCH($F110,'2018 реш'!$B:$B,0),2)</f>
        <v>Расходы на мероприятия в области коммунального хозяйства</v>
      </c>
      <c r="H110" s="553">
        <f t="shared" si="3"/>
        <v>1</v>
      </c>
    </row>
    <row r="111" spans="1:8" ht="58.5">
      <c r="A111" s="452" t="s">
        <v>53</v>
      </c>
      <c r="B111" s="452" t="s">
        <v>15</v>
      </c>
      <c r="C111" s="452" t="s">
        <v>48</v>
      </c>
      <c r="D111" s="452" t="s">
        <v>13</v>
      </c>
      <c r="E111" s="453" t="s">
        <v>2241</v>
      </c>
      <c r="F111" s="5" t="str">
        <f t="shared" si="2"/>
        <v>04 1 03 00000</v>
      </c>
      <c r="G111" s="1" t="str">
        <f>INDEX('2018 реш'!$B:$C,MATCH($F111,'2018 реш'!$B:$B,0),2)</f>
        <v>Основное мероприятие «Организация электроснабжения населения на территории 32 микрорайона Ленинского района города Ставрополя (поселок Демино)»</v>
      </c>
      <c r="H111" s="553">
        <f t="shared" si="3"/>
        <v>1</v>
      </c>
    </row>
    <row r="112" spans="1:8" ht="37.5">
      <c r="A112" s="28" t="s">
        <v>53</v>
      </c>
      <c r="B112" s="28" t="s">
        <v>15</v>
      </c>
      <c r="C112" s="28" t="s">
        <v>48</v>
      </c>
      <c r="D112" s="28" t="s">
        <v>395</v>
      </c>
      <c r="E112" s="310" t="s">
        <v>394</v>
      </c>
      <c r="F112" s="5" t="str">
        <f t="shared" si="2"/>
        <v>04 1 03 20220</v>
      </c>
      <c r="G112" s="1" t="str">
        <f>INDEX('2018 реш'!$B:$C,MATCH($F112,'2018 реш'!$B:$B,0),2)</f>
        <v>Расходы на мероприятия в области коммунального хозяйства</v>
      </c>
      <c r="H112" s="553">
        <f t="shared" si="3"/>
        <v>1</v>
      </c>
    </row>
    <row r="113" spans="1:8" ht="75">
      <c r="A113" s="25" t="s">
        <v>53</v>
      </c>
      <c r="B113" s="25" t="s">
        <v>94</v>
      </c>
      <c r="C113" s="25" t="s">
        <v>12</v>
      </c>
      <c r="D113" s="25" t="s">
        <v>13</v>
      </c>
      <c r="E113" s="223" t="s">
        <v>398</v>
      </c>
      <c r="F113" s="5" t="str">
        <f t="shared" si="2"/>
        <v>04 2 00 00000</v>
      </c>
      <c r="G113" s="1" t="str">
        <f>INDEX('2018 реш'!$B:$C,MATCH($F113,'2018 реш'!$B:$B,0),2)</f>
        <v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</v>
      </c>
      <c r="H113" s="553">
        <f t="shared" si="3"/>
        <v>1</v>
      </c>
    </row>
    <row r="114" spans="1:8" ht="75">
      <c r="A114" s="452" t="s">
        <v>53</v>
      </c>
      <c r="B114" s="452" t="s">
        <v>94</v>
      </c>
      <c r="C114" s="452" t="s">
        <v>7</v>
      </c>
      <c r="D114" s="452" t="s">
        <v>13</v>
      </c>
      <c r="E114" s="453" t="s">
        <v>1314</v>
      </c>
      <c r="F114" s="5" t="str">
        <f t="shared" si="2"/>
        <v>04 2 01 00000</v>
      </c>
      <c r="G114" s="1" t="str">
        <f>INDEX('2018 реш'!$B:$C,MATCH($F114,'2018 реш'!$B:$B,0),2)</f>
        <v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v>
      </c>
      <c r="H114" s="553">
        <f t="shared" si="3"/>
        <v>1</v>
      </c>
    </row>
    <row r="115" spans="1:8" ht="37.5">
      <c r="A115" s="28" t="s">
        <v>53</v>
      </c>
      <c r="B115" s="28" t="s">
        <v>94</v>
      </c>
      <c r="C115" s="28" t="s">
        <v>7</v>
      </c>
      <c r="D115" s="28" t="s">
        <v>22</v>
      </c>
      <c r="E115" s="190" t="s">
        <v>34</v>
      </c>
      <c r="F115" s="5" t="str">
        <f t="shared" si="2"/>
        <v>04 2 01 11010</v>
      </c>
      <c r="G115" s="1" t="str">
        <f>INDEX('2018 реш'!$B:$C,MATCH($F115,'2018 реш'!$B:$B,0),2)</f>
        <v>Расходы на обеспечение деятельности (оказание услуг) муниципальных учреждений</v>
      </c>
      <c r="H115" s="553">
        <f t="shared" si="3"/>
        <v>1</v>
      </c>
    </row>
    <row r="116" spans="1:8" ht="37.5">
      <c r="A116" s="28" t="s">
        <v>53</v>
      </c>
      <c r="B116" s="28" t="s">
        <v>94</v>
      </c>
      <c r="C116" s="28" t="s">
        <v>7</v>
      </c>
      <c r="D116" s="28" t="s">
        <v>408</v>
      </c>
      <c r="E116" s="190" t="s">
        <v>407</v>
      </c>
      <c r="F116" s="5" t="str">
        <f t="shared" si="2"/>
        <v>04 2 01 60020</v>
      </c>
      <c r="G116" s="1" t="str">
        <f>INDEX('2018 реш'!$B:$C,MATCH($F116,'2018 реш'!$B:$B,0),2)</f>
        <v>Расходы на проведение  отдельных мероприятий по электрическому транспорту</v>
      </c>
      <c r="H116" s="553">
        <f t="shared" si="3"/>
        <v>1</v>
      </c>
    </row>
    <row r="117" spans="1:8" ht="168.75">
      <c r="A117" s="28" t="s">
        <v>53</v>
      </c>
      <c r="B117" s="28" t="s">
        <v>94</v>
      </c>
      <c r="C117" s="28" t="s">
        <v>7</v>
      </c>
      <c r="D117" s="28" t="s">
        <v>1857</v>
      </c>
      <c r="E117" s="263" t="s">
        <v>1653</v>
      </c>
      <c r="F117" s="5" t="str">
        <f t="shared" si="2"/>
        <v>04 2 01 60070</v>
      </c>
      <c r="G117" s="1" t="str">
        <f>INDEX('2018 реш'!$B:$C,MATCH($F117,'2018 реш'!$B:$B,0),2)</f>
        <v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v>
      </c>
      <c r="H117" s="553">
        <f t="shared" si="3"/>
        <v>1</v>
      </c>
    </row>
    <row r="118" spans="1:8" ht="75">
      <c r="A118" s="452" t="s">
        <v>53</v>
      </c>
      <c r="B118" s="452" t="s">
        <v>94</v>
      </c>
      <c r="C118" s="452" t="s">
        <v>37</v>
      </c>
      <c r="D118" s="452" t="s">
        <v>13</v>
      </c>
      <c r="E118" s="453" t="s">
        <v>1317</v>
      </c>
      <c r="F118" s="5" t="str">
        <f t="shared" si="2"/>
        <v>04 2 02 00000</v>
      </c>
      <c r="G118" s="1" t="str">
        <f>INDEX('2018 реш'!$B:$C,MATCH($F118,'2018 реш'!$B:$B,0),2)</f>
        <v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v>
      </c>
      <c r="H118" s="553">
        <f t="shared" si="3"/>
        <v>1</v>
      </c>
    </row>
    <row r="119" spans="1:8" ht="37.5">
      <c r="A119" s="457" t="s">
        <v>53</v>
      </c>
      <c r="B119" s="457" t="s">
        <v>94</v>
      </c>
      <c r="C119" s="457" t="s">
        <v>37</v>
      </c>
      <c r="D119" s="457" t="s">
        <v>414</v>
      </c>
      <c r="E119" s="190" t="s">
        <v>1656</v>
      </c>
      <c r="F119" s="5" t="str">
        <f t="shared" si="2"/>
        <v>04 2 02 20130</v>
      </c>
      <c r="G119" s="1" t="str">
        <f>INDEX('2018 реш'!$B:$C,MATCH($F119,'2018 реш'!$B:$B,0),2)</f>
        <v>Расходы на ремонт автомобильных дорог общего пользования местного значения</v>
      </c>
      <c r="H119" s="553">
        <f t="shared" si="3"/>
        <v>1</v>
      </c>
    </row>
    <row r="120" spans="1:8" ht="150">
      <c r="A120" s="457" t="s">
        <v>53</v>
      </c>
      <c r="B120" s="457" t="s">
        <v>94</v>
      </c>
      <c r="C120" s="457" t="s">
        <v>37</v>
      </c>
      <c r="D120" s="457" t="s">
        <v>419</v>
      </c>
      <c r="E120" s="410" t="s">
        <v>2345</v>
      </c>
      <c r="F120" s="5" t="str">
        <f t="shared" si="2"/>
        <v>04 2 02 20810</v>
      </c>
      <c r="G120" s="1" t="str">
        <f>INDEX('2018 реш'!$B:$C,MATCH($F120,'2018 реш'!$B:$B,0),2)</f>
        <v>Расходы за счет средств субсидии, выделяемой из бюджета Ставропольского края бюджету города Ставрополя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пассажиров по муниципальным маршрутам  регулярных  перевозок</v>
      </c>
      <c r="H120" s="553">
        <f t="shared" si="3"/>
        <v>1</v>
      </c>
    </row>
    <row r="121" spans="1:8" ht="56.25">
      <c r="A121" s="457" t="s">
        <v>53</v>
      </c>
      <c r="B121" s="457" t="s">
        <v>94</v>
      </c>
      <c r="C121" s="457" t="s">
        <v>37</v>
      </c>
      <c r="D121" s="457" t="s">
        <v>424</v>
      </c>
      <c r="E121" s="190" t="s">
        <v>423</v>
      </c>
      <c r="F121" s="5" t="str">
        <f t="shared" si="2"/>
        <v>04 2 02 20820</v>
      </c>
      <c r="G121" s="1" t="str">
        <f>INDEX('2018 реш'!$B:$C,MATCH($F121,'2018 реш'!$B:$B,0),2)</f>
        <v>Расходы на ремонт и содержание внутриквартальных автомобильных дорог общего пользования местного значения</v>
      </c>
      <c r="H121" s="553">
        <f t="shared" si="3"/>
        <v>1</v>
      </c>
    </row>
    <row r="122" spans="1:8">
      <c r="A122" s="457" t="s">
        <v>53</v>
      </c>
      <c r="B122" s="457" t="s">
        <v>94</v>
      </c>
      <c r="C122" s="457" t="s">
        <v>37</v>
      </c>
      <c r="D122" s="457" t="s">
        <v>429</v>
      </c>
      <c r="E122" s="190" t="s">
        <v>428</v>
      </c>
      <c r="F122" s="5" t="str">
        <f t="shared" si="2"/>
        <v>04 2 02 20830</v>
      </c>
      <c r="G122" s="1" t="str">
        <f>INDEX('2018 реш'!$B:$C,MATCH($F122,'2018 реш'!$B:$B,0),2)</f>
        <v>Расходы на прочие мероприятия  в области дорожного хозяйства</v>
      </c>
      <c r="H122" s="553">
        <f t="shared" si="3"/>
        <v>1</v>
      </c>
    </row>
    <row r="123" spans="1:8" ht="37.5">
      <c r="A123" s="457" t="s">
        <v>53</v>
      </c>
      <c r="B123" s="457" t="s">
        <v>94</v>
      </c>
      <c r="C123" s="457" t="s">
        <v>37</v>
      </c>
      <c r="D123" s="457" t="s">
        <v>1858</v>
      </c>
      <c r="E123" s="190" t="s">
        <v>1659</v>
      </c>
      <c r="F123" s="5" t="str">
        <f t="shared" si="2"/>
        <v>04 2 02 21090</v>
      </c>
      <c r="G123" s="1" t="str">
        <f>INDEX('2018 реш'!$B:$C,MATCH($F123,'2018 реш'!$B:$B,0),2)</f>
        <v>Расходы на содержание автомобильных дорог общего пользования местного значения</v>
      </c>
      <c r="H123" s="553">
        <f t="shared" si="3"/>
        <v>1</v>
      </c>
    </row>
    <row r="124" spans="1:8" ht="56.25">
      <c r="A124" s="457" t="s">
        <v>53</v>
      </c>
      <c r="B124" s="457" t="s">
        <v>94</v>
      </c>
      <c r="C124" s="457" t="s">
        <v>37</v>
      </c>
      <c r="D124" s="457" t="s">
        <v>2253</v>
      </c>
      <c r="E124" s="190" t="s">
        <v>1661</v>
      </c>
      <c r="F124" s="5" t="str">
        <f t="shared" si="2"/>
        <v>04 2 02 21180</v>
      </c>
      <c r="G124" s="1" t="str">
        <f>INDEX('2018 реш'!$B:$C,MATCH($F124,'2018 реш'!$B:$B,0),2)</f>
        <v>Проектирование, строительство и реконструкция автомобильных дорог общего пользования местного значения</v>
      </c>
      <c r="H124" s="553">
        <f t="shared" si="3"/>
        <v>1</v>
      </c>
    </row>
    <row r="125" spans="1:8" ht="281.25">
      <c r="A125" s="457" t="s">
        <v>53</v>
      </c>
      <c r="B125" s="457" t="s">
        <v>94</v>
      </c>
      <c r="C125" s="457" t="s">
        <v>37</v>
      </c>
      <c r="D125" s="457" t="s">
        <v>2344</v>
      </c>
      <c r="E125" s="29" t="s">
        <v>2279</v>
      </c>
      <c r="F125" s="5" t="str">
        <f t="shared" si="2"/>
        <v>04 2 02 21460</v>
      </c>
      <c r="G125" s="1" t="str">
        <f>INDEX('2018 реш'!$B:$C,MATCH($F125,'2018 реш'!$B:$B,0),2)</f>
        <v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благоустройство территории, прилегающей к физкультурно-оздоровительному комплексу с крытым катком, расположенному по адресу: город Ставрополь, квартал 525, улица Тухачевского, 6/1 (ремонт автомобильной дороги общего пользования местного значения по улице Тухачевского на участке от многоквартирного дома № 7/2 до улицы 50 лет ВЛКСМ, с установкой остановочного пункта, созданием парковочных мест, велодорожки, ремонтом сети дождевой канализации, переносом опор троллейбусно-контактной сети)</v>
      </c>
      <c r="H125" s="553">
        <f t="shared" si="3"/>
        <v>1</v>
      </c>
    </row>
    <row r="126" spans="1:8">
      <c r="A126" s="457" t="s">
        <v>53</v>
      </c>
      <c r="B126" s="457" t="s">
        <v>94</v>
      </c>
      <c r="C126" s="457" t="s">
        <v>37</v>
      </c>
      <c r="D126" s="457" t="s">
        <v>2346</v>
      </c>
      <c r="E126" s="29" t="s">
        <v>2281</v>
      </c>
      <c r="F126" s="5" t="str">
        <f t="shared" si="2"/>
        <v>04 2 02 21470</v>
      </c>
      <c r="G126" s="1" t="str">
        <f>INDEX('2018 реш'!$B:$C,MATCH($F126,'2018 реш'!$B:$B,0),2)</f>
        <v>Расходы на приобретение коммунальной техники</v>
      </c>
      <c r="H126" s="553">
        <f t="shared" si="3"/>
        <v>1</v>
      </c>
    </row>
    <row r="127" spans="1:8" ht="93.75">
      <c r="A127" s="457" t="s">
        <v>53</v>
      </c>
      <c r="B127" s="457" t="s">
        <v>94</v>
      </c>
      <c r="C127" s="457" t="s">
        <v>37</v>
      </c>
      <c r="D127" s="457" t="s">
        <v>2347</v>
      </c>
      <c r="E127" s="29" t="s">
        <v>2283</v>
      </c>
      <c r="F127" s="5" t="str">
        <f t="shared" si="2"/>
        <v>04 2 02 21490</v>
      </c>
      <c r="G127" s="1" t="str">
        <f>INDEX('2018 реш'!$B:$C,MATCH($F127,'2018 реш'!$B:$B,0),2)</f>
        <v>Расходы за счет средств субсидии, выделяемой из бюджета Ставропольского края бюджету города Ставрополя на осуществление функций административного центра Ставропольского края, на ремонт тротуаров на территории города Ставрополя</v>
      </c>
      <c r="H127" s="553">
        <f t="shared" si="3"/>
        <v>1</v>
      </c>
    </row>
    <row r="128" spans="1:8" ht="112.5">
      <c r="A128" s="457" t="s">
        <v>53</v>
      </c>
      <c r="B128" s="457" t="s">
        <v>94</v>
      </c>
      <c r="C128" s="457" t="s">
        <v>37</v>
      </c>
      <c r="D128" s="457" t="s">
        <v>439</v>
      </c>
      <c r="E128" s="190" t="s">
        <v>1663</v>
      </c>
      <c r="F128" s="5" t="str">
        <f t="shared" si="2"/>
        <v>04 2 02 60090</v>
      </c>
      <c r="G128" s="1" t="str">
        <f>INDEX('2018 реш'!$B:$C,MATCH($F128,'2018 реш'!$B:$B,0),2)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H128" s="553">
        <f t="shared" si="3"/>
        <v>1</v>
      </c>
    </row>
    <row r="129" spans="1:8" ht="56.25">
      <c r="A129" s="457" t="s">
        <v>53</v>
      </c>
      <c r="B129" s="457" t="s">
        <v>94</v>
      </c>
      <c r="C129" s="457" t="s">
        <v>37</v>
      </c>
      <c r="D129" s="457" t="s">
        <v>1562</v>
      </c>
      <c r="E129" s="190" t="s">
        <v>1664</v>
      </c>
      <c r="F129" s="5" t="str">
        <f t="shared" si="2"/>
        <v>04 2 02 S6460</v>
      </c>
      <c r="G129" s="1" t="str">
        <f>INDEX('2018 реш'!$B:$C,MATCH($F129,'2018 реш'!$B:$B,0),2)</f>
        <v>Капитальный ремонт и ремонт автомобильных дорог общего пользования местного значения в границах города Ставрополя за счет средств местного бюджета</v>
      </c>
      <c r="H129" s="553">
        <f t="shared" si="3"/>
        <v>1</v>
      </c>
    </row>
    <row r="130" spans="1:8" ht="39">
      <c r="A130" s="452" t="s">
        <v>53</v>
      </c>
      <c r="B130" s="452" t="s">
        <v>94</v>
      </c>
      <c r="C130" s="452" t="s">
        <v>48</v>
      </c>
      <c r="D130" s="452" t="s">
        <v>13</v>
      </c>
      <c r="E130" s="453" t="s">
        <v>1332</v>
      </c>
      <c r="F130" s="5" t="str">
        <f t="shared" si="2"/>
        <v>04 2 03 00000</v>
      </c>
      <c r="G130" s="1" t="str">
        <f>INDEX('2018 реш'!$B:$C,MATCH($F130,'2018 реш'!$B:$B,0),2)</f>
        <v>Основное мероприятие «Повышение безопасности дорожного движения на территории города Ставрополя»</v>
      </c>
      <c r="H130" s="553">
        <f t="shared" si="3"/>
        <v>1</v>
      </c>
    </row>
    <row r="131" spans="1:8" ht="37.5">
      <c r="A131" s="457" t="s">
        <v>53</v>
      </c>
      <c r="B131" s="457" t="s">
        <v>94</v>
      </c>
      <c r="C131" s="457" t="s">
        <v>48</v>
      </c>
      <c r="D131" s="457" t="s">
        <v>22</v>
      </c>
      <c r="E131" s="140" t="s">
        <v>34</v>
      </c>
      <c r="F131" s="5" t="str">
        <f t="shared" si="2"/>
        <v>04 2 03 11010</v>
      </c>
      <c r="G131" s="1" t="str">
        <f>INDEX('2018 реш'!$B:$C,MATCH($F131,'2018 реш'!$B:$B,0),2)</f>
        <v>Расходы на обеспечение деятельности (оказание услуг) муниципальных учреждений</v>
      </c>
      <c r="H131" s="553">
        <f t="shared" si="3"/>
        <v>1</v>
      </c>
    </row>
    <row r="132" spans="1:8" ht="75">
      <c r="A132" s="457" t="s">
        <v>53</v>
      </c>
      <c r="B132" s="457" t="s">
        <v>94</v>
      </c>
      <c r="C132" s="457" t="s">
        <v>48</v>
      </c>
      <c r="D132" s="457" t="s">
        <v>445</v>
      </c>
      <c r="E132" s="190" t="s">
        <v>1333</v>
      </c>
      <c r="F132" s="5" t="str">
        <f t="shared" si="2"/>
        <v>04 2 03 20570</v>
      </c>
      <c r="G132" s="1" t="str">
        <f>INDEX('2018 реш'!$B:$C,MATCH($F132,'2018 реш'!$B:$B,0),2)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H132" s="553">
        <f t="shared" si="3"/>
        <v>1</v>
      </c>
    </row>
    <row r="133" spans="1:8" ht="37.5">
      <c r="A133" s="25" t="s">
        <v>53</v>
      </c>
      <c r="B133" s="25" t="s">
        <v>316</v>
      </c>
      <c r="C133" s="25" t="s">
        <v>12</v>
      </c>
      <c r="D133" s="25" t="s">
        <v>13</v>
      </c>
      <c r="E133" s="223" t="s">
        <v>2220</v>
      </c>
      <c r="F133" s="5" t="str">
        <f t="shared" si="2"/>
        <v>04 3 00 00000</v>
      </c>
      <c r="G133" s="1" t="str">
        <f>INDEX('2018 реш'!$B:$C,MATCH($F133,'2018 реш'!$B:$B,0),2)</f>
        <v>Подпрограмма «Формирование современной городской среды на территории города Ставрополя»</v>
      </c>
      <c r="H133" s="553">
        <f t="shared" si="3"/>
        <v>1</v>
      </c>
    </row>
    <row r="134" spans="1:8" ht="56.25">
      <c r="A134" s="452" t="s">
        <v>53</v>
      </c>
      <c r="B134" s="452" t="s">
        <v>316</v>
      </c>
      <c r="C134" s="452" t="s">
        <v>7</v>
      </c>
      <c r="D134" s="452" t="s">
        <v>13</v>
      </c>
      <c r="E134" s="453" t="s">
        <v>1335</v>
      </c>
      <c r="F134" s="5" t="str">
        <f t="shared" si="2"/>
        <v>04 3 01 00000</v>
      </c>
      <c r="G134" s="1" t="str">
        <f>INDEX('2018 реш'!$B:$C,MATCH($F134,'2018 реш'!$B:$B,0),2)</f>
        <v>Основное мероприятие «Осуществление деятельности по использованию, охране, защите и воспроизводству городских лесов»</v>
      </c>
      <c r="H134" s="553">
        <f t="shared" si="3"/>
        <v>1</v>
      </c>
    </row>
    <row r="135" spans="1:8" ht="37.5">
      <c r="A135" s="457" t="s">
        <v>53</v>
      </c>
      <c r="B135" s="457" t="s">
        <v>316</v>
      </c>
      <c r="C135" s="457" t="s">
        <v>7</v>
      </c>
      <c r="D135" s="457" t="s">
        <v>22</v>
      </c>
      <c r="E135" s="140" t="s">
        <v>34</v>
      </c>
      <c r="F135" s="5" t="str">
        <f t="shared" si="2"/>
        <v>04 3 01 11010</v>
      </c>
      <c r="G135" s="1" t="str">
        <f>INDEX('2018 реш'!$B:$C,MATCH($F135,'2018 реш'!$B:$B,0),2)</f>
        <v>Расходы на обеспечение деятельности (оказание услуг) муниципальных учреждений</v>
      </c>
      <c r="H135" s="553">
        <f t="shared" si="3"/>
        <v>1</v>
      </c>
    </row>
    <row r="136" spans="1:8" ht="56.25">
      <c r="A136" s="452" t="s">
        <v>53</v>
      </c>
      <c r="B136" s="452" t="s">
        <v>316</v>
      </c>
      <c r="C136" s="452" t="s">
        <v>37</v>
      </c>
      <c r="D136" s="452" t="s">
        <v>13</v>
      </c>
      <c r="E136" s="453" t="s">
        <v>1337</v>
      </c>
      <c r="F136" s="5" t="str">
        <f t="shared" si="2"/>
        <v>04 3 02 00000</v>
      </c>
      <c r="G136" s="1" t="str">
        <f>INDEX('2018 реш'!$B:$C,MATCH($F136,'2018 реш'!$B:$B,0),2)</f>
        <v>Основное мероприятие «Создание и обеспечение надлежащего состояния мест захоронения на территории города Ставрополя»</v>
      </c>
      <c r="H136" s="553">
        <f t="shared" si="3"/>
        <v>1</v>
      </c>
    </row>
    <row r="137" spans="1:8" ht="56.25">
      <c r="A137" s="457" t="s">
        <v>53</v>
      </c>
      <c r="B137" s="457" t="s">
        <v>316</v>
      </c>
      <c r="C137" s="457" t="s">
        <v>37</v>
      </c>
      <c r="D137" s="457" t="s">
        <v>463</v>
      </c>
      <c r="E137" s="190" t="s">
        <v>2285</v>
      </c>
      <c r="F137" s="5" t="str">
        <f t="shared" ref="F137:F200" si="4">CONCATENATE(A137," ",B137," ",C137," ",D137)</f>
        <v>04 3 02 20290</v>
      </c>
      <c r="G137" s="1" t="str">
        <f>INDEX('2018 реш'!$B:$C,MATCH($F137,'2018 реш'!$B:$B,0),2)</f>
        <v>Расходы на проектирование, устройство, благоустройство и содержание муниципальных общественных кладбищ города Ставрополя</v>
      </c>
      <c r="H137" s="553">
        <f t="shared" ref="H137:H200" si="5">IF(E137=G137,1,0)</f>
        <v>1</v>
      </c>
    </row>
    <row r="138" spans="1:8" ht="58.5">
      <c r="A138" s="452" t="s">
        <v>53</v>
      </c>
      <c r="B138" s="452" t="s">
        <v>316</v>
      </c>
      <c r="C138" s="452" t="s">
        <v>48</v>
      </c>
      <c r="D138" s="452" t="s">
        <v>13</v>
      </c>
      <c r="E138" s="453" t="s">
        <v>1342</v>
      </c>
      <c r="F138" s="5" t="str">
        <f t="shared" si="4"/>
        <v>04 3 03 00000</v>
      </c>
      <c r="G138" s="1" t="str">
        <f>INDEX('2018 реш'!$B:$C,MATCH($F138,'2018 реш'!$B:$B,0),2)</f>
        <v>Основное мероприятие «Организация отлова и содержания безнадзорных животных, сбор трупов и их захоронение в установленном порядке»</v>
      </c>
      <c r="H138" s="553">
        <f t="shared" si="5"/>
        <v>1</v>
      </c>
    </row>
    <row r="139" spans="1:8" ht="56.25">
      <c r="A139" s="14" t="s">
        <v>53</v>
      </c>
      <c r="B139" s="14" t="s">
        <v>316</v>
      </c>
      <c r="C139" s="440" t="s">
        <v>48</v>
      </c>
      <c r="D139" s="440">
        <v>77150</v>
      </c>
      <c r="E139" s="190" t="s">
        <v>1343</v>
      </c>
      <c r="F139" s="5" t="str">
        <f t="shared" si="4"/>
        <v>04 3 03 77150</v>
      </c>
      <c r="G139" s="1" t="str">
        <f>INDEX('2018 реш'!$B:$C,MATCH($F139,'2018 реш'!$B:$B,0),2)</f>
        <v>Организация проведения на территории города Ставрополя мероприятий по отлову и содержанию безнадзорных животных</v>
      </c>
      <c r="H139" s="553">
        <f t="shared" si="5"/>
        <v>1</v>
      </c>
    </row>
    <row r="140" spans="1:8" ht="39">
      <c r="A140" s="452" t="s">
        <v>53</v>
      </c>
      <c r="B140" s="452" t="s">
        <v>316</v>
      </c>
      <c r="C140" s="452" t="s">
        <v>53</v>
      </c>
      <c r="D140" s="452" t="s">
        <v>13</v>
      </c>
      <c r="E140" s="453" t="s">
        <v>1344</v>
      </c>
      <c r="F140" s="5" t="str">
        <f t="shared" si="4"/>
        <v>04 3 04 00000</v>
      </c>
      <c r="G140" s="1" t="str">
        <f>INDEX('2018 реш'!$B:$C,MATCH($F140,'2018 реш'!$B:$B,0),2)</f>
        <v>Основное мероприятие «Благоустройство территории города Ставрополя»</v>
      </c>
      <c r="H140" s="553">
        <f t="shared" si="5"/>
        <v>1</v>
      </c>
    </row>
    <row r="141" spans="1:8" ht="37.5">
      <c r="A141" s="457" t="s">
        <v>53</v>
      </c>
      <c r="B141" s="457" t="s">
        <v>316</v>
      </c>
      <c r="C141" s="457" t="s">
        <v>53</v>
      </c>
      <c r="D141" s="457" t="s">
        <v>22</v>
      </c>
      <c r="E141" s="190" t="s">
        <v>34</v>
      </c>
      <c r="F141" s="5" t="str">
        <f t="shared" si="4"/>
        <v>04 3 04 11010</v>
      </c>
      <c r="G141" s="1" t="str">
        <f>INDEX('2018 реш'!$B:$C,MATCH($F141,'2018 реш'!$B:$B,0),2)</f>
        <v>Расходы на обеспечение деятельности (оказание услуг) муниципальных учреждений</v>
      </c>
      <c r="H141" s="553">
        <f t="shared" si="5"/>
        <v>1</v>
      </c>
    </row>
    <row r="142" spans="1:8" ht="37.5">
      <c r="A142" s="457" t="s">
        <v>53</v>
      </c>
      <c r="B142" s="457" t="s">
        <v>316</v>
      </c>
      <c r="C142" s="457" t="s">
        <v>53</v>
      </c>
      <c r="D142" s="457" t="s">
        <v>472</v>
      </c>
      <c r="E142" s="265" t="s">
        <v>1668</v>
      </c>
      <c r="F142" s="5" t="str">
        <f t="shared" si="4"/>
        <v>04 3 04 20280</v>
      </c>
      <c r="G142" s="1" t="str">
        <f>INDEX('2018 реш'!$B:$C,MATCH($F142,'2018 реш'!$B:$B,0),2)</f>
        <v>Расходы на обеспечение уличного освещения территории города Ставрополя</v>
      </c>
      <c r="H142" s="553">
        <f t="shared" si="5"/>
        <v>1</v>
      </c>
    </row>
    <row r="143" spans="1:8" ht="37.5">
      <c r="A143" s="457" t="s">
        <v>53</v>
      </c>
      <c r="B143" s="457" t="s">
        <v>316</v>
      </c>
      <c r="C143" s="457" t="s">
        <v>53</v>
      </c>
      <c r="D143" s="457" t="s">
        <v>477</v>
      </c>
      <c r="E143" s="190" t="s">
        <v>476</v>
      </c>
      <c r="F143" s="5" t="str">
        <f t="shared" si="4"/>
        <v>04 3 04 20300</v>
      </c>
      <c r="G143" s="1" t="str">
        <f>INDEX('2018 реш'!$B:$C,MATCH($F143,'2018 реш'!$B:$B,0),2)</f>
        <v>Расходы на прочие мероприятия по благоустройству территории города Ставрополя</v>
      </c>
      <c r="H143" s="553">
        <f t="shared" si="5"/>
        <v>1</v>
      </c>
    </row>
    <row r="144" spans="1:8" ht="37.5">
      <c r="A144" s="457" t="s">
        <v>53</v>
      </c>
      <c r="B144" s="457" t="s">
        <v>316</v>
      </c>
      <c r="C144" s="457" t="s">
        <v>53</v>
      </c>
      <c r="D144" s="457" t="s">
        <v>482</v>
      </c>
      <c r="E144" s="190" t="s">
        <v>481</v>
      </c>
      <c r="F144" s="5" t="str">
        <f t="shared" si="4"/>
        <v>04 3 04 20780</v>
      </c>
      <c r="G144" s="1" t="str">
        <f>INDEX('2018 реш'!$B:$C,MATCH($F144,'2018 реш'!$B:$B,0),2)</f>
        <v>Расходы на проведение мероприятий по озеленению территории города Ставрополя</v>
      </c>
      <c r="H144" s="553">
        <f t="shared" si="5"/>
        <v>1</v>
      </c>
    </row>
    <row r="145" spans="1:8" ht="112.5">
      <c r="A145" s="457" t="s">
        <v>53</v>
      </c>
      <c r="B145" s="457" t="s">
        <v>316</v>
      </c>
      <c r="C145" s="457" t="s">
        <v>53</v>
      </c>
      <c r="D145" s="457" t="s">
        <v>487</v>
      </c>
      <c r="E145" s="410" t="s">
        <v>2286</v>
      </c>
      <c r="F145" s="5" t="str">
        <f t="shared" si="4"/>
        <v>04 3 04 20790</v>
      </c>
      <c r="G145" s="1" t="str">
        <f>INDEX('2018 реш'!$B:$C,MATCH($F145,'2018 реш'!$B:$B,0),2)</f>
        <v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проведение мероприятий по озеленению территории города Ставрополя</v>
      </c>
      <c r="H145" s="553">
        <f t="shared" si="5"/>
        <v>1</v>
      </c>
    </row>
    <row r="146" spans="1:8" ht="37.5">
      <c r="A146" s="457" t="s">
        <v>53</v>
      </c>
      <c r="B146" s="457" t="s">
        <v>316</v>
      </c>
      <c r="C146" s="457" t="s">
        <v>53</v>
      </c>
      <c r="D146" s="457" t="s">
        <v>1859</v>
      </c>
      <c r="E146" s="190" t="s">
        <v>1669</v>
      </c>
      <c r="F146" s="5" t="str">
        <f t="shared" si="4"/>
        <v>04 3 04 21070</v>
      </c>
      <c r="G146" s="1" t="str">
        <f>INDEX('2018 реш'!$B:$C,MATCH($F146,'2018 реш'!$B:$B,0),2)</f>
        <v>Расходы на проведение работ по уходу за зелеными насаждениями</v>
      </c>
      <c r="H146" s="553">
        <f t="shared" si="5"/>
        <v>1</v>
      </c>
    </row>
    <row r="147" spans="1:8" ht="93.75">
      <c r="A147" s="457" t="s">
        <v>53</v>
      </c>
      <c r="B147" s="457" t="s">
        <v>316</v>
      </c>
      <c r="C147" s="457" t="s">
        <v>53</v>
      </c>
      <c r="D147" s="457" t="s">
        <v>1860</v>
      </c>
      <c r="E147" s="414" t="s">
        <v>2287</v>
      </c>
      <c r="F147" s="5" t="str">
        <f t="shared" si="4"/>
        <v>04 3 04 21080</v>
      </c>
      <c r="G147" s="1" t="str">
        <f>INDEX('2018 реш'!$B:$C,MATCH($F147,'2018 реш'!$B:$B,0),2)</f>
        <v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содержание центральной части города Ставрополя</v>
      </c>
      <c r="H147" s="553">
        <f t="shared" si="5"/>
        <v>1</v>
      </c>
    </row>
    <row r="148" spans="1:8" ht="168.75">
      <c r="A148" s="457" t="s">
        <v>53</v>
      </c>
      <c r="B148" s="457" t="s">
        <v>316</v>
      </c>
      <c r="C148" s="457" t="s">
        <v>53</v>
      </c>
      <c r="D148" s="457" t="s">
        <v>2348</v>
      </c>
      <c r="E148" s="410" t="s">
        <v>2288</v>
      </c>
      <c r="F148" s="5" t="str">
        <f t="shared" si="4"/>
        <v>04 3 04 21480</v>
      </c>
      <c r="G148" s="1" t="str">
        <f>INDEX('2018 реш'!$B:$C,MATCH($F148,'2018 реш'!$B:$B,0),2)</f>
        <v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благоустройство территории, прилегающей к физкультурно-оздоровительному комплексу с крытым катком, расположенному по адресу: город Ставрополь, квартал 525, улица Тухачевского, 6/1 (озеленение, уличное освещение, ремонт инженерных  сетей)</v>
      </c>
      <c r="H148" s="553">
        <f t="shared" si="5"/>
        <v>1</v>
      </c>
    </row>
    <row r="149" spans="1:8" ht="37.5">
      <c r="A149" s="457" t="s">
        <v>53</v>
      </c>
      <c r="B149" s="457" t="s">
        <v>316</v>
      </c>
      <c r="C149" s="457" t="s">
        <v>53</v>
      </c>
      <c r="D149" s="457" t="s">
        <v>2349</v>
      </c>
      <c r="E149" s="410" t="s">
        <v>2290</v>
      </c>
      <c r="F149" s="5" t="str">
        <f t="shared" si="4"/>
        <v>04 3 04 21510</v>
      </c>
      <c r="G149" s="1" t="str">
        <f>INDEX('2018 реш'!$B:$C,MATCH($F149,'2018 реш'!$B:$B,0),2)</f>
        <v>Расходы на приобретение коммунальной техники, райдеров и прицепов тракторных</v>
      </c>
      <c r="H149" s="553">
        <f t="shared" si="5"/>
        <v>1</v>
      </c>
    </row>
    <row r="150" spans="1:8" ht="45">
      <c r="A150" s="207" t="s">
        <v>62</v>
      </c>
      <c r="B150" s="207" t="s">
        <v>8</v>
      </c>
      <c r="C150" s="207" t="s">
        <v>12</v>
      </c>
      <c r="D150" s="207" t="s">
        <v>13</v>
      </c>
      <c r="E150" s="267" t="s">
        <v>1675</v>
      </c>
      <c r="F150" s="5" t="str">
        <f t="shared" si="4"/>
        <v>05 0 00 00000</v>
      </c>
      <c r="G150" s="1" t="str">
        <f>INDEX('2018 реш'!$B:$C,MATCH($F150,'2018 реш'!$B:$B,0),2)</f>
        <v>Муниципальная программа «Развитие градостроительства на территории города Ставрополя»</v>
      </c>
      <c r="H150" s="553">
        <f t="shared" si="5"/>
        <v>1</v>
      </c>
    </row>
    <row r="151" spans="1:8" ht="56.25">
      <c r="A151" s="25" t="s">
        <v>62</v>
      </c>
      <c r="B151" s="25" t="s">
        <v>105</v>
      </c>
      <c r="C151" s="25" t="s">
        <v>12</v>
      </c>
      <c r="D151" s="25" t="s">
        <v>13</v>
      </c>
      <c r="E151" s="223" t="s">
        <v>1676</v>
      </c>
      <c r="F151" s="5" t="str">
        <f t="shared" si="4"/>
        <v>05 Б 00 00000</v>
      </c>
      <c r="G151" s="1" t="str">
        <f>INDEX('2018 реш'!$B:$C,MATCH($F151,'2018 реш'!$B:$B,0),2)</f>
        <v>Расходы в рамках реализации муниципальной программы «Развитие градостроительства на территории города Ставрополя»</v>
      </c>
      <c r="H151" s="553">
        <f t="shared" si="5"/>
        <v>1</v>
      </c>
    </row>
    <row r="152" spans="1:8" ht="93.75">
      <c r="A152" s="452" t="s">
        <v>62</v>
      </c>
      <c r="B152" s="452" t="s">
        <v>105</v>
      </c>
      <c r="C152" s="452" t="s">
        <v>7</v>
      </c>
      <c r="D152" s="452" t="s">
        <v>13</v>
      </c>
      <c r="E152" s="453" t="s">
        <v>1349</v>
      </c>
      <c r="F152" s="5" t="str">
        <f t="shared" si="4"/>
        <v>05 Б 01 00000</v>
      </c>
      <c r="G152" s="1" t="str">
        <f>INDEX('2018 реш'!$B:$C,MATCH($F152,'2018 реш'!$B:$B,0),2)</f>
        <v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v>
      </c>
      <c r="H152" s="553">
        <f t="shared" si="5"/>
        <v>1</v>
      </c>
    </row>
    <row r="153" spans="1:8" ht="37.5">
      <c r="A153" s="440" t="s">
        <v>62</v>
      </c>
      <c r="B153" s="440" t="s">
        <v>105</v>
      </c>
      <c r="C153" s="440" t="s">
        <v>7</v>
      </c>
      <c r="D153" s="440" t="s">
        <v>503</v>
      </c>
      <c r="E153" s="190" t="s">
        <v>1679</v>
      </c>
      <c r="F153" s="5" t="str">
        <f t="shared" si="4"/>
        <v>05 Б 01 20390</v>
      </c>
      <c r="G153" s="1" t="str">
        <f>INDEX('2018 реш'!$B:$C,MATCH($F153,'2018 реш'!$B:$B,0),2)</f>
        <v>Расходы на подготовку документов территориального планирования города Ставрополя</v>
      </c>
      <c r="H153" s="553">
        <f t="shared" si="5"/>
        <v>1</v>
      </c>
    </row>
    <row r="154" spans="1:8" ht="93.75">
      <c r="A154" s="452" t="s">
        <v>62</v>
      </c>
      <c r="B154" s="452" t="s">
        <v>105</v>
      </c>
      <c r="C154" s="452" t="s">
        <v>37</v>
      </c>
      <c r="D154" s="452" t="s">
        <v>13</v>
      </c>
      <c r="E154" s="453" t="s">
        <v>1681</v>
      </c>
      <c r="F154" s="5" t="str">
        <f t="shared" si="4"/>
        <v>05 Б 02 00000</v>
      </c>
      <c r="G154" s="1" t="str">
        <f>INDEX('2018 реш'!$B:$C,MATCH($F154,'2018 реш'!$B:$B,0),2)</f>
        <v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v>
      </c>
      <c r="H154" s="553">
        <f t="shared" si="5"/>
        <v>1</v>
      </c>
    </row>
    <row r="155" spans="1:8">
      <c r="A155" s="440" t="s">
        <v>62</v>
      </c>
      <c r="B155" s="440" t="s">
        <v>105</v>
      </c>
      <c r="C155" s="440" t="s">
        <v>37</v>
      </c>
      <c r="D155" s="440" t="s">
        <v>1896</v>
      </c>
      <c r="E155" s="190" t="s">
        <v>1897</v>
      </c>
      <c r="F155" s="5" t="str">
        <f t="shared" si="4"/>
        <v>05 Б 02 21190</v>
      </c>
      <c r="G155" s="1" t="str">
        <f>INDEX('2018 реш'!$B:$C,MATCH($F155,'2018 реш'!$B:$B,0),2)</f>
        <v>Расходы на разработку градостроительной документации</v>
      </c>
      <c r="H155" s="553">
        <f t="shared" si="5"/>
        <v>1</v>
      </c>
    </row>
    <row r="156" spans="1:8" ht="45">
      <c r="A156" s="9" t="s">
        <v>68</v>
      </c>
      <c r="B156" s="9" t="s">
        <v>8</v>
      </c>
      <c r="C156" s="9" t="s">
        <v>12</v>
      </c>
      <c r="D156" s="9" t="s">
        <v>13</v>
      </c>
      <c r="E156" s="136" t="s">
        <v>1684</v>
      </c>
      <c r="F156" s="5" t="str">
        <f t="shared" si="4"/>
        <v>06 0 00 00000</v>
      </c>
      <c r="G156" s="1" t="str">
        <f>INDEX('2018 реш'!$B:$C,MATCH($F156,'2018 реш'!$B:$B,0),2)</f>
        <v>Муниципальная программа «Обеспечение жильем молодых семей в городе Ставрополе»</v>
      </c>
      <c r="H156" s="553">
        <f t="shared" si="5"/>
        <v>1</v>
      </c>
    </row>
    <row r="157" spans="1:8" ht="56.25">
      <c r="A157" s="25" t="s">
        <v>68</v>
      </c>
      <c r="B157" s="25" t="s">
        <v>105</v>
      </c>
      <c r="C157" s="25" t="s">
        <v>12</v>
      </c>
      <c r="D157" s="25" t="s">
        <v>13</v>
      </c>
      <c r="E157" s="223" t="s">
        <v>1685</v>
      </c>
      <c r="F157" s="5" t="str">
        <f t="shared" si="4"/>
        <v>06 Б 00 00000</v>
      </c>
      <c r="G157" s="1" t="str">
        <f>INDEX('2018 реш'!$B:$C,MATCH($F157,'2018 реш'!$B:$B,0),2)</f>
        <v xml:space="preserve">Расходы в рамках реализации муниципальной программы «Обеспечение жильем молодых семей в городе Ставрополе»  </v>
      </c>
      <c r="H157" s="553">
        <f t="shared" si="5"/>
        <v>1</v>
      </c>
    </row>
    <row r="158" spans="1:8" ht="39">
      <c r="A158" s="452" t="s">
        <v>68</v>
      </c>
      <c r="B158" s="452" t="s">
        <v>105</v>
      </c>
      <c r="C158" s="452" t="s">
        <v>7</v>
      </c>
      <c r="D158" s="452" t="s">
        <v>13</v>
      </c>
      <c r="E158" s="453" t="s">
        <v>1351</v>
      </c>
      <c r="F158" s="5" t="str">
        <f t="shared" si="4"/>
        <v>06 Б 01 00000</v>
      </c>
      <c r="G158" s="1" t="str">
        <f>INDEX('2018 реш'!$B:$C,MATCH($F158,'2018 реш'!$B:$B,0),2)</f>
        <v>Основное мероприятие «Предоставление молодым семьям социальных выплат»</v>
      </c>
      <c r="H158" s="553">
        <f t="shared" si="5"/>
        <v>1</v>
      </c>
    </row>
    <row r="159" spans="1:8" ht="37.5">
      <c r="A159" s="440" t="s">
        <v>68</v>
      </c>
      <c r="B159" s="440" t="s">
        <v>105</v>
      </c>
      <c r="C159" s="440" t="s">
        <v>7</v>
      </c>
      <c r="D159" s="440" t="s">
        <v>1569</v>
      </c>
      <c r="E159" s="410" t="s">
        <v>2293</v>
      </c>
      <c r="F159" s="5" t="str">
        <f t="shared" si="4"/>
        <v>06 Б 01 L0200</v>
      </c>
      <c r="G159" s="1" t="str">
        <f>INDEX('2018 реш'!$B:$C,MATCH($F159,'2018 реш'!$B:$B,0),2)</f>
        <v>Предоставление молодым семьям социальных выплат на приобретение (строительство) жилья</v>
      </c>
      <c r="H159" s="553">
        <f t="shared" si="5"/>
        <v>1</v>
      </c>
    </row>
    <row r="160" spans="1:8" ht="45">
      <c r="A160" s="9" t="s">
        <v>73</v>
      </c>
      <c r="B160" s="9" t="s">
        <v>8</v>
      </c>
      <c r="C160" s="9" t="s">
        <v>12</v>
      </c>
      <c r="D160" s="9" t="s">
        <v>13</v>
      </c>
      <c r="E160" s="136" t="s">
        <v>1690</v>
      </c>
      <c r="F160" s="5" t="str">
        <f t="shared" si="4"/>
        <v>07 0 00 00000</v>
      </c>
      <c r="G160" s="1" t="str">
        <f>INDEX('2018 реш'!$B:$C,MATCH($F160,'2018 реш'!$B:$B,0),2)</f>
        <v>Муниципальная программа «Культура города Ставрополя»</v>
      </c>
      <c r="H160" s="553">
        <f t="shared" si="5"/>
        <v>1</v>
      </c>
    </row>
    <row r="161" spans="1:8" ht="93.75">
      <c r="A161" s="25" t="s">
        <v>73</v>
      </c>
      <c r="B161" s="25" t="s">
        <v>15</v>
      </c>
      <c r="C161" s="25" t="s">
        <v>12</v>
      </c>
      <c r="D161" s="25" t="s">
        <v>13</v>
      </c>
      <c r="E161" s="223" t="s">
        <v>1691</v>
      </c>
      <c r="F161" s="5" t="str">
        <f t="shared" si="4"/>
        <v>07 1 00 00000</v>
      </c>
      <c r="G161" s="1" t="str">
        <f>INDEX('2018 реш'!$B:$C,MATCH($F161,'2018 реш'!$B:$B,0),2)</f>
        <v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v>
      </c>
      <c r="H161" s="553">
        <f t="shared" si="5"/>
        <v>1</v>
      </c>
    </row>
    <row r="162" spans="1:8" ht="112.5">
      <c r="A162" s="452" t="s">
        <v>73</v>
      </c>
      <c r="B162" s="452" t="s">
        <v>15</v>
      </c>
      <c r="C162" s="452" t="s">
        <v>7</v>
      </c>
      <c r="D162" s="452" t="s">
        <v>13</v>
      </c>
      <c r="E162" s="453" t="s">
        <v>1367</v>
      </c>
      <c r="F162" s="5" t="str">
        <f t="shared" si="4"/>
        <v>07 1 01 00000</v>
      </c>
      <c r="G162" s="1" t="str">
        <f>INDEX('2018 реш'!$B:$C,MATCH($F162,'2018 реш'!$B:$B,0),2)</f>
        <v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v>
      </c>
      <c r="H162" s="553">
        <f t="shared" si="5"/>
        <v>1</v>
      </c>
    </row>
    <row r="163" spans="1:8" ht="37.5">
      <c r="A163" s="440" t="s">
        <v>73</v>
      </c>
      <c r="B163" s="440" t="s">
        <v>15</v>
      </c>
      <c r="C163" s="440" t="s">
        <v>7</v>
      </c>
      <c r="D163" s="440" t="s">
        <v>535</v>
      </c>
      <c r="E163" s="450" t="s">
        <v>534</v>
      </c>
      <c r="F163" s="5" t="str">
        <f t="shared" si="4"/>
        <v>07 1 01 20060</v>
      </c>
      <c r="G163" s="1" t="str">
        <f>INDEX('2018 реш'!$B:$C,MATCH($F163,'2018 реш'!$B:$B,0),2)</f>
        <v>Расходы на проведение культурно-массовых мероприятий в городе Ставрополе</v>
      </c>
      <c r="H163" s="553">
        <f t="shared" si="5"/>
        <v>1</v>
      </c>
    </row>
    <row r="164" spans="1:8" ht="56.25">
      <c r="A164" s="440" t="s">
        <v>73</v>
      </c>
      <c r="B164" s="440" t="s">
        <v>15</v>
      </c>
      <c r="C164" s="440" t="s">
        <v>7</v>
      </c>
      <c r="D164" s="440" t="s">
        <v>537</v>
      </c>
      <c r="E164" s="450" t="s">
        <v>1692</v>
      </c>
      <c r="F164" s="5" t="str">
        <f t="shared" si="4"/>
        <v>07 1 01 21130</v>
      </c>
      <c r="G164" s="1" t="str">
        <f>INDEX('2018 реш'!$B:$C,MATCH($F164,'2018 реш'!$B:$B,0),2)</f>
        <v>Расходы на размещение информационных баннеров на лайтбоксах на остановочных пунктах в городе Ставрополе</v>
      </c>
      <c r="H164" s="553">
        <f t="shared" si="5"/>
        <v>1</v>
      </c>
    </row>
    <row r="165" spans="1:8">
      <c r="A165" s="25" t="s">
        <v>73</v>
      </c>
      <c r="B165" s="25" t="s">
        <v>94</v>
      </c>
      <c r="C165" s="25" t="s">
        <v>12</v>
      </c>
      <c r="D165" s="25" t="s">
        <v>13</v>
      </c>
      <c r="E165" s="223" t="s">
        <v>540</v>
      </c>
      <c r="F165" s="5" t="str">
        <f t="shared" si="4"/>
        <v>07 2 00 00000</v>
      </c>
      <c r="G165" s="1" t="str">
        <f>INDEX('2018 реш'!$B:$C,MATCH($F165,'2018 реш'!$B:$B,0),2)</f>
        <v>Подпрограмма «Развитие культуры города Ставрополя»</v>
      </c>
      <c r="H165" s="553">
        <f t="shared" si="5"/>
        <v>1</v>
      </c>
    </row>
    <row r="166" spans="1:8" ht="75">
      <c r="A166" s="452" t="s">
        <v>73</v>
      </c>
      <c r="B166" s="452" t="s">
        <v>94</v>
      </c>
      <c r="C166" s="452" t="s">
        <v>7</v>
      </c>
      <c r="D166" s="452" t="s">
        <v>13</v>
      </c>
      <c r="E166" s="453" t="s">
        <v>1693</v>
      </c>
      <c r="F166" s="5" t="str">
        <f t="shared" si="4"/>
        <v>07 2 01 00000</v>
      </c>
      <c r="G166" s="1" t="str">
        <f>INDEX('2018 реш'!$B:$C,MATCH($F166,'2018 реш'!$B:$B,0),2)</f>
        <v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v>
      </c>
      <c r="H166" s="553">
        <f t="shared" si="5"/>
        <v>1</v>
      </c>
    </row>
    <row r="167" spans="1:8" ht="37.5">
      <c r="A167" s="440" t="s">
        <v>73</v>
      </c>
      <c r="B167" s="440" t="s">
        <v>94</v>
      </c>
      <c r="C167" s="440" t="s">
        <v>7</v>
      </c>
      <c r="D167" s="457" t="s">
        <v>22</v>
      </c>
      <c r="E167" s="450" t="s">
        <v>34</v>
      </c>
      <c r="F167" s="5" t="str">
        <f t="shared" si="4"/>
        <v>07 2 01 11010</v>
      </c>
      <c r="G167" s="1" t="str">
        <f>INDEX('2018 реш'!$B:$C,MATCH($F167,'2018 реш'!$B:$B,0),2)</f>
        <v>Расходы на обеспечение деятельности (оказание услуг) муниципальных учреждений</v>
      </c>
      <c r="H167" s="553">
        <f t="shared" si="5"/>
        <v>1</v>
      </c>
    </row>
    <row r="168" spans="1:8" ht="56.25">
      <c r="A168" s="452" t="s">
        <v>73</v>
      </c>
      <c r="B168" s="452" t="s">
        <v>94</v>
      </c>
      <c r="C168" s="452" t="s">
        <v>37</v>
      </c>
      <c r="D168" s="452" t="s">
        <v>13</v>
      </c>
      <c r="E168" s="453" t="s">
        <v>1373</v>
      </c>
      <c r="F168" s="5" t="str">
        <f t="shared" si="4"/>
        <v>07 2 02 00000</v>
      </c>
      <c r="G168" s="1" t="str">
        <f>INDEX('2018 реш'!$B:$C,MATCH($F168,'2018 реш'!$B:$B,0),2)</f>
        <v>Основное мероприятие «Обеспечение деятельности муниципальных учреждений  культурно-досугового типа»</v>
      </c>
      <c r="H168" s="553">
        <f t="shared" si="5"/>
        <v>1</v>
      </c>
    </row>
    <row r="169" spans="1:8" ht="37.5">
      <c r="A169" s="440" t="s">
        <v>73</v>
      </c>
      <c r="B169" s="440" t="s">
        <v>94</v>
      </c>
      <c r="C169" s="440" t="s">
        <v>37</v>
      </c>
      <c r="D169" s="457" t="s">
        <v>22</v>
      </c>
      <c r="E169" s="450" t="s">
        <v>34</v>
      </c>
      <c r="F169" s="5" t="str">
        <f t="shared" si="4"/>
        <v>07 2 02 11010</v>
      </c>
      <c r="G169" s="1" t="str">
        <f>INDEX('2018 реш'!$B:$C,MATCH($F169,'2018 реш'!$B:$B,0),2)</f>
        <v>Расходы на обеспечение деятельности (оказание услуг) муниципальных учреждений</v>
      </c>
      <c r="H169" s="553">
        <f t="shared" si="5"/>
        <v>1</v>
      </c>
    </row>
    <row r="170" spans="1:8" ht="56.25">
      <c r="A170" s="452" t="s">
        <v>73</v>
      </c>
      <c r="B170" s="452" t="s">
        <v>94</v>
      </c>
      <c r="C170" s="452" t="s">
        <v>48</v>
      </c>
      <c r="D170" s="452" t="s">
        <v>13</v>
      </c>
      <c r="E170" s="453" t="s">
        <v>1374</v>
      </c>
      <c r="F170" s="5" t="str">
        <f t="shared" si="4"/>
        <v>07 2 03 00000</v>
      </c>
      <c r="G170" s="1" t="str">
        <f>INDEX('2018 реш'!$B:$C,MATCH($F170,'2018 реш'!$B:$B,0),2)</f>
        <v>Основное мероприятие «Обеспечение деятельности муниципальных учреждений, осуществляющих музейное дело»</v>
      </c>
      <c r="H170" s="553">
        <f t="shared" si="5"/>
        <v>1</v>
      </c>
    </row>
    <row r="171" spans="1:8" ht="37.5">
      <c r="A171" s="440" t="s">
        <v>73</v>
      </c>
      <c r="B171" s="440" t="s">
        <v>94</v>
      </c>
      <c r="C171" s="440" t="s">
        <v>48</v>
      </c>
      <c r="D171" s="457" t="s">
        <v>22</v>
      </c>
      <c r="E171" s="450" t="s">
        <v>34</v>
      </c>
      <c r="F171" s="5" t="str">
        <f t="shared" si="4"/>
        <v>07 2 03 11010</v>
      </c>
      <c r="G171" s="1" t="str">
        <f>INDEX('2018 реш'!$B:$C,MATCH($F171,'2018 реш'!$B:$B,0),2)</f>
        <v>Расходы на обеспечение деятельности (оказание услуг) муниципальных учреждений</v>
      </c>
      <c r="H171" s="553">
        <f t="shared" si="5"/>
        <v>1</v>
      </c>
    </row>
    <row r="172" spans="1:8" ht="56.25">
      <c r="A172" s="452" t="s">
        <v>73</v>
      </c>
      <c r="B172" s="452" t="s">
        <v>94</v>
      </c>
      <c r="C172" s="452" t="s">
        <v>53</v>
      </c>
      <c r="D172" s="452" t="s">
        <v>13</v>
      </c>
      <c r="E172" s="453" t="s">
        <v>1375</v>
      </c>
      <c r="F172" s="5" t="str">
        <f t="shared" si="4"/>
        <v>07 2 04 00000</v>
      </c>
      <c r="G172" s="1" t="str">
        <f>INDEX('2018 реш'!$B:$C,MATCH($F172,'2018 реш'!$B:$B,0),2)</f>
        <v>Основное мероприятие «Обеспечение деятельности муниципальных учреждений, осуществляющих библиотечное обслуживание»</v>
      </c>
      <c r="H172" s="553">
        <f t="shared" si="5"/>
        <v>1</v>
      </c>
    </row>
    <row r="173" spans="1:8" ht="37.5">
      <c r="A173" s="440" t="s">
        <v>73</v>
      </c>
      <c r="B173" s="440" t="s">
        <v>94</v>
      </c>
      <c r="C173" s="440" t="s">
        <v>53</v>
      </c>
      <c r="D173" s="457" t="s">
        <v>22</v>
      </c>
      <c r="E173" s="450" t="s">
        <v>34</v>
      </c>
      <c r="F173" s="5" t="str">
        <f t="shared" si="4"/>
        <v>07 2 04 11010</v>
      </c>
      <c r="G173" s="1" t="str">
        <f>INDEX('2018 реш'!$B:$C,MATCH($F173,'2018 реш'!$B:$B,0),2)</f>
        <v>Расходы на обеспечение деятельности (оказание услуг) муниципальных учреждений</v>
      </c>
      <c r="H173" s="553">
        <f t="shared" si="5"/>
        <v>1</v>
      </c>
    </row>
    <row r="174" spans="1:8" ht="56.25">
      <c r="A174" s="440" t="s">
        <v>73</v>
      </c>
      <c r="B174" s="440" t="s">
        <v>94</v>
      </c>
      <c r="C174" s="440" t="s">
        <v>53</v>
      </c>
      <c r="D174" s="457" t="s">
        <v>1862</v>
      </c>
      <c r="E174" s="450" t="s">
        <v>1694</v>
      </c>
      <c r="F174" s="5" t="str">
        <f t="shared" si="4"/>
        <v>07 2 04 L5194</v>
      </c>
      <c r="G174" s="1" t="str">
        <f>INDEX('2018 реш'!$B:$C,MATCH($F174,'2018 реш'!$B:$B,0),2)</f>
        <v>Расходы на комплектование книжных фондов библиотек муниципальных образований за счет средств местного бюджета</v>
      </c>
      <c r="H174" s="553">
        <f t="shared" si="5"/>
        <v>1</v>
      </c>
    </row>
    <row r="175" spans="1:8" ht="56.25">
      <c r="A175" s="452" t="s">
        <v>73</v>
      </c>
      <c r="B175" s="452" t="s">
        <v>94</v>
      </c>
      <c r="C175" s="452" t="s">
        <v>62</v>
      </c>
      <c r="D175" s="452" t="s">
        <v>13</v>
      </c>
      <c r="E175" s="453" t="s">
        <v>1380</v>
      </c>
      <c r="F175" s="5" t="str">
        <f t="shared" si="4"/>
        <v>07 2 05 00000</v>
      </c>
      <c r="G175" s="1" t="str">
        <f>INDEX('2018 реш'!$B:$C,MATCH($F175,'2018 реш'!$B:$B,0),2)</f>
        <v>Основное мероприятие «Обеспечение деятельности муниципальных учреждений, осуществляющих театрально-концертную деятельность»</v>
      </c>
      <c r="H175" s="553">
        <f t="shared" si="5"/>
        <v>1</v>
      </c>
    </row>
    <row r="176" spans="1:8" ht="37.5">
      <c r="A176" s="440" t="s">
        <v>73</v>
      </c>
      <c r="B176" s="440" t="s">
        <v>94</v>
      </c>
      <c r="C176" s="440" t="s">
        <v>62</v>
      </c>
      <c r="D176" s="457" t="s">
        <v>22</v>
      </c>
      <c r="E176" s="450" t="s">
        <v>34</v>
      </c>
      <c r="F176" s="5" t="str">
        <f t="shared" si="4"/>
        <v>07 2 05 11010</v>
      </c>
      <c r="G176" s="1" t="str">
        <f>INDEX('2018 реш'!$B:$C,MATCH($F176,'2018 реш'!$B:$B,0),2)</f>
        <v>Расходы на обеспечение деятельности (оказание услуг) муниципальных учреждений</v>
      </c>
      <c r="H176" s="553">
        <f t="shared" si="5"/>
        <v>1</v>
      </c>
    </row>
    <row r="177" spans="1:8" ht="75">
      <c r="A177" s="452" t="s">
        <v>73</v>
      </c>
      <c r="B177" s="452" t="s">
        <v>94</v>
      </c>
      <c r="C177" s="452" t="s">
        <v>68</v>
      </c>
      <c r="D177" s="452" t="s">
        <v>13</v>
      </c>
      <c r="E177" s="453" t="s">
        <v>1381</v>
      </c>
      <c r="F177" s="5" t="str">
        <f t="shared" si="4"/>
        <v>07 2 06 00000</v>
      </c>
      <c r="G177" s="1" t="str">
        <f>INDEX('2018 реш'!$B:$C,MATCH($F177,'2018 реш'!$B:$B,0),2)</f>
        <v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v>
      </c>
      <c r="H177" s="553">
        <f t="shared" si="5"/>
        <v>1</v>
      </c>
    </row>
    <row r="178" spans="1:8" ht="56.25">
      <c r="A178" s="440" t="s">
        <v>73</v>
      </c>
      <c r="B178" s="440" t="s">
        <v>94</v>
      </c>
      <c r="C178" s="440" t="s">
        <v>68</v>
      </c>
      <c r="D178" s="440" t="s">
        <v>570</v>
      </c>
      <c r="E178" s="450" t="s">
        <v>569</v>
      </c>
      <c r="F178" s="5" t="str">
        <f t="shared" si="4"/>
        <v>07 2 06 20400</v>
      </c>
      <c r="G178" s="1" t="str">
        <f>INDEX('2018 реш'!$B:$C,MATCH($F178,'2018 реш'!$B:$B,0),2)</f>
        <v>Расходы на реализацию мероприятий, направленных на сохранение историко-культурного наследия города Ставрополя</v>
      </c>
      <c r="H178" s="553">
        <f t="shared" si="5"/>
        <v>1</v>
      </c>
    </row>
    <row r="179" spans="1:8" ht="150">
      <c r="A179" s="452" t="s">
        <v>73</v>
      </c>
      <c r="B179" s="452" t="s">
        <v>94</v>
      </c>
      <c r="C179" s="452" t="s">
        <v>93</v>
      </c>
      <c r="D179" s="452" t="s">
        <v>13</v>
      </c>
      <c r="E179" s="453" t="s">
        <v>1696</v>
      </c>
      <c r="F179" s="5" t="str">
        <f t="shared" si="4"/>
        <v>07 2 08 00000</v>
      </c>
      <c r="G179" s="1" t="str">
        <f>INDEX('2018 реш'!$B:$C,MATCH($F179,'2018 реш'!$B:$B,0),2)</f>
        <v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v>
      </c>
      <c r="H179" s="553">
        <f t="shared" si="5"/>
        <v>1</v>
      </c>
    </row>
    <row r="180" spans="1:8" ht="150">
      <c r="A180" s="440" t="s">
        <v>73</v>
      </c>
      <c r="B180" s="440" t="s">
        <v>94</v>
      </c>
      <c r="C180" s="440" t="s">
        <v>93</v>
      </c>
      <c r="D180" s="440" t="s">
        <v>578</v>
      </c>
      <c r="E180" s="450" t="s">
        <v>1697</v>
      </c>
      <c r="F180" s="5" t="str">
        <f t="shared" si="4"/>
        <v>07 2 08 21230</v>
      </c>
      <c r="G180" s="1" t="str">
        <f>INDEX('2018 реш'!$B:$C,MATCH($F180,'2018 реш'!$B:$B,0),2)</f>
        <v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v>
      </c>
      <c r="H180" s="553">
        <f t="shared" si="5"/>
        <v>1</v>
      </c>
    </row>
    <row r="181" spans="1:8" ht="56.25">
      <c r="A181" s="452" t="s">
        <v>73</v>
      </c>
      <c r="B181" s="452" t="s">
        <v>94</v>
      </c>
      <c r="C181" s="452" t="s">
        <v>580</v>
      </c>
      <c r="D181" s="452" t="s">
        <v>13</v>
      </c>
      <c r="E181" s="453" t="s">
        <v>1698</v>
      </c>
      <c r="F181" s="5" t="str">
        <f t="shared" si="4"/>
        <v>07 2 09 00000</v>
      </c>
      <c r="G181" s="1" t="str">
        <f>INDEX('2018 реш'!$B:$C,MATCH($F181,'2018 реш'!$B:$B,0),2)</f>
        <v>Основное мероприятие «Модернизация материально-технической базы муниципальных учреждений отрасли «Культура» города Ставрополя»</v>
      </c>
      <c r="H181" s="553">
        <f t="shared" si="5"/>
        <v>1</v>
      </c>
    </row>
    <row r="182" spans="1:8" ht="56.25">
      <c r="A182" s="440" t="s">
        <v>73</v>
      </c>
      <c r="B182" s="440" t="s">
        <v>94</v>
      </c>
      <c r="C182" s="440" t="s">
        <v>580</v>
      </c>
      <c r="D182" s="440" t="s">
        <v>1577</v>
      </c>
      <c r="E182" s="450" t="s">
        <v>1699</v>
      </c>
      <c r="F182" s="5" t="str">
        <f t="shared" si="4"/>
        <v>07 2 09 21280</v>
      </c>
      <c r="G182" s="1" t="str">
        <f>INDEX('2018 реш'!$B:$C,MATCH($F182,'2018 реш'!$B:$B,0),2)</f>
        <v>Расходы на модернизацию материально-технической базы муниципальных учреждений отрасли «Культура» города Ставрополя</v>
      </c>
      <c r="H182" s="553">
        <f t="shared" si="5"/>
        <v>1</v>
      </c>
    </row>
    <row r="183" spans="1:8" ht="93.75">
      <c r="A183" s="452" t="s">
        <v>73</v>
      </c>
      <c r="B183" s="452" t="s">
        <v>94</v>
      </c>
      <c r="C183" s="452" t="s">
        <v>703</v>
      </c>
      <c r="D183" s="452" t="s">
        <v>13</v>
      </c>
      <c r="E183" s="453" t="s">
        <v>2294</v>
      </c>
      <c r="F183" s="5" t="str">
        <f t="shared" si="4"/>
        <v>07 2 12 00000</v>
      </c>
      <c r="G183" s="1" t="str">
        <f>INDEX('2018 реш'!$B:$C,MATCH($F183,'2018 реш'!$B:$B,0),2)</f>
        <v>Основное мероприятие «Проведение работ по капитальному ремонту зданий и сооружений, благоустройству территорий в муниципальных бюджетных (автономных) учреждениях отрасли «Культура» города Ставрополя»</v>
      </c>
      <c r="H183" s="553">
        <f t="shared" si="5"/>
        <v>1</v>
      </c>
    </row>
    <row r="184" spans="1:8" ht="56.25">
      <c r="A184" s="440" t="s">
        <v>73</v>
      </c>
      <c r="B184" s="440" t="s">
        <v>94</v>
      </c>
      <c r="C184" s="440" t="s">
        <v>703</v>
      </c>
      <c r="D184" s="440" t="s">
        <v>2243</v>
      </c>
      <c r="E184" s="229" t="s">
        <v>2245</v>
      </c>
      <c r="F184" s="5" t="str">
        <f t="shared" si="4"/>
        <v>07 2 12 21430</v>
      </c>
      <c r="G184" s="1" t="str">
        <f>INDEX('2018 реш'!$B:$C,MATCH($F184,'2018 реш'!$B:$B,0),2)</f>
        <v>Расходы на проведение капитального ремонта зданий и сооружений муниципальных бюджетных (автономных) учреждений в сфере культуры</v>
      </c>
      <c r="H184" s="553">
        <f t="shared" si="5"/>
        <v>1</v>
      </c>
    </row>
    <row r="185" spans="1:8" ht="45">
      <c r="A185" s="9" t="s">
        <v>93</v>
      </c>
      <c r="B185" s="9" t="s">
        <v>8</v>
      </c>
      <c r="C185" s="9" t="s">
        <v>12</v>
      </c>
      <c r="D185" s="9" t="s">
        <v>13</v>
      </c>
      <c r="E185" s="136" t="s">
        <v>1713</v>
      </c>
      <c r="F185" s="5" t="str">
        <f t="shared" si="4"/>
        <v>08 0 00 00000</v>
      </c>
      <c r="G185" s="1" t="str">
        <f>INDEX('2018 реш'!$B:$C,MATCH($F185,'2018 реш'!$B:$B,0),2)</f>
        <v>Муниципальная программа «Развитие физической культуры и спорта в городе Ставрополе»</v>
      </c>
      <c r="H185" s="553">
        <f t="shared" si="5"/>
        <v>1</v>
      </c>
    </row>
    <row r="186" spans="1:8" ht="56.25">
      <c r="A186" s="25" t="s">
        <v>93</v>
      </c>
      <c r="B186" s="25" t="s">
        <v>15</v>
      </c>
      <c r="C186" s="25" t="s">
        <v>12</v>
      </c>
      <c r="D186" s="25" t="s">
        <v>13</v>
      </c>
      <c r="E186" s="232" t="s">
        <v>587</v>
      </c>
      <c r="F186" s="5" t="str">
        <f t="shared" si="4"/>
        <v>08 1 00 00000</v>
      </c>
      <c r="G186" s="1" t="str">
        <f>INDEX('2018 реш'!$B:$C,MATCH($F186,'2018 реш'!$B:$B,0),2)</f>
        <v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v>
      </c>
      <c r="H186" s="553">
        <f t="shared" si="5"/>
        <v>1</v>
      </c>
    </row>
    <row r="187" spans="1:8" ht="93.75">
      <c r="A187" s="452" t="s">
        <v>93</v>
      </c>
      <c r="B187" s="452" t="s">
        <v>15</v>
      </c>
      <c r="C187" s="452" t="s">
        <v>7</v>
      </c>
      <c r="D187" s="452" t="s">
        <v>13</v>
      </c>
      <c r="E187" s="453" t="s">
        <v>1399</v>
      </c>
      <c r="F187" s="5" t="str">
        <f t="shared" si="4"/>
        <v>08 1 01 00000</v>
      </c>
      <c r="G187" s="1" t="str">
        <f>INDEX('2018 реш'!$B:$C,MATCH($F187,'2018 реш'!$B:$B,0),2)</f>
        <v>Основное мероприятие «Обеспечение деятельности муниципальных 
учреждений дополнительного образования детей физкультурно-спортивной направленности города Ставрополя»</v>
      </c>
      <c r="H187" s="553">
        <f t="shared" si="5"/>
        <v>1</v>
      </c>
    </row>
    <row r="188" spans="1:8" ht="37.5">
      <c r="A188" s="440" t="s">
        <v>93</v>
      </c>
      <c r="B188" s="440" t="s">
        <v>15</v>
      </c>
      <c r="C188" s="440" t="s">
        <v>7</v>
      </c>
      <c r="D188" s="457" t="s">
        <v>22</v>
      </c>
      <c r="E188" s="450" t="s">
        <v>34</v>
      </c>
      <c r="F188" s="5" t="str">
        <f t="shared" si="4"/>
        <v>08 1 01 11010</v>
      </c>
      <c r="G188" s="1" t="str">
        <f>INDEX('2018 реш'!$B:$C,MATCH($F188,'2018 реш'!$B:$B,0),2)</f>
        <v>Расходы на обеспечение деятельности (оказание услуг) муниципальных учреждений</v>
      </c>
      <c r="H188" s="553">
        <f t="shared" si="5"/>
        <v>1</v>
      </c>
    </row>
    <row r="189" spans="1:8" ht="39">
      <c r="A189" s="452" t="s">
        <v>93</v>
      </c>
      <c r="B189" s="452" t="s">
        <v>15</v>
      </c>
      <c r="C189" s="452" t="s">
        <v>37</v>
      </c>
      <c r="D189" s="452" t="s">
        <v>13</v>
      </c>
      <c r="E189" s="453" t="s">
        <v>1401</v>
      </c>
      <c r="F189" s="5" t="str">
        <f t="shared" si="4"/>
        <v>08 1 02 00000</v>
      </c>
      <c r="G189" s="1" t="str">
        <f>INDEX('2018 реш'!$B:$C,MATCH($F189,'2018 реш'!$B:$B,0),2)</f>
        <v>Основное мероприятие «Обеспечение деятельности центров спортивной подготовки»</v>
      </c>
      <c r="H189" s="553">
        <f t="shared" si="5"/>
        <v>1</v>
      </c>
    </row>
    <row r="190" spans="1:8" ht="37.5">
      <c r="A190" s="440" t="s">
        <v>93</v>
      </c>
      <c r="B190" s="440" t="s">
        <v>15</v>
      </c>
      <c r="C190" s="440" t="s">
        <v>37</v>
      </c>
      <c r="D190" s="457" t="s">
        <v>22</v>
      </c>
      <c r="E190" s="450" t="s">
        <v>34</v>
      </c>
      <c r="F190" s="5" t="str">
        <f t="shared" si="4"/>
        <v>08 1 02 11010</v>
      </c>
      <c r="G190" s="1" t="str">
        <f>INDEX('2018 реш'!$B:$C,MATCH($F190,'2018 реш'!$B:$B,0),2)</f>
        <v>Расходы на обеспечение деятельности (оказание услуг) муниципальных учреждений</v>
      </c>
      <c r="H190" s="553">
        <f t="shared" si="5"/>
        <v>1</v>
      </c>
    </row>
    <row r="191" spans="1:8" ht="112.5">
      <c r="A191" s="543" t="s">
        <v>93</v>
      </c>
      <c r="B191" s="543" t="s">
        <v>15</v>
      </c>
      <c r="C191" s="543" t="s">
        <v>48</v>
      </c>
      <c r="D191" s="543" t="s">
        <v>13</v>
      </c>
      <c r="E191" s="541" t="s">
        <v>2296</v>
      </c>
      <c r="F191" s="5" t="str">
        <f t="shared" si="4"/>
        <v>08 1 03 00000</v>
      </c>
      <c r="G191" s="1" t="str">
        <f>INDEX('2018 реш'!$B:$C,MATCH($F191,'2018 реш'!$B:$B,0),2)</f>
        <v>Основное мероприятие «Обеспечение организации, проведения и участия в официальных физкультурных мероприятиях и спортивных мероприятиях муниципальных учреждений дополнительного образования детей физкультурно-спортивной направленности города Ставрополя»</v>
      </c>
      <c r="H191" s="553">
        <f t="shared" si="5"/>
        <v>1</v>
      </c>
    </row>
    <row r="192" spans="1:8" ht="37.5">
      <c r="A192" s="440" t="s">
        <v>93</v>
      </c>
      <c r="B192" s="440" t="s">
        <v>15</v>
      </c>
      <c r="C192" s="440" t="s">
        <v>48</v>
      </c>
      <c r="D192" s="457" t="s">
        <v>22</v>
      </c>
      <c r="E192" s="450" t="s">
        <v>34</v>
      </c>
      <c r="F192" s="5" t="str">
        <f t="shared" si="4"/>
        <v>08 1 03 11010</v>
      </c>
      <c r="G192" s="1" t="str">
        <f>INDEX('2018 реш'!$B:$C,MATCH($F192,'2018 реш'!$B:$B,0),2)</f>
        <v>Расходы на обеспечение деятельности (оказание услуг) муниципальных учреждений</v>
      </c>
      <c r="H192" s="553">
        <f t="shared" si="5"/>
        <v>1</v>
      </c>
    </row>
    <row r="193" spans="1:8" ht="56.25">
      <c r="A193" s="25" t="s">
        <v>93</v>
      </c>
      <c r="B193" s="25" t="s">
        <v>94</v>
      </c>
      <c r="C193" s="25" t="s">
        <v>12</v>
      </c>
      <c r="D193" s="25" t="s">
        <v>13</v>
      </c>
      <c r="E193" s="223" t="s">
        <v>1717</v>
      </c>
      <c r="F193" s="5" t="str">
        <f t="shared" si="4"/>
        <v>08 2 00 00000</v>
      </c>
      <c r="G193" s="1" t="str">
        <f>INDEX('2018 реш'!$B:$C,MATCH($F193,'2018 реш'!$B:$B,0),2)</f>
        <v>Подпрограмма «Организация и проведение физкультурных мероприятий и спортивных мероприятий»</v>
      </c>
      <c r="H193" s="553">
        <f t="shared" si="5"/>
        <v>1</v>
      </c>
    </row>
    <row r="194" spans="1:8" ht="56.25">
      <c r="A194" s="452" t="s">
        <v>93</v>
      </c>
      <c r="B194" s="452" t="s">
        <v>94</v>
      </c>
      <c r="C194" s="452" t="s">
        <v>7</v>
      </c>
      <c r="D194" s="452" t="s">
        <v>13</v>
      </c>
      <c r="E194" s="453" t="s">
        <v>1403</v>
      </c>
      <c r="F194" s="5" t="str">
        <f t="shared" si="4"/>
        <v>08 2 01 00000</v>
      </c>
      <c r="G194" s="1" t="str">
        <f>INDEX('2018 реш'!$B:$C,MATCH($F194,'2018 реш'!$B:$B,0),2)</f>
        <v>Основное мероприятие «Реализация мероприятий, направленных на развитие физической культуры и массового спорта»</v>
      </c>
      <c r="H194" s="553">
        <f t="shared" si="5"/>
        <v>1</v>
      </c>
    </row>
    <row r="195" spans="1:8" ht="37.5">
      <c r="A195" s="440" t="s">
        <v>93</v>
      </c>
      <c r="B195" s="440" t="s">
        <v>94</v>
      </c>
      <c r="C195" s="440" t="s">
        <v>7</v>
      </c>
      <c r="D195" s="440" t="s">
        <v>602</v>
      </c>
      <c r="E195" s="450" t="s">
        <v>601</v>
      </c>
      <c r="F195" s="5" t="str">
        <f t="shared" si="4"/>
        <v>08 2 01 20420</v>
      </c>
      <c r="G195" s="1" t="str">
        <f>INDEX('2018 реш'!$B:$C,MATCH($F195,'2018 реш'!$B:$B,0),2)</f>
        <v>Расходы на реализацию мероприятий, направленных на развитие физической культуры и массового спорта</v>
      </c>
      <c r="H195" s="553">
        <f t="shared" si="5"/>
        <v>1</v>
      </c>
    </row>
    <row r="196" spans="1:8" ht="56.25">
      <c r="A196" s="452" t="s">
        <v>93</v>
      </c>
      <c r="B196" s="452" t="s">
        <v>94</v>
      </c>
      <c r="C196" s="452" t="s">
        <v>37</v>
      </c>
      <c r="D196" s="452" t="s">
        <v>13</v>
      </c>
      <c r="E196" s="453" t="s">
        <v>1583</v>
      </c>
      <c r="F196" s="5" t="str">
        <f t="shared" si="4"/>
        <v>08 2 02 00000</v>
      </c>
      <c r="G196" s="1" t="str">
        <f>INDEX('2018 реш'!$B:$C,MATCH($F196,'2018 реш'!$B:$B,0),2)</f>
        <v>Основное мероприятие «Изготовление и размещение пропагандирующей социальной рекламы о здоровом и активном образе жизни»</v>
      </c>
      <c r="H196" s="553">
        <f t="shared" si="5"/>
        <v>1</v>
      </c>
    </row>
    <row r="197" spans="1:8">
      <c r="A197" s="440" t="s">
        <v>93</v>
      </c>
      <c r="B197" s="440" t="s">
        <v>94</v>
      </c>
      <c r="C197" s="440" t="s">
        <v>37</v>
      </c>
      <c r="D197" s="440" t="s">
        <v>606</v>
      </c>
      <c r="E197" s="450" t="s">
        <v>1719</v>
      </c>
      <c r="F197" s="5" t="str">
        <f t="shared" si="4"/>
        <v>08 2 02 20440</v>
      </c>
      <c r="G197" s="1" t="str">
        <f>INDEX('2018 реш'!$B:$C,MATCH($F197,'2018 реш'!$B:$B,0),2)</f>
        <v xml:space="preserve">Расходы на пропаганду здорового образа жизни </v>
      </c>
      <c r="H197" s="553">
        <f t="shared" si="5"/>
        <v>1</v>
      </c>
    </row>
    <row r="198" spans="1:8" ht="75">
      <c r="A198" s="452" t="s">
        <v>93</v>
      </c>
      <c r="B198" s="452" t="s">
        <v>94</v>
      </c>
      <c r="C198" s="452" t="s">
        <v>48</v>
      </c>
      <c r="D198" s="452" t="s">
        <v>13</v>
      </c>
      <c r="E198" s="453" t="s">
        <v>1582</v>
      </c>
      <c r="F198" s="5" t="str">
        <f t="shared" si="4"/>
        <v>08 2 03 00000</v>
      </c>
      <c r="G198" s="1" t="str">
        <f>INDEX('2018 реш'!$B:$C,MATCH($F198,'2018 реш'!$B:$B,0),2)</f>
        <v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v>
      </c>
      <c r="H198" s="553">
        <f t="shared" si="5"/>
        <v>1</v>
      </c>
    </row>
    <row r="199" spans="1:8" ht="37.5">
      <c r="A199" s="440" t="s">
        <v>93</v>
      </c>
      <c r="B199" s="440" t="s">
        <v>94</v>
      </c>
      <c r="C199" s="440" t="s">
        <v>48</v>
      </c>
      <c r="D199" s="440" t="s">
        <v>1865</v>
      </c>
      <c r="E199" s="450" t="s">
        <v>1722</v>
      </c>
      <c r="F199" s="5" t="str">
        <f t="shared" si="4"/>
        <v>08 2 03 21060</v>
      </c>
      <c r="G199" s="1" t="str">
        <f>INDEX('2018 реш'!$B:$C,MATCH($F199,'2018 реш'!$B:$B,0),2)</f>
        <v>Расходы на повышение квалификации работников отрасли  «Физическая культура и спорт»</v>
      </c>
      <c r="H199" s="553">
        <f t="shared" si="5"/>
        <v>1</v>
      </c>
    </row>
    <row r="200" spans="1:8" ht="78">
      <c r="A200" s="452" t="s">
        <v>93</v>
      </c>
      <c r="B200" s="452" t="s">
        <v>94</v>
      </c>
      <c r="C200" s="452" t="s">
        <v>53</v>
      </c>
      <c r="D200" s="452" t="s">
        <v>13</v>
      </c>
      <c r="E200" s="453" t="s">
        <v>1404</v>
      </c>
      <c r="F200" s="5" t="str">
        <f t="shared" si="4"/>
        <v>08 2 04 00000</v>
      </c>
      <c r="G200" s="1" t="str">
        <f>INDEX('2018 реш'!$B:$C,MATCH($F200,'2018 реш'!$B:$B,0),2)</f>
        <v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v>
      </c>
      <c r="H200" s="553">
        <f t="shared" si="5"/>
        <v>1</v>
      </c>
    </row>
    <row r="201" spans="1:8" ht="93.75">
      <c r="A201" s="440" t="s">
        <v>93</v>
      </c>
      <c r="B201" s="440" t="s">
        <v>94</v>
      </c>
      <c r="C201" s="440" t="s">
        <v>53</v>
      </c>
      <c r="D201" s="440" t="s">
        <v>610</v>
      </c>
      <c r="E201" s="450" t="s">
        <v>1724</v>
      </c>
      <c r="F201" s="5" t="str">
        <f t="shared" ref="F201:F264" si="6">CONCATENATE(A201," ",B201," ",C201," ",D201)</f>
        <v>08 2 04 60120</v>
      </c>
      <c r="G201" s="1" t="str">
        <f>INDEX('2018 реш'!$B:$C,MATCH($F201,'2018 реш'!$B:$B,0),2)</f>
        <v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v>
      </c>
      <c r="H201" s="553">
        <f t="shared" ref="H201:H264" si="7">IF(E201=G201,1,0)</f>
        <v>1</v>
      </c>
    </row>
    <row r="202" spans="1:8" ht="45">
      <c r="A202" s="9" t="s">
        <v>580</v>
      </c>
      <c r="B202" s="9" t="s">
        <v>8</v>
      </c>
      <c r="C202" s="9" t="s">
        <v>12</v>
      </c>
      <c r="D202" s="9" t="s">
        <v>13</v>
      </c>
      <c r="E202" s="136" t="s">
        <v>1727</v>
      </c>
      <c r="F202" s="5" t="str">
        <f t="shared" si="6"/>
        <v>09 0 00 00000</v>
      </c>
      <c r="G202" s="1" t="str">
        <f>INDEX('2018 реш'!$B:$C,MATCH($F202,'2018 реш'!$B:$B,0),2)</f>
        <v>Муниципальная программа «Молодежь города Ставрополя»</v>
      </c>
      <c r="H202" s="553">
        <f t="shared" si="7"/>
        <v>1</v>
      </c>
    </row>
    <row r="203" spans="1:8" ht="37.5">
      <c r="A203" s="25" t="s">
        <v>580</v>
      </c>
      <c r="B203" s="25" t="s">
        <v>105</v>
      </c>
      <c r="C203" s="25" t="s">
        <v>12</v>
      </c>
      <c r="D203" s="25" t="s">
        <v>13</v>
      </c>
      <c r="E203" s="232" t="s">
        <v>1728</v>
      </c>
      <c r="F203" s="5" t="str">
        <f t="shared" si="6"/>
        <v>09 Б 00 00000</v>
      </c>
      <c r="G203" s="1" t="str">
        <f>INDEX('2018 реш'!$B:$C,MATCH($F203,'2018 реш'!$B:$B,0),2)</f>
        <v>Расходы в рамках реализации муниципальной программы «Молодежь города Ставрополя»</v>
      </c>
      <c r="H203" s="553">
        <f t="shared" si="7"/>
        <v>1</v>
      </c>
    </row>
    <row r="204" spans="1:8" ht="56.25">
      <c r="A204" s="452" t="s">
        <v>580</v>
      </c>
      <c r="B204" s="452" t="s">
        <v>105</v>
      </c>
      <c r="C204" s="452" t="s">
        <v>7</v>
      </c>
      <c r="D204" s="452" t="s">
        <v>13</v>
      </c>
      <c r="E204" s="453" t="s">
        <v>625</v>
      </c>
      <c r="F204" s="5" t="str">
        <f t="shared" si="6"/>
        <v>09 Б 01 00000</v>
      </c>
      <c r="G204" s="1" t="str">
        <f>INDEX('2018 реш'!$B:$C,MATCH($F204,'2018 реш'!$B:$B,0),2)</f>
        <v>Основное мероприятие «Проведение мероприятий по гражданскому и патриотическому воспитанию молодежи»</v>
      </c>
      <c r="H204" s="553">
        <f t="shared" si="7"/>
        <v>1</v>
      </c>
    </row>
    <row r="205" spans="1:8" ht="75">
      <c r="A205" s="534" t="s">
        <v>580</v>
      </c>
      <c r="B205" s="534" t="s">
        <v>105</v>
      </c>
      <c r="C205" s="534" t="s">
        <v>7</v>
      </c>
      <c r="D205" s="534" t="s">
        <v>632</v>
      </c>
      <c r="E205" s="535" t="s">
        <v>631</v>
      </c>
      <c r="F205" s="5" t="str">
        <f t="shared" si="6"/>
        <v>09 Б 01 20460</v>
      </c>
      <c r="G205" s="1" t="str">
        <f>INDEX('2018 реш'!$B:$C,MATCH($F205,'2018 реш'!$B:$B,0),2)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05" s="553">
        <f t="shared" si="7"/>
        <v>1</v>
      </c>
    </row>
    <row r="206" spans="1:8" ht="56.25">
      <c r="A206" s="452" t="s">
        <v>580</v>
      </c>
      <c r="B206" s="452" t="s">
        <v>105</v>
      </c>
      <c r="C206" s="452" t="s">
        <v>37</v>
      </c>
      <c r="D206" s="452" t="s">
        <v>13</v>
      </c>
      <c r="E206" s="453" t="s">
        <v>634</v>
      </c>
      <c r="F206" s="5" t="str">
        <f t="shared" si="6"/>
        <v>09 Б 02 00000</v>
      </c>
      <c r="G206" s="1" t="str">
        <f>INDEX('2018 реш'!$B:$C,MATCH($F206,'2018 реш'!$B:$B,0),2)</f>
        <v>Основное мероприятие «Создание системы поддержки  и поощрения талантливой и успешной молодежи города Ставрополя»</v>
      </c>
      <c r="H206" s="553">
        <f t="shared" si="7"/>
        <v>1</v>
      </c>
    </row>
    <row r="207" spans="1:8" ht="75">
      <c r="A207" s="534" t="s">
        <v>580</v>
      </c>
      <c r="B207" s="534" t="s">
        <v>105</v>
      </c>
      <c r="C207" s="534" t="s">
        <v>37</v>
      </c>
      <c r="D207" s="534" t="s">
        <v>632</v>
      </c>
      <c r="E207" s="535" t="s">
        <v>631</v>
      </c>
      <c r="F207" s="5" t="str">
        <f t="shared" si="6"/>
        <v>09 Б 02 20460</v>
      </c>
      <c r="G207" s="1" t="str">
        <f>INDEX('2018 реш'!$B:$C,MATCH($F207,'2018 реш'!$B:$B,0),2)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07" s="553">
        <f t="shared" si="7"/>
        <v>1</v>
      </c>
    </row>
    <row r="208" spans="1:8" ht="39">
      <c r="A208" s="452" t="s">
        <v>580</v>
      </c>
      <c r="B208" s="452" t="s">
        <v>105</v>
      </c>
      <c r="C208" s="452" t="s">
        <v>48</v>
      </c>
      <c r="D208" s="452" t="s">
        <v>13</v>
      </c>
      <c r="E208" s="453" t="s">
        <v>638</v>
      </c>
      <c r="F208" s="5" t="str">
        <f t="shared" si="6"/>
        <v>09 Б 03 00000</v>
      </c>
      <c r="G208" s="1" t="str">
        <f>INDEX('2018 реш'!$B:$C,MATCH($F208,'2018 реш'!$B:$B,0),2)</f>
        <v>Основное мероприятие «Поддержка интеллектуальной и инновационной деятельности молодежи»</v>
      </c>
      <c r="H208" s="553">
        <f t="shared" si="7"/>
        <v>1</v>
      </c>
    </row>
    <row r="209" spans="1:8" ht="75">
      <c r="A209" s="534" t="s">
        <v>580</v>
      </c>
      <c r="B209" s="534" t="s">
        <v>105</v>
      </c>
      <c r="C209" s="534" t="s">
        <v>48</v>
      </c>
      <c r="D209" s="534" t="s">
        <v>632</v>
      </c>
      <c r="E209" s="535" t="s">
        <v>631</v>
      </c>
      <c r="F209" s="5" t="str">
        <f t="shared" si="6"/>
        <v>09 Б 03 20460</v>
      </c>
      <c r="G209" s="1" t="str">
        <f>INDEX('2018 реш'!$B:$C,MATCH($F209,'2018 реш'!$B:$B,0),2)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09" s="553">
        <f t="shared" si="7"/>
        <v>1</v>
      </c>
    </row>
    <row r="210" spans="1:8" ht="58.5">
      <c r="A210" s="452" t="s">
        <v>580</v>
      </c>
      <c r="B210" s="452" t="s">
        <v>105</v>
      </c>
      <c r="C210" s="452" t="s">
        <v>53</v>
      </c>
      <c r="D210" s="452" t="s">
        <v>13</v>
      </c>
      <c r="E210" s="453" t="s">
        <v>641</v>
      </c>
      <c r="F210" s="5" t="str">
        <f t="shared" si="6"/>
        <v>09 Б 04 00000</v>
      </c>
      <c r="G210" s="1" t="str">
        <f>INDEX('2018 реш'!$B:$C,MATCH($F210,'2018 реш'!$B:$B,0),2)</f>
        <v>Основное мероприятие «Формирование условий для реализации молодежных инициатив и развития деятельности молодежных объединений»</v>
      </c>
      <c r="H210" s="553">
        <f t="shared" si="7"/>
        <v>1</v>
      </c>
    </row>
    <row r="211" spans="1:8" ht="75">
      <c r="A211" s="534" t="s">
        <v>580</v>
      </c>
      <c r="B211" s="534" t="s">
        <v>105</v>
      </c>
      <c r="C211" s="534" t="s">
        <v>53</v>
      </c>
      <c r="D211" s="534" t="s">
        <v>632</v>
      </c>
      <c r="E211" s="535" t="s">
        <v>631</v>
      </c>
      <c r="F211" s="5" t="str">
        <f t="shared" si="6"/>
        <v>09 Б 04 20460</v>
      </c>
      <c r="G211" s="1" t="str">
        <f>INDEX('2018 реш'!$B:$C,MATCH($F211,'2018 реш'!$B:$B,0),2)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11" s="553">
        <f t="shared" si="7"/>
        <v>1</v>
      </c>
    </row>
    <row r="212" spans="1:8" ht="56.25">
      <c r="A212" s="452" t="s">
        <v>580</v>
      </c>
      <c r="B212" s="452" t="s">
        <v>105</v>
      </c>
      <c r="C212" s="452" t="s">
        <v>62</v>
      </c>
      <c r="D212" s="452" t="s">
        <v>13</v>
      </c>
      <c r="E212" s="453" t="s">
        <v>644</v>
      </c>
      <c r="F212" s="5" t="str">
        <f t="shared" si="6"/>
        <v>09 Б 05 00000</v>
      </c>
      <c r="G212" s="1" t="str">
        <f>INDEX('2018 реш'!$B:$C,MATCH($F212,'2018 реш'!$B:$B,0),2)</f>
        <v>Основное мероприятие «Методическое и информационное сопровождение реализации молодежной политики в городе Ставрополе»</v>
      </c>
      <c r="H212" s="553">
        <f t="shared" si="7"/>
        <v>1</v>
      </c>
    </row>
    <row r="213" spans="1:8" ht="75">
      <c r="A213" s="534" t="s">
        <v>580</v>
      </c>
      <c r="B213" s="534" t="s">
        <v>105</v>
      </c>
      <c r="C213" s="534" t="s">
        <v>62</v>
      </c>
      <c r="D213" s="534" t="s">
        <v>632</v>
      </c>
      <c r="E213" s="535" t="s">
        <v>631</v>
      </c>
      <c r="F213" s="5" t="str">
        <f t="shared" si="6"/>
        <v>09 Б 05 20460</v>
      </c>
      <c r="G213" s="1" t="str">
        <f>INDEX('2018 реш'!$B:$C,MATCH($F213,'2018 реш'!$B:$B,0),2)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13" s="553">
        <f t="shared" si="7"/>
        <v>1</v>
      </c>
    </row>
    <row r="214" spans="1:8" ht="56.25">
      <c r="A214" s="452" t="s">
        <v>580</v>
      </c>
      <c r="B214" s="452" t="s">
        <v>105</v>
      </c>
      <c r="C214" s="452" t="s">
        <v>68</v>
      </c>
      <c r="D214" s="452" t="s">
        <v>13</v>
      </c>
      <c r="E214" s="453" t="s">
        <v>647</v>
      </c>
      <c r="F214" s="5" t="str">
        <f t="shared" si="6"/>
        <v>09 Б 06 00000</v>
      </c>
      <c r="G214" s="1" t="str">
        <f>INDEX('2018 реш'!$B:$C,MATCH($F214,'2018 реш'!$B:$B,0),2)</f>
        <v>Основное мероприятие «Обеспечение деятельности муниципальных бюджетных учреждений города Ставрополя»</v>
      </c>
      <c r="H214" s="553">
        <f t="shared" si="7"/>
        <v>1</v>
      </c>
    </row>
    <row r="215" spans="1:8" ht="37.5">
      <c r="A215" s="440" t="s">
        <v>580</v>
      </c>
      <c r="B215" s="440" t="s">
        <v>105</v>
      </c>
      <c r="C215" s="440" t="s">
        <v>68</v>
      </c>
      <c r="D215" s="457" t="s">
        <v>22</v>
      </c>
      <c r="E215" s="450" t="s">
        <v>34</v>
      </c>
      <c r="F215" s="5" t="str">
        <f t="shared" si="6"/>
        <v>09 Б 06 11010</v>
      </c>
      <c r="G215" s="1" t="str">
        <f>INDEX('2018 реш'!$B:$C,MATCH($F215,'2018 реш'!$B:$B,0),2)</f>
        <v>Расходы на обеспечение деятельности (оказание услуг) муниципальных учреждений</v>
      </c>
      <c r="H215" s="553">
        <f t="shared" si="7"/>
        <v>1</v>
      </c>
    </row>
    <row r="216" spans="1:8" ht="67.5">
      <c r="A216" s="9" t="s">
        <v>652</v>
      </c>
      <c r="B216" s="9" t="s">
        <v>8</v>
      </c>
      <c r="C216" s="9" t="s">
        <v>12</v>
      </c>
      <c r="D216" s="9" t="s">
        <v>13</v>
      </c>
      <c r="E216" s="136" t="s">
        <v>1729</v>
      </c>
      <c r="F216" s="5" t="str">
        <f t="shared" si="6"/>
        <v>10 0 00 00000</v>
      </c>
      <c r="G216" s="1" t="str">
        <f>INDEX('2018 реш'!$B:$C,MATCH($F216,'2018 реш'!$B:$B,0),2)</f>
        <v>Муниципальная программа «Управление муниципальными финансами и муниципальным долгом города Ставрополя»</v>
      </c>
      <c r="H216" s="553">
        <f t="shared" si="7"/>
        <v>1</v>
      </c>
    </row>
    <row r="217" spans="1:8" ht="56.25">
      <c r="A217" s="25" t="s">
        <v>652</v>
      </c>
      <c r="B217" s="25" t="s">
        <v>105</v>
      </c>
      <c r="C217" s="25" t="s">
        <v>12</v>
      </c>
      <c r="D217" s="25" t="s">
        <v>13</v>
      </c>
      <c r="E217" s="223" t="s">
        <v>1730</v>
      </c>
      <c r="F217" s="5" t="str">
        <f t="shared" si="6"/>
        <v>10 Б 00 00000</v>
      </c>
      <c r="G217" s="1" t="str">
        <f>INDEX('2018 реш'!$B:$C,MATCH($F217,'2018 реш'!$B:$B,0),2)</f>
        <v>Расходы в рамках реализации муниципальной программы «Управление муниципальными финансами и муниципальным долгом города Ставрополя»</v>
      </c>
      <c r="H217" s="553">
        <f t="shared" si="7"/>
        <v>1</v>
      </c>
    </row>
    <row r="218" spans="1:8" ht="78">
      <c r="A218" s="452" t="s">
        <v>652</v>
      </c>
      <c r="B218" s="452" t="s">
        <v>105</v>
      </c>
      <c r="C218" s="452" t="s">
        <v>7</v>
      </c>
      <c r="D218" s="452" t="s">
        <v>13</v>
      </c>
      <c r="E218" s="453" t="s">
        <v>1412</v>
      </c>
      <c r="F218" s="5" t="str">
        <f t="shared" si="6"/>
        <v>10 Б 01 00000</v>
      </c>
      <c r="G218" s="1" t="str">
        <f>INDEX('2018 реш'!$B:$C,MATCH($F218,'2018 реш'!$B:$B,0),2)</f>
        <v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v>
      </c>
      <c r="H218" s="553">
        <f t="shared" si="7"/>
        <v>1</v>
      </c>
    </row>
    <row r="219" spans="1:8" ht="37.5">
      <c r="A219" s="440" t="s">
        <v>652</v>
      </c>
      <c r="B219" s="440" t="s">
        <v>105</v>
      </c>
      <c r="C219" s="440" t="s">
        <v>7</v>
      </c>
      <c r="D219" s="440" t="s">
        <v>667</v>
      </c>
      <c r="E219" s="450" t="s">
        <v>666</v>
      </c>
      <c r="F219" s="5" t="str">
        <f t="shared" si="6"/>
        <v>10 Б 01 20050</v>
      </c>
      <c r="G219" s="1" t="str">
        <f>INDEX('2018 реш'!$B:$C,MATCH($F219,'2018 реш'!$B:$B,0),2)</f>
        <v>Расходы на выплаты на основании исполнительных листов судебных органов</v>
      </c>
      <c r="H219" s="553">
        <f t="shared" si="7"/>
        <v>1</v>
      </c>
    </row>
    <row r="220" spans="1:8" ht="75">
      <c r="A220" s="452" t="s">
        <v>652</v>
      </c>
      <c r="B220" s="452" t="s">
        <v>105</v>
      </c>
      <c r="C220" s="452" t="s">
        <v>37</v>
      </c>
      <c r="D220" s="452" t="s">
        <v>13</v>
      </c>
      <c r="E220" s="453" t="s">
        <v>1413</v>
      </c>
      <c r="F220" s="5" t="str">
        <f t="shared" si="6"/>
        <v>10 Б 02 00000</v>
      </c>
      <c r="G220" s="1" t="str">
        <f>INDEX('2018 реш'!$B:$C,MATCH($F220,'2018 реш'!$B:$B,0),2)</f>
        <v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v>
      </c>
      <c r="H220" s="553">
        <f t="shared" si="7"/>
        <v>1</v>
      </c>
    </row>
    <row r="221" spans="1:8" ht="37.5">
      <c r="A221" s="440" t="s">
        <v>652</v>
      </c>
      <c r="B221" s="440" t="s">
        <v>105</v>
      </c>
      <c r="C221" s="440" t="s">
        <v>37</v>
      </c>
      <c r="D221" s="440" t="s">
        <v>672</v>
      </c>
      <c r="E221" s="450" t="s">
        <v>671</v>
      </c>
      <c r="F221" s="5" t="str">
        <f t="shared" si="6"/>
        <v>10 Б 02 20010</v>
      </c>
      <c r="G221" s="1" t="str">
        <f>INDEX('2018 реш'!$B:$C,MATCH($F221,'2018 реш'!$B:$B,0),2)</f>
        <v>Обслуживание муниципального долга города Ставрополя</v>
      </c>
      <c r="H221" s="553">
        <f t="shared" si="7"/>
        <v>1</v>
      </c>
    </row>
    <row r="222" spans="1:8" ht="90">
      <c r="A222" s="209" t="s">
        <v>674</v>
      </c>
      <c r="B222" s="210" t="s">
        <v>8</v>
      </c>
      <c r="C222" s="9" t="s">
        <v>12</v>
      </c>
      <c r="D222" s="9" t="s">
        <v>13</v>
      </c>
      <c r="E222" s="136" t="s">
        <v>1731</v>
      </c>
      <c r="F222" s="5" t="str">
        <f t="shared" si="6"/>
        <v>11 0 00 00000</v>
      </c>
      <c r="G222" s="1" t="str">
        <f>INDEX('2018 реш'!$B:$C,MATCH($F222,'2018 реш'!$B:$B,0),2)</f>
        <v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v>
      </c>
      <c r="H222" s="553">
        <f t="shared" si="7"/>
        <v>1</v>
      </c>
    </row>
    <row r="223" spans="1:8" ht="75">
      <c r="A223" s="211" t="s">
        <v>674</v>
      </c>
      <c r="B223" s="212" t="s">
        <v>105</v>
      </c>
      <c r="C223" s="25" t="s">
        <v>12</v>
      </c>
      <c r="D223" s="25" t="s">
        <v>13</v>
      </c>
      <c r="E223" s="223" t="s">
        <v>1732</v>
      </c>
      <c r="F223" s="5" t="str">
        <f t="shared" si="6"/>
        <v>11 Б 00 00000</v>
      </c>
      <c r="G223" s="1" t="str">
        <f>INDEX('2018 реш'!$B:$C,MATCH($F223,'2018 реш'!$B:$B,0),2)</f>
        <v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v>
      </c>
      <c r="H223" s="553">
        <f t="shared" si="7"/>
        <v>1</v>
      </c>
    </row>
    <row r="224" spans="1:8" ht="58.5">
      <c r="A224" s="452" t="s">
        <v>674</v>
      </c>
      <c r="B224" s="253" t="s">
        <v>105</v>
      </c>
      <c r="C224" s="452" t="s">
        <v>7</v>
      </c>
      <c r="D224" s="452" t="s">
        <v>13</v>
      </c>
      <c r="E224" s="453" t="s">
        <v>1414</v>
      </c>
      <c r="F224" s="5" t="str">
        <f t="shared" si="6"/>
        <v>11 Б 01 00000</v>
      </c>
      <c r="G224" s="1" t="str">
        <f>INDEX('2018 реш'!$B:$C,MATCH($F224,'2018 реш'!$B:$B,0),2)</f>
        <v>Основное мероприятие «Управление и распоряжение объектами недвижимого имущества, находящимися в муниципальной собственности города Ставрополя»</v>
      </c>
      <c r="H224" s="553">
        <f t="shared" si="7"/>
        <v>1</v>
      </c>
    </row>
    <row r="225" spans="1:8" ht="93.75">
      <c r="A225" s="440" t="s">
        <v>674</v>
      </c>
      <c r="B225" s="254" t="s">
        <v>105</v>
      </c>
      <c r="C225" s="440" t="s">
        <v>7</v>
      </c>
      <c r="D225" s="440" t="s">
        <v>683</v>
      </c>
      <c r="E225" s="450" t="s">
        <v>682</v>
      </c>
      <c r="F225" s="5" t="str">
        <f t="shared" si="6"/>
        <v>11 Б 01 20030</v>
      </c>
      <c r="G225" s="1" t="str">
        <f>INDEX('2018 реш'!$B:$C,MATCH($F225,'2018 реш'!$B:$B,0),2)</f>
        <v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v>
      </c>
      <c r="H225" s="553">
        <f t="shared" si="7"/>
        <v>1</v>
      </c>
    </row>
    <row r="226" spans="1:8" ht="37.5">
      <c r="A226" s="440" t="s">
        <v>674</v>
      </c>
      <c r="B226" s="254" t="s">
        <v>105</v>
      </c>
      <c r="C226" s="440" t="s">
        <v>7</v>
      </c>
      <c r="D226" s="440" t="s">
        <v>687</v>
      </c>
      <c r="E226" s="450" t="s">
        <v>686</v>
      </c>
      <c r="F226" s="5" t="str">
        <f t="shared" si="6"/>
        <v>11 Б 01 20070</v>
      </c>
      <c r="G226" s="1" t="str">
        <f>INDEX('2018 реш'!$B:$C,MATCH($F226,'2018 реш'!$B:$B,0),2)</f>
        <v xml:space="preserve">Расходы на содержание объектов муниципальной казны города Ставрополя в части нежилых помещений </v>
      </c>
      <c r="H226" s="553">
        <f t="shared" si="7"/>
        <v>1</v>
      </c>
    </row>
    <row r="227" spans="1:8" ht="37.5">
      <c r="A227" s="440" t="s">
        <v>674</v>
      </c>
      <c r="B227" s="254" t="s">
        <v>105</v>
      </c>
      <c r="C227" s="440" t="s">
        <v>7</v>
      </c>
      <c r="D227" s="440" t="s">
        <v>691</v>
      </c>
      <c r="E227" s="450" t="s">
        <v>690</v>
      </c>
      <c r="F227" s="5" t="str">
        <f t="shared" si="6"/>
        <v>11 Б 01 20840</v>
      </c>
      <c r="G227" s="1" t="str">
        <f>INDEX('2018 реш'!$B:$C,MATCH($F227,'2018 реш'!$B:$B,0),2)</f>
        <v>Расходы на содержание объектов муниципальной казны города Ставрополя в части жилых помещений</v>
      </c>
      <c r="H227" s="553">
        <f t="shared" si="7"/>
        <v>1</v>
      </c>
    </row>
    <row r="228" spans="1:8" ht="37.5">
      <c r="A228" s="534" t="s">
        <v>674</v>
      </c>
      <c r="B228" s="544" t="s">
        <v>105</v>
      </c>
      <c r="C228" s="534" t="s">
        <v>7</v>
      </c>
      <c r="D228" s="534" t="s">
        <v>1867</v>
      </c>
      <c r="E228" s="535" t="s">
        <v>1733</v>
      </c>
      <c r="F228" s="5" t="str">
        <f t="shared" si="6"/>
        <v>11 Б 01 21120</v>
      </c>
      <c r="G228" s="1" t="str">
        <f>INDEX('2018 реш'!$B:$C,MATCH($F228,'2018 реш'!$B:$B,0),2)</f>
        <v>Расходы на уплату взносов на капитальный ремонт общего имущества в многоквартирных домах</v>
      </c>
      <c r="H228" s="553">
        <f t="shared" si="7"/>
        <v>1</v>
      </c>
    </row>
    <row r="229" spans="1:8" ht="56.25">
      <c r="A229" s="452" t="s">
        <v>674</v>
      </c>
      <c r="B229" s="253" t="s">
        <v>105</v>
      </c>
      <c r="C229" s="452" t="s">
        <v>37</v>
      </c>
      <c r="D229" s="452" t="s">
        <v>13</v>
      </c>
      <c r="E229" s="453" t="s">
        <v>1415</v>
      </c>
      <c r="F229" s="5" t="str">
        <f t="shared" si="6"/>
        <v>11 Б 02 00000</v>
      </c>
      <c r="G229" s="1" t="str">
        <f>INDEX('2018 реш'!$B:$C,MATCH($F229,'2018 реш'!$B:$B,0),2)</f>
        <v>Основное мероприятие «Управление и распоряжение земельными участками, расположенными на территории города Ставрополя»</v>
      </c>
      <c r="H229" s="553">
        <f t="shared" si="7"/>
        <v>1</v>
      </c>
    </row>
    <row r="230" spans="1:8" ht="75">
      <c r="A230" s="440" t="s">
        <v>674</v>
      </c>
      <c r="B230" s="254" t="s">
        <v>105</v>
      </c>
      <c r="C230" s="440" t="s">
        <v>37</v>
      </c>
      <c r="D230" s="440" t="s">
        <v>696</v>
      </c>
      <c r="E230" s="450" t="s">
        <v>1735</v>
      </c>
      <c r="F230" s="5" t="str">
        <f t="shared" si="6"/>
        <v>11 Б 02 20180</v>
      </c>
      <c r="G230" s="1" t="str">
        <f>INDEX('2018 реш'!$B:$C,MATCH($F230,'2018 реш'!$B:$B,0),2)</f>
        <v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v>
      </c>
      <c r="H230" s="553">
        <f t="shared" si="7"/>
        <v>1</v>
      </c>
    </row>
    <row r="231" spans="1:8" ht="112.5">
      <c r="A231" s="440" t="s">
        <v>674</v>
      </c>
      <c r="B231" s="254" t="s">
        <v>105</v>
      </c>
      <c r="C231" s="440" t="s">
        <v>37</v>
      </c>
      <c r="D231" s="440" t="s">
        <v>2359</v>
      </c>
      <c r="E231" s="450" t="s">
        <v>2299</v>
      </c>
      <c r="F231" s="5" t="str">
        <f t="shared" si="6"/>
        <v>11 Б 02 21550</v>
      </c>
      <c r="G231" s="1" t="str">
        <f>INDEX('2018 реш'!$B:$C,MATCH($F231,'2018 реш'!$B:$B,0),2)</f>
        <v>Проведение мероприятий по внесению сведений о границах муниципального образования города Ставрополя Ставропольского края в Единый государственный реестр недвижимости (в том числе проведение кадастровых работ, подготовка карты-плана территории)</v>
      </c>
      <c r="H231" s="553">
        <f t="shared" si="7"/>
        <v>1</v>
      </c>
    </row>
    <row r="232" spans="1:8" ht="93.75">
      <c r="A232" s="452" t="s">
        <v>674</v>
      </c>
      <c r="B232" s="253" t="s">
        <v>105</v>
      </c>
      <c r="C232" s="452" t="s">
        <v>48</v>
      </c>
      <c r="D232" s="452" t="s">
        <v>13</v>
      </c>
      <c r="E232" s="453" t="s">
        <v>1736</v>
      </c>
      <c r="F232" s="5" t="str">
        <f t="shared" si="6"/>
        <v>11 Б 03 00000</v>
      </c>
      <c r="G232" s="1" t="str">
        <f>INDEX('2018 реш'!$B:$C,MATCH($F232,'2018 реш'!$B:$B,0),2)</f>
        <v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v>
      </c>
      <c r="H232" s="553">
        <f t="shared" si="7"/>
        <v>1</v>
      </c>
    </row>
    <row r="233" spans="1:8" ht="93.75">
      <c r="A233" s="440" t="s">
        <v>674</v>
      </c>
      <c r="B233" s="254" t="s">
        <v>105</v>
      </c>
      <c r="C233" s="440" t="s">
        <v>48</v>
      </c>
      <c r="D233" s="440" t="s">
        <v>701</v>
      </c>
      <c r="E233" s="450" t="s">
        <v>700</v>
      </c>
      <c r="F233" s="5" t="str">
        <f t="shared" si="6"/>
        <v>11 Б 03 20340</v>
      </c>
      <c r="G233" s="1" t="str">
        <f>INDEX('2018 реш'!$B:$C,MATCH($F233,'2018 реш'!$B:$B,0),2)</f>
        <v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v>
      </c>
      <c r="H233" s="553">
        <f t="shared" si="7"/>
        <v>1</v>
      </c>
    </row>
    <row r="234" spans="1:8" ht="45">
      <c r="A234" s="9" t="s">
        <v>703</v>
      </c>
      <c r="B234" s="9" t="s">
        <v>8</v>
      </c>
      <c r="C234" s="9" t="s">
        <v>12</v>
      </c>
      <c r="D234" s="9" t="s">
        <v>13</v>
      </c>
      <c r="E234" s="136" t="s">
        <v>1737</v>
      </c>
      <c r="F234" s="5" t="str">
        <f t="shared" si="6"/>
        <v>12 0 00 00000</v>
      </c>
      <c r="G234" s="1" t="str">
        <f>INDEX('2018 реш'!$B:$C,MATCH($F234,'2018 реш'!$B:$B,0),2)</f>
        <v>Муниципальная программа «Экономическое развитие города Ставрополя»</v>
      </c>
      <c r="H234" s="553">
        <f t="shared" si="7"/>
        <v>1</v>
      </c>
    </row>
    <row r="235" spans="1:8" ht="37.5">
      <c r="A235" s="25" t="s">
        <v>703</v>
      </c>
      <c r="B235" s="25" t="s">
        <v>15</v>
      </c>
      <c r="C235" s="25" t="s">
        <v>12</v>
      </c>
      <c r="D235" s="25" t="s">
        <v>13</v>
      </c>
      <c r="E235" s="223" t="s">
        <v>708</v>
      </c>
      <c r="F235" s="5" t="str">
        <f t="shared" si="6"/>
        <v>12 1 00 00000</v>
      </c>
      <c r="G235" s="1" t="str">
        <f>INDEX('2018 реш'!$B:$C,MATCH($F235,'2018 реш'!$B:$B,0),2)</f>
        <v>Подпрограмма «Развитие малого и среднего предпринимательства в городе Ставрополе»</v>
      </c>
      <c r="H235" s="553">
        <f t="shared" si="7"/>
        <v>1</v>
      </c>
    </row>
    <row r="236" spans="1:8" ht="56.25">
      <c r="A236" s="452" t="s">
        <v>703</v>
      </c>
      <c r="B236" s="452" t="s">
        <v>15</v>
      </c>
      <c r="C236" s="452" t="s">
        <v>7</v>
      </c>
      <c r="D236" s="452" t="s">
        <v>13</v>
      </c>
      <c r="E236" s="453" t="s">
        <v>1418</v>
      </c>
      <c r="F236" s="5" t="str">
        <f t="shared" si="6"/>
        <v>12 1 01 00000</v>
      </c>
      <c r="G236" s="1" t="str">
        <f>INDEX('2018 реш'!$B:$C,MATCH($F236,'2018 реш'!$B:$B,0),2)</f>
        <v>Основное мероприятие «Финансовая поддержка субъектов малого и среднего предпринимательства в городе Ставрополе»</v>
      </c>
      <c r="H236" s="553">
        <f t="shared" si="7"/>
        <v>1</v>
      </c>
    </row>
    <row r="237" spans="1:8" ht="56.25">
      <c r="A237" s="440" t="s">
        <v>703</v>
      </c>
      <c r="B237" s="440" t="s">
        <v>15</v>
      </c>
      <c r="C237" s="440" t="s">
        <v>7</v>
      </c>
      <c r="D237" s="440" t="s">
        <v>713</v>
      </c>
      <c r="E237" s="450" t="s">
        <v>1419</v>
      </c>
      <c r="F237" s="5" t="str">
        <f t="shared" si="6"/>
        <v>12 1 01 60130</v>
      </c>
      <c r="G237" s="1" t="str">
        <f>INDEX('2018 реш'!$B:$C,MATCH($F237,'2018 реш'!$B:$B,0),2)</f>
        <v>Предоставление субсидий субъектам малого и среднего предпринимательства, осуществляющим деятельность на территории города Ставрополя</v>
      </c>
      <c r="H237" s="553">
        <f t="shared" si="7"/>
        <v>1</v>
      </c>
    </row>
    <row r="238" spans="1:8" ht="75">
      <c r="A238" s="452" t="s">
        <v>703</v>
      </c>
      <c r="B238" s="452" t="s">
        <v>15</v>
      </c>
      <c r="C238" s="452" t="s">
        <v>37</v>
      </c>
      <c r="D238" s="452" t="s">
        <v>13</v>
      </c>
      <c r="E238" s="453" t="s">
        <v>1420</v>
      </c>
      <c r="F238" s="5" t="str">
        <f t="shared" si="6"/>
        <v>12 1 02 00000</v>
      </c>
      <c r="G238" s="1" t="str">
        <f>INDEX('2018 реш'!$B:$C,MATCH($F238,'2018 реш'!$B:$B,0),2)</f>
        <v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v>
      </c>
      <c r="H238" s="553">
        <f t="shared" si="7"/>
        <v>1</v>
      </c>
    </row>
    <row r="239" spans="1:8" ht="56.25">
      <c r="A239" s="440" t="s">
        <v>703</v>
      </c>
      <c r="B239" s="440" t="s">
        <v>15</v>
      </c>
      <c r="C239" s="440" t="s">
        <v>37</v>
      </c>
      <c r="D239" s="440" t="s">
        <v>716</v>
      </c>
      <c r="E239" s="450" t="s">
        <v>1738</v>
      </c>
      <c r="F239" s="5" t="str">
        <f t="shared" si="6"/>
        <v>12 1 02 20480</v>
      </c>
      <c r="G239" s="1" t="str">
        <f>INDEX('2018 реш'!$B:$C,MATCH($F239,'2018 реш'!$B:$B,0),2)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H239" s="553">
        <f t="shared" si="7"/>
        <v>1</v>
      </c>
    </row>
    <row r="240" spans="1:8" ht="75">
      <c r="A240" s="452" t="s">
        <v>703</v>
      </c>
      <c r="B240" s="452" t="s">
        <v>15</v>
      </c>
      <c r="C240" s="452" t="s">
        <v>48</v>
      </c>
      <c r="D240" s="452" t="s">
        <v>13</v>
      </c>
      <c r="E240" s="453" t="s">
        <v>1421</v>
      </c>
      <c r="F240" s="5" t="str">
        <f t="shared" si="6"/>
        <v>12 1 03 00000</v>
      </c>
      <c r="G240" s="1" t="str">
        <f>INDEX('2018 реш'!$B:$C,MATCH($F240,'2018 реш'!$B:$B,0),2)</f>
        <v>Основное мероприятие «Обеспечение благоприятных условий для развития малого и среднего предпринимательства на территории города Ставрополя»</v>
      </c>
      <c r="H240" s="553">
        <f t="shared" si="7"/>
        <v>1</v>
      </c>
    </row>
    <row r="241" spans="1:8" ht="56.25">
      <c r="A241" s="440" t="s">
        <v>703</v>
      </c>
      <c r="B241" s="440" t="s">
        <v>15</v>
      </c>
      <c r="C241" s="440" t="s">
        <v>48</v>
      </c>
      <c r="D241" s="440" t="s">
        <v>716</v>
      </c>
      <c r="E241" s="450" t="s">
        <v>1738</v>
      </c>
      <c r="F241" s="5" t="str">
        <f t="shared" si="6"/>
        <v>12 1 03 20480</v>
      </c>
      <c r="G241" s="1" t="str">
        <f>INDEX('2018 реш'!$B:$C,MATCH($F241,'2018 реш'!$B:$B,0),2)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H241" s="553">
        <f t="shared" si="7"/>
        <v>1</v>
      </c>
    </row>
    <row r="242" spans="1:8" ht="37.5">
      <c r="A242" s="546" t="s">
        <v>703</v>
      </c>
      <c r="B242" s="546" t="s">
        <v>94</v>
      </c>
      <c r="C242" s="546" t="s">
        <v>12</v>
      </c>
      <c r="D242" s="546" t="s">
        <v>13</v>
      </c>
      <c r="E242" s="420" t="s">
        <v>1739</v>
      </c>
      <c r="F242" s="5" t="str">
        <f t="shared" si="6"/>
        <v>12 2 00 00000</v>
      </c>
      <c r="G242" s="1" t="str">
        <f>INDEX('2018 реш'!$B:$C,MATCH($F242,'2018 реш'!$B:$B,0),2)</f>
        <v>Подпрограмма «Создание благоприятных условий для экономического развития города Ставрополя»</v>
      </c>
      <c r="H242" s="553">
        <f t="shared" si="7"/>
        <v>1</v>
      </c>
    </row>
    <row r="243" spans="1:8" ht="39">
      <c r="A243" s="452" t="s">
        <v>703</v>
      </c>
      <c r="B243" s="452" t="s">
        <v>94</v>
      </c>
      <c r="C243" s="452" t="s">
        <v>7</v>
      </c>
      <c r="D243" s="452" t="s">
        <v>13</v>
      </c>
      <c r="E243" s="453" t="s">
        <v>1740</v>
      </c>
      <c r="F243" s="5" t="str">
        <f t="shared" si="6"/>
        <v>12 2 01 00000</v>
      </c>
      <c r="G243" s="1" t="str">
        <f>INDEX('2018 реш'!$B:$C,MATCH($F243,'2018 реш'!$B:$B,0),2)</f>
        <v>Основное мероприятие «Создание благоприятных условий для развития инвестиционной деятельности»</v>
      </c>
      <c r="H243" s="553">
        <f t="shared" si="7"/>
        <v>1</v>
      </c>
    </row>
    <row r="244" spans="1:8" ht="37.5">
      <c r="A244" s="534" t="s">
        <v>703</v>
      </c>
      <c r="B244" s="534" t="s">
        <v>94</v>
      </c>
      <c r="C244" s="534" t="s">
        <v>7</v>
      </c>
      <c r="D244" s="534" t="s">
        <v>745</v>
      </c>
      <c r="E244" s="535" t="s">
        <v>1742</v>
      </c>
      <c r="F244" s="5" t="str">
        <f t="shared" si="6"/>
        <v>12 2 01 20650</v>
      </c>
      <c r="G244" s="1" t="str">
        <f>INDEX('2018 реш'!$B:$C,MATCH($F244,'2018 реш'!$B:$B,0),2)</f>
        <v>Расходы на информирование об инвестиционных возможностях города Ставрополя</v>
      </c>
      <c r="H244" s="553">
        <f t="shared" si="7"/>
        <v>1</v>
      </c>
    </row>
    <row r="245" spans="1:8" ht="39">
      <c r="A245" s="452" t="s">
        <v>703</v>
      </c>
      <c r="B245" s="452" t="s">
        <v>94</v>
      </c>
      <c r="C245" s="452" t="s">
        <v>37</v>
      </c>
      <c r="D245" s="452" t="s">
        <v>13</v>
      </c>
      <c r="E245" s="453" t="s">
        <v>1744</v>
      </c>
      <c r="F245" s="5" t="str">
        <f t="shared" si="6"/>
        <v>12 2 02 00000</v>
      </c>
      <c r="G245" s="1" t="str">
        <f>INDEX('2018 реш'!$B:$C,MATCH($F245,'2018 реш'!$B:$B,0),2)</f>
        <v>Основное мероприятие «Создание условий для развития туризма на территории города Ставрополя»</v>
      </c>
      <c r="H245" s="553">
        <f t="shared" si="7"/>
        <v>1</v>
      </c>
    </row>
    <row r="246" spans="1:8" ht="56.25">
      <c r="A246" s="534" t="s">
        <v>703</v>
      </c>
      <c r="B246" s="534" t="s">
        <v>94</v>
      </c>
      <c r="C246" s="534" t="s">
        <v>37</v>
      </c>
      <c r="D246" s="534" t="s">
        <v>726</v>
      </c>
      <c r="E246" s="535" t="s">
        <v>1745</v>
      </c>
      <c r="F246" s="5" t="str">
        <f t="shared" si="6"/>
        <v>12 2 02 20640</v>
      </c>
      <c r="G246" s="1" t="str">
        <f>INDEX('2018 реш'!$B:$C,MATCH($F246,'2018 реш'!$B:$B,0),2)</f>
        <v>Расходы на повышение туристической привлекательности города Ставрополя, развитие внутреннего и въездного туризма в городе Ставрополе</v>
      </c>
      <c r="H246" s="553">
        <f t="shared" si="7"/>
        <v>1</v>
      </c>
    </row>
    <row r="247" spans="1:8" ht="56.25">
      <c r="A247" s="452" t="s">
        <v>703</v>
      </c>
      <c r="B247" s="452" t="s">
        <v>94</v>
      </c>
      <c r="C247" s="452" t="s">
        <v>48</v>
      </c>
      <c r="D247" s="452" t="s">
        <v>13</v>
      </c>
      <c r="E247" s="453" t="s">
        <v>1746</v>
      </c>
      <c r="F247" s="5" t="str">
        <f t="shared" si="6"/>
        <v>12 2 03 00000</v>
      </c>
      <c r="G247" s="1" t="str">
        <f>INDEX('2018 реш'!$B:$C,MATCH($F247,'2018 реш'!$B:$B,0),2)</f>
        <v>Основное мероприятие «Развитие международного, межрегионального и межмуниципального сотрудничества города Ставрополя»</v>
      </c>
      <c r="H247" s="553">
        <f t="shared" si="7"/>
        <v>1</v>
      </c>
    </row>
    <row r="248" spans="1:8" ht="56.25">
      <c r="A248" s="440" t="s">
        <v>703</v>
      </c>
      <c r="B248" s="440" t="s">
        <v>94</v>
      </c>
      <c r="C248" s="440" t="s">
        <v>48</v>
      </c>
      <c r="D248" s="440" t="s">
        <v>733</v>
      </c>
      <c r="E248" s="450" t="s">
        <v>1747</v>
      </c>
      <c r="F248" s="5" t="str">
        <f t="shared" si="6"/>
        <v>12 2 03 20040</v>
      </c>
      <c r="G248" s="1" t="str">
        <f>INDEX('2018 реш'!$B:$C,MATCH($F248,'2018 реш'!$B:$B,0),2)</f>
        <v>Обеспечение членства в международных, общероссийских и региональных объединениях муниципальных образований (оплата членских взносов)</v>
      </c>
      <c r="H248" s="553">
        <f t="shared" si="7"/>
        <v>1</v>
      </c>
    </row>
    <row r="249" spans="1:8" ht="112.5">
      <c r="A249" s="440" t="s">
        <v>703</v>
      </c>
      <c r="B249" s="440" t="s">
        <v>94</v>
      </c>
      <c r="C249" s="440" t="s">
        <v>48</v>
      </c>
      <c r="D249" s="440" t="s">
        <v>737</v>
      </c>
      <c r="E249" s="450" t="s">
        <v>1748</v>
      </c>
      <c r="F249" s="5" t="str">
        <f t="shared" si="6"/>
        <v>12 2 03 20090</v>
      </c>
      <c r="G249" s="1" t="str">
        <f>INDEX('2018 реш'!$B:$C,MATCH($F249,'2018 реш'!$B:$B,0),2)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H249" s="553">
        <f t="shared" si="7"/>
        <v>1</v>
      </c>
    </row>
    <row r="250" spans="1:8" ht="67.5">
      <c r="A250" s="9" t="s">
        <v>751</v>
      </c>
      <c r="B250" s="9" t="s">
        <v>8</v>
      </c>
      <c r="C250" s="9" t="s">
        <v>12</v>
      </c>
      <c r="D250" s="9" t="s">
        <v>13</v>
      </c>
      <c r="E250" s="136" t="s">
        <v>1749</v>
      </c>
      <c r="F250" s="5" t="str">
        <f t="shared" si="6"/>
        <v>13 0 00 00000</v>
      </c>
      <c r="G250" s="1" t="str">
        <f>INDEX('2018 реш'!$B:$C,MATCH($F250,'2018 реш'!$B:$B,0),2)</f>
        <v>Муниципальная программа «Развитие муниципальной службы и противодействие коррупции в городе Ставрополе»</v>
      </c>
      <c r="H250" s="553">
        <f t="shared" si="7"/>
        <v>1</v>
      </c>
    </row>
    <row r="251" spans="1:8" ht="37.5">
      <c r="A251" s="25" t="s">
        <v>751</v>
      </c>
      <c r="B251" s="25" t="s">
        <v>15</v>
      </c>
      <c r="C251" s="25" t="s">
        <v>12</v>
      </c>
      <c r="D251" s="25" t="s">
        <v>13</v>
      </c>
      <c r="E251" s="232" t="s">
        <v>1750</v>
      </c>
      <c r="F251" s="5" t="str">
        <f t="shared" si="6"/>
        <v>13 1 00 00000</v>
      </c>
      <c r="G251" s="1" t="str">
        <f>INDEX('2018 реш'!$B:$C,MATCH($F251,'2018 реш'!$B:$B,0),2)</f>
        <v xml:space="preserve">Подпрограмма «Развитие муниципальной службы в городе Ставрополе» </v>
      </c>
      <c r="H251" s="553">
        <f t="shared" si="7"/>
        <v>1</v>
      </c>
    </row>
    <row r="252" spans="1:8" ht="58.5">
      <c r="A252" s="452" t="s">
        <v>751</v>
      </c>
      <c r="B252" s="452" t="s">
        <v>15</v>
      </c>
      <c r="C252" s="452" t="s">
        <v>7</v>
      </c>
      <c r="D252" s="452" t="s">
        <v>13</v>
      </c>
      <c r="E252" s="453" t="s">
        <v>1427</v>
      </c>
      <c r="F252" s="5" t="str">
        <f t="shared" si="6"/>
        <v>13 1 01 00000</v>
      </c>
      <c r="G252" s="1" t="str">
        <f>INDEX('2018 реш'!$B:$C,MATCH($F252,'2018 реш'!$B:$B,0),2)</f>
        <v>Основное мероприятие «Создание условий для профессионального развития и подготовки кадров в органах местного самоуправления города Ставрополя»</v>
      </c>
      <c r="H252" s="553">
        <f t="shared" si="7"/>
        <v>1</v>
      </c>
    </row>
    <row r="253" spans="1:8" ht="56.25">
      <c r="A253" s="440" t="s">
        <v>751</v>
      </c>
      <c r="B253" s="440" t="s">
        <v>15</v>
      </c>
      <c r="C253" s="440" t="s">
        <v>7</v>
      </c>
      <c r="D253" s="440" t="s">
        <v>762</v>
      </c>
      <c r="E253" s="233" t="s">
        <v>1751</v>
      </c>
      <c r="F253" s="5" t="str">
        <f t="shared" si="6"/>
        <v>13 1 01 20450</v>
      </c>
      <c r="G253" s="1" t="str">
        <f>INDEX('2018 реш'!$B:$C,MATCH($F253,'2018 реш'!$B:$B,0),2)</f>
        <v>Расходы на реализацию мероприятий, направленных на повышение профессионального уровня муниципальных служащих</v>
      </c>
      <c r="H253" s="553">
        <f t="shared" si="7"/>
        <v>1</v>
      </c>
    </row>
    <row r="254" spans="1:8" ht="37.5">
      <c r="A254" s="25" t="s">
        <v>751</v>
      </c>
      <c r="B254" s="25" t="s">
        <v>94</v>
      </c>
      <c r="C254" s="25" t="s">
        <v>12</v>
      </c>
      <c r="D254" s="25" t="s">
        <v>13</v>
      </c>
      <c r="E254" s="223" t="s">
        <v>1752</v>
      </c>
      <c r="F254" s="5" t="str">
        <f t="shared" si="6"/>
        <v>13 2 00 00000</v>
      </c>
      <c r="G254" s="1" t="str">
        <f>INDEX('2018 реш'!$B:$C,MATCH($F254,'2018 реш'!$B:$B,0),2)</f>
        <v>«Противодействие коррупции в сфере деятельности администрации города Ставрополя и ее органах»</v>
      </c>
      <c r="H254" s="553">
        <f t="shared" si="7"/>
        <v>1</v>
      </c>
    </row>
    <row r="255" spans="1:8" ht="39">
      <c r="A255" s="452" t="s">
        <v>751</v>
      </c>
      <c r="B255" s="452" t="s">
        <v>94</v>
      </c>
      <c r="C255" s="452" t="s">
        <v>7</v>
      </c>
      <c r="D255" s="452" t="s">
        <v>13</v>
      </c>
      <c r="E255" s="453" t="s">
        <v>1430</v>
      </c>
      <c r="F255" s="5" t="str">
        <f t="shared" si="6"/>
        <v>13 2 01 00000</v>
      </c>
      <c r="G255" s="1" t="str">
        <f>INDEX('2018 реш'!$B:$C,MATCH($F255,'2018 реш'!$B:$B,0),2)</f>
        <v>Основное мероприятие «Профилактика коррупции, антикоррупционное просвещение и пропаганда»</v>
      </c>
      <c r="H255" s="553">
        <f t="shared" si="7"/>
        <v>1</v>
      </c>
    </row>
    <row r="256" spans="1:8" ht="56.25">
      <c r="A256" s="440" t="s">
        <v>751</v>
      </c>
      <c r="B256" s="440" t="s">
        <v>94</v>
      </c>
      <c r="C256" s="440" t="s">
        <v>7</v>
      </c>
      <c r="D256" s="440" t="s">
        <v>770</v>
      </c>
      <c r="E256" s="233" t="s">
        <v>769</v>
      </c>
      <c r="F256" s="5" t="str">
        <f t="shared" si="6"/>
        <v>13 2 01 20620</v>
      </c>
      <c r="G256" s="1" t="str">
        <f>INDEX('2018 реш'!$B:$C,MATCH($F256,'2018 реш'!$B:$B,0),2)</f>
        <v>Расходы на реализацию мероприятий, направленных на противодействие коррупции в сфере деятельности администрации города Ставрополя и ее органов</v>
      </c>
      <c r="H256" s="553">
        <f t="shared" si="7"/>
        <v>1</v>
      </c>
    </row>
    <row r="257" spans="1:8" ht="90">
      <c r="A257" s="215" t="s">
        <v>776</v>
      </c>
      <c r="B257" s="215" t="s">
        <v>8</v>
      </c>
      <c r="C257" s="215" t="s">
        <v>12</v>
      </c>
      <c r="D257" s="215" t="s">
        <v>13</v>
      </c>
      <c r="E257" s="268" t="s">
        <v>1753</v>
      </c>
      <c r="F257" s="5" t="str">
        <f t="shared" si="6"/>
        <v>14 0 00 00000</v>
      </c>
      <c r="G257" s="1" t="str">
        <f>INDEX('2018 реш'!$B:$C,MATCH($F257,'2018 реш'!$B:$B,0),2)</f>
        <v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v>
      </c>
      <c r="H257" s="553">
        <f t="shared" si="7"/>
        <v>1</v>
      </c>
    </row>
    <row r="258" spans="1:8" ht="37.5">
      <c r="A258" s="216" t="s">
        <v>776</v>
      </c>
      <c r="B258" s="216" t="s">
        <v>15</v>
      </c>
      <c r="C258" s="216" t="s">
        <v>12</v>
      </c>
      <c r="D258" s="216" t="s">
        <v>13</v>
      </c>
      <c r="E258" s="269" t="s">
        <v>779</v>
      </c>
      <c r="F258" s="5" t="str">
        <f t="shared" si="6"/>
        <v>14 1 00 00000</v>
      </c>
      <c r="G258" s="1" t="str">
        <f>INDEX('2018 реш'!$B:$C,MATCH($F258,'2018 реш'!$B:$B,0),2)</f>
        <v>Подпрограмма «Развитие информационного общества в городе Ставрополе»</v>
      </c>
      <c r="H258" s="553">
        <f t="shared" si="7"/>
        <v>1</v>
      </c>
    </row>
    <row r="259" spans="1:8" ht="56.25">
      <c r="A259" s="217" t="s">
        <v>776</v>
      </c>
      <c r="B259" s="217" t="s">
        <v>15</v>
      </c>
      <c r="C259" s="217" t="s">
        <v>7</v>
      </c>
      <c r="D259" s="217" t="s">
        <v>13</v>
      </c>
      <c r="E259" s="453" t="s">
        <v>1432</v>
      </c>
      <c r="F259" s="5" t="str">
        <f t="shared" si="6"/>
        <v>14 1 01 00000</v>
      </c>
      <c r="G259" s="1" t="str">
        <f>INDEX('2018 реш'!$B:$C,MATCH($F259,'2018 реш'!$B:$B,0),2)</f>
        <v>Основное мероприятие «Развитие и обеспечение функционирования инфраструктуры информационного общества в городе Ставрополе»</v>
      </c>
      <c r="H259" s="553">
        <f t="shared" si="7"/>
        <v>1</v>
      </c>
    </row>
    <row r="260" spans="1:8" ht="37.5">
      <c r="A260" s="28" t="s">
        <v>776</v>
      </c>
      <c r="B260" s="28" t="s">
        <v>15</v>
      </c>
      <c r="C260" s="28" t="s">
        <v>7</v>
      </c>
      <c r="D260" s="28" t="s">
        <v>784</v>
      </c>
      <c r="E260" s="233" t="s">
        <v>783</v>
      </c>
      <c r="F260" s="5" t="str">
        <f t="shared" si="6"/>
        <v>14 1 01 20630</v>
      </c>
      <c r="G260" s="1" t="str">
        <f>INDEX('2018 реш'!$B:$C,MATCH($F260,'2018 реш'!$B:$B,0),2)</f>
        <v>Расходы на развитие и обеспечение функционирования информационного общества в городе Ставрополе</v>
      </c>
      <c r="H260" s="553">
        <f t="shared" si="7"/>
        <v>1</v>
      </c>
    </row>
    <row r="261" spans="1:8" ht="75">
      <c r="A261" s="217" t="s">
        <v>776</v>
      </c>
      <c r="B261" s="217" t="s">
        <v>15</v>
      </c>
      <c r="C261" s="217" t="s">
        <v>37</v>
      </c>
      <c r="D261" s="217" t="s">
        <v>13</v>
      </c>
      <c r="E261" s="453" t="s">
        <v>1433</v>
      </c>
      <c r="F261" s="5" t="str">
        <f t="shared" si="6"/>
        <v>14 1 02 00000</v>
      </c>
      <c r="G261" s="1" t="str">
        <f>INDEX('2018 реш'!$B:$C,MATCH($F261,'2018 реш'!$B:$B,0),2)</f>
        <v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v>
      </c>
      <c r="H261" s="553">
        <f t="shared" si="7"/>
        <v>1</v>
      </c>
    </row>
    <row r="262" spans="1:8" ht="37.5">
      <c r="A262" s="218" t="s">
        <v>776</v>
      </c>
      <c r="B262" s="218" t="s">
        <v>15</v>
      </c>
      <c r="C262" s="218" t="s">
        <v>37</v>
      </c>
      <c r="D262" s="218" t="s">
        <v>784</v>
      </c>
      <c r="E262" s="233" t="s">
        <v>783</v>
      </c>
      <c r="F262" s="5" t="str">
        <f t="shared" si="6"/>
        <v>14 1 02 20630</v>
      </c>
      <c r="G262" s="1" t="str">
        <f>INDEX('2018 реш'!$B:$C,MATCH($F262,'2018 реш'!$B:$B,0),2)</f>
        <v>Расходы на развитие и обеспечение функционирования информационного общества в городе Ставрополе</v>
      </c>
      <c r="H262" s="553">
        <f t="shared" si="7"/>
        <v>1</v>
      </c>
    </row>
    <row r="263" spans="1:8" ht="75">
      <c r="A263" s="217" t="s">
        <v>776</v>
      </c>
      <c r="B263" s="217" t="s">
        <v>15</v>
      </c>
      <c r="C263" s="217" t="s">
        <v>48</v>
      </c>
      <c r="D263" s="217" t="s">
        <v>13</v>
      </c>
      <c r="E263" s="453" t="s">
        <v>1434</v>
      </c>
      <c r="F263" s="5" t="str">
        <f t="shared" si="6"/>
        <v>14 1 03 00000</v>
      </c>
      <c r="G263" s="1" t="str">
        <f>INDEX('2018 реш'!$B:$C,MATCH($F263,'2018 реш'!$B:$B,0),2)</f>
        <v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v>
      </c>
      <c r="H263" s="553">
        <f t="shared" si="7"/>
        <v>1</v>
      </c>
    </row>
    <row r="264" spans="1:8" ht="37.5">
      <c r="A264" s="218" t="s">
        <v>776</v>
      </c>
      <c r="B264" s="218" t="s">
        <v>15</v>
      </c>
      <c r="C264" s="218" t="s">
        <v>48</v>
      </c>
      <c r="D264" s="218" t="s">
        <v>1868</v>
      </c>
      <c r="E264" s="233" t="s">
        <v>790</v>
      </c>
      <c r="F264" s="5" t="str">
        <f t="shared" si="6"/>
        <v>14 1 03 98710</v>
      </c>
      <c r="G264" s="1" t="str">
        <f>INDEX('2018 реш'!$B:$C,MATCH($F264,'2018 реш'!$B:$B,0),2)</f>
        <v>Расходы на оказание информационных услуг средствами массовой информации</v>
      </c>
      <c r="H264" s="553">
        <f t="shared" si="7"/>
        <v>1</v>
      </c>
    </row>
    <row r="265" spans="1:8" ht="56.25">
      <c r="A265" s="217" t="s">
        <v>776</v>
      </c>
      <c r="B265" s="217" t="s">
        <v>15</v>
      </c>
      <c r="C265" s="217" t="s">
        <v>53</v>
      </c>
      <c r="D265" s="217" t="s">
        <v>13</v>
      </c>
      <c r="E265" s="453" t="s">
        <v>1435</v>
      </c>
      <c r="F265" s="5" t="str">
        <f t="shared" ref="F265:F328" si="8">CONCATENATE(A265," ",B265," ",C265," ",D265)</f>
        <v>14 1 04 00000</v>
      </c>
      <c r="G265" s="1" t="str">
        <f>INDEX('2018 реш'!$B:$C,MATCH($F265,'2018 реш'!$B:$B,0),2)</f>
        <v>Основное мероприятие «Официальное опубликование муниципальных правовых актов города Ставрополя в газете «Вечерний Ставрополь»</v>
      </c>
      <c r="H265" s="553">
        <f t="shared" ref="H265:H328" si="9">IF(E265=G265,1,0)</f>
        <v>1</v>
      </c>
    </row>
    <row r="266" spans="1:8" ht="56.25">
      <c r="A266" s="218" t="s">
        <v>776</v>
      </c>
      <c r="B266" s="218" t="s">
        <v>15</v>
      </c>
      <c r="C266" s="218" t="s">
        <v>53</v>
      </c>
      <c r="D266" s="218" t="s">
        <v>1869</v>
      </c>
      <c r="E266" s="233" t="s">
        <v>1436</v>
      </c>
      <c r="F266" s="5" t="str">
        <f t="shared" si="8"/>
        <v>14 1 04 98720</v>
      </c>
      <c r="G266" s="1" t="str">
        <f>INDEX('2018 реш'!$B:$C,MATCH($F266,'2018 реш'!$B:$B,0),2)</f>
        <v>Расходы на официальное опубликование муниципальных правовых актов города Ставрополя в газете «Вечерний Ставрополь»</v>
      </c>
      <c r="H266" s="553">
        <f t="shared" si="9"/>
        <v>1</v>
      </c>
    </row>
    <row r="267" spans="1:8" ht="56.25">
      <c r="A267" s="216" t="s">
        <v>776</v>
      </c>
      <c r="B267" s="216" t="s">
        <v>94</v>
      </c>
      <c r="C267" s="216" t="s">
        <v>12</v>
      </c>
      <c r="D267" s="216" t="s">
        <v>13</v>
      </c>
      <c r="E267" s="269" t="s">
        <v>1756</v>
      </c>
      <c r="F267" s="5" t="str">
        <f t="shared" si="8"/>
        <v>14 2 00 00000</v>
      </c>
      <c r="G267" s="1" t="str">
        <f>INDEX('2018 реш'!$B:$C,MATCH($F267,'2018 реш'!$B:$B,0),2)</f>
        <v xml:space="preserve">Подпрограмма «Оптимизация и повышение качества предоставления государственных и муниципальных услуг в городе Ставрополе» </v>
      </c>
      <c r="H267" s="553">
        <f t="shared" si="9"/>
        <v>1</v>
      </c>
    </row>
    <row r="268" spans="1:8" ht="56.25">
      <c r="A268" s="217" t="s">
        <v>776</v>
      </c>
      <c r="B268" s="217" t="s">
        <v>94</v>
      </c>
      <c r="C268" s="217" t="s">
        <v>7</v>
      </c>
      <c r="D268" s="217" t="s">
        <v>13</v>
      </c>
      <c r="E268" s="453" t="s">
        <v>1757</v>
      </c>
      <c r="F268" s="5" t="str">
        <f t="shared" si="8"/>
        <v>14 2 01 00000</v>
      </c>
      <c r="G268" s="1" t="str">
        <f>INDEX('2018 реш'!$B:$C,MATCH($F268,'2018 реш'!$B:$B,0),2)</f>
        <v>Основное мероприятие «Организация и предоставление муниципальных услуг в городе Ставрополе в электронном виде»</v>
      </c>
      <c r="H268" s="553">
        <f t="shared" si="9"/>
        <v>1</v>
      </c>
    </row>
    <row r="269" spans="1:8" ht="75">
      <c r="A269" s="218" t="s">
        <v>776</v>
      </c>
      <c r="B269" s="218" t="s">
        <v>94</v>
      </c>
      <c r="C269" s="218" t="s">
        <v>7</v>
      </c>
      <c r="D269" s="218" t="s">
        <v>804</v>
      </c>
      <c r="E269" s="233" t="s">
        <v>1758</v>
      </c>
      <c r="F269" s="5" t="str">
        <f t="shared" si="8"/>
        <v>14 2 01 20710</v>
      </c>
      <c r="G269" s="1" t="str">
        <f>INDEX('2018 реш'!$B:$C,MATCH($F269,'2018 реш'!$B:$B,0),2)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H269" s="553">
        <f t="shared" si="9"/>
        <v>1</v>
      </c>
    </row>
    <row r="270" spans="1:8" ht="93.75">
      <c r="A270" s="217" t="s">
        <v>776</v>
      </c>
      <c r="B270" s="217" t="s">
        <v>94</v>
      </c>
      <c r="C270" s="217" t="s">
        <v>37</v>
      </c>
      <c r="D270" s="217" t="s">
        <v>13</v>
      </c>
      <c r="E270" s="453" t="s">
        <v>1439</v>
      </c>
      <c r="F270" s="5" t="str">
        <f t="shared" si="8"/>
        <v>14 2 02 00000</v>
      </c>
      <c r="G270" s="1" t="str">
        <f>INDEX('2018 реш'!$B:$C,MATCH($F270,'2018 реш'!$B:$B,0),2)</f>
        <v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v>
      </c>
      <c r="H270" s="553">
        <f t="shared" si="9"/>
        <v>1</v>
      </c>
    </row>
    <row r="271" spans="1:8" ht="75">
      <c r="A271" s="218" t="s">
        <v>776</v>
      </c>
      <c r="B271" s="218" t="s">
        <v>94</v>
      </c>
      <c r="C271" s="218" t="s">
        <v>37</v>
      </c>
      <c r="D271" s="218" t="s">
        <v>804</v>
      </c>
      <c r="E271" s="233" t="s">
        <v>1758</v>
      </c>
      <c r="F271" s="5" t="str">
        <f t="shared" si="8"/>
        <v>14 2 02 20710</v>
      </c>
      <c r="G271" s="1" t="str">
        <f>INDEX('2018 реш'!$B:$C,MATCH($F271,'2018 реш'!$B:$B,0),2)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H271" s="553">
        <f t="shared" si="9"/>
        <v>1</v>
      </c>
    </row>
    <row r="272" spans="1:8" ht="93.75">
      <c r="A272" s="217" t="s">
        <v>776</v>
      </c>
      <c r="B272" s="217" t="s">
        <v>94</v>
      </c>
      <c r="C272" s="217" t="s">
        <v>48</v>
      </c>
      <c r="D272" s="217" t="s">
        <v>13</v>
      </c>
      <c r="E272" s="453" t="s">
        <v>1587</v>
      </c>
      <c r="F272" s="5" t="str">
        <f t="shared" si="8"/>
        <v>14 2 03 00000</v>
      </c>
      <c r="G272" s="1" t="str">
        <f>INDEX('2018 реш'!$B:$C,MATCH($F272,'2018 реш'!$B:$B,0),2)</f>
        <v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v>
      </c>
      <c r="H272" s="553">
        <f t="shared" si="9"/>
        <v>1</v>
      </c>
    </row>
    <row r="273" spans="1:8" ht="75">
      <c r="A273" s="218" t="s">
        <v>776</v>
      </c>
      <c r="B273" s="218" t="s">
        <v>94</v>
      </c>
      <c r="C273" s="218" t="s">
        <v>48</v>
      </c>
      <c r="D273" s="218" t="s">
        <v>804</v>
      </c>
      <c r="E273" s="233" t="s">
        <v>1758</v>
      </c>
      <c r="F273" s="5" t="str">
        <f t="shared" si="8"/>
        <v>14 2 03 20710</v>
      </c>
      <c r="G273" s="1" t="str">
        <f>INDEX('2018 реш'!$B:$C,MATCH($F273,'2018 реш'!$B:$B,0),2)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H273" s="553">
        <f t="shared" si="9"/>
        <v>1</v>
      </c>
    </row>
    <row r="274" spans="1:8" ht="75">
      <c r="A274" s="217" t="s">
        <v>776</v>
      </c>
      <c r="B274" s="217" t="s">
        <v>94</v>
      </c>
      <c r="C274" s="217" t="s">
        <v>53</v>
      </c>
      <c r="D274" s="217" t="s">
        <v>13</v>
      </c>
      <c r="E274" s="453" t="s">
        <v>1440</v>
      </c>
      <c r="F274" s="5" t="str">
        <f t="shared" si="8"/>
        <v>14 2 04 00000</v>
      </c>
      <c r="G274" s="1" t="str">
        <f>INDEX('2018 реш'!$B:$C,MATCH($F274,'2018 реш'!$B:$B,0),2)</f>
        <v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v>
      </c>
      <c r="H274" s="553">
        <f t="shared" si="9"/>
        <v>1</v>
      </c>
    </row>
    <row r="275" spans="1:8" ht="37.5">
      <c r="A275" s="218">
        <v>14</v>
      </c>
      <c r="B275" s="218">
        <v>2</v>
      </c>
      <c r="C275" s="218" t="s">
        <v>53</v>
      </c>
      <c r="D275" s="457" t="s">
        <v>22</v>
      </c>
      <c r="E275" s="233" t="s">
        <v>34</v>
      </c>
      <c r="F275" s="5" t="str">
        <f t="shared" si="8"/>
        <v>14 2 04 11010</v>
      </c>
      <c r="G275" s="1" t="str">
        <f>INDEX('2018 реш'!$B:$C,MATCH($F275,'2018 реш'!$B:$B,0),2)</f>
        <v>Расходы на обеспечение деятельности (оказание услуг) муниципальных учреждений</v>
      </c>
      <c r="H275" s="553">
        <f t="shared" si="9"/>
        <v>1</v>
      </c>
    </row>
    <row r="276" spans="1:8" ht="67.5">
      <c r="A276" s="9" t="s">
        <v>813</v>
      </c>
      <c r="B276" s="9" t="s">
        <v>8</v>
      </c>
      <c r="C276" s="9" t="s">
        <v>12</v>
      </c>
      <c r="D276" s="9" t="s">
        <v>13</v>
      </c>
      <c r="E276" s="136" t="s">
        <v>1761</v>
      </c>
      <c r="F276" s="5" t="str">
        <f t="shared" si="8"/>
        <v>15 0 00 00000</v>
      </c>
      <c r="G276" s="1" t="str">
        <f>INDEX('2018 реш'!$B:$C,MATCH($F276,'2018 реш'!$B:$B,0),2)</f>
        <v>Муниципальная программа «Обеспечение безопасности, общественного порядка и профилактика правонарушений в городе Ставрополе»</v>
      </c>
      <c r="H276" s="553">
        <f t="shared" si="9"/>
        <v>1</v>
      </c>
    </row>
    <row r="277" spans="1:8">
      <c r="A277" s="25" t="s">
        <v>813</v>
      </c>
      <c r="B277" s="25" t="s">
        <v>15</v>
      </c>
      <c r="C277" s="25" t="s">
        <v>12</v>
      </c>
      <c r="D277" s="25" t="s">
        <v>13</v>
      </c>
      <c r="E277" s="223" t="s">
        <v>1762</v>
      </c>
      <c r="F277" s="5" t="str">
        <f t="shared" si="8"/>
        <v>15 1 00 00000</v>
      </c>
      <c r="G277" s="1" t="str">
        <f>INDEX('2018 реш'!$B:$C,MATCH($F277,'2018 реш'!$B:$B,0),2)</f>
        <v>Подпрограмма «Безопасный Ставрополь»</v>
      </c>
      <c r="H277" s="553">
        <f t="shared" si="9"/>
        <v>1</v>
      </c>
    </row>
    <row r="278" spans="1:8" ht="93.75">
      <c r="A278" s="452" t="s">
        <v>813</v>
      </c>
      <c r="B278" s="452" t="s">
        <v>15</v>
      </c>
      <c r="C278" s="452" t="s">
        <v>7</v>
      </c>
      <c r="D278" s="452" t="s">
        <v>13</v>
      </c>
      <c r="E278" s="453" t="s">
        <v>2246</v>
      </c>
      <c r="F278" s="5" t="str">
        <f t="shared" si="8"/>
        <v>15 1 01 00000</v>
      </c>
      <c r="G278" s="1" t="str">
        <f>INDEX('2018 реш'!$B:$C,MATCH($F278,'2018 реш'!$B:$B,0),2)</f>
        <v>Основное мероприятие «Осуществление мер, направленных на профилактику терроризма и его идеологии, профилактику экстремизма, укрепление межнационального согласия, профилактику межнациональных (межэтнических) конфликтов»</v>
      </c>
      <c r="H278" s="553">
        <f t="shared" si="9"/>
        <v>1</v>
      </c>
    </row>
    <row r="279" spans="1:8" ht="56.25">
      <c r="A279" s="28" t="s">
        <v>813</v>
      </c>
      <c r="B279" s="28" t="s">
        <v>15</v>
      </c>
      <c r="C279" s="28" t="s">
        <v>7</v>
      </c>
      <c r="D279" s="28" t="s">
        <v>823</v>
      </c>
      <c r="E279" s="233" t="s">
        <v>822</v>
      </c>
      <c r="F279" s="5" t="str">
        <f t="shared" si="8"/>
        <v>15 1 01 20350</v>
      </c>
      <c r="G279" s="1" t="str">
        <f>INDEX('2018 реш'!$B:$C,MATCH($F279,'2018 реш'!$B:$B,0),2)</f>
        <v>Расходы на реализацию мероприятий, направленных на повышение уровня безопасности жизнедеятельности города Ставрополя</v>
      </c>
      <c r="H279" s="553">
        <f t="shared" si="9"/>
        <v>1</v>
      </c>
    </row>
    <row r="280" spans="1:8" ht="58.5">
      <c r="A280" s="452" t="s">
        <v>813</v>
      </c>
      <c r="B280" s="452" t="s">
        <v>15</v>
      </c>
      <c r="C280" s="452" t="s">
        <v>37</v>
      </c>
      <c r="D280" s="452" t="s">
        <v>13</v>
      </c>
      <c r="E280" s="453" t="s">
        <v>2247</v>
      </c>
      <c r="F280" s="5" t="str">
        <f t="shared" si="8"/>
        <v>15 1 02 00000</v>
      </c>
      <c r="G280" s="1" t="str">
        <f>INDEX('2018 реш'!$B:$C,MATCH($F280,'2018 реш'!$B:$B,0),2)</f>
        <v>Основное мероприятие «Создание условий для обеспечения безопасности граждан в местах массового пребывания людей на территории города Ставрополя»</v>
      </c>
      <c r="H280" s="553">
        <f t="shared" si="9"/>
        <v>1</v>
      </c>
    </row>
    <row r="281" spans="1:8" ht="56.25">
      <c r="A281" s="28" t="s">
        <v>813</v>
      </c>
      <c r="B281" s="28" t="s">
        <v>15</v>
      </c>
      <c r="C281" s="28" t="s">
        <v>37</v>
      </c>
      <c r="D281" s="28" t="s">
        <v>823</v>
      </c>
      <c r="E281" s="233" t="s">
        <v>822</v>
      </c>
      <c r="F281" s="5" t="str">
        <f t="shared" si="8"/>
        <v>15 1 02 20350</v>
      </c>
      <c r="G281" s="1" t="str">
        <f>INDEX('2018 реш'!$B:$C,MATCH($F281,'2018 реш'!$B:$B,0),2)</f>
        <v>Расходы на реализацию мероприятий, направленных на повышение уровня безопасности жизнедеятельности города Ставрополя</v>
      </c>
      <c r="H281" s="553">
        <f t="shared" si="9"/>
        <v>1</v>
      </c>
    </row>
    <row r="282" spans="1:8">
      <c r="A282" s="25" t="s">
        <v>813</v>
      </c>
      <c r="B282" s="25" t="s">
        <v>94</v>
      </c>
      <c r="C282" s="25" t="s">
        <v>12</v>
      </c>
      <c r="D282" s="25" t="s">
        <v>13</v>
      </c>
      <c r="E282" s="223" t="s">
        <v>1764</v>
      </c>
      <c r="F282" s="5" t="str">
        <f t="shared" si="8"/>
        <v>15 2 00 00000</v>
      </c>
      <c r="G282" s="1" t="str">
        <f>INDEX('2018 реш'!$B:$C,MATCH($F282,'2018 реш'!$B:$B,0),2)</f>
        <v xml:space="preserve">Подпрограмма «НЕзависимость» </v>
      </c>
      <c r="H282" s="553">
        <f t="shared" si="9"/>
        <v>1</v>
      </c>
    </row>
    <row r="283" spans="1:8" ht="58.5">
      <c r="A283" s="452" t="s">
        <v>813</v>
      </c>
      <c r="B283" s="452" t="s">
        <v>94</v>
      </c>
      <c r="C283" s="452" t="s">
        <v>7</v>
      </c>
      <c r="D283" s="452" t="s">
        <v>13</v>
      </c>
      <c r="E283" s="453" t="s">
        <v>1590</v>
      </c>
      <c r="F283" s="5" t="str">
        <f t="shared" si="8"/>
        <v>15 2 01 00000</v>
      </c>
      <c r="G283" s="1" t="str">
        <f>INDEX('2018 реш'!$B:$C,MATCH($F283,'2018 реш'!$B:$B,0),2)</f>
        <v>Основное мероприятие «Мониторинг наркоситуации в городе Ставрополе на основе социологических исследований и статистических данных»</v>
      </c>
      <c r="H283" s="553">
        <f t="shared" si="9"/>
        <v>1</v>
      </c>
    </row>
    <row r="284" spans="1:8" ht="93.75">
      <c r="A284" s="28" t="s">
        <v>813</v>
      </c>
      <c r="B284" s="28" t="s">
        <v>94</v>
      </c>
      <c r="C284" s="28" t="s">
        <v>7</v>
      </c>
      <c r="D284" s="28" t="s">
        <v>837</v>
      </c>
      <c r="E284" s="415" t="s">
        <v>2301</v>
      </c>
      <c r="F284" s="5" t="str">
        <f t="shared" si="8"/>
        <v>15 2 01 20370</v>
      </c>
      <c r="G284" s="1" t="str">
        <f>INDEX('2018 реш'!$B:$C,MATCH($F284,'2018 реш'!$B:$B,0),2)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потребления среди подростков и молодежи города Ставрополя</v>
      </c>
      <c r="H284" s="553">
        <f t="shared" si="9"/>
        <v>1</v>
      </c>
    </row>
    <row r="285" spans="1:8" ht="58.5">
      <c r="A285" s="452" t="s">
        <v>813</v>
      </c>
      <c r="B285" s="452" t="s">
        <v>94</v>
      </c>
      <c r="C285" s="452" t="s">
        <v>37</v>
      </c>
      <c r="D285" s="452" t="s">
        <v>13</v>
      </c>
      <c r="E285" s="453" t="s">
        <v>1449</v>
      </c>
      <c r="F285" s="5" t="str">
        <f t="shared" si="8"/>
        <v>15 2 02 00000</v>
      </c>
      <c r="G285" s="1" t="str">
        <f>INDEX('2018 реш'!$B:$C,MATCH($F285,'2018 реш'!$B:$B,0),2)</f>
        <v>Основное мероприятие «Профилактика зависимости от наркотических и других психоактивных веществ среди детей и молодежи»</v>
      </c>
      <c r="H285" s="553">
        <f t="shared" si="9"/>
        <v>1</v>
      </c>
    </row>
    <row r="286" spans="1:8" ht="93.75">
      <c r="A286" s="28" t="s">
        <v>813</v>
      </c>
      <c r="B286" s="28" t="s">
        <v>94</v>
      </c>
      <c r="C286" s="28" t="s">
        <v>37</v>
      </c>
      <c r="D286" s="28" t="s">
        <v>837</v>
      </c>
      <c r="E286" s="415" t="s">
        <v>2301</v>
      </c>
      <c r="F286" s="5" t="str">
        <f t="shared" si="8"/>
        <v>15 2 02 20370</v>
      </c>
      <c r="G286" s="1" t="str">
        <f>INDEX('2018 реш'!$B:$C,MATCH($F286,'2018 реш'!$B:$B,0),2)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потребления среди подростков и молодежи города Ставрополя</v>
      </c>
      <c r="H286" s="553">
        <f t="shared" si="9"/>
        <v>1</v>
      </c>
    </row>
    <row r="287" spans="1:8" ht="56.25">
      <c r="A287" s="452" t="s">
        <v>813</v>
      </c>
      <c r="B287" s="452" t="s">
        <v>94</v>
      </c>
      <c r="C287" s="452" t="s">
        <v>48</v>
      </c>
      <c r="D287" s="452" t="s">
        <v>13</v>
      </c>
      <c r="E287" s="453" t="s">
        <v>1450</v>
      </c>
      <c r="F287" s="5" t="str">
        <f t="shared" si="8"/>
        <v>15 2 03 00000</v>
      </c>
      <c r="G287" s="1" t="str">
        <f>INDEX('2018 реш'!$B:$C,MATCH($F287,'2018 реш'!$B:$B,0),2)</f>
        <v>Основное мероприятие «Профилактика зависимого (аддиктивного) поведения и пропаганда здорового образа жизни»</v>
      </c>
      <c r="H287" s="553">
        <f t="shared" si="9"/>
        <v>1</v>
      </c>
    </row>
    <row r="288" spans="1:8" ht="93.75">
      <c r="A288" s="28" t="s">
        <v>813</v>
      </c>
      <c r="B288" s="28" t="s">
        <v>94</v>
      </c>
      <c r="C288" s="28" t="s">
        <v>48</v>
      </c>
      <c r="D288" s="28" t="s">
        <v>837</v>
      </c>
      <c r="E288" s="415" t="s">
        <v>2301</v>
      </c>
      <c r="F288" s="5" t="str">
        <f t="shared" si="8"/>
        <v>15 2 03 20370</v>
      </c>
      <c r="G288" s="1" t="str">
        <f>INDEX('2018 реш'!$B:$C,MATCH($F288,'2018 реш'!$B:$B,0),2)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потребления среди подростков и молодежи города Ставрополя</v>
      </c>
      <c r="H288" s="553">
        <f t="shared" si="9"/>
        <v>1</v>
      </c>
    </row>
    <row r="289" spans="1:8" ht="37.5">
      <c r="A289" s="25" t="s">
        <v>813</v>
      </c>
      <c r="B289" s="25" t="s">
        <v>316</v>
      </c>
      <c r="C289" s="25" t="s">
        <v>12</v>
      </c>
      <c r="D289" s="25" t="s">
        <v>13</v>
      </c>
      <c r="E289" s="223" t="s">
        <v>1768</v>
      </c>
      <c r="F289" s="5" t="str">
        <f t="shared" si="8"/>
        <v>15 3 00 00000</v>
      </c>
      <c r="G289" s="1" t="str">
        <f>INDEX('2018 реш'!$B:$C,MATCH($F289,'2018 реш'!$B:$B,0),2)</f>
        <v xml:space="preserve">Подпрограмма «Профилактика правонарушений в городе Ставрополе» </v>
      </c>
      <c r="H289" s="553">
        <f t="shared" si="9"/>
        <v>1</v>
      </c>
    </row>
    <row r="290" spans="1:8" ht="39">
      <c r="A290" s="452" t="s">
        <v>813</v>
      </c>
      <c r="B290" s="452" t="s">
        <v>316</v>
      </c>
      <c r="C290" s="452" t="s">
        <v>7</v>
      </c>
      <c r="D290" s="452" t="s">
        <v>13</v>
      </c>
      <c r="E290" s="453" t="s">
        <v>1451</v>
      </c>
      <c r="F290" s="5" t="str">
        <f t="shared" si="8"/>
        <v>15 3 01 00000</v>
      </c>
      <c r="G290" s="1" t="str">
        <f>INDEX('2018 реш'!$B:$C,MATCH($F290,'2018 реш'!$B:$B,0),2)</f>
        <v>Основное мероприятие «Профилактика правонарушений несовершеннолетних»</v>
      </c>
      <c r="H290" s="553">
        <f t="shared" si="9"/>
        <v>1</v>
      </c>
    </row>
    <row r="291" spans="1:8" ht="37.5">
      <c r="A291" s="28" t="s">
        <v>813</v>
      </c>
      <c r="B291" s="28" t="s">
        <v>316</v>
      </c>
      <c r="C291" s="28" t="s">
        <v>7</v>
      </c>
      <c r="D291" s="28" t="s">
        <v>849</v>
      </c>
      <c r="E291" s="233" t="s">
        <v>848</v>
      </c>
      <c r="F291" s="5" t="str">
        <f t="shared" si="8"/>
        <v>15 3 01 20660</v>
      </c>
      <c r="G291" s="1" t="str">
        <f>INDEX('2018 реш'!$B:$C,MATCH($F291,'2018 реш'!$B:$B,0),2)</f>
        <v>Расходы на реализацию мероприятий, направленных на профилактику правонарушений в городе Ставрополе</v>
      </c>
      <c r="H291" s="553">
        <f t="shared" si="9"/>
        <v>1</v>
      </c>
    </row>
    <row r="292" spans="1:8" ht="39">
      <c r="A292" s="452" t="s">
        <v>813</v>
      </c>
      <c r="B292" s="452" t="s">
        <v>316</v>
      </c>
      <c r="C292" s="452" t="s">
        <v>37</v>
      </c>
      <c r="D292" s="452" t="s">
        <v>13</v>
      </c>
      <c r="E292" s="453" t="s">
        <v>1452</v>
      </c>
      <c r="F292" s="5" t="str">
        <f t="shared" si="8"/>
        <v>15 3 02 00000</v>
      </c>
      <c r="G292" s="1" t="str">
        <f>INDEX('2018 реш'!$B:$C,MATCH($F292,'2018 реш'!$B:$B,0),2)</f>
        <v>Основное мероприятие «Обеспечение безопасности людей на водных объектах города Ставрополя»</v>
      </c>
      <c r="H292" s="553">
        <f t="shared" si="9"/>
        <v>1</v>
      </c>
    </row>
    <row r="293" spans="1:8" ht="56.25">
      <c r="A293" s="28" t="s">
        <v>813</v>
      </c>
      <c r="B293" s="28" t="s">
        <v>316</v>
      </c>
      <c r="C293" s="28" t="s">
        <v>37</v>
      </c>
      <c r="D293" s="28" t="s">
        <v>1870</v>
      </c>
      <c r="E293" s="233" t="s">
        <v>1769</v>
      </c>
      <c r="F293" s="5" t="str">
        <f t="shared" si="8"/>
        <v>15 3 02 21290</v>
      </c>
      <c r="G293" s="1" t="str">
        <f>INDEX('2018 реш'!$B:$C,MATCH($F293,'2018 реш'!$B:$B,0),2)</f>
        <v>Расходы на реализацию мероприятий, направленных на обеспечение безопасности на водных объектах города Ставрополя</v>
      </c>
      <c r="H293" s="553">
        <f t="shared" si="9"/>
        <v>1</v>
      </c>
    </row>
    <row r="294" spans="1:8" ht="56.25">
      <c r="A294" s="452" t="s">
        <v>813</v>
      </c>
      <c r="B294" s="452" t="s">
        <v>316</v>
      </c>
      <c r="C294" s="452" t="s">
        <v>48</v>
      </c>
      <c r="D294" s="452" t="s">
        <v>13</v>
      </c>
      <c r="E294" s="453" t="s">
        <v>1453</v>
      </c>
      <c r="F294" s="5" t="str">
        <f t="shared" si="8"/>
        <v>15 3 03 00000</v>
      </c>
      <c r="G294" s="1" t="str">
        <f>INDEX('2018 реш'!$B:$C,MATCH($F294,'2018 реш'!$B:$B,0),2)</f>
        <v>Основное мероприятие «Организация материально-технического обеспечения деятельности народной дружины города Ставрополя»</v>
      </c>
      <c r="H294" s="553">
        <f t="shared" si="9"/>
        <v>1</v>
      </c>
    </row>
    <row r="295" spans="1:8" ht="75">
      <c r="A295" s="28" t="s">
        <v>813</v>
      </c>
      <c r="B295" s="28" t="s">
        <v>316</v>
      </c>
      <c r="C295" s="28" t="s">
        <v>48</v>
      </c>
      <c r="D295" s="28" t="s">
        <v>857</v>
      </c>
      <c r="E295" s="233" t="s">
        <v>1454</v>
      </c>
      <c r="F295" s="5" t="str">
        <f t="shared" si="8"/>
        <v>15 3 03 20100</v>
      </c>
      <c r="G295" s="1" t="str">
        <f>INDEX('2018 реш'!$B:$C,MATCH($F295,'2018 реш'!$B:$B,0),2)</f>
        <v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v>
      </c>
      <c r="H295" s="553">
        <f t="shared" si="9"/>
        <v>1</v>
      </c>
    </row>
    <row r="296" spans="1:8" ht="112.5">
      <c r="A296" s="23">
        <v>16</v>
      </c>
      <c r="B296" s="23" t="s">
        <v>8</v>
      </c>
      <c r="C296" s="23" t="s">
        <v>12</v>
      </c>
      <c r="D296" s="23" t="s">
        <v>13</v>
      </c>
      <c r="E296" s="136" t="s">
        <v>1771</v>
      </c>
      <c r="F296" s="5" t="str">
        <f t="shared" si="8"/>
        <v>16 0 00 00000</v>
      </c>
      <c r="G296" s="1" t="str">
        <f>INDEX('2018 реш'!$B:$C,MATCH($F296,'2018 реш'!$B:$B,0),2)</f>
        <v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v>
      </c>
      <c r="H296" s="553">
        <f t="shared" si="9"/>
        <v>1</v>
      </c>
    </row>
    <row r="297" spans="1:8" ht="56.25">
      <c r="A297" s="25" t="s">
        <v>859</v>
      </c>
      <c r="B297" s="25" t="s">
        <v>15</v>
      </c>
      <c r="C297" s="25" t="s">
        <v>12</v>
      </c>
      <c r="D297" s="25" t="s">
        <v>13</v>
      </c>
      <c r="E297" s="232" t="s">
        <v>865</v>
      </c>
      <c r="F297" s="5" t="str">
        <f t="shared" si="8"/>
        <v>16 1 00 00000</v>
      </c>
      <c r="G297" s="1" t="str">
        <f>INDEX('2018 реш'!$B:$C,MATCH($F297,'2018 реш'!$B:$B,0),2)</f>
        <v>Подпрограмма «Осуществление мероприятий по гражданской обороне, защите населения и территорий от чрезвычайных ситуаций»</v>
      </c>
      <c r="H297" s="553">
        <f t="shared" si="9"/>
        <v>1</v>
      </c>
    </row>
    <row r="298" spans="1:8" ht="75">
      <c r="A298" s="452" t="s">
        <v>859</v>
      </c>
      <c r="B298" s="452" t="s">
        <v>15</v>
      </c>
      <c r="C298" s="452" t="s">
        <v>7</v>
      </c>
      <c r="D298" s="452" t="s">
        <v>13</v>
      </c>
      <c r="E298" s="453" t="s">
        <v>1455</v>
      </c>
      <c r="F298" s="5" t="str">
        <f t="shared" si="8"/>
        <v>16 1 01 00000</v>
      </c>
      <c r="G298" s="1" t="str">
        <f>INDEX('2018 реш'!$B:$C,MATCH($F298,'2018 реш'!$B:$B,0),2)</f>
        <v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v>
      </c>
      <c r="H298" s="553">
        <f t="shared" si="9"/>
        <v>1</v>
      </c>
    </row>
    <row r="299" spans="1:8" ht="93.75">
      <c r="A299" s="457" t="s">
        <v>859</v>
      </c>
      <c r="B299" s="457" t="s">
        <v>15</v>
      </c>
      <c r="C299" s="457" t="s">
        <v>7</v>
      </c>
      <c r="D299" s="457" t="s">
        <v>871</v>
      </c>
      <c r="E299" s="270" t="s">
        <v>1456</v>
      </c>
      <c r="F299" s="5" t="str">
        <f t="shared" si="8"/>
        <v>16 1 01 20120</v>
      </c>
      <c r="G299" s="1" t="str">
        <f>INDEX('2018 реш'!$B:$C,MATCH($F299,'2018 реш'!$B:$B,0),2)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v>
      </c>
      <c r="H299" s="553">
        <f t="shared" si="9"/>
        <v>1</v>
      </c>
    </row>
    <row r="300" spans="1:8" ht="56.25">
      <c r="A300" s="452" t="s">
        <v>859</v>
      </c>
      <c r="B300" s="452" t="s">
        <v>15</v>
      </c>
      <c r="C300" s="452" t="s">
        <v>37</v>
      </c>
      <c r="D300" s="452" t="s">
        <v>13</v>
      </c>
      <c r="E300" s="453" t="s">
        <v>1772</v>
      </c>
      <c r="F300" s="5" t="str">
        <f t="shared" si="8"/>
        <v>16 1 02 00000</v>
      </c>
      <c r="G300" s="1" t="str">
        <f>INDEX('2018 реш'!$B:$C,MATCH($F300,'2018 реш'!$B:$B,0),2)</f>
        <v>Основное мероприятие «Проведение аварийно-спасательных работ и организация обучения населения города Ставрополя»</v>
      </c>
      <c r="H300" s="553">
        <f t="shared" si="9"/>
        <v>1</v>
      </c>
    </row>
    <row r="301" spans="1:8" ht="37.5">
      <c r="A301" s="457" t="s">
        <v>859</v>
      </c>
      <c r="B301" s="457" t="s">
        <v>15</v>
      </c>
      <c r="C301" s="457" t="s">
        <v>37</v>
      </c>
      <c r="D301" s="457" t="s">
        <v>22</v>
      </c>
      <c r="E301" s="270" t="s">
        <v>34</v>
      </c>
      <c r="F301" s="5" t="str">
        <f t="shared" si="8"/>
        <v>16 1 02 11010</v>
      </c>
      <c r="G301" s="1" t="str">
        <f>INDEX('2018 реш'!$B:$C,MATCH($F301,'2018 реш'!$B:$B,0),2)</f>
        <v>Расходы на обеспечение деятельности (оказание услуг) муниципальных учреждений</v>
      </c>
      <c r="H301" s="553">
        <f t="shared" si="9"/>
        <v>1</v>
      </c>
    </row>
    <row r="302" spans="1:8" ht="39">
      <c r="A302" s="452" t="s">
        <v>859</v>
      </c>
      <c r="B302" s="452" t="s">
        <v>15</v>
      </c>
      <c r="C302" s="452" t="s">
        <v>48</v>
      </c>
      <c r="D302" s="452" t="s">
        <v>13</v>
      </c>
      <c r="E302" s="453" t="s">
        <v>1452</v>
      </c>
      <c r="F302" s="5" t="str">
        <f t="shared" si="8"/>
        <v>16 1 03 00000</v>
      </c>
      <c r="G302" s="1" t="str">
        <f>INDEX('2018 реш'!$B:$C,MATCH($F302,'2018 реш'!$B:$B,0),2)</f>
        <v>Основное мероприятие «Обеспечение безопасности людей на водных объектах города Ставрополя»</v>
      </c>
      <c r="H302" s="553">
        <f t="shared" si="9"/>
        <v>1</v>
      </c>
    </row>
    <row r="303" spans="1:8" ht="93.75">
      <c r="A303" s="457" t="s">
        <v>859</v>
      </c>
      <c r="B303" s="457" t="s">
        <v>15</v>
      </c>
      <c r="C303" s="457" t="s">
        <v>48</v>
      </c>
      <c r="D303" s="457" t="s">
        <v>871</v>
      </c>
      <c r="E303" s="270" t="s">
        <v>1456</v>
      </c>
      <c r="F303" s="5" t="str">
        <f t="shared" si="8"/>
        <v>16 1 03 20120</v>
      </c>
      <c r="G303" s="1" t="str">
        <f>INDEX('2018 реш'!$B:$C,MATCH($F303,'2018 реш'!$B:$B,0),2)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v>
      </c>
      <c r="H303" s="553">
        <f t="shared" si="9"/>
        <v>1</v>
      </c>
    </row>
    <row r="304" spans="1:8" ht="37.5">
      <c r="A304" s="25" t="s">
        <v>859</v>
      </c>
      <c r="B304" s="25" t="s">
        <v>94</v>
      </c>
      <c r="C304" s="25" t="s">
        <v>12</v>
      </c>
      <c r="D304" s="25" t="s">
        <v>13</v>
      </c>
      <c r="E304" s="223" t="s">
        <v>889</v>
      </c>
      <c r="F304" s="5" t="str">
        <f t="shared" si="8"/>
        <v>16 2 00 00000</v>
      </c>
      <c r="G304" s="1" t="str">
        <f>INDEX('2018 реш'!$B:$C,MATCH($F304,'2018 реш'!$B:$B,0),2)</f>
        <v>Подпрограмма «Обеспечение пожарной безопасности в границах города Ставрополя»</v>
      </c>
      <c r="H304" s="553">
        <f t="shared" si="9"/>
        <v>1</v>
      </c>
    </row>
    <row r="305" spans="1:8" ht="39">
      <c r="A305" s="452" t="s">
        <v>859</v>
      </c>
      <c r="B305" s="452" t="s">
        <v>94</v>
      </c>
      <c r="C305" s="452" t="s">
        <v>7</v>
      </c>
      <c r="D305" s="452" t="s">
        <v>13</v>
      </c>
      <c r="E305" s="453" t="s">
        <v>1775</v>
      </c>
      <c r="F305" s="5" t="str">
        <f t="shared" si="8"/>
        <v>16 2 01 00000</v>
      </c>
      <c r="G305" s="1" t="str">
        <f>INDEX('2018 реш'!$B:$C,MATCH($F305,'2018 реш'!$B:$B,0),2)</f>
        <v>Основное мероприятие «Обеспечение первичных мер пожарной безопасности»</v>
      </c>
      <c r="H305" s="553">
        <f t="shared" si="9"/>
        <v>1</v>
      </c>
    </row>
    <row r="306" spans="1:8" ht="37.5">
      <c r="A306" s="457" t="s">
        <v>859</v>
      </c>
      <c r="B306" s="457" t="s">
        <v>94</v>
      </c>
      <c r="C306" s="457" t="s">
        <v>7</v>
      </c>
      <c r="D306" s="457" t="s">
        <v>895</v>
      </c>
      <c r="E306" s="270" t="s">
        <v>894</v>
      </c>
      <c r="F306" s="5" t="str">
        <f t="shared" si="8"/>
        <v>16 2 01 20540</v>
      </c>
      <c r="G306" s="1" t="str">
        <f>INDEX('2018 реш'!$B:$C,MATCH($F306,'2018 реш'!$B:$B,0),2)</f>
        <v>Обеспечение первичных мер пожарной безопасности в границах города Ставрополя</v>
      </c>
      <c r="H306" s="553">
        <f t="shared" si="9"/>
        <v>1</v>
      </c>
    </row>
    <row r="307" spans="1:8" ht="56.25">
      <c r="A307" s="452" t="s">
        <v>859</v>
      </c>
      <c r="B307" s="452" t="s">
        <v>94</v>
      </c>
      <c r="C307" s="452" t="s">
        <v>37</v>
      </c>
      <c r="D307" s="452" t="s">
        <v>13</v>
      </c>
      <c r="E307" s="453" t="s">
        <v>1461</v>
      </c>
      <c r="F307" s="5" t="str">
        <f t="shared" si="8"/>
        <v>16 2 02 00000</v>
      </c>
      <c r="G307" s="1" t="str">
        <f>INDEX('2018 реш'!$B:$C,MATCH($F307,'2018 реш'!$B:$B,0),2)</f>
        <v>Основное мероприятие «Выполнение противопожарных мероприятий в муниципальных учреждениях города Ставрополя»</v>
      </c>
      <c r="H307" s="553">
        <f t="shared" si="9"/>
        <v>1</v>
      </c>
    </row>
    <row r="308" spans="1:8" ht="56.25">
      <c r="A308" s="440" t="s">
        <v>859</v>
      </c>
      <c r="B308" s="440" t="s">
        <v>94</v>
      </c>
      <c r="C308" s="440" t="s">
        <v>37</v>
      </c>
      <c r="D308" s="440" t="s">
        <v>901</v>
      </c>
      <c r="E308" s="270" t="s">
        <v>900</v>
      </c>
      <c r="F308" s="5" t="str">
        <f t="shared" si="8"/>
        <v>16 2 02 20550</v>
      </c>
      <c r="G308" s="1" t="str">
        <f>INDEX('2018 реш'!$B:$C,MATCH($F308,'2018 реш'!$B:$B,0),2)</f>
        <v>Обеспечение пожарной безопасности в муниципальных учреждениях образования, культуры, физической культуры и спорта города Ставрополя</v>
      </c>
      <c r="H308" s="553">
        <f t="shared" si="9"/>
        <v>1</v>
      </c>
    </row>
    <row r="309" spans="1:8" ht="56.25">
      <c r="A309" s="25" t="s">
        <v>859</v>
      </c>
      <c r="B309" s="25" t="s">
        <v>316</v>
      </c>
      <c r="C309" s="25" t="s">
        <v>12</v>
      </c>
      <c r="D309" s="25" t="s">
        <v>13</v>
      </c>
      <c r="E309" s="223" t="s">
        <v>1776</v>
      </c>
      <c r="F309" s="5" t="str">
        <f t="shared" si="8"/>
        <v>16 3 00 00000</v>
      </c>
      <c r="G309" s="1" t="str">
        <f>INDEX('2018 реш'!$B:$C,MATCH($F309,'2018 реш'!$B:$B,0),2)</f>
        <v>Подпрограмма «Построение и развитие аппаратно-программного комплекса «Безопасный город» на территории города Ставрополя»</v>
      </c>
      <c r="H309" s="553">
        <f t="shared" si="9"/>
        <v>1</v>
      </c>
    </row>
    <row r="310" spans="1:8" ht="75">
      <c r="A310" s="452" t="s">
        <v>859</v>
      </c>
      <c r="B310" s="452" t="s">
        <v>316</v>
      </c>
      <c r="C310" s="452" t="s">
        <v>7</v>
      </c>
      <c r="D310" s="452" t="s">
        <v>13</v>
      </c>
      <c r="E310" s="453" t="s">
        <v>1778</v>
      </c>
      <c r="F310" s="5" t="str">
        <f t="shared" si="8"/>
        <v>16 3 01 00000</v>
      </c>
      <c r="G310" s="1" t="str">
        <f>INDEX('2018 реш'!$B:$C,MATCH($F310,'2018 реш'!$B:$B,0),2)</f>
        <v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v>
      </c>
      <c r="H310" s="553">
        <f t="shared" si="9"/>
        <v>1</v>
      </c>
    </row>
    <row r="311" spans="1:8" ht="37.5">
      <c r="A311" s="457" t="s">
        <v>859</v>
      </c>
      <c r="B311" s="457" t="s">
        <v>316</v>
      </c>
      <c r="C311" s="457" t="s">
        <v>7</v>
      </c>
      <c r="D311" s="457" t="s">
        <v>22</v>
      </c>
      <c r="E311" s="270" t="s">
        <v>34</v>
      </c>
      <c r="F311" s="5" t="str">
        <f t="shared" si="8"/>
        <v>16 3 01 11010</v>
      </c>
      <c r="G311" s="1" t="str">
        <f>INDEX('2018 реш'!$B:$C,MATCH($F311,'2018 реш'!$B:$B,0),2)</f>
        <v>Расходы на обеспечение деятельности (оказание услуг) муниципальных учреждений</v>
      </c>
      <c r="H311" s="553">
        <f t="shared" si="9"/>
        <v>1</v>
      </c>
    </row>
    <row r="312" spans="1:8" ht="112.5">
      <c r="A312" s="452" t="s">
        <v>859</v>
      </c>
      <c r="B312" s="452" t="s">
        <v>316</v>
      </c>
      <c r="C312" s="452" t="s">
        <v>37</v>
      </c>
      <c r="D312" s="452" t="s">
        <v>13</v>
      </c>
      <c r="E312" s="453" t="s">
        <v>1457</v>
      </c>
      <c r="F312" s="5" t="str">
        <f t="shared" si="8"/>
        <v>16 3 02 00000</v>
      </c>
      <c r="G312" s="1" t="str">
        <f>INDEX('2018 реш'!$B:$C,MATCH($F312,'2018 реш'!$B:$B,0),2)</f>
        <v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v>
      </c>
      <c r="H312" s="553">
        <f t="shared" si="9"/>
        <v>1</v>
      </c>
    </row>
    <row r="313" spans="1:8" ht="75">
      <c r="A313" s="457" t="s">
        <v>859</v>
      </c>
      <c r="B313" s="457" t="s">
        <v>316</v>
      </c>
      <c r="C313" s="457" t="s">
        <v>37</v>
      </c>
      <c r="D313" s="457" t="s">
        <v>877</v>
      </c>
      <c r="E313" s="270" t="s">
        <v>876</v>
      </c>
      <c r="F313" s="5" t="str">
        <f t="shared" si="8"/>
        <v>16 3 02 20690</v>
      </c>
      <c r="G313" s="1" t="str">
        <f>INDEX('2018 реш'!$B:$C,MATCH($F313,'2018 реш'!$B:$B,0),2)</f>
        <v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v>
      </c>
      <c r="H313" s="553">
        <f t="shared" si="9"/>
        <v>1</v>
      </c>
    </row>
    <row r="314" spans="1:8" ht="112.5">
      <c r="A314" s="543" t="s">
        <v>859</v>
      </c>
      <c r="B314" s="543" t="s">
        <v>316</v>
      </c>
      <c r="C314" s="543" t="s">
        <v>48</v>
      </c>
      <c r="D314" s="543" t="s">
        <v>13</v>
      </c>
      <c r="E314" s="541" t="s">
        <v>2303</v>
      </c>
      <c r="F314" s="5" t="str">
        <f t="shared" si="8"/>
        <v>16 3 03 00000</v>
      </c>
      <c r="G314" s="1" t="str">
        <f>INDEX('2018 реш'!$B:$C,MATCH($F314,'2018 реш'!$B:$B,0),2)</f>
        <v>Основное мероприятие «Проектирование аппаратно-программного комплекса «Безопасный город» на территории города Ставрополя и построение сегмента обеспечения правопорядка и профилактики правонарушений, включая системы видеонаблюдения на территории города Ставрополя»</v>
      </c>
      <c r="H314" s="553">
        <f t="shared" si="9"/>
        <v>1</v>
      </c>
    </row>
    <row r="315" spans="1:8" ht="56.25">
      <c r="A315" s="457" t="s">
        <v>859</v>
      </c>
      <c r="B315" s="457" t="s">
        <v>316</v>
      </c>
      <c r="C315" s="457" t="s">
        <v>48</v>
      </c>
      <c r="D315" s="457" t="s">
        <v>823</v>
      </c>
      <c r="E315" s="270" t="s">
        <v>822</v>
      </c>
      <c r="F315" s="5" t="str">
        <f t="shared" si="8"/>
        <v>16 3 03 20350</v>
      </c>
      <c r="G315" s="1" t="str">
        <f>INDEX('2018 реш'!$B:$C,MATCH($F315,'2018 реш'!$B:$B,0),2)</f>
        <v>Расходы на реализацию мероприятий, направленных на повышение уровня безопасности жизнедеятельности города Ставрополя</v>
      </c>
      <c r="H315" s="553">
        <f t="shared" si="9"/>
        <v>1</v>
      </c>
    </row>
    <row r="316" spans="1:8" ht="93.75">
      <c r="A316" s="543" t="s">
        <v>859</v>
      </c>
      <c r="B316" s="543" t="s">
        <v>316</v>
      </c>
      <c r="C316" s="543" t="s">
        <v>53</v>
      </c>
      <c r="D316" s="543" t="s">
        <v>13</v>
      </c>
      <c r="E316" s="541" t="s">
        <v>1785</v>
      </c>
      <c r="F316" s="5" t="str">
        <f t="shared" si="8"/>
        <v>16 3 04 00000</v>
      </c>
      <c r="G316" s="1" t="str">
        <f>INDEX('2018 реш'!$B:$C,MATCH($F316,'2018 реш'!$B:$B,0),2)</f>
        <v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v>
      </c>
      <c r="H316" s="553">
        <f t="shared" si="9"/>
        <v>1</v>
      </c>
    </row>
    <row r="317" spans="1:8" ht="56.25">
      <c r="A317" s="28" t="s">
        <v>859</v>
      </c>
      <c r="B317" s="28" t="s">
        <v>316</v>
      </c>
      <c r="C317" s="28" t="s">
        <v>53</v>
      </c>
      <c r="D317" s="28" t="s">
        <v>823</v>
      </c>
      <c r="E317" s="270" t="s">
        <v>822</v>
      </c>
      <c r="F317" s="5" t="str">
        <f t="shared" si="8"/>
        <v>16 3 04 20350</v>
      </c>
      <c r="G317" s="1" t="str">
        <f>INDEX('2018 реш'!$B:$C,MATCH($F317,'2018 реш'!$B:$B,0),2)</f>
        <v>Расходы на реализацию мероприятий, направленных на повышение уровня безопасности жизнедеятельности города Ставрополя</v>
      </c>
      <c r="H317" s="553">
        <f t="shared" si="9"/>
        <v>1</v>
      </c>
    </row>
    <row r="318" spans="1:8" ht="67.5">
      <c r="A318" s="9" t="s">
        <v>903</v>
      </c>
      <c r="B318" s="9" t="s">
        <v>8</v>
      </c>
      <c r="C318" s="9" t="s">
        <v>12</v>
      </c>
      <c r="D318" s="9" t="s">
        <v>13</v>
      </c>
      <c r="E318" s="136" t="s">
        <v>1788</v>
      </c>
      <c r="F318" s="5" t="str">
        <f t="shared" si="8"/>
        <v>17 0 00 00000</v>
      </c>
      <c r="G318" s="1" t="str">
        <f>INDEX('2018 реш'!$B:$C,MATCH($F318,'2018 реш'!$B:$B,0),2)</f>
        <v>Муниципальная программа «Энергосбережение и повышение энергетической эффективности в городе Ставрополе»</v>
      </c>
      <c r="H318" s="553">
        <f t="shared" si="9"/>
        <v>1</v>
      </c>
    </row>
    <row r="319" spans="1:8" ht="56.25">
      <c r="A319" s="25" t="s">
        <v>903</v>
      </c>
      <c r="B319" s="25" t="s">
        <v>105</v>
      </c>
      <c r="C319" s="25" t="s">
        <v>12</v>
      </c>
      <c r="D319" s="25" t="s">
        <v>13</v>
      </c>
      <c r="E319" s="223" t="s">
        <v>1789</v>
      </c>
      <c r="F319" s="5" t="str">
        <f t="shared" si="8"/>
        <v>17 Б 00 00000</v>
      </c>
      <c r="G319" s="1" t="str">
        <f>INDEX('2018 реш'!$B:$C,MATCH($F319,'2018 реш'!$B:$B,0),2)</f>
        <v>Расходы в рамках реализации муниципальной программы «Энергосбережение и повышение энергетической эффективности в городе Ставрополе»</v>
      </c>
      <c r="H319" s="553">
        <f t="shared" si="9"/>
        <v>1</v>
      </c>
    </row>
    <row r="320" spans="1:8" ht="39">
      <c r="A320" s="452" t="s">
        <v>903</v>
      </c>
      <c r="B320" s="452" t="s">
        <v>105</v>
      </c>
      <c r="C320" s="452" t="s">
        <v>7</v>
      </c>
      <c r="D320" s="452" t="s">
        <v>13</v>
      </c>
      <c r="E320" s="453" t="s">
        <v>1462</v>
      </c>
      <c r="F320" s="5" t="str">
        <f t="shared" si="8"/>
        <v>17 Б 01 00000</v>
      </c>
      <c r="G320" s="1" t="str">
        <f>INDEX('2018 реш'!$B:$C,MATCH($F320,'2018 реш'!$B:$B,0),2)</f>
        <v>Основное мероприятие «Энергосбережение и энергоэффективность в бюджетном секторе»</v>
      </c>
      <c r="H320" s="553">
        <f t="shared" si="9"/>
        <v>1</v>
      </c>
    </row>
    <row r="321" spans="1:8" ht="56.25">
      <c r="A321" s="28" t="s">
        <v>903</v>
      </c>
      <c r="B321" s="28" t="s">
        <v>105</v>
      </c>
      <c r="C321" s="28" t="s">
        <v>7</v>
      </c>
      <c r="D321" s="28" t="s">
        <v>914</v>
      </c>
      <c r="E321" s="412" t="s">
        <v>2304</v>
      </c>
      <c r="F321" s="5" t="str">
        <f t="shared" si="8"/>
        <v>17 Б 01 20490</v>
      </c>
      <c r="G321" s="1" t="str">
        <f>INDEX('2018 реш'!$B:$C,MATCH($F321,'2018 реш'!$B:$B,0),2)</f>
        <v>Расходы на проведение мероприятий по энергосбережению и повышению энергетической эффективности</v>
      </c>
      <c r="H321" s="553">
        <f t="shared" si="9"/>
        <v>1</v>
      </c>
    </row>
    <row r="322" spans="1:8" ht="56.25">
      <c r="A322" s="452" t="s">
        <v>903</v>
      </c>
      <c r="B322" s="452" t="s">
        <v>105</v>
      </c>
      <c r="C322" s="452" t="s">
        <v>37</v>
      </c>
      <c r="D322" s="452" t="s">
        <v>13</v>
      </c>
      <c r="E322" s="453" t="s">
        <v>1463</v>
      </c>
      <c r="F322" s="5" t="str">
        <f t="shared" si="8"/>
        <v>17 Б 02 00000</v>
      </c>
      <c r="G322" s="1" t="str">
        <f>INDEX('2018 реш'!$B:$C,MATCH($F322,'2018 реш'!$B:$B,0),2)</f>
        <v>Основное мероприятие «Энергосбережение и энергоэффективность систем коммунальной инфраструктуры»</v>
      </c>
      <c r="H322" s="553">
        <f t="shared" si="9"/>
        <v>1</v>
      </c>
    </row>
    <row r="323" spans="1:8" ht="56.25">
      <c r="A323" s="28" t="s">
        <v>903</v>
      </c>
      <c r="B323" s="28" t="s">
        <v>105</v>
      </c>
      <c r="C323" s="28" t="s">
        <v>37</v>
      </c>
      <c r="D323" s="28" t="s">
        <v>914</v>
      </c>
      <c r="E323" s="412" t="s">
        <v>2304</v>
      </c>
      <c r="F323" s="5" t="str">
        <f t="shared" si="8"/>
        <v>17 Б 02 20490</v>
      </c>
      <c r="G323" s="1" t="str">
        <f>INDEX('2018 реш'!$B:$C,MATCH($F323,'2018 реш'!$B:$B,0),2)</f>
        <v>Расходы на проведение мероприятий по энергосбережению и повышению энергетической эффективности</v>
      </c>
      <c r="H323" s="553">
        <f t="shared" si="9"/>
        <v>1</v>
      </c>
    </row>
    <row r="324" spans="1:8" ht="45">
      <c r="A324" s="9" t="s">
        <v>918</v>
      </c>
      <c r="B324" s="9" t="s">
        <v>8</v>
      </c>
      <c r="C324" s="9" t="s">
        <v>12</v>
      </c>
      <c r="D324" s="9" t="s">
        <v>13</v>
      </c>
      <c r="E324" s="136" t="s">
        <v>1790</v>
      </c>
      <c r="F324" s="5" t="str">
        <f t="shared" si="8"/>
        <v>18 0 00 00000</v>
      </c>
      <c r="G324" s="1" t="str">
        <f>INDEX('2018 реш'!$B:$C,MATCH($F324,'2018 реш'!$B:$B,0),2)</f>
        <v>Муниципальная программа «Развитие казачества в городе Ставрополе»</v>
      </c>
      <c r="H324" s="553">
        <f t="shared" si="9"/>
        <v>1</v>
      </c>
    </row>
    <row r="325" spans="1:8" ht="37.5">
      <c r="A325" s="25" t="s">
        <v>918</v>
      </c>
      <c r="B325" s="25" t="s">
        <v>105</v>
      </c>
      <c r="C325" s="25" t="s">
        <v>12</v>
      </c>
      <c r="D325" s="25" t="s">
        <v>13</v>
      </c>
      <c r="E325" s="223" t="s">
        <v>1791</v>
      </c>
      <c r="F325" s="5" t="str">
        <f t="shared" si="8"/>
        <v>18 Б 00 00000</v>
      </c>
      <c r="G325" s="1" t="str">
        <f>INDEX('2018 реш'!$B:$C,MATCH($F325,'2018 реш'!$B:$B,0),2)</f>
        <v>Расходы в рамках реализации муниципальной программы «Развитие казачества в городе Ставрополе»</v>
      </c>
      <c r="H325" s="553">
        <f t="shared" si="9"/>
        <v>1</v>
      </c>
    </row>
    <row r="326" spans="1:8" ht="75">
      <c r="A326" s="452" t="s">
        <v>918</v>
      </c>
      <c r="B326" s="452" t="s">
        <v>105</v>
      </c>
      <c r="C326" s="452" t="s">
        <v>7</v>
      </c>
      <c r="D326" s="452" t="s">
        <v>13</v>
      </c>
      <c r="E326" s="453" t="s">
        <v>1464</v>
      </c>
      <c r="F326" s="5" t="str">
        <f t="shared" si="8"/>
        <v>18 Б 01 00000</v>
      </c>
      <c r="G326" s="1" t="str">
        <f>INDEX('2018 реш'!$B:$C,MATCH($F326,'2018 реш'!$B:$B,0),2)</f>
        <v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v>
      </c>
      <c r="H326" s="553">
        <f t="shared" si="9"/>
        <v>1</v>
      </c>
    </row>
    <row r="327" spans="1:8" ht="150">
      <c r="A327" s="28" t="s">
        <v>918</v>
      </c>
      <c r="B327" s="28" t="s">
        <v>105</v>
      </c>
      <c r="C327" s="28" t="s">
        <v>7</v>
      </c>
      <c r="D327" s="28" t="s">
        <v>929</v>
      </c>
      <c r="E327" s="233" t="s">
        <v>1465</v>
      </c>
      <c r="F327" s="5" t="str">
        <f t="shared" si="8"/>
        <v>18 Б 01 60080</v>
      </c>
      <c r="G327" s="1" t="str">
        <f>INDEX('2018 реш'!$B:$C,MATCH($F327,'2018 реш'!$B:$B,0),2)</f>
        <v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v>
      </c>
      <c r="H327" s="553">
        <f t="shared" si="9"/>
        <v>1</v>
      </c>
    </row>
    <row r="328" spans="1:8" ht="93.75">
      <c r="A328" s="452" t="s">
        <v>918</v>
      </c>
      <c r="B328" s="452" t="s">
        <v>105</v>
      </c>
      <c r="C328" s="452" t="s">
        <v>37</v>
      </c>
      <c r="D328" s="452" t="s">
        <v>13</v>
      </c>
      <c r="E328" s="453" t="s">
        <v>1591</v>
      </c>
      <c r="F328" s="5" t="str">
        <f t="shared" si="8"/>
        <v>18 Б 02 00000</v>
      </c>
      <c r="G328" s="1" t="str">
        <f>INDEX('2018 реш'!$B:$C,MATCH($F328,'2018 реш'!$B:$B,0),2)</f>
        <v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v>
      </c>
      <c r="H328" s="553">
        <f t="shared" si="9"/>
        <v>1</v>
      </c>
    </row>
    <row r="329" spans="1:8" ht="56.25">
      <c r="A329" s="28" t="s">
        <v>918</v>
      </c>
      <c r="B329" s="28" t="s">
        <v>105</v>
      </c>
      <c r="C329" s="28" t="s">
        <v>37</v>
      </c>
      <c r="D329" s="28" t="s">
        <v>933</v>
      </c>
      <c r="E329" s="233" t="s">
        <v>932</v>
      </c>
      <c r="F329" s="5" t="str">
        <f t="shared" ref="F329:F392" si="10">CONCATENATE(A329," ",B329," ",C329," ",D329)</f>
        <v>18 Б 02 20360</v>
      </c>
      <c r="G329" s="1" t="str">
        <f>INDEX('2018 реш'!$B:$C,MATCH($F329,'2018 реш'!$B:$B,0),2)</f>
        <v xml:space="preserve">Расходы на реализацию мероприятий, направленных на создание условий для развития казачества на территории города Ставрополя </v>
      </c>
      <c r="H329" s="553">
        <f t="shared" ref="H329:H392" si="11">IF(E329=G329,1,0)</f>
        <v>1</v>
      </c>
    </row>
    <row r="330" spans="1:8" ht="45">
      <c r="A330" s="416" t="s">
        <v>2350</v>
      </c>
      <c r="B330" s="416" t="s">
        <v>8</v>
      </c>
      <c r="C330" s="416" t="s">
        <v>12</v>
      </c>
      <c r="D330" s="416" t="s">
        <v>13</v>
      </c>
      <c r="E330" s="417" t="s">
        <v>2305</v>
      </c>
      <c r="F330" s="5" t="str">
        <f t="shared" si="10"/>
        <v>20 0 00 00000</v>
      </c>
      <c r="G330" s="1" t="str">
        <f>INDEX('2018 реш'!$B:$C,MATCH($F330,'2018 реш'!$B:$B,0),2)</f>
        <v>Муниципальная программа «Формирование современной городской среды на территории города Ставрополя»</v>
      </c>
      <c r="H330" s="553">
        <f t="shared" si="11"/>
        <v>1</v>
      </c>
    </row>
    <row r="331" spans="1:8" ht="56.25">
      <c r="A331" s="25" t="s">
        <v>2350</v>
      </c>
      <c r="B331" s="25" t="s">
        <v>105</v>
      </c>
      <c r="C331" s="25" t="s">
        <v>12</v>
      </c>
      <c r="D331" s="25" t="s">
        <v>13</v>
      </c>
      <c r="E331" s="223" t="s">
        <v>2307</v>
      </c>
      <c r="F331" s="5" t="str">
        <f t="shared" si="10"/>
        <v>20 Б 00 00000</v>
      </c>
      <c r="G331" s="1" t="str">
        <f>INDEX('2018 реш'!$B:$C,MATCH($F331,'2018 реш'!$B:$B,0),2)</f>
        <v>Расходы в рамках реализации муниципальной программы «Формирование современной городской среды на территории города Ставрополя»</v>
      </c>
      <c r="H331" s="553">
        <f t="shared" si="11"/>
        <v>1</v>
      </c>
    </row>
    <row r="332" spans="1:8" ht="39">
      <c r="A332" s="452" t="s">
        <v>2350</v>
      </c>
      <c r="B332" s="452" t="s">
        <v>105</v>
      </c>
      <c r="C332" s="452" t="s">
        <v>7</v>
      </c>
      <c r="D332" s="452" t="s">
        <v>13</v>
      </c>
      <c r="E332" s="453" t="s">
        <v>2309</v>
      </c>
      <c r="F332" s="5" t="str">
        <f t="shared" si="10"/>
        <v>20 Б 01 00000</v>
      </c>
      <c r="G332" s="1" t="str">
        <f>INDEX('2018 реш'!$B:$C,MATCH($F332,'2018 реш'!$B:$B,0),2)</f>
        <v>Основное мероприятие «Благоустройство дворовых территорий в городе Ставрополе»</v>
      </c>
      <c r="H332" s="553">
        <f t="shared" si="11"/>
        <v>1</v>
      </c>
    </row>
    <row r="333" spans="1:8" ht="37.5">
      <c r="A333" s="457" t="s">
        <v>2350</v>
      </c>
      <c r="B333" s="457" t="s">
        <v>105</v>
      </c>
      <c r="C333" s="457" t="s">
        <v>7</v>
      </c>
      <c r="D333" s="440" t="s">
        <v>1861</v>
      </c>
      <c r="E333" s="410" t="s">
        <v>1673</v>
      </c>
      <c r="F333" s="5" t="str">
        <f t="shared" si="10"/>
        <v>20 Б 01 L5550</v>
      </c>
      <c r="G333" s="1" t="str">
        <f>INDEX('2018 реш'!$B:$C,MATCH($F333,'2018 реш'!$B:$B,0),2)</f>
        <v>Расходы на формирование современной городской среды за счет средств местного бюджета</v>
      </c>
      <c r="H333" s="553">
        <f t="shared" si="11"/>
        <v>1</v>
      </c>
    </row>
    <row r="334" spans="1:8" ht="39">
      <c r="A334" s="452" t="s">
        <v>2350</v>
      </c>
      <c r="B334" s="452" t="s">
        <v>105</v>
      </c>
      <c r="C334" s="452" t="s">
        <v>37</v>
      </c>
      <c r="D334" s="452" t="s">
        <v>13</v>
      </c>
      <c r="E334" s="453" t="s">
        <v>2312</v>
      </c>
      <c r="F334" s="5" t="str">
        <f t="shared" si="10"/>
        <v>20 Б 02 00000</v>
      </c>
      <c r="G334" s="1" t="str">
        <f>INDEX('2018 реш'!$B:$C,MATCH($F334,'2018 реш'!$B:$B,0),2)</f>
        <v>Основное мероприятие «Благоустройство общественных территорий в городе Ставрополе»</v>
      </c>
      <c r="H334" s="553">
        <f t="shared" si="11"/>
        <v>1</v>
      </c>
    </row>
    <row r="335" spans="1:8" ht="37.5">
      <c r="A335" s="457" t="s">
        <v>2350</v>
      </c>
      <c r="B335" s="457" t="s">
        <v>105</v>
      </c>
      <c r="C335" s="457" t="s">
        <v>37</v>
      </c>
      <c r="D335" s="440" t="s">
        <v>1861</v>
      </c>
      <c r="E335" s="410" t="s">
        <v>1673</v>
      </c>
      <c r="F335" s="5" t="str">
        <f t="shared" si="10"/>
        <v>20 Б 02 L5550</v>
      </c>
      <c r="G335" s="1" t="str">
        <f>INDEX('2018 реш'!$B:$C,MATCH($F335,'2018 реш'!$B:$B,0),2)</f>
        <v>Расходы на формирование современной городской среды за счет средств местного бюджета</v>
      </c>
      <c r="H335" s="553">
        <f t="shared" si="11"/>
        <v>1</v>
      </c>
    </row>
    <row r="336" spans="1:8" ht="56.25">
      <c r="A336" s="452" t="s">
        <v>2350</v>
      </c>
      <c r="B336" s="452" t="s">
        <v>105</v>
      </c>
      <c r="C336" s="452" t="s">
        <v>48</v>
      </c>
      <c r="D336" s="452" t="s">
        <v>13</v>
      </c>
      <c r="E336" s="453" t="s">
        <v>2315</v>
      </c>
      <c r="F336" s="5" t="str">
        <f t="shared" si="10"/>
        <v>20 Б 03 00000</v>
      </c>
      <c r="G336" s="1" t="str">
        <f>INDEX('2018 реш'!$B:$C,MATCH($F336,'2018 реш'!$B:$B,0),2)</f>
        <v xml:space="preserve">Основное мероприятие «Разработка дизайн-проектов благоустройства дворовых территорий в городе Ставрополе» </v>
      </c>
      <c r="H336" s="553">
        <f t="shared" si="11"/>
        <v>1</v>
      </c>
    </row>
    <row r="337" spans="1:8" ht="37.5">
      <c r="A337" s="457" t="s">
        <v>2350</v>
      </c>
      <c r="B337" s="457" t="s">
        <v>105</v>
      </c>
      <c r="C337" s="457" t="s">
        <v>48</v>
      </c>
      <c r="D337" s="440" t="s">
        <v>477</v>
      </c>
      <c r="E337" s="418" t="s">
        <v>476</v>
      </c>
      <c r="F337" s="5" t="str">
        <f t="shared" si="10"/>
        <v>20 Б 03 20300</v>
      </c>
      <c r="G337" s="1" t="str">
        <f>INDEX('2018 реш'!$B:$C,MATCH($F337,'2018 реш'!$B:$B,0),2)</f>
        <v>Расходы на прочие мероприятия по благоустройству территории города Ставрополя</v>
      </c>
      <c r="H337" s="553">
        <f t="shared" si="11"/>
        <v>1</v>
      </c>
    </row>
    <row r="338" spans="1:8" ht="45">
      <c r="A338" s="23">
        <v>70</v>
      </c>
      <c r="B338" s="23">
        <v>0</v>
      </c>
      <c r="C338" s="9" t="s">
        <v>12</v>
      </c>
      <c r="D338" s="9" t="s">
        <v>13</v>
      </c>
      <c r="E338" s="136" t="s">
        <v>935</v>
      </c>
      <c r="F338" s="5" t="str">
        <f t="shared" si="10"/>
        <v>70 0 00 00000</v>
      </c>
      <c r="G338" s="1" t="str">
        <f>INDEX('2018 реш'!$B:$C,MATCH($F338,'2018 реш'!$B:$B,0),2)</f>
        <v>Обеспечение деятельности Ставропольской городской Думы</v>
      </c>
      <c r="H338" s="553">
        <f t="shared" si="11"/>
        <v>1</v>
      </c>
    </row>
    <row r="339" spans="1:8" ht="37.5">
      <c r="A339" s="24" t="s">
        <v>937</v>
      </c>
      <c r="B339" s="24" t="s">
        <v>15</v>
      </c>
      <c r="C339" s="25" t="s">
        <v>12</v>
      </c>
      <c r="D339" s="25" t="s">
        <v>13</v>
      </c>
      <c r="E339" s="223" t="s">
        <v>939</v>
      </c>
      <c r="F339" s="5" t="str">
        <f t="shared" si="10"/>
        <v>70 1 00 00000</v>
      </c>
      <c r="G339" s="1" t="str">
        <f>INDEX('2018 реш'!$B:$C,MATCH($F339,'2018 реш'!$B:$B,0),2)</f>
        <v>Непрограммные расходы в рамках обеспечения деятельности Ставропольской городской Думы</v>
      </c>
      <c r="H339" s="553">
        <f t="shared" si="11"/>
        <v>1</v>
      </c>
    </row>
    <row r="340" spans="1:8" ht="37.5">
      <c r="A340" s="28">
        <v>70</v>
      </c>
      <c r="B340" s="28">
        <v>1</v>
      </c>
      <c r="C340" s="457" t="s">
        <v>12</v>
      </c>
      <c r="D340" s="59">
        <v>10010</v>
      </c>
      <c r="E340" s="270" t="s">
        <v>942</v>
      </c>
      <c r="F340" s="5" t="str">
        <f t="shared" si="10"/>
        <v>70 1 00 10010</v>
      </c>
      <c r="G340" s="1" t="str">
        <f>INDEX('2018 реш'!$B:$C,MATCH($F340,'2018 реш'!$B:$B,0),2)</f>
        <v>Расходы на обеспечение функций органов местного самоуправления города Ставрополя</v>
      </c>
      <c r="H340" s="553">
        <f t="shared" si="11"/>
        <v>1</v>
      </c>
    </row>
    <row r="341" spans="1:8" ht="37.5">
      <c r="A341" s="28">
        <v>70</v>
      </c>
      <c r="B341" s="28">
        <v>1</v>
      </c>
      <c r="C341" s="457" t="s">
        <v>12</v>
      </c>
      <c r="D341" s="59">
        <v>10020</v>
      </c>
      <c r="E341" s="270" t="s">
        <v>945</v>
      </c>
      <c r="F341" s="5" t="str">
        <f t="shared" si="10"/>
        <v>70 1 00 10020</v>
      </c>
      <c r="G341" s="1" t="str">
        <f>INDEX('2018 реш'!$B:$C,MATCH($F341,'2018 реш'!$B:$B,0),2)</f>
        <v>Расходы на выплаты по оплате труда работников органов местного самоуправления города Ставрополя</v>
      </c>
      <c r="H341" s="553">
        <f t="shared" si="11"/>
        <v>1</v>
      </c>
    </row>
    <row r="342" spans="1:8" ht="37.5">
      <c r="A342" s="24">
        <v>70</v>
      </c>
      <c r="B342" s="24">
        <v>2</v>
      </c>
      <c r="C342" s="25" t="s">
        <v>12</v>
      </c>
      <c r="D342" s="25" t="s">
        <v>13</v>
      </c>
      <c r="E342" s="223" t="s">
        <v>1466</v>
      </c>
      <c r="F342" s="5" t="str">
        <f t="shared" si="10"/>
        <v>70 2 00 00000</v>
      </c>
      <c r="G342" s="1" t="str">
        <f>INDEX('2018 реш'!$B:$C,MATCH($F342,'2018 реш'!$B:$B,0),2)</f>
        <v>Председатель представительного органа муниципального образования</v>
      </c>
      <c r="H342" s="553">
        <f t="shared" si="11"/>
        <v>1</v>
      </c>
    </row>
    <row r="343" spans="1:8" ht="37.5">
      <c r="A343" s="28">
        <v>70</v>
      </c>
      <c r="B343" s="28" t="s">
        <v>94</v>
      </c>
      <c r="C343" s="457" t="s">
        <v>12</v>
      </c>
      <c r="D343" s="59">
        <v>10010</v>
      </c>
      <c r="E343" s="270" t="s">
        <v>942</v>
      </c>
      <c r="F343" s="5" t="str">
        <f t="shared" si="10"/>
        <v>70 2 00 10010</v>
      </c>
      <c r="G343" s="1" t="str">
        <f>INDEX('2018 реш'!$B:$C,MATCH($F343,'2018 реш'!$B:$B,0),2)</f>
        <v>Расходы на обеспечение функций органов местного самоуправления города Ставрополя</v>
      </c>
      <c r="H343" s="553">
        <f t="shared" si="11"/>
        <v>1</v>
      </c>
    </row>
    <row r="344" spans="1:8" ht="37.5">
      <c r="A344" s="28">
        <v>70</v>
      </c>
      <c r="B344" s="28">
        <v>2</v>
      </c>
      <c r="C344" s="457" t="s">
        <v>12</v>
      </c>
      <c r="D344" s="59">
        <v>10020</v>
      </c>
      <c r="E344" s="270" t="s">
        <v>945</v>
      </c>
      <c r="F344" s="5" t="str">
        <f t="shared" si="10"/>
        <v>70 2 00 10020</v>
      </c>
      <c r="G344" s="1" t="str">
        <f>INDEX('2018 реш'!$B:$C,MATCH($F344,'2018 реш'!$B:$B,0),2)</f>
        <v>Расходы на выплаты по оплате труда работников органов местного самоуправления города Ставрополя</v>
      </c>
      <c r="H344" s="553">
        <f t="shared" si="11"/>
        <v>1</v>
      </c>
    </row>
    <row r="345" spans="1:8" ht="37.5">
      <c r="A345" s="24">
        <v>70</v>
      </c>
      <c r="B345" s="24">
        <v>3</v>
      </c>
      <c r="C345" s="25" t="s">
        <v>12</v>
      </c>
      <c r="D345" s="25" t="s">
        <v>13</v>
      </c>
      <c r="E345" s="223" t="s">
        <v>956</v>
      </c>
      <c r="F345" s="5" t="str">
        <f t="shared" si="10"/>
        <v>70 3 00 00000</v>
      </c>
      <c r="G345" s="1" t="str">
        <f>INDEX('2018 реш'!$B:$C,MATCH($F345,'2018 реш'!$B:$B,0),2)</f>
        <v>Депутаты представительного органа муниципального образования</v>
      </c>
      <c r="H345" s="553">
        <f t="shared" si="11"/>
        <v>1</v>
      </c>
    </row>
    <row r="346" spans="1:8" ht="37.5">
      <c r="A346" s="28">
        <v>70</v>
      </c>
      <c r="B346" s="28" t="s">
        <v>316</v>
      </c>
      <c r="C346" s="457" t="s">
        <v>12</v>
      </c>
      <c r="D346" s="59">
        <v>10010</v>
      </c>
      <c r="E346" s="270" t="s">
        <v>942</v>
      </c>
      <c r="F346" s="5" t="str">
        <f t="shared" si="10"/>
        <v>70 3 00 10010</v>
      </c>
      <c r="G346" s="1" t="str">
        <f>INDEX('2018 реш'!$B:$C,MATCH($F346,'2018 реш'!$B:$B,0),2)</f>
        <v>Расходы на обеспечение функций органов местного самоуправления города Ставрополя</v>
      </c>
      <c r="H346" s="553">
        <f t="shared" si="11"/>
        <v>1</v>
      </c>
    </row>
    <row r="347" spans="1:8" ht="37.5">
      <c r="A347" s="28">
        <v>70</v>
      </c>
      <c r="B347" s="28" t="s">
        <v>316</v>
      </c>
      <c r="C347" s="457" t="s">
        <v>12</v>
      </c>
      <c r="D347" s="59">
        <v>10020</v>
      </c>
      <c r="E347" s="270" t="s">
        <v>945</v>
      </c>
      <c r="F347" s="5" t="str">
        <f t="shared" si="10"/>
        <v>70 3 00 10020</v>
      </c>
      <c r="G347" s="1" t="str">
        <f>INDEX('2018 реш'!$B:$C,MATCH($F347,'2018 реш'!$B:$B,0),2)</f>
        <v>Расходы на выплаты по оплате труда работников органов местного самоуправления города Ставрополя</v>
      </c>
      <c r="H347" s="553">
        <f t="shared" si="11"/>
        <v>1</v>
      </c>
    </row>
    <row r="348" spans="1:8">
      <c r="A348" s="24">
        <v>70</v>
      </c>
      <c r="B348" s="24" t="s">
        <v>326</v>
      </c>
      <c r="C348" s="25" t="s">
        <v>12</v>
      </c>
      <c r="D348" s="25" t="s">
        <v>13</v>
      </c>
      <c r="E348" s="223" t="s">
        <v>1023</v>
      </c>
      <c r="F348" s="5" t="str">
        <f t="shared" si="10"/>
        <v>70 4 00 00000</v>
      </c>
      <c r="G348" s="1" t="str">
        <f>INDEX('2018 реш'!$B:$C,MATCH($F348,'2018 реш'!$B:$B,0),2)</f>
        <v>Расходы, предусмотренные на иные цели</v>
      </c>
      <c r="H348" s="553">
        <f t="shared" si="11"/>
        <v>1</v>
      </c>
    </row>
    <row r="349" spans="1:8" ht="112.5">
      <c r="A349" s="28">
        <v>70</v>
      </c>
      <c r="B349" s="28" t="s">
        <v>326</v>
      </c>
      <c r="C349" s="457" t="s">
        <v>12</v>
      </c>
      <c r="D349" s="59">
        <v>20090</v>
      </c>
      <c r="E349" s="190" t="s">
        <v>1748</v>
      </c>
      <c r="F349" s="5" t="str">
        <f t="shared" si="10"/>
        <v>70 4 00 20090</v>
      </c>
      <c r="G349" s="1" t="str">
        <f>INDEX('2018 реш'!$B:$C,MATCH($F349,'2018 реш'!$B:$B,0),2)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H349" s="553">
        <f t="shared" si="11"/>
        <v>1</v>
      </c>
    </row>
    <row r="350" spans="1:8" ht="37.5">
      <c r="A350" s="14">
        <v>70</v>
      </c>
      <c r="B350" s="14" t="s">
        <v>326</v>
      </c>
      <c r="C350" s="440" t="s">
        <v>12</v>
      </c>
      <c r="D350" s="17">
        <v>98710</v>
      </c>
      <c r="E350" s="450" t="s">
        <v>790</v>
      </c>
      <c r="F350" s="5" t="str">
        <f t="shared" si="10"/>
        <v>70 4 00 98710</v>
      </c>
      <c r="G350" s="1" t="str">
        <f>INDEX('2018 реш'!$B:$C,MATCH($F350,'2018 реш'!$B:$B,0),2)</f>
        <v>Расходы на оказание информационных услуг средствами массовой информации</v>
      </c>
      <c r="H350" s="553">
        <f t="shared" si="11"/>
        <v>1</v>
      </c>
    </row>
    <row r="351" spans="1:8" ht="45">
      <c r="A351" s="23">
        <v>71</v>
      </c>
      <c r="B351" s="23" t="s">
        <v>8</v>
      </c>
      <c r="C351" s="9" t="s">
        <v>12</v>
      </c>
      <c r="D351" s="9" t="s">
        <v>13</v>
      </c>
      <c r="E351" s="136" t="s">
        <v>973</v>
      </c>
      <c r="F351" s="5" t="str">
        <f t="shared" si="10"/>
        <v>71 0 00 00000</v>
      </c>
      <c r="G351" s="1" t="str">
        <f>INDEX('2018 реш'!$B:$C,MATCH($F351,'2018 реш'!$B:$B,0),2)</f>
        <v>Обеспечение деятельности администрации города Ставрополя</v>
      </c>
      <c r="H351" s="553">
        <f t="shared" si="11"/>
        <v>1</v>
      </c>
    </row>
    <row r="352" spans="1:8" ht="37.5">
      <c r="A352" s="24">
        <v>71</v>
      </c>
      <c r="B352" s="24" t="s">
        <v>15</v>
      </c>
      <c r="C352" s="25" t="s">
        <v>12</v>
      </c>
      <c r="D352" s="25" t="s">
        <v>13</v>
      </c>
      <c r="E352" s="223" t="s">
        <v>976</v>
      </c>
      <c r="F352" s="5" t="str">
        <f t="shared" si="10"/>
        <v>71 1 00 00000</v>
      </c>
      <c r="G352" s="1" t="str">
        <f>INDEX('2018 реш'!$B:$C,MATCH($F352,'2018 реш'!$B:$B,0),2)</f>
        <v>Непрограммные расходы в рамках обеспечения деятельности администрации города Ставрополя</v>
      </c>
      <c r="H352" s="553">
        <f t="shared" si="11"/>
        <v>1</v>
      </c>
    </row>
    <row r="353" spans="1:8" ht="37.5">
      <c r="A353" s="28">
        <v>71</v>
      </c>
      <c r="B353" s="28" t="s">
        <v>15</v>
      </c>
      <c r="C353" s="457" t="s">
        <v>12</v>
      </c>
      <c r="D353" s="59">
        <v>10010</v>
      </c>
      <c r="E353" s="270" t="s">
        <v>942</v>
      </c>
      <c r="F353" s="5" t="str">
        <f t="shared" si="10"/>
        <v>71 1 00 10010</v>
      </c>
      <c r="G353" s="1" t="str">
        <f>INDEX('2018 реш'!$B:$C,MATCH($F353,'2018 реш'!$B:$B,0),2)</f>
        <v>Расходы на обеспечение функций органов местного самоуправления города Ставрополя</v>
      </c>
      <c r="H353" s="553">
        <f t="shared" si="11"/>
        <v>1</v>
      </c>
    </row>
    <row r="354" spans="1:8" ht="37.5">
      <c r="A354" s="28">
        <v>71</v>
      </c>
      <c r="B354" s="28" t="s">
        <v>15</v>
      </c>
      <c r="C354" s="457" t="s">
        <v>12</v>
      </c>
      <c r="D354" s="59">
        <v>10020</v>
      </c>
      <c r="E354" s="270" t="s">
        <v>945</v>
      </c>
      <c r="F354" s="5" t="str">
        <f t="shared" si="10"/>
        <v>71 1 00 10020</v>
      </c>
      <c r="G354" s="1" t="str">
        <f>INDEX('2018 реш'!$B:$C,MATCH($F354,'2018 реш'!$B:$B,0),2)</f>
        <v>Расходы на выплаты по оплате труда работников органов местного самоуправления города Ставрополя</v>
      </c>
      <c r="H354" s="553">
        <f t="shared" si="11"/>
        <v>1</v>
      </c>
    </row>
    <row r="355" spans="1:8" ht="37.5">
      <c r="A355" s="28">
        <v>71</v>
      </c>
      <c r="B355" s="28" t="s">
        <v>15</v>
      </c>
      <c r="C355" s="457" t="s">
        <v>12</v>
      </c>
      <c r="D355" s="59">
        <v>11010</v>
      </c>
      <c r="E355" s="270" t="s">
        <v>34</v>
      </c>
      <c r="F355" s="5" t="str">
        <f t="shared" si="10"/>
        <v>71 1 00 11010</v>
      </c>
      <c r="G355" s="1" t="str">
        <f>INDEX('2018 реш'!$B:$C,MATCH($F355,'2018 реш'!$B:$B,0),2)</f>
        <v>Расходы на обеспечение деятельности (оказание услуг) муниципальных учреждений</v>
      </c>
      <c r="H355" s="553">
        <f t="shared" si="11"/>
        <v>1</v>
      </c>
    </row>
    <row r="356" spans="1:8" ht="37.5">
      <c r="A356" s="28">
        <v>71</v>
      </c>
      <c r="B356" s="28" t="s">
        <v>15</v>
      </c>
      <c r="C356" s="457" t="s">
        <v>12</v>
      </c>
      <c r="D356" s="59">
        <v>20050</v>
      </c>
      <c r="E356" s="270" t="s">
        <v>666</v>
      </c>
      <c r="F356" s="5" t="str">
        <f t="shared" si="10"/>
        <v>71 1 00 20050</v>
      </c>
      <c r="G356" s="1" t="str">
        <f>INDEX('2018 реш'!$B:$C,MATCH($F356,'2018 реш'!$B:$B,0),2)</f>
        <v>Расходы на выплаты на основании исполнительных листов судебных органов</v>
      </c>
      <c r="H356" s="553">
        <f t="shared" si="11"/>
        <v>1</v>
      </c>
    </row>
    <row r="357" spans="1:8" ht="75">
      <c r="A357" s="28">
        <v>71</v>
      </c>
      <c r="B357" s="28" t="s">
        <v>15</v>
      </c>
      <c r="C357" s="457" t="s">
        <v>12</v>
      </c>
      <c r="D357" s="59">
        <v>76630</v>
      </c>
      <c r="E357" s="270" t="s">
        <v>1471</v>
      </c>
      <c r="F357" s="5" t="str">
        <f t="shared" si="10"/>
        <v>71 1 00 76630</v>
      </c>
      <c r="G357" s="1" t="str">
        <f>INDEX('2018 реш'!$B:$C,MATCH($F357,'2018 реш'!$B:$B,0),2)</f>
        <v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v>
      </c>
      <c r="H357" s="553">
        <f t="shared" si="11"/>
        <v>1</v>
      </c>
    </row>
    <row r="358" spans="1:8" ht="56.25">
      <c r="A358" s="28">
        <v>71</v>
      </c>
      <c r="B358" s="28" t="s">
        <v>15</v>
      </c>
      <c r="C358" s="457" t="s">
        <v>12</v>
      </c>
      <c r="D358" s="59">
        <v>76930</v>
      </c>
      <c r="E358" s="270" t="s">
        <v>1472</v>
      </c>
      <c r="F358" s="5" t="str">
        <f t="shared" si="10"/>
        <v>71 1 00 76930</v>
      </c>
      <c r="G358" s="1" t="str">
        <f>INDEX('2018 реш'!$B:$C,MATCH($F358,'2018 реш'!$B:$B,0),2)</f>
        <v>Расходы на осуществление переданных государственных полномочий Ставропольского края по созданию административных комиссий</v>
      </c>
      <c r="H358" s="553">
        <f t="shared" si="11"/>
        <v>1</v>
      </c>
    </row>
    <row r="359" spans="1:8">
      <c r="A359" s="24">
        <v>71</v>
      </c>
      <c r="B359" s="24" t="s">
        <v>94</v>
      </c>
      <c r="C359" s="25" t="s">
        <v>12</v>
      </c>
      <c r="D359" s="25" t="s">
        <v>13</v>
      </c>
      <c r="E359" s="223" t="s">
        <v>950</v>
      </c>
      <c r="F359" s="5" t="str">
        <f t="shared" si="10"/>
        <v>71 2 00 00000</v>
      </c>
      <c r="G359" s="1" t="str">
        <f>INDEX('2018 реш'!$B:$C,MATCH($F359,'2018 реш'!$B:$B,0),2)</f>
        <v>Глава муниципального образования</v>
      </c>
      <c r="H359" s="553">
        <f t="shared" si="11"/>
        <v>1</v>
      </c>
    </row>
    <row r="360" spans="1:8" ht="37.5">
      <c r="A360" s="28">
        <v>71</v>
      </c>
      <c r="B360" s="28" t="s">
        <v>94</v>
      </c>
      <c r="C360" s="457" t="s">
        <v>12</v>
      </c>
      <c r="D360" s="59">
        <v>10010</v>
      </c>
      <c r="E360" s="270" t="s">
        <v>942</v>
      </c>
      <c r="F360" s="5" t="str">
        <f t="shared" si="10"/>
        <v>71 2 00 10010</v>
      </c>
      <c r="G360" s="1" t="str">
        <f>INDEX('2018 реш'!$B:$C,MATCH($F360,'2018 реш'!$B:$B,0),2)</f>
        <v>Расходы на обеспечение функций органов местного самоуправления города Ставрополя</v>
      </c>
      <c r="H360" s="553">
        <f t="shared" si="11"/>
        <v>1</v>
      </c>
    </row>
    <row r="361" spans="1:8" ht="37.5">
      <c r="A361" s="28">
        <v>71</v>
      </c>
      <c r="B361" s="28" t="s">
        <v>94</v>
      </c>
      <c r="C361" s="457" t="s">
        <v>12</v>
      </c>
      <c r="D361" s="59">
        <v>10020</v>
      </c>
      <c r="E361" s="270" t="s">
        <v>945</v>
      </c>
      <c r="F361" s="5" t="str">
        <f t="shared" si="10"/>
        <v>71 2 00 10020</v>
      </c>
      <c r="G361" s="1" t="str">
        <f>INDEX('2018 реш'!$B:$C,MATCH($F361,'2018 реш'!$B:$B,0),2)</f>
        <v>Расходы на выплаты по оплате труда работников органов местного самоуправления города Ставрополя</v>
      </c>
      <c r="H361" s="553">
        <f t="shared" si="11"/>
        <v>1</v>
      </c>
    </row>
    <row r="362" spans="1:8" ht="45">
      <c r="A362" s="23">
        <v>72</v>
      </c>
      <c r="B362" s="23">
        <v>0</v>
      </c>
      <c r="C362" s="9" t="s">
        <v>12</v>
      </c>
      <c r="D362" s="9" t="s">
        <v>13</v>
      </c>
      <c r="E362" s="136" t="s">
        <v>1013</v>
      </c>
      <c r="F362" s="5" t="str">
        <f t="shared" si="10"/>
        <v>72 0 00 00000</v>
      </c>
      <c r="G362" s="1" t="str">
        <f>INDEX('2018 реш'!$B:$C,MATCH($F362,'2018 реш'!$B:$B,0),2)</f>
        <v>Обеспечение деятельности комитета по управлению муниципальным имуществом города Ставрополя</v>
      </c>
      <c r="H362" s="553">
        <f t="shared" si="11"/>
        <v>1</v>
      </c>
    </row>
    <row r="363" spans="1:8" ht="56.25">
      <c r="A363" s="24">
        <v>72</v>
      </c>
      <c r="B363" s="24" t="s">
        <v>15</v>
      </c>
      <c r="C363" s="25" t="s">
        <v>12</v>
      </c>
      <c r="D363" s="25" t="s">
        <v>13</v>
      </c>
      <c r="E363" s="223" t="s">
        <v>1016</v>
      </c>
      <c r="F363" s="5" t="str">
        <f t="shared" si="10"/>
        <v>72 1 00 00000</v>
      </c>
      <c r="G363" s="1" t="str">
        <f>INDEX('2018 реш'!$B:$C,MATCH($F363,'2018 реш'!$B:$B,0),2)</f>
        <v>Непрограммные расходы в рамках обеспечения деятельности комитета по управлению муниципальным имуществом города Ставрополя</v>
      </c>
      <c r="H363" s="553">
        <f t="shared" si="11"/>
        <v>1</v>
      </c>
    </row>
    <row r="364" spans="1:8" ht="37.5">
      <c r="A364" s="28">
        <v>72</v>
      </c>
      <c r="B364" s="28" t="s">
        <v>15</v>
      </c>
      <c r="C364" s="457" t="s">
        <v>12</v>
      </c>
      <c r="D364" s="59">
        <v>10010</v>
      </c>
      <c r="E364" s="270" t="s">
        <v>942</v>
      </c>
      <c r="F364" s="5" t="str">
        <f t="shared" si="10"/>
        <v>72 1 00 10010</v>
      </c>
      <c r="G364" s="1" t="str">
        <f>INDEX('2018 реш'!$B:$C,MATCH($F364,'2018 реш'!$B:$B,0),2)</f>
        <v>Расходы на обеспечение функций органов местного самоуправления города Ставрополя</v>
      </c>
      <c r="H364" s="553">
        <f t="shared" si="11"/>
        <v>1</v>
      </c>
    </row>
    <row r="365" spans="1:8" ht="37.5">
      <c r="A365" s="28">
        <v>72</v>
      </c>
      <c r="B365" s="28" t="s">
        <v>15</v>
      </c>
      <c r="C365" s="457" t="s">
        <v>12</v>
      </c>
      <c r="D365" s="59">
        <v>10020</v>
      </c>
      <c r="E365" s="270" t="s">
        <v>945</v>
      </c>
      <c r="F365" s="5" t="str">
        <f t="shared" si="10"/>
        <v>72 1 00 10020</v>
      </c>
      <c r="G365" s="1" t="str">
        <f>INDEX('2018 реш'!$B:$C,MATCH($F365,'2018 реш'!$B:$B,0),2)</f>
        <v>Расходы на выплаты по оплате труда работников органов местного самоуправления города Ставрополя</v>
      </c>
      <c r="H365" s="553">
        <f t="shared" si="11"/>
        <v>1</v>
      </c>
    </row>
    <row r="366" spans="1:8" ht="45">
      <c r="A366" s="23">
        <v>73</v>
      </c>
      <c r="B366" s="23">
        <v>0</v>
      </c>
      <c r="C366" s="9" t="s">
        <v>12</v>
      </c>
      <c r="D366" s="9" t="s">
        <v>13</v>
      </c>
      <c r="E366" s="136" t="s">
        <v>1030</v>
      </c>
      <c r="F366" s="5" t="str">
        <f t="shared" si="10"/>
        <v>73 0 00 00000</v>
      </c>
      <c r="G366" s="1" t="str">
        <f>INDEX('2018 реш'!$B:$C,MATCH($F366,'2018 реш'!$B:$B,0),2)</f>
        <v>Обеспечение деятельности комитета финансов и бюджета администрации города Ставрополя</v>
      </c>
      <c r="H366" s="553">
        <f t="shared" si="11"/>
        <v>1</v>
      </c>
    </row>
    <row r="367" spans="1:8" ht="56.25">
      <c r="A367" s="24">
        <v>73</v>
      </c>
      <c r="B367" s="24" t="s">
        <v>15</v>
      </c>
      <c r="C367" s="25" t="s">
        <v>12</v>
      </c>
      <c r="D367" s="25" t="s">
        <v>13</v>
      </c>
      <c r="E367" s="223" t="s">
        <v>1033</v>
      </c>
      <c r="F367" s="5" t="str">
        <f t="shared" si="10"/>
        <v>73 1 00 00000</v>
      </c>
      <c r="G367" s="1" t="str">
        <f>INDEX('2018 реш'!$B:$C,MATCH($F367,'2018 реш'!$B:$B,0),2)</f>
        <v>Непрограммные расходы в рамках обеспечения деятельности комитета финансов и бюджета администрации города Ставрополя</v>
      </c>
      <c r="H367" s="553">
        <f t="shared" si="11"/>
        <v>1</v>
      </c>
    </row>
    <row r="368" spans="1:8" ht="37.5">
      <c r="A368" s="28">
        <v>73</v>
      </c>
      <c r="B368" s="28" t="s">
        <v>15</v>
      </c>
      <c r="C368" s="457" t="s">
        <v>12</v>
      </c>
      <c r="D368" s="59">
        <v>10010</v>
      </c>
      <c r="E368" s="270" t="s">
        <v>942</v>
      </c>
      <c r="F368" s="5" t="str">
        <f t="shared" si="10"/>
        <v>73 1 00 10010</v>
      </c>
      <c r="G368" s="1" t="str">
        <f>INDEX('2018 реш'!$B:$C,MATCH($F368,'2018 реш'!$B:$B,0),2)</f>
        <v>Расходы на обеспечение функций органов местного самоуправления города Ставрополя</v>
      </c>
      <c r="H368" s="553">
        <f t="shared" si="11"/>
        <v>1</v>
      </c>
    </row>
    <row r="369" spans="1:8" ht="37.5">
      <c r="A369" s="28">
        <v>73</v>
      </c>
      <c r="B369" s="28" t="s">
        <v>15</v>
      </c>
      <c r="C369" s="457" t="s">
        <v>12</v>
      </c>
      <c r="D369" s="59">
        <v>10020</v>
      </c>
      <c r="E369" s="270" t="s">
        <v>945</v>
      </c>
      <c r="F369" s="5" t="str">
        <f t="shared" si="10"/>
        <v>73 1 00 10020</v>
      </c>
      <c r="G369" s="1" t="str">
        <f>INDEX('2018 реш'!$B:$C,MATCH($F369,'2018 реш'!$B:$B,0),2)</f>
        <v>Расходы на выплаты по оплате труда работников органов местного самоуправления города Ставрополя</v>
      </c>
      <c r="H369" s="553">
        <f t="shared" si="11"/>
        <v>1</v>
      </c>
    </row>
    <row r="370" spans="1:8" ht="45">
      <c r="A370" s="23">
        <v>74</v>
      </c>
      <c r="B370" s="23">
        <v>0</v>
      </c>
      <c r="C370" s="9" t="s">
        <v>12</v>
      </c>
      <c r="D370" s="9" t="s">
        <v>13</v>
      </c>
      <c r="E370" s="136" t="s">
        <v>1047</v>
      </c>
      <c r="F370" s="5" t="str">
        <f t="shared" si="10"/>
        <v>74 0 00 00000</v>
      </c>
      <c r="G370" s="1" t="str">
        <f>INDEX('2018 реш'!$B:$C,MATCH($F370,'2018 реш'!$B:$B,0),2)</f>
        <v>Обеспечение деятельности комитета муниципального заказа и торговли администрации города Ставрополя</v>
      </c>
      <c r="H370" s="553">
        <f t="shared" si="11"/>
        <v>1</v>
      </c>
    </row>
    <row r="371" spans="1:8" ht="56.25">
      <c r="A371" s="24">
        <v>74</v>
      </c>
      <c r="B371" s="24" t="s">
        <v>15</v>
      </c>
      <c r="C371" s="25" t="s">
        <v>12</v>
      </c>
      <c r="D371" s="25" t="s">
        <v>13</v>
      </c>
      <c r="E371" s="223" t="s">
        <v>1050</v>
      </c>
      <c r="F371" s="5" t="str">
        <f t="shared" si="10"/>
        <v>74 1 00 00000</v>
      </c>
      <c r="G371" s="1" t="str">
        <f>INDEX('2018 реш'!$B:$C,MATCH($F371,'2018 реш'!$B:$B,0),2)</f>
        <v>Непрограммные расходы в рамках обеспечения деятельности комитета муниципального заказа и торговли администрации города Ставрополя</v>
      </c>
      <c r="H371" s="553">
        <f t="shared" si="11"/>
        <v>1</v>
      </c>
    </row>
    <row r="372" spans="1:8" ht="37.5">
      <c r="A372" s="28">
        <v>74</v>
      </c>
      <c r="B372" s="28" t="s">
        <v>15</v>
      </c>
      <c r="C372" s="457" t="s">
        <v>12</v>
      </c>
      <c r="D372" s="59">
        <v>10010</v>
      </c>
      <c r="E372" s="270" t="s">
        <v>942</v>
      </c>
      <c r="F372" s="5" t="str">
        <f t="shared" si="10"/>
        <v>74 1 00 10010</v>
      </c>
      <c r="G372" s="1" t="str">
        <f>INDEX('2018 реш'!$B:$C,MATCH($F372,'2018 реш'!$B:$B,0),2)</f>
        <v>Расходы на обеспечение функций органов местного самоуправления города Ставрополя</v>
      </c>
      <c r="H372" s="553">
        <f t="shared" si="11"/>
        <v>1</v>
      </c>
    </row>
    <row r="373" spans="1:8" ht="37.5">
      <c r="A373" s="28">
        <v>74</v>
      </c>
      <c r="B373" s="28" t="s">
        <v>15</v>
      </c>
      <c r="C373" s="457" t="s">
        <v>12</v>
      </c>
      <c r="D373" s="59">
        <v>10020</v>
      </c>
      <c r="E373" s="270" t="s">
        <v>945</v>
      </c>
      <c r="F373" s="5" t="str">
        <f t="shared" si="10"/>
        <v>74 1 00 10020</v>
      </c>
      <c r="G373" s="1" t="str">
        <f>INDEX('2018 реш'!$B:$C,MATCH($F373,'2018 реш'!$B:$B,0),2)</f>
        <v>Расходы на выплаты по оплате труда работников органов местного самоуправления города Ставрополя</v>
      </c>
      <c r="H373" s="553">
        <f t="shared" si="11"/>
        <v>1</v>
      </c>
    </row>
    <row r="374" spans="1:8" ht="45">
      <c r="A374" s="23">
        <v>75</v>
      </c>
      <c r="B374" s="23">
        <v>0</v>
      </c>
      <c r="C374" s="9" t="s">
        <v>12</v>
      </c>
      <c r="D374" s="9" t="s">
        <v>13</v>
      </c>
      <c r="E374" s="136" t="s">
        <v>1056</v>
      </c>
      <c r="F374" s="5" t="str">
        <f t="shared" si="10"/>
        <v>75 0 00 00000</v>
      </c>
      <c r="G374" s="1" t="str">
        <f>INDEX('2018 реш'!$B:$C,MATCH($F374,'2018 реш'!$B:$B,0),2)</f>
        <v>Обеспечение деятельности комитета образования администрации города Ставрополя</v>
      </c>
      <c r="H374" s="553">
        <f t="shared" si="11"/>
        <v>1</v>
      </c>
    </row>
    <row r="375" spans="1:8" ht="56.25">
      <c r="A375" s="24">
        <v>75</v>
      </c>
      <c r="B375" s="24" t="s">
        <v>15</v>
      </c>
      <c r="C375" s="25" t="s">
        <v>12</v>
      </c>
      <c r="D375" s="25" t="s">
        <v>13</v>
      </c>
      <c r="E375" s="223" t="s">
        <v>1059</v>
      </c>
      <c r="F375" s="5" t="str">
        <f t="shared" si="10"/>
        <v>75 1 00 00000</v>
      </c>
      <c r="G375" s="1" t="str">
        <f>INDEX('2018 реш'!$B:$C,MATCH($F375,'2018 реш'!$B:$B,0),2)</f>
        <v>Непрограммные расходы в рамках обеспечения деятельности комитета образования администрации города Ставрополя</v>
      </c>
      <c r="H375" s="553">
        <f t="shared" si="11"/>
        <v>1</v>
      </c>
    </row>
    <row r="376" spans="1:8" ht="37.5">
      <c r="A376" s="28">
        <v>75</v>
      </c>
      <c r="B376" s="28" t="s">
        <v>15</v>
      </c>
      <c r="C376" s="457" t="s">
        <v>12</v>
      </c>
      <c r="D376" s="59">
        <v>10010</v>
      </c>
      <c r="E376" s="270" t="s">
        <v>942</v>
      </c>
      <c r="F376" s="5" t="str">
        <f t="shared" si="10"/>
        <v>75 1 00 10010</v>
      </c>
      <c r="G376" s="1" t="str">
        <f>INDEX('2018 реш'!$B:$C,MATCH($F376,'2018 реш'!$B:$B,0),2)</f>
        <v>Расходы на обеспечение функций органов местного самоуправления города Ставрополя</v>
      </c>
      <c r="H376" s="553">
        <f t="shared" si="11"/>
        <v>1</v>
      </c>
    </row>
    <row r="377" spans="1:8" ht="37.5">
      <c r="A377" s="28">
        <v>75</v>
      </c>
      <c r="B377" s="28" t="s">
        <v>15</v>
      </c>
      <c r="C377" s="457" t="s">
        <v>12</v>
      </c>
      <c r="D377" s="59">
        <v>10020</v>
      </c>
      <c r="E377" s="270" t="s">
        <v>945</v>
      </c>
      <c r="F377" s="5" t="str">
        <f t="shared" si="10"/>
        <v>75 1 00 10020</v>
      </c>
      <c r="G377" s="1" t="str">
        <f>INDEX('2018 реш'!$B:$C,MATCH($F377,'2018 реш'!$B:$B,0),2)</f>
        <v>Расходы на выплаты по оплате труда работников органов местного самоуправления города Ставрополя</v>
      </c>
      <c r="H377" s="553">
        <f t="shared" si="11"/>
        <v>1</v>
      </c>
    </row>
    <row r="378" spans="1:8" ht="37.5">
      <c r="A378" s="28">
        <v>75</v>
      </c>
      <c r="B378" s="28" t="s">
        <v>15</v>
      </c>
      <c r="C378" s="457" t="s">
        <v>12</v>
      </c>
      <c r="D378" s="59">
        <v>11010</v>
      </c>
      <c r="E378" s="270" t="s">
        <v>34</v>
      </c>
      <c r="F378" s="5" t="str">
        <f t="shared" si="10"/>
        <v>75 1 00 11010</v>
      </c>
      <c r="G378" s="1" t="str">
        <f>INDEX('2018 реш'!$B:$C,MATCH($F378,'2018 реш'!$B:$B,0),2)</f>
        <v>Расходы на обеспечение деятельности (оказание услуг) муниципальных учреждений</v>
      </c>
      <c r="H378" s="553">
        <f t="shared" si="11"/>
        <v>1</v>
      </c>
    </row>
    <row r="379" spans="1:8" ht="75">
      <c r="A379" s="28">
        <v>75</v>
      </c>
      <c r="B379" s="28" t="s">
        <v>15</v>
      </c>
      <c r="C379" s="457" t="s">
        <v>12</v>
      </c>
      <c r="D379" s="59">
        <v>76200</v>
      </c>
      <c r="E379" s="270" t="s">
        <v>1482</v>
      </c>
      <c r="F379" s="5" t="str">
        <f t="shared" si="10"/>
        <v>75 1 00 76200</v>
      </c>
      <c r="G379" s="1" t="str">
        <f>INDEX('2018 реш'!$B:$C,MATCH($F379,'2018 реш'!$B:$B,0),2)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379" s="553">
        <f t="shared" si="11"/>
        <v>1</v>
      </c>
    </row>
    <row r="380" spans="1:8" ht="56.25">
      <c r="A380" s="23">
        <v>76</v>
      </c>
      <c r="B380" s="23">
        <v>0</v>
      </c>
      <c r="C380" s="9" t="s">
        <v>12</v>
      </c>
      <c r="D380" s="9" t="s">
        <v>13</v>
      </c>
      <c r="E380" s="136" t="s">
        <v>1483</v>
      </c>
      <c r="F380" s="5" t="str">
        <f t="shared" si="10"/>
        <v>76 0 00 00000</v>
      </c>
      <c r="G380" s="1" t="str">
        <f>INDEX('2018 реш'!$B:$C,MATCH($F380,'2018 реш'!$B:$B,0),2)</f>
        <v>Обеспечение деятельности комитета культуры и молодежной политики администрации города Ставрополя</v>
      </c>
      <c r="H380" s="553">
        <f t="shared" si="11"/>
        <v>1</v>
      </c>
    </row>
    <row r="381" spans="1:8" ht="56.25">
      <c r="A381" s="24">
        <v>76</v>
      </c>
      <c r="B381" s="24" t="s">
        <v>15</v>
      </c>
      <c r="C381" s="25" t="s">
        <v>12</v>
      </c>
      <c r="D381" s="25" t="s">
        <v>13</v>
      </c>
      <c r="E381" s="223" t="s">
        <v>1484</v>
      </c>
      <c r="F381" s="5" t="str">
        <f t="shared" si="10"/>
        <v>76 1 00 00000</v>
      </c>
      <c r="G381" s="1" t="str">
        <f>INDEX('2018 реш'!$B:$C,MATCH($F381,'2018 реш'!$B:$B,0),2)</f>
        <v>Непрограммные расходы в рамках обеспечения деятельности комитета культуры и молодежной политики администрации города Ставрополя</v>
      </c>
      <c r="H381" s="553">
        <f t="shared" si="11"/>
        <v>1</v>
      </c>
    </row>
    <row r="382" spans="1:8" ht="37.5">
      <c r="A382" s="28">
        <v>76</v>
      </c>
      <c r="B382" s="28" t="s">
        <v>15</v>
      </c>
      <c r="C382" s="457" t="s">
        <v>12</v>
      </c>
      <c r="D382" s="59">
        <v>10010</v>
      </c>
      <c r="E382" s="270" t="s">
        <v>942</v>
      </c>
      <c r="F382" s="5" t="str">
        <f t="shared" si="10"/>
        <v>76 1 00 10010</v>
      </c>
      <c r="G382" s="1" t="str">
        <f>INDEX('2018 реш'!$B:$C,MATCH($F382,'2018 реш'!$B:$B,0),2)</f>
        <v>Расходы на обеспечение функций органов местного самоуправления города Ставрополя</v>
      </c>
      <c r="H382" s="553">
        <f t="shared" si="11"/>
        <v>1</v>
      </c>
    </row>
    <row r="383" spans="1:8" ht="37.5">
      <c r="A383" s="28">
        <v>76</v>
      </c>
      <c r="B383" s="28" t="s">
        <v>15</v>
      </c>
      <c r="C383" s="457" t="s">
        <v>12</v>
      </c>
      <c r="D383" s="59">
        <v>10020</v>
      </c>
      <c r="E383" s="270" t="s">
        <v>945</v>
      </c>
      <c r="F383" s="5" t="str">
        <f t="shared" si="10"/>
        <v>76 1 00 10020</v>
      </c>
      <c r="G383" s="1" t="str">
        <f>INDEX('2018 реш'!$B:$C,MATCH($F383,'2018 реш'!$B:$B,0),2)</f>
        <v>Расходы на выплаты по оплате труда работников органов местного самоуправления города Ставрополя</v>
      </c>
      <c r="H383" s="553">
        <f t="shared" si="11"/>
        <v>1</v>
      </c>
    </row>
    <row r="384" spans="1:8">
      <c r="A384" s="24">
        <v>76</v>
      </c>
      <c r="B384" s="24" t="s">
        <v>94</v>
      </c>
      <c r="C384" s="25" t="s">
        <v>12</v>
      </c>
      <c r="D384" s="25" t="s">
        <v>13</v>
      </c>
      <c r="E384" s="223" t="s">
        <v>1023</v>
      </c>
      <c r="F384" s="5" t="str">
        <f t="shared" si="10"/>
        <v>76 2 00 00000</v>
      </c>
      <c r="G384" s="1" t="str">
        <f>INDEX('2018 реш'!$B:$C,MATCH($F384,'2018 реш'!$B:$B,0),2)</f>
        <v>Расходы, предусмотренные на иные цели</v>
      </c>
      <c r="H384" s="553">
        <f t="shared" si="11"/>
        <v>1</v>
      </c>
    </row>
    <row r="385" spans="1:8" ht="56.25">
      <c r="A385" s="28">
        <v>76</v>
      </c>
      <c r="B385" s="28" t="s">
        <v>94</v>
      </c>
      <c r="C385" s="457" t="s">
        <v>12</v>
      </c>
      <c r="D385" s="59">
        <v>20250</v>
      </c>
      <c r="E385" s="270" t="s">
        <v>1485</v>
      </c>
      <c r="F385" s="5" t="str">
        <f t="shared" si="10"/>
        <v>76 2 00 20250</v>
      </c>
      <c r="G385" s="1" t="str">
        <f>INDEX('2018 реш'!$B:$C,MATCH($F385,'2018 реш'!$B:$B,0),2)</f>
        <v>Расходы на выполнение мероприятий в сфере культуры и кинематографии комитета культуры и молодежной политики администрации города Ставрополя</v>
      </c>
      <c r="H385" s="553">
        <f t="shared" si="11"/>
        <v>1</v>
      </c>
    </row>
    <row r="386" spans="1:8" ht="45">
      <c r="A386" s="23">
        <v>77</v>
      </c>
      <c r="B386" s="23">
        <v>0</v>
      </c>
      <c r="C386" s="9" t="s">
        <v>12</v>
      </c>
      <c r="D386" s="9" t="s">
        <v>13</v>
      </c>
      <c r="E386" s="136" t="s">
        <v>1088</v>
      </c>
      <c r="F386" s="5" t="str">
        <f t="shared" si="10"/>
        <v>77 0 00 00000</v>
      </c>
      <c r="G386" s="1" t="str">
        <f>INDEX('2018 реш'!$B:$C,MATCH($F386,'2018 реш'!$B:$B,0),2)</f>
        <v>Обеспечение деятельности комитета труда и социальной защиты населения администрации города Ставрополя</v>
      </c>
      <c r="H386" s="553">
        <f t="shared" si="11"/>
        <v>1</v>
      </c>
    </row>
    <row r="387" spans="1:8" ht="56.25">
      <c r="A387" s="24">
        <v>77</v>
      </c>
      <c r="B387" s="24" t="s">
        <v>15</v>
      </c>
      <c r="C387" s="25" t="s">
        <v>12</v>
      </c>
      <c r="D387" s="25" t="s">
        <v>13</v>
      </c>
      <c r="E387" s="223" t="s">
        <v>1091</v>
      </c>
      <c r="F387" s="5" t="str">
        <f t="shared" si="10"/>
        <v>77 1 00 00000</v>
      </c>
      <c r="G387" s="1" t="str">
        <f>INDEX('2018 реш'!$B:$C,MATCH($F387,'2018 реш'!$B:$B,0),2)</f>
        <v>Непрограммные расходы в рамках обеспечения деятельности комитета труда и социальной защиты населения администрации города Ставрополя</v>
      </c>
      <c r="H387" s="553">
        <f t="shared" si="11"/>
        <v>1</v>
      </c>
    </row>
    <row r="388" spans="1:8" ht="37.5">
      <c r="A388" s="28">
        <v>77</v>
      </c>
      <c r="B388" s="28" t="s">
        <v>15</v>
      </c>
      <c r="C388" s="457" t="s">
        <v>12</v>
      </c>
      <c r="D388" s="59">
        <v>10010</v>
      </c>
      <c r="E388" s="270" t="s">
        <v>942</v>
      </c>
      <c r="F388" s="5" t="str">
        <f t="shared" si="10"/>
        <v>77 1 00 10010</v>
      </c>
      <c r="G388" s="1" t="str">
        <f>INDEX('2018 реш'!$B:$C,MATCH($F388,'2018 реш'!$B:$B,0),2)</f>
        <v>Расходы на обеспечение функций органов местного самоуправления города Ставрополя</v>
      </c>
      <c r="H388" s="553">
        <f t="shared" si="11"/>
        <v>1</v>
      </c>
    </row>
    <row r="389" spans="1:8" ht="37.5">
      <c r="A389" s="28">
        <v>77</v>
      </c>
      <c r="B389" s="28" t="s">
        <v>15</v>
      </c>
      <c r="C389" s="457" t="s">
        <v>12</v>
      </c>
      <c r="D389" s="59">
        <v>10020</v>
      </c>
      <c r="E389" s="270" t="s">
        <v>945</v>
      </c>
      <c r="F389" s="5" t="str">
        <f t="shared" si="10"/>
        <v>77 1 00 10020</v>
      </c>
      <c r="G389" s="1" t="str">
        <f>INDEX('2018 реш'!$B:$C,MATCH($F389,'2018 реш'!$B:$B,0),2)</f>
        <v>Расходы на выплаты по оплате труда работников органов местного самоуправления города Ставрополя</v>
      </c>
      <c r="H389" s="553">
        <f t="shared" si="11"/>
        <v>1</v>
      </c>
    </row>
    <row r="390" spans="1:8" ht="75">
      <c r="A390" s="28">
        <v>77</v>
      </c>
      <c r="B390" s="28" t="s">
        <v>15</v>
      </c>
      <c r="C390" s="457" t="s">
        <v>12</v>
      </c>
      <c r="D390" s="59">
        <v>76100</v>
      </c>
      <c r="E390" s="270" t="s">
        <v>1487</v>
      </c>
      <c r="F390" s="5" t="str">
        <f t="shared" si="10"/>
        <v>77 1 00 76100</v>
      </c>
      <c r="G390" s="1" t="str">
        <f>INDEX('2018 реш'!$B:$C,MATCH($F390,'2018 реш'!$B:$B,0),2)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v>
      </c>
      <c r="H390" s="553">
        <f t="shared" si="11"/>
        <v>1</v>
      </c>
    </row>
    <row r="391" spans="1:8" ht="56.25">
      <c r="A391" s="28">
        <v>77</v>
      </c>
      <c r="B391" s="28" t="s">
        <v>15</v>
      </c>
      <c r="C391" s="457" t="s">
        <v>12</v>
      </c>
      <c r="D391" s="59">
        <v>76210</v>
      </c>
      <c r="E391" s="270" t="s">
        <v>1488</v>
      </c>
      <c r="F391" s="5" t="str">
        <f t="shared" si="10"/>
        <v>77 1 00 76210</v>
      </c>
      <c r="G391" s="1" t="str">
        <f>INDEX('2018 реш'!$B:$C,MATCH($F391,'2018 реш'!$B:$B,0),2)</f>
        <v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v>
      </c>
      <c r="H391" s="553">
        <f t="shared" si="11"/>
        <v>1</v>
      </c>
    </row>
    <row r="392" spans="1:8" ht="45">
      <c r="A392" s="23">
        <v>78</v>
      </c>
      <c r="B392" s="23">
        <v>0</v>
      </c>
      <c r="C392" s="9" t="s">
        <v>12</v>
      </c>
      <c r="D392" s="9" t="s">
        <v>13</v>
      </c>
      <c r="E392" s="136" t="s">
        <v>1489</v>
      </c>
      <c r="F392" s="5" t="str">
        <f t="shared" si="10"/>
        <v>78 0 00 00000</v>
      </c>
      <c r="G392" s="1" t="str">
        <f>INDEX('2018 реш'!$B:$C,MATCH($F392,'2018 реш'!$B:$B,0),2)</f>
        <v>Обеспечение деятельности комитета физической культуры и спорта администрации города Ставрополя</v>
      </c>
      <c r="H392" s="553">
        <f t="shared" si="11"/>
        <v>1</v>
      </c>
    </row>
    <row r="393" spans="1:8" ht="56.25">
      <c r="A393" s="24">
        <v>78</v>
      </c>
      <c r="B393" s="24" t="s">
        <v>15</v>
      </c>
      <c r="C393" s="25" t="s">
        <v>12</v>
      </c>
      <c r="D393" s="25" t="s">
        <v>13</v>
      </c>
      <c r="E393" s="223" t="s">
        <v>1490</v>
      </c>
      <c r="F393" s="5" t="str">
        <f t="shared" ref="F393:F456" si="12">CONCATENATE(A393," ",B393," ",C393," ",D393)</f>
        <v>78 1 00 00000</v>
      </c>
      <c r="G393" s="1" t="str">
        <f>INDEX('2018 реш'!$B:$C,MATCH($F393,'2018 реш'!$B:$B,0),2)</f>
        <v>Непрограммные расходы в рамках обеспечения деятельности комитета физической культуры и спорта администрации города Ставрополя</v>
      </c>
      <c r="H393" s="553">
        <f t="shared" ref="H393:H456" si="13">IF(E393=G393,1,0)</f>
        <v>1</v>
      </c>
    </row>
    <row r="394" spans="1:8" ht="37.5">
      <c r="A394" s="28">
        <v>78</v>
      </c>
      <c r="B394" s="28" t="s">
        <v>15</v>
      </c>
      <c r="C394" s="457" t="s">
        <v>12</v>
      </c>
      <c r="D394" s="59">
        <v>10010</v>
      </c>
      <c r="E394" s="270" t="s">
        <v>942</v>
      </c>
      <c r="F394" s="5" t="str">
        <f t="shared" si="12"/>
        <v>78 1 00 10010</v>
      </c>
      <c r="G394" s="1" t="str">
        <f>INDEX('2018 реш'!$B:$C,MATCH($F394,'2018 реш'!$B:$B,0),2)</f>
        <v>Расходы на обеспечение функций органов местного самоуправления города Ставрополя</v>
      </c>
      <c r="H394" s="553">
        <f t="shared" si="13"/>
        <v>1</v>
      </c>
    </row>
    <row r="395" spans="1:8" ht="37.5">
      <c r="A395" s="28">
        <v>78</v>
      </c>
      <c r="B395" s="28" t="s">
        <v>15</v>
      </c>
      <c r="C395" s="457" t="s">
        <v>12</v>
      </c>
      <c r="D395" s="59">
        <v>10020</v>
      </c>
      <c r="E395" s="270" t="s">
        <v>945</v>
      </c>
      <c r="F395" s="5" t="str">
        <f t="shared" si="12"/>
        <v>78 1 00 10020</v>
      </c>
      <c r="G395" s="1" t="str">
        <f>INDEX('2018 реш'!$B:$C,MATCH($F395,'2018 реш'!$B:$B,0),2)</f>
        <v>Расходы на выплаты по оплате труда работников органов местного самоуправления города Ставрополя</v>
      </c>
      <c r="H395" s="553">
        <f t="shared" si="13"/>
        <v>1</v>
      </c>
    </row>
    <row r="396" spans="1:8" ht="37.5">
      <c r="A396" s="28" t="s">
        <v>1907</v>
      </c>
      <c r="B396" s="28" t="s">
        <v>15</v>
      </c>
      <c r="C396" s="457" t="s">
        <v>12</v>
      </c>
      <c r="D396" s="59">
        <v>11010</v>
      </c>
      <c r="E396" s="346" t="s">
        <v>34</v>
      </c>
      <c r="F396" s="5" t="str">
        <f t="shared" si="12"/>
        <v>78 1 00 11010</v>
      </c>
      <c r="G396" s="1" t="str">
        <f>INDEX('2018 реш'!$B:$C,MATCH($F396,'2018 реш'!$B:$B,0),2)</f>
        <v>Расходы на обеспечение деятельности (оказание услуг) муниципальных учреждений</v>
      </c>
      <c r="H396" s="553">
        <f t="shared" si="13"/>
        <v>1</v>
      </c>
    </row>
    <row r="397" spans="1:8" ht="45">
      <c r="A397" s="23">
        <v>80</v>
      </c>
      <c r="B397" s="23">
        <v>0</v>
      </c>
      <c r="C397" s="9" t="s">
        <v>12</v>
      </c>
      <c r="D397" s="9" t="s">
        <v>13</v>
      </c>
      <c r="E397" s="136" t="s">
        <v>1123</v>
      </c>
      <c r="F397" s="5" t="str">
        <f t="shared" si="12"/>
        <v>80 0 00 00000</v>
      </c>
      <c r="G397" s="1" t="str">
        <f>INDEX('2018 реш'!$B:$C,MATCH($F397,'2018 реш'!$B:$B,0),2)</f>
        <v>Обеспечение деятельности администрации Ленинского района города Ставрополя</v>
      </c>
      <c r="H397" s="553">
        <f t="shared" si="13"/>
        <v>1</v>
      </c>
    </row>
    <row r="398" spans="1:8" ht="56.25">
      <c r="A398" s="24">
        <v>80</v>
      </c>
      <c r="B398" s="24" t="s">
        <v>15</v>
      </c>
      <c r="C398" s="25" t="s">
        <v>12</v>
      </c>
      <c r="D398" s="25" t="s">
        <v>13</v>
      </c>
      <c r="E398" s="223" t="s">
        <v>1126</v>
      </c>
      <c r="F398" s="5" t="str">
        <f t="shared" si="12"/>
        <v>80 1 00 00000</v>
      </c>
      <c r="G398" s="1" t="str">
        <f>INDEX('2018 реш'!$B:$C,MATCH($F398,'2018 реш'!$B:$B,0),2)</f>
        <v>Непрограммные расходы в рамках обеспечения деятельности администрации Ленинского района города Ставрополя</v>
      </c>
      <c r="H398" s="553">
        <f t="shared" si="13"/>
        <v>1</v>
      </c>
    </row>
    <row r="399" spans="1:8" ht="37.5">
      <c r="A399" s="28">
        <v>80</v>
      </c>
      <c r="B399" s="28" t="s">
        <v>15</v>
      </c>
      <c r="C399" s="457" t="s">
        <v>12</v>
      </c>
      <c r="D399" s="59">
        <v>10010</v>
      </c>
      <c r="E399" s="270" t="s">
        <v>942</v>
      </c>
      <c r="F399" s="5" t="str">
        <f t="shared" si="12"/>
        <v>80 1 00 10010</v>
      </c>
      <c r="G399" s="1" t="str">
        <f>INDEX('2018 реш'!$B:$C,MATCH($F399,'2018 реш'!$B:$B,0),2)</f>
        <v>Расходы на обеспечение функций органов местного самоуправления города Ставрополя</v>
      </c>
      <c r="H399" s="553">
        <f t="shared" si="13"/>
        <v>1</v>
      </c>
    </row>
    <row r="400" spans="1:8" ht="37.5">
      <c r="A400" s="28">
        <v>80</v>
      </c>
      <c r="B400" s="28" t="s">
        <v>15</v>
      </c>
      <c r="C400" s="457" t="s">
        <v>12</v>
      </c>
      <c r="D400" s="59">
        <v>10020</v>
      </c>
      <c r="E400" s="270" t="s">
        <v>945</v>
      </c>
      <c r="F400" s="5" t="str">
        <f t="shared" si="12"/>
        <v>80 1 00 10020</v>
      </c>
      <c r="G400" s="1" t="str">
        <f>INDEX('2018 реш'!$B:$C,MATCH($F400,'2018 реш'!$B:$B,0),2)</f>
        <v>Расходы на выплаты по оплате труда работников органов местного самоуправления города Ставрополя</v>
      </c>
      <c r="H400" s="553">
        <f t="shared" si="13"/>
        <v>1</v>
      </c>
    </row>
    <row r="401" spans="1:8" ht="75">
      <c r="A401" s="28">
        <v>80</v>
      </c>
      <c r="B401" s="28" t="s">
        <v>15</v>
      </c>
      <c r="C401" s="457" t="s">
        <v>12</v>
      </c>
      <c r="D401" s="59">
        <v>76200</v>
      </c>
      <c r="E401" s="270" t="s">
        <v>1482</v>
      </c>
      <c r="F401" s="5" t="str">
        <f t="shared" si="12"/>
        <v>80 1 00 76200</v>
      </c>
      <c r="G401" s="1" t="str">
        <f>INDEX('2018 реш'!$B:$C,MATCH($F401,'2018 реш'!$B:$B,0),2)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01" s="553">
        <f t="shared" si="13"/>
        <v>1</v>
      </c>
    </row>
    <row r="402" spans="1:8" ht="75">
      <c r="A402" s="28">
        <v>80</v>
      </c>
      <c r="B402" s="28" t="s">
        <v>15</v>
      </c>
      <c r="C402" s="457" t="s">
        <v>12</v>
      </c>
      <c r="D402" s="59">
        <v>76360</v>
      </c>
      <c r="E402" s="270" t="s">
        <v>1804</v>
      </c>
      <c r="F402" s="5" t="str">
        <f t="shared" si="12"/>
        <v>80 1 00 76360</v>
      </c>
      <c r="G402" s="1" t="str">
        <f>INDEX('2018 реш'!$B:$C,MATCH($F402,'2018 реш'!$B:$B,0),2)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H402" s="553">
        <f t="shared" si="13"/>
        <v>1</v>
      </c>
    </row>
    <row r="403" spans="1:8" ht="45">
      <c r="A403" s="23">
        <v>81</v>
      </c>
      <c r="B403" s="23">
        <v>0</v>
      </c>
      <c r="C403" s="9" t="s">
        <v>12</v>
      </c>
      <c r="D403" s="9" t="s">
        <v>13</v>
      </c>
      <c r="E403" s="136" t="s">
        <v>1142</v>
      </c>
      <c r="F403" s="5" t="str">
        <f t="shared" si="12"/>
        <v>81 0 00 00000</v>
      </c>
      <c r="G403" s="1" t="str">
        <f>INDEX('2018 реш'!$B:$C,MATCH($F403,'2018 реш'!$B:$B,0),2)</f>
        <v>Обеспечение деятельности администрации Октябрьского района города Ставрополя</v>
      </c>
      <c r="H403" s="553">
        <f t="shared" si="13"/>
        <v>1</v>
      </c>
    </row>
    <row r="404" spans="1:8" ht="56.25">
      <c r="A404" s="24">
        <v>81</v>
      </c>
      <c r="B404" s="24" t="s">
        <v>15</v>
      </c>
      <c r="C404" s="25" t="s">
        <v>12</v>
      </c>
      <c r="D404" s="25" t="s">
        <v>13</v>
      </c>
      <c r="E404" s="223" t="s">
        <v>1145</v>
      </c>
      <c r="F404" s="5" t="str">
        <f t="shared" si="12"/>
        <v>81 1 00 00000</v>
      </c>
      <c r="G404" s="1" t="str">
        <f>INDEX('2018 реш'!$B:$C,MATCH($F404,'2018 реш'!$B:$B,0),2)</f>
        <v>Непрограммные расходы в рамках обеспечения деятельности администрации Октябрьского района города Ставрополя</v>
      </c>
      <c r="H404" s="553">
        <f t="shared" si="13"/>
        <v>1</v>
      </c>
    </row>
    <row r="405" spans="1:8" ht="37.5">
      <c r="A405" s="28">
        <v>81</v>
      </c>
      <c r="B405" s="28" t="s">
        <v>15</v>
      </c>
      <c r="C405" s="457" t="s">
        <v>12</v>
      </c>
      <c r="D405" s="59">
        <v>10010</v>
      </c>
      <c r="E405" s="270" t="s">
        <v>942</v>
      </c>
      <c r="F405" s="5" t="str">
        <f t="shared" si="12"/>
        <v>81 1 00 10010</v>
      </c>
      <c r="G405" s="1" t="str">
        <f>INDEX('2018 реш'!$B:$C,MATCH($F405,'2018 реш'!$B:$B,0),2)</f>
        <v>Расходы на обеспечение функций органов местного самоуправления города Ставрополя</v>
      </c>
      <c r="H405" s="553">
        <f t="shared" si="13"/>
        <v>1</v>
      </c>
    </row>
    <row r="406" spans="1:8" ht="37.5">
      <c r="A406" s="28">
        <v>81</v>
      </c>
      <c r="B406" s="28" t="s">
        <v>15</v>
      </c>
      <c r="C406" s="457" t="s">
        <v>12</v>
      </c>
      <c r="D406" s="59">
        <v>10020</v>
      </c>
      <c r="E406" s="270" t="s">
        <v>945</v>
      </c>
      <c r="F406" s="5" t="str">
        <f t="shared" si="12"/>
        <v>81 1 00 10020</v>
      </c>
      <c r="G406" s="1" t="str">
        <f>INDEX('2018 реш'!$B:$C,MATCH($F406,'2018 реш'!$B:$B,0),2)</f>
        <v>Расходы на выплаты по оплате труда работников органов местного самоуправления города Ставрополя</v>
      </c>
      <c r="H406" s="553">
        <f t="shared" si="13"/>
        <v>1</v>
      </c>
    </row>
    <row r="407" spans="1:8" ht="75">
      <c r="A407" s="28">
        <v>81</v>
      </c>
      <c r="B407" s="28" t="s">
        <v>15</v>
      </c>
      <c r="C407" s="457" t="s">
        <v>12</v>
      </c>
      <c r="D407" s="59">
        <v>76200</v>
      </c>
      <c r="E407" s="270" t="s">
        <v>1482</v>
      </c>
      <c r="F407" s="5" t="str">
        <f t="shared" si="12"/>
        <v>81 1 00 76200</v>
      </c>
      <c r="G407" s="1" t="str">
        <f>INDEX('2018 реш'!$B:$C,MATCH($F407,'2018 реш'!$B:$B,0),2)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07" s="553">
        <f t="shared" si="13"/>
        <v>1</v>
      </c>
    </row>
    <row r="408" spans="1:8" ht="75">
      <c r="A408" s="28">
        <v>81</v>
      </c>
      <c r="B408" s="28" t="s">
        <v>15</v>
      </c>
      <c r="C408" s="457" t="s">
        <v>12</v>
      </c>
      <c r="D408" s="59">
        <v>76360</v>
      </c>
      <c r="E408" s="270" t="s">
        <v>1804</v>
      </c>
      <c r="F408" s="5" t="str">
        <f t="shared" si="12"/>
        <v>81 1 00 76360</v>
      </c>
      <c r="G408" s="1" t="str">
        <f>INDEX('2018 реш'!$B:$C,MATCH($F408,'2018 реш'!$B:$B,0),2)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H408" s="553">
        <f t="shared" si="13"/>
        <v>1</v>
      </c>
    </row>
    <row r="409" spans="1:8" ht="45">
      <c r="A409" s="23">
        <v>82</v>
      </c>
      <c r="B409" s="23">
        <v>0</v>
      </c>
      <c r="C409" s="9" t="s">
        <v>12</v>
      </c>
      <c r="D409" s="9" t="s">
        <v>13</v>
      </c>
      <c r="E409" s="136" t="s">
        <v>1156</v>
      </c>
      <c r="F409" s="5" t="str">
        <f t="shared" si="12"/>
        <v>82 0 00 00000</v>
      </c>
      <c r="G409" s="1" t="str">
        <f>INDEX('2018 реш'!$B:$C,MATCH($F409,'2018 реш'!$B:$B,0),2)</f>
        <v>Обеспечение деятельности администрации Промышленного района города Ставрополя</v>
      </c>
      <c r="H409" s="553">
        <f t="shared" si="13"/>
        <v>1</v>
      </c>
    </row>
    <row r="410" spans="1:8" ht="56.25">
      <c r="A410" s="24">
        <v>82</v>
      </c>
      <c r="B410" s="24" t="s">
        <v>15</v>
      </c>
      <c r="C410" s="25" t="s">
        <v>12</v>
      </c>
      <c r="D410" s="25" t="s">
        <v>13</v>
      </c>
      <c r="E410" s="223" t="s">
        <v>1159</v>
      </c>
      <c r="F410" s="5" t="str">
        <f t="shared" si="12"/>
        <v>82 1 00 00000</v>
      </c>
      <c r="G410" s="1" t="str">
        <f>INDEX('2018 реш'!$B:$C,MATCH($F410,'2018 реш'!$B:$B,0),2)</f>
        <v>Непрограммные расходы в рамках обеспечения деятельности администрации Промышленного района города Ставрополя</v>
      </c>
      <c r="H410" s="553">
        <f t="shared" si="13"/>
        <v>1</v>
      </c>
    </row>
    <row r="411" spans="1:8" ht="37.5">
      <c r="A411" s="28">
        <v>82</v>
      </c>
      <c r="B411" s="28" t="s">
        <v>15</v>
      </c>
      <c r="C411" s="457" t="s">
        <v>12</v>
      </c>
      <c r="D411" s="59">
        <v>10010</v>
      </c>
      <c r="E411" s="270" t="s">
        <v>942</v>
      </c>
      <c r="F411" s="5" t="str">
        <f t="shared" si="12"/>
        <v>82 1 00 10010</v>
      </c>
      <c r="G411" s="1" t="str">
        <f>INDEX('2018 реш'!$B:$C,MATCH($F411,'2018 реш'!$B:$B,0),2)</f>
        <v>Расходы на обеспечение функций органов местного самоуправления города Ставрополя</v>
      </c>
      <c r="H411" s="553">
        <f t="shared" si="13"/>
        <v>1</v>
      </c>
    </row>
    <row r="412" spans="1:8" ht="37.5">
      <c r="A412" s="28">
        <v>82</v>
      </c>
      <c r="B412" s="28" t="s">
        <v>15</v>
      </c>
      <c r="C412" s="457" t="s">
        <v>12</v>
      </c>
      <c r="D412" s="59">
        <v>10020</v>
      </c>
      <c r="E412" s="270" t="s">
        <v>945</v>
      </c>
      <c r="F412" s="5" t="str">
        <f t="shared" si="12"/>
        <v>82 1 00 10020</v>
      </c>
      <c r="G412" s="1" t="str">
        <f>INDEX('2018 реш'!$B:$C,MATCH($F412,'2018 реш'!$B:$B,0),2)</f>
        <v>Расходы на выплаты по оплате труда работников органов местного самоуправления города Ставрополя</v>
      </c>
      <c r="H412" s="553">
        <f t="shared" si="13"/>
        <v>1</v>
      </c>
    </row>
    <row r="413" spans="1:8" ht="75">
      <c r="A413" s="28">
        <v>82</v>
      </c>
      <c r="B413" s="28" t="s">
        <v>15</v>
      </c>
      <c r="C413" s="457" t="s">
        <v>12</v>
      </c>
      <c r="D413" s="59">
        <v>76200</v>
      </c>
      <c r="E413" s="270" t="s">
        <v>1482</v>
      </c>
      <c r="F413" s="5" t="str">
        <f t="shared" si="12"/>
        <v>82 1 00 76200</v>
      </c>
      <c r="G413" s="1" t="str">
        <f>INDEX('2018 реш'!$B:$C,MATCH($F413,'2018 реш'!$B:$B,0),2)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13" s="553">
        <f t="shared" si="13"/>
        <v>1</v>
      </c>
    </row>
    <row r="414" spans="1:8" ht="75">
      <c r="A414" s="28">
        <v>82</v>
      </c>
      <c r="B414" s="28" t="s">
        <v>15</v>
      </c>
      <c r="C414" s="457" t="s">
        <v>12</v>
      </c>
      <c r="D414" s="59">
        <v>76360</v>
      </c>
      <c r="E414" s="270" t="s">
        <v>1804</v>
      </c>
      <c r="F414" s="5" t="str">
        <f t="shared" si="12"/>
        <v>82 1 00 76360</v>
      </c>
      <c r="G414" s="1" t="str">
        <f>INDEX('2018 реш'!$B:$C,MATCH($F414,'2018 реш'!$B:$B,0),2)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H414" s="553">
        <f t="shared" si="13"/>
        <v>1</v>
      </c>
    </row>
    <row r="415" spans="1:8" ht="45">
      <c r="A415" s="23">
        <v>83</v>
      </c>
      <c r="B415" s="23">
        <v>0</v>
      </c>
      <c r="C415" s="9" t="s">
        <v>12</v>
      </c>
      <c r="D415" s="9" t="s">
        <v>13</v>
      </c>
      <c r="E415" s="136" t="s">
        <v>1175</v>
      </c>
      <c r="F415" s="5" t="str">
        <f t="shared" si="12"/>
        <v>83 0 00 00000</v>
      </c>
      <c r="G415" s="1" t="str">
        <f>INDEX('2018 реш'!$B:$C,MATCH($F415,'2018 реш'!$B:$B,0),2)</f>
        <v>Обеспечение деятельности комитета городского хозяйства администрации города Ставрополя</v>
      </c>
      <c r="H415" s="553">
        <f t="shared" si="13"/>
        <v>1</v>
      </c>
    </row>
    <row r="416" spans="1:8" ht="56.25">
      <c r="A416" s="24">
        <v>83</v>
      </c>
      <c r="B416" s="24" t="s">
        <v>15</v>
      </c>
      <c r="C416" s="25" t="s">
        <v>12</v>
      </c>
      <c r="D416" s="25" t="s">
        <v>13</v>
      </c>
      <c r="E416" s="223" t="s">
        <v>1178</v>
      </c>
      <c r="F416" s="5" t="str">
        <f t="shared" si="12"/>
        <v>83 1 00 00000</v>
      </c>
      <c r="G416" s="1" t="str">
        <f>INDEX('2018 реш'!$B:$C,MATCH($F416,'2018 реш'!$B:$B,0),2)</f>
        <v>Непрограммные расходы в рамках обеспечения деятельности комитета городского хозяйства администрации города Ставрополя</v>
      </c>
      <c r="H416" s="553">
        <f t="shared" si="13"/>
        <v>1</v>
      </c>
    </row>
    <row r="417" spans="1:8" ht="37.5">
      <c r="A417" s="28">
        <v>83</v>
      </c>
      <c r="B417" s="28" t="s">
        <v>15</v>
      </c>
      <c r="C417" s="457" t="s">
        <v>12</v>
      </c>
      <c r="D417" s="59">
        <v>10010</v>
      </c>
      <c r="E417" s="270" t="s">
        <v>942</v>
      </c>
      <c r="F417" s="5" t="str">
        <f t="shared" si="12"/>
        <v>83 1 00 10010</v>
      </c>
      <c r="G417" s="1" t="str">
        <f>INDEX('2018 реш'!$B:$C,MATCH($F417,'2018 реш'!$B:$B,0),2)</f>
        <v>Расходы на обеспечение функций органов местного самоуправления города Ставрополя</v>
      </c>
      <c r="H417" s="553">
        <f t="shared" si="13"/>
        <v>1</v>
      </c>
    </row>
    <row r="418" spans="1:8" ht="37.5">
      <c r="A418" s="28">
        <v>83</v>
      </c>
      <c r="B418" s="28" t="s">
        <v>15</v>
      </c>
      <c r="C418" s="457" t="s">
        <v>12</v>
      </c>
      <c r="D418" s="59">
        <v>10020</v>
      </c>
      <c r="E418" s="270" t="s">
        <v>945</v>
      </c>
      <c r="F418" s="5" t="str">
        <f t="shared" si="12"/>
        <v>83 1 00 10020</v>
      </c>
      <c r="G418" s="1" t="str">
        <f>INDEX('2018 реш'!$B:$C,MATCH($F418,'2018 реш'!$B:$B,0),2)</f>
        <v>Расходы на выплаты по оплате труда работников органов местного самоуправления города Ставрополя</v>
      </c>
      <c r="H418" s="553">
        <f t="shared" si="13"/>
        <v>1</v>
      </c>
    </row>
    <row r="419" spans="1:8" ht="37.5">
      <c r="A419" s="28" t="s">
        <v>1184</v>
      </c>
      <c r="B419" s="28" t="s">
        <v>15</v>
      </c>
      <c r="C419" s="457" t="s">
        <v>12</v>
      </c>
      <c r="D419" s="59">
        <v>20050</v>
      </c>
      <c r="E419" s="270" t="s">
        <v>666</v>
      </c>
      <c r="F419" s="5" t="str">
        <f t="shared" si="12"/>
        <v>83 1 00 20050</v>
      </c>
      <c r="G419" s="1" t="str">
        <f>INDEX('2018 реш'!$B:$C,MATCH($F419,'2018 реш'!$B:$B,0),2)</f>
        <v>Расходы на выплаты на основании исполнительных листов судебных органов</v>
      </c>
      <c r="H419" s="553">
        <f t="shared" si="13"/>
        <v>1</v>
      </c>
    </row>
    <row r="420" spans="1:8" ht="45">
      <c r="A420" s="23">
        <v>84</v>
      </c>
      <c r="B420" s="23">
        <v>0</v>
      </c>
      <c r="C420" s="9" t="s">
        <v>12</v>
      </c>
      <c r="D420" s="9" t="s">
        <v>13</v>
      </c>
      <c r="E420" s="136" t="s">
        <v>1195</v>
      </c>
      <c r="F420" s="5" t="str">
        <f t="shared" si="12"/>
        <v>84 0 00 00000</v>
      </c>
      <c r="G420" s="1" t="str">
        <f>INDEX('2018 реш'!$B:$C,MATCH($F420,'2018 реш'!$B:$B,0),2)</f>
        <v xml:space="preserve">Обеспечение деятельности комитета градостроительства администрации города Ставрополя </v>
      </c>
      <c r="H420" s="553">
        <f t="shared" si="13"/>
        <v>1</v>
      </c>
    </row>
    <row r="421" spans="1:8" ht="56.25">
      <c r="A421" s="24">
        <v>84</v>
      </c>
      <c r="B421" s="24" t="s">
        <v>15</v>
      </c>
      <c r="C421" s="25" t="s">
        <v>12</v>
      </c>
      <c r="D421" s="25" t="s">
        <v>13</v>
      </c>
      <c r="E421" s="223" t="s">
        <v>1198</v>
      </c>
      <c r="F421" s="5" t="str">
        <f t="shared" si="12"/>
        <v>84 1 00 00000</v>
      </c>
      <c r="G421" s="1" t="str">
        <f>INDEX('2018 реш'!$B:$C,MATCH($F421,'2018 реш'!$B:$B,0),2)</f>
        <v xml:space="preserve">Непрограммные расходы в рамках обеспечения деятельности комитета градостроительства администрации города Ставрополя </v>
      </c>
      <c r="H421" s="553">
        <f t="shared" si="13"/>
        <v>1</v>
      </c>
    </row>
    <row r="422" spans="1:8" ht="37.5">
      <c r="A422" s="28">
        <v>84</v>
      </c>
      <c r="B422" s="28" t="s">
        <v>15</v>
      </c>
      <c r="C422" s="457" t="s">
        <v>12</v>
      </c>
      <c r="D422" s="59">
        <v>10010</v>
      </c>
      <c r="E422" s="270" t="s">
        <v>942</v>
      </c>
      <c r="F422" s="5" t="str">
        <f t="shared" si="12"/>
        <v>84 1 00 10010</v>
      </c>
      <c r="G422" s="1" t="str">
        <f>INDEX('2018 реш'!$B:$C,MATCH($F422,'2018 реш'!$B:$B,0),2)</f>
        <v>Расходы на обеспечение функций органов местного самоуправления города Ставрополя</v>
      </c>
      <c r="H422" s="553">
        <f t="shared" si="13"/>
        <v>1</v>
      </c>
    </row>
    <row r="423" spans="1:8" ht="37.5">
      <c r="A423" s="28">
        <v>84</v>
      </c>
      <c r="B423" s="28" t="s">
        <v>15</v>
      </c>
      <c r="C423" s="457" t="s">
        <v>12</v>
      </c>
      <c r="D423" s="59">
        <v>10020</v>
      </c>
      <c r="E423" s="270" t="s">
        <v>945</v>
      </c>
      <c r="F423" s="5" t="str">
        <f t="shared" si="12"/>
        <v>84 1 00 10020</v>
      </c>
      <c r="G423" s="1" t="str">
        <f>INDEX('2018 реш'!$B:$C,MATCH($F423,'2018 реш'!$B:$B,0),2)</f>
        <v>Расходы на выплаты по оплате труда работников органов местного самоуправления города Ставрополя</v>
      </c>
      <c r="H423" s="553">
        <f t="shared" si="13"/>
        <v>1</v>
      </c>
    </row>
    <row r="424" spans="1:8">
      <c r="A424" s="24">
        <v>84</v>
      </c>
      <c r="B424" s="24" t="s">
        <v>94</v>
      </c>
      <c r="C424" s="25" t="s">
        <v>12</v>
      </c>
      <c r="D424" s="25" t="s">
        <v>13</v>
      </c>
      <c r="E424" s="223" t="s">
        <v>1023</v>
      </c>
      <c r="F424" s="5" t="str">
        <f t="shared" si="12"/>
        <v>84 2 00 00000</v>
      </c>
      <c r="G424" s="1" t="str">
        <f>INDEX('2018 реш'!$B:$C,MATCH($F424,'2018 реш'!$B:$B,0),2)</f>
        <v>Расходы, предусмотренные на иные цели</v>
      </c>
      <c r="H424" s="553">
        <f t="shared" si="13"/>
        <v>1</v>
      </c>
    </row>
    <row r="425" spans="1:8" ht="56.25">
      <c r="A425" s="28">
        <v>84</v>
      </c>
      <c r="B425" s="28" t="s">
        <v>94</v>
      </c>
      <c r="C425" s="457" t="s">
        <v>12</v>
      </c>
      <c r="D425" s="59">
        <v>20740</v>
      </c>
      <c r="E425" s="270" t="s">
        <v>1206</v>
      </c>
      <c r="F425" s="5" t="str">
        <f t="shared" si="12"/>
        <v>84 2 00 20740</v>
      </c>
      <c r="G425" s="1" t="str">
        <f>INDEX('2018 реш'!$B:$C,MATCH($F425,'2018 реш'!$B:$B,0),2)</f>
        <v>Расходы на судебные издержки комитета градостроительства администрации города Ставрополя по искам о сносе самовольных построек</v>
      </c>
      <c r="H425" s="553">
        <f t="shared" si="13"/>
        <v>1</v>
      </c>
    </row>
    <row r="426" spans="1:8" ht="56.25">
      <c r="A426" s="28">
        <v>84</v>
      </c>
      <c r="B426" s="28" t="s">
        <v>94</v>
      </c>
      <c r="C426" s="457" t="s">
        <v>12</v>
      </c>
      <c r="D426" s="59">
        <v>21100</v>
      </c>
      <c r="E426" s="270" t="s">
        <v>1809</v>
      </c>
      <c r="F426" s="5" t="str">
        <f t="shared" si="12"/>
        <v>84 2 00 21100</v>
      </c>
      <c r="G426" s="1" t="str">
        <f>INDEX('2018 реш'!$B:$C,MATCH($F426,'2018 реш'!$B:$B,0),2)</f>
        <v xml:space="preserve">Расходы на демонтаж, хранение или уничтожение рекламных конструкций за счет средств местного бюджета </v>
      </c>
      <c r="H426" s="553">
        <f t="shared" si="13"/>
        <v>1</v>
      </c>
    </row>
    <row r="427" spans="1:8" ht="37.5">
      <c r="A427" s="28">
        <v>84</v>
      </c>
      <c r="B427" s="28" t="s">
        <v>94</v>
      </c>
      <c r="C427" s="457" t="s">
        <v>12</v>
      </c>
      <c r="D427" s="59">
        <v>21210</v>
      </c>
      <c r="E427" s="270" t="s">
        <v>1514</v>
      </c>
      <c r="F427" s="5" t="str">
        <f t="shared" si="12"/>
        <v>84 2 00 21210</v>
      </c>
      <c r="G427" s="1" t="str">
        <f>INDEX('2018 реш'!$B:$C,MATCH($F427,'2018 реш'!$B:$B,0),2)</f>
        <v>Снос самовольных построек, хранение имущества, находившегося в самовольных постройках</v>
      </c>
      <c r="H427" s="553">
        <f t="shared" si="13"/>
        <v>1</v>
      </c>
    </row>
    <row r="428" spans="1:8" ht="67.5">
      <c r="A428" s="23">
        <v>85</v>
      </c>
      <c r="B428" s="23">
        <v>0</v>
      </c>
      <c r="C428" s="9" t="s">
        <v>12</v>
      </c>
      <c r="D428" s="9" t="s">
        <v>13</v>
      </c>
      <c r="E428" s="136" t="s">
        <v>1219</v>
      </c>
      <c r="F428" s="5" t="str">
        <f t="shared" si="12"/>
        <v>85 0 00 00000</v>
      </c>
      <c r="G428" s="1" t="str">
        <f>INDEX('2018 реш'!$B:$C,MATCH($F428,'2018 реш'!$B:$B,0),2)</f>
        <v>Обеспечение деятельности комитета по делам гражданской обороны и чрезвычайным ситуациям администрации города Ставрополя</v>
      </c>
      <c r="H428" s="553">
        <f t="shared" si="13"/>
        <v>1</v>
      </c>
    </row>
    <row r="429" spans="1:8" ht="75">
      <c r="A429" s="24">
        <v>85</v>
      </c>
      <c r="B429" s="24" t="s">
        <v>15</v>
      </c>
      <c r="C429" s="25" t="s">
        <v>12</v>
      </c>
      <c r="D429" s="25" t="s">
        <v>13</v>
      </c>
      <c r="E429" s="223" t="s">
        <v>1222</v>
      </c>
      <c r="F429" s="5" t="str">
        <f t="shared" si="12"/>
        <v>85 1 00 00000</v>
      </c>
      <c r="G429" s="1" t="str">
        <f>INDEX('2018 реш'!$B:$C,MATCH($F429,'2018 реш'!$B:$B,0),2)</f>
        <v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v>
      </c>
      <c r="H429" s="553">
        <f t="shared" si="13"/>
        <v>1</v>
      </c>
    </row>
    <row r="430" spans="1:8" ht="37.5">
      <c r="A430" s="28">
        <v>85</v>
      </c>
      <c r="B430" s="28" t="s">
        <v>15</v>
      </c>
      <c r="C430" s="457" t="s">
        <v>12</v>
      </c>
      <c r="D430" s="59">
        <v>10010</v>
      </c>
      <c r="E430" s="270" t="s">
        <v>942</v>
      </c>
      <c r="F430" s="5" t="str">
        <f t="shared" si="12"/>
        <v>85 1 00 10010</v>
      </c>
      <c r="G430" s="1" t="str">
        <f>INDEX('2018 реш'!$B:$C,MATCH($F430,'2018 реш'!$B:$B,0),2)</f>
        <v>Расходы на обеспечение функций органов местного самоуправления города Ставрополя</v>
      </c>
      <c r="H430" s="553">
        <f t="shared" si="13"/>
        <v>1</v>
      </c>
    </row>
    <row r="431" spans="1:8" ht="37.5">
      <c r="A431" s="28">
        <v>85</v>
      </c>
      <c r="B431" s="28" t="s">
        <v>15</v>
      </c>
      <c r="C431" s="457" t="s">
        <v>12</v>
      </c>
      <c r="D431" s="59">
        <v>10020</v>
      </c>
      <c r="E431" s="270" t="s">
        <v>945</v>
      </c>
      <c r="F431" s="5" t="str">
        <f t="shared" si="12"/>
        <v>85 1 00 10020</v>
      </c>
      <c r="G431" s="1" t="str">
        <f>INDEX('2018 реш'!$B:$C,MATCH($F431,'2018 реш'!$B:$B,0),2)</f>
        <v>Расходы на выплаты по оплате труда работников органов местного самоуправления города Ставрополя</v>
      </c>
      <c r="H431" s="553">
        <f t="shared" si="13"/>
        <v>1</v>
      </c>
    </row>
    <row r="432" spans="1:8" ht="45">
      <c r="A432" s="23" t="s">
        <v>1599</v>
      </c>
      <c r="B432" s="23" t="s">
        <v>8</v>
      </c>
      <c r="C432" s="9" t="s">
        <v>12</v>
      </c>
      <c r="D432" s="9" t="s">
        <v>13</v>
      </c>
      <c r="E432" s="136" t="s">
        <v>1515</v>
      </c>
      <c r="F432" s="5" t="str">
        <f t="shared" si="12"/>
        <v>86 0 00 00000</v>
      </c>
      <c r="G432" s="1" t="str">
        <f>INDEX('2018 реш'!$B:$C,MATCH($F432,'2018 реш'!$B:$B,0),2)</f>
        <v>Обеспечение деятельности контрольно-счетной
палаты города Ставрополя</v>
      </c>
      <c r="H432" s="553">
        <f t="shared" si="13"/>
        <v>1</v>
      </c>
    </row>
    <row r="433" spans="1:8" ht="56.25">
      <c r="A433" s="24" t="s">
        <v>1599</v>
      </c>
      <c r="B433" s="24" t="s">
        <v>15</v>
      </c>
      <c r="C433" s="25" t="s">
        <v>12</v>
      </c>
      <c r="D433" s="25" t="s">
        <v>13</v>
      </c>
      <c r="E433" s="223" t="s">
        <v>1517</v>
      </c>
      <c r="F433" s="5" t="str">
        <f t="shared" si="12"/>
        <v>86 1 00 00000</v>
      </c>
      <c r="G433" s="1" t="str">
        <f>INDEX('2018 реш'!$B:$C,MATCH($F433,'2018 реш'!$B:$B,0),2)</f>
        <v>Непрограммные расходы в рамках обеспечения деятельности контрольно-счетной палаты города Ставрополя</v>
      </c>
      <c r="H433" s="553">
        <f t="shared" si="13"/>
        <v>1</v>
      </c>
    </row>
    <row r="434" spans="1:8" ht="37.5">
      <c r="A434" s="28" t="s">
        <v>1599</v>
      </c>
      <c r="B434" s="28" t="s">
        <v>15</v>
      </c>
      <c r="C434" s="457" t="s">
        <v>12</v>
      </c>
      <c r="D434" s="59">
        <v>10010</v>
      </c>
      <c r="E434" s="190" t="s">
        <v>942</v>
      </c>
      <c r="F434" s="5" t="str">
        <f t="shared" si="12"/>
        <v>86 1 00 10010</v>
      </c>
      <c r="G434" s="1" t="str">
        <f>INDEX('2018 реш'!$B:$C,MATCH($F434,'2018 реш'!$B:$B,0),2)</f>
        <v>Расходы на обеспечение функций органов местного самоуправления города Ставрополя</v>
      </c>
      <c r="H434" s="553">
        <f t="shared" si="13"/>
        <v>1</v>
      </c>
    </row>
    <row r="435" spans="1:8" ht="37.5">
      <c r="A435" s="28" t="s">
        <v>1599</v>
      </c>
      <c r="B435" s="28" t="s">
        <v>15</v>
      </c>
      <c r="C435" s="457" t="s">
        <v>12</v>
      </c>
      <c r="D435" s="59">
        <v>10020</v>
      </c>
      <c r="E435" s="190" t="s">
        <v>945</v>
      </c>
      <c r="F435" s="5" t="str">
        <f t="shared" si="12"/>
        <v>86 1 00 10020</v>
      </c>
      <c r="G435" s="1" t="str">
        <f>INDEX('2018 реш'!$B:$C,MATCH($F435,'2018 реш'!$B:$B,0),2)</f>
        <v>Расходы на выплаты по оплате труда работников органов местного самоуправления города Ставрополя</v>
      </c>
      <c r="H435" s="553">
        <f t="shared" si="13"/>
        <v>1</v>
      </c>
    </row>
    <row r="436" spans="1:8" ht="67.5">
      <c r="A436" s="23" t="s">
        <v>1600</v>
      </c>
      <c r="B436" s="23" t="s">
        <v>8</v>
      </c>
      <c r="C436" s="9" t="s">
        <v>12</v>
      </c>
      <c r="D436" s="9" t="s">
        <v>13</v>
      </c>
      <c r="E436" s="136" t="s">
        <v>1521</v>
      </c>
      <c r="F436" s="5" t="str">
        <f t="shared" si="12"/>
        <v>98 0 00 00000</v>
      </c>
      <c r="G436" s="1" t="str">
        <f>INDEX('2018 реш'!$B:$C,MATCH($F436,'2018 реш'!$B:$B,0),2)</f>
        <v>Реализация иных функций Ставропольской городской Думы, администрации города Ставрополя, ее отраслевых (функциональных) и территориальных органов</v>
      </c>
      <c r="H436" s="553">
        <f t="shared" si="13"/>
        <v>1</v>
      </c>
    </row>
    <row r="437" spans="1:8">
      <c r="A437" s="24" t="s">
        <v>1600</v>
      </c>
      <c r="B437" s="24" t="s">
        <v>15</v>
      </c>
      <c r="C437" s="25" t="s">
        <v>12</v>
      </c>
      <c r="D437" s="25" t="s">
        <v>13</v>
      </c>
      <c r="E437" s="232" t="s">
        <v>1523</v>
      </c>
      <c r="F437" s="5" t="str">
        <f t="shared" si="12"/>
        <v>98 1 00 00000</v>
      </c>
      <c r="G437" s="1" t="str">
        <f>INDEX('2018 реш'!$B:$C,MATCH($F437,'2018 реш'!$B:$B,0),2)</f>
        <v>Иные непрограммные мероприятия</v>
      </c>
      <c r="H437" s="553">
        <f t="shared" si="13"/>
        <v>1</v>
      </c>
    </row>
    <row r="438" spans="1:8" ht="56.25">
      <c r="A438" s="28" t="s">
        <v>1600</v>
      </c>
      <c r="B438" s="28" t="s">
        <v>15</v>
      </c>
      <c r="C438" s="457" t="s">
        <v>12</v>
      </c>
      <c r="D438" s="59">
        <v>10050</v>
      </c>
      <c r="E438" s="271" t="s">
        <v>1525</v>
      </c>
      <c r="F438" s="5" t="str">
        <f t="shared" si="12"/>
        <v>98 1 00 10050</v>
      </c>
      <c r="G438" s="1" t="str">
        <f>INDEX('2018 реш'!$B:$C,MATCH($F438,'2018 реш'!$B:$B,0),2)</f>
        <v>Поощрение муниципального служащего в связи с выходом на страховую пенсию по старости (инвалидности)</v>
      </c>
      <c r="H438" s="553">
        <f t="shared" si="13"/>
        <v>1</v>
      </c>
    </row>
    <row r="439" spans="1:8">
      <c r="A439" s="539" t="s">
        <v>1600</v>
      </c>
      <c r="B439" s="539" t="s">
        <v>15</v>
      </c>
      <c r="C439" s="537" t="s">
        <v>12</v>
      </c>
      <c r="D439" s="547">
        <v>20020</v>
      </c>
      <c r="E439" s="535" t="s">
        <v>661</v>
      </c>
      <c r="F439" s="5" t="str">
        <f t="shared" si="12"/>
        <v>98 1 00 20020</v>
      </c>
      <c r="G439" s="1" t="str">
        <f>INDEX('2018 реш'!$B:$C,MATCH($F439,'2018 реш'!$B:$B,0),2)</f>
        <v>Резервный фонд администрации города Ставрополя</v>
      </c>
      <c r="H439" s="553">
        <f t="shared" si="13"/>
        <v>1</v>
      </c>
    </row>
    <row r="440" spans="1:8" ht="37.5">
      <c r="A440" s="28" t="s">
        <v>1600</v>
      </c>
      <c r="B440" s="28" t="s">
        <v>15</v>
      </c>
      <c r="C440" s="457" t="s">
        <v>12</v>
      </c>
      <c r="D440" s="59">
        <v>20110</v>
      </c>
      <c r="E440" s="271" t="s">
        <v>1086</v>
      </c>
      <c r="F440" s="5" t="str">
        <f t="shared" si="12"/>
        <v>98 1 00 20110</v>
      </c>
      <c r="G440" s="1" t="str">
        <f>INDEX('2018 реш'!$B:$C,MATCH($F440,'2018 реш'!$B:$B,0),2)</f>
        <v>Расходы на реализацию проекта «Здоровые города» в городе Ставрополе</v>
      </c>
      <c r="H440" s="553">
        <f t="shared" si="13"/>
        <v>1</v>
      </c>
    </row>
    <row r="441" spans="1:8" ht="56.25">
      <c r="A441" s="548" t="s">
        <v>1600</v>
      </c>
      <c r="B441" s="548" t="s">
        <v>15</v>
      </c>
      <c r="C441" s="534" t="s">
        <v>12</v>
      </c>
      <c r="D441" s="549">
        <v>20950</v>
      </c>
      <c r="E441" s="535" t="s">
        <v>2321</v>
      </c>
      <c r="F441" s="5" t="str">
        <f t="shared" si="12"/>
        <v>98 1 00 20950</v>
      </c>
      <c r="G441" s="1" t="str">
        <f>INDEX('2018 реш'!$B:$C,MATCH($F441,'2018 реш'!$B:$B,0),2)</f>
        <v>Снос многоквартирных домов в городе Ставрополе, признанных аварийными и подлежащими сносу (в том числе проектно-сметная документация)</v>
      </c>
      <c r="H441" s="553">
        <f t="shared" si="13"/>
        <v>1</v>
      </c>
    </row>
    <row r="442" spans="1:8" ht="75">
      <c r="A442" s="459" t="s">
        <v>1600</v>
      </c>
      <c r="B442" s="459" t="s">
        <v>15</v>
      </c>
      <c r="C442" s="443" t="s">
        <v>12</v>
      </c>
      <c r="D442" s="461">
        <v>21020</v>
      </c>
      <c r="E442" s="414" t="s">
        <v>2323</v>
      </c>
      <c r="F442" s="5" t="str">
        <f t="shared" si="12"/>
        <v>98 1 00 21020</v>
      </c>
      <c r="G442" s="1" t="str">
        <f>INDEX('2018 реш'!$B:$C,MATCH($F442,'2018 реш'!$B:$B,0),2)</f>
        <v>Расходы на проведение ремонтных работ в помещениях для размещения участковых избирательных комиссий и для голосования, находящихся в муниципальной собственности города Ставрополя</v>
      </c>
      <c r="H442" s="553">
        <f t="shared" si="13"/>
        <v>1</v>
      </c>
    </row>
    <row r="443" spans="1:8" ht="37.5">
      <c r="A443" s="539" t="s">
        <v>1600</v>
      </c>
      <c r="B443" s="539" t="s">
        <v>15</v>
      </c>
      <c r="C443" s="537" t="s">
        <v>12</v>
      </c>
      <c r="D443" s="547">
        <v>21170</v>
      </c>
      <c r="E443" s="550" t="s">
        <v>2325</v>
      </c>
      <c r="F443" s="5" t="str">
        <f t="shared" si="12"/>
        <v>98 1 00 21170</v>
      </c>
      <c r="G443" s="1" t="str">
        <f>INDEX('2018 реш'!$B:$C,MATCH($F443,'2018 реш'!$B:$B,0),2)</f>
        <v>Проведение отдельных мероприятий в области автомобильного транспорта</v>
      </c>
      <c r="H443" s="553">
        <f t="shared" si="13"/>
        <v>1</v>
      </c>
    </row>
    <row r="444" spans="1:8" ht="37.5">
      <c r="A444" s="28" t="s">
        <v>1600</v>
      </c>
      <c r="B444" s="28" t="s">
        <v>15</v>
      </c>
      <c r="C444" s="457" t="s">
        <v>12</v>
      </c>
      <c r="D444" s="59">
        <v>21350</v>
      </c>
      <c r="E444" s="272" t="s">
        <v>1905</v>
      </c>
      <c r="F444" s="5" t="str">
        <f t="shared" si="12"/>
        <v>98 1 00 21350</v>
      </c>
      <c r="G444" s="1" t="str">
        <f>INDEX('2018 реш'!$B:$C,MATCH($F444,'2018 реш'!$B:$B,0),2)</f>
        <v>Иные вопросы, связанные с общегосударственным управлением</v>
      </c>
      <c r="H444" s="553">
        <f t="shared" si="13"/>
        <v>1</v>
      </c>
    </row>
    <row r="445" spans="1:8" ht="75">
      <c r="A445" s="28" t="s">
        <v>1600</v>
      </c>
      <c r="B445" s="28" t="s">
        <v>15</v>
      </c>
      <c r="C445" s="457" t="s">
        <v>12</v>
      </c>
      <c r="D445" s="59">
        <v>21440</v>
      </c>
      <c r="E445" s="411" t="s">
        <v>2328</v>
      </c>
      <c r="F445" s="5" t="str">
        <f t="shared" si="12"/>
        <v>98 1 00 21440</v>
      </c>
      <c r="G445" s="1" t="str">
        <f>INDEX('2018 реш'!$B:$C,MATCH($F445,'2018 реш'!$B:$B,0),2)</f>
        <v>Расходы на обеспечение выплаты работникам организаций минимального размера оплаты труда, установленного законодательством Российской Федерации</v>
      </c>
      <c r="H445" s="553">
        <f t="shared" si="13"/>
        <v>1</v>
      </c>
    </row>
    <row r="446" spans="1:8" ht="37.5">
      <c r="A446" s="28" t="s">
        <v>1600</v>
      </c>
      <c r="B446" s="28" t="s">
        <v>15</v>
      </c>
      <c r="C446" s="457" t="s">
        <v>12</v>
      </c>
      <c r="D446" s="59">
        <v>21450</v>
      </c>
      <c r="E446" s="410" t="s">
        <v>2330</v>
      </c>
      <c r="F446" s="5" t="str">
        <f t="shared" si="12"/>
        <v>98 1 00 21450</v>
      </c>
      <c r="G446" s="1" t="str">
        <f>INDEX('2018 реш'!$B:$C,MATCH($F446,'2018 реш'!$B:$B,0),2)</f>
        <v>Благоустройство территорий в районах города Ставрополя</v>
      </c>
      <c r="H446" s="553">
        <f t="shared" si="13"/>
        <v>1</v>
      </c>
    </row>
    <row r="447" spans="1:8" ht="93.75">
      <c r="A447" s="28" t="s">
        <v>1600</v>
      </c>
      <c r="B447" s="28" t="s">
        <v>15</v>
      </c>
      <c r="C447" s="457" t="s">
        <v>12</v>
      </c>
      <c r="D447" s="59">
        <v>21520</v>
      </c>
      <c r="E447" s="236" t="s">
        <v>2332</v>
      </c>
      <c r="F447" s="5" t="str">
        <f t="shared" si="12"/>
        <v>98 1 00 21520</v>
      </c>
      <c r="G447" s="1" t="str">
        <f>INDEX('2018 реш'!$B:$C,MATCH($F447,'2018 реш'!$B:$B,0),2)</f>
        <v>Расходы на повышение заработной платы работников муниципальных учреждений культуры города Ставрополя, педагогических работников муниципальных учреждений дополнительного образования детей города Ставрополя</v>
      </c>
      <c r="H447" s="553">
        <f t="shared" si="13"/>
        <v>1</v>
      </c>
    </row>
    <row r="448" spans="1:8" ht="187.5">
      <c r="A448" s="28" t="s">
        <v>1600</v>
      </c>
      <c r="B448" s="28" t="s">
        <v>15</v>
      </c>
      <c r="C448" s="457" t="s">
        <v>12</v>
      </c>
      <c r="D448" s="59">
        <v>21530</v>
      </c>
      <c r="E448" s="410" t="s">
        <v>2334</v>
      </c>
      <c r="F448" s="5" t="str">
        <f t="shared" si="12"/>
        <v>98 1 00 21530</v>
      </c>
      <c r="G448" s="1" t="str">
        <f>INDEX('2018 реш'!$B:$C,MATCH($F448,'2018 реш'!$B:$B,0),2)</f>
        <v>Расходы на перерасчет заработной платы педагогическим работникам учреждений дополнительного образования  детей в сфере культуры в соответствии с приказом Министерства образования и науки Российской Федерации от 22 декабря 2014 г. № 1601 «О продолжительности рабочего времени (нормах часов педагогической работы за ставку заработной платы) педагогических работников и о Порядке определения учебной нагрузки педагогических работников, оговариваемой в трудовом договоре»</v>
      </c>
      <c r="H448" s="553">
        <f t="shared" si="13"/>
        <v>1</v>
      </c>
    </row>
    <row r="449" spans="1:8" ht="37.5">
      <c r="A449" s="28" t="s">
        <v>1600</v>
      </c>
      <c r="B449" s="28" t="s">
        <v>15</v>
      </c>
      <c r="C449" s="457" t="s">
        <v>12</v>
      </c>
      <c r="D449" s="59">
        <v>21540</v>
      </c>
      <c r="E449" s="410" t="s">
        <v>2336</v>
      </c>
      <c r="F449" s="5" t="str">
        <f t="shared" si="12"/>
        <v>98 1 00 21540</v>
      </c>
      <c r="G449" s="1" t="str">
        <f>INDEX('2018 реш'!$B:$C,MATCH($F449,'2018 реш'!$B:$B,0),2)</f>
        <v>Разработка Программы комплексного развития транспортной инфраструктуры города Ставрополя</v>
      </c>
      <c r="H449" s="553">
        <f t="shared" si="13"/>
        <v>1</v>
      </c>
    </row>
    <row r="450" spans="1:8" ht="75">
      <c r="A450" s="28" t="s">
        <v>1600</v>
      </c>
      <c r="B450" s="28" t="s">
        <v>15</v>
      </c>
      <c r="C450" s="457" t="s">
        <v>12</v>
      </c>
      <c r="D450" s="59">
        <v>51200</v>
      </c>
      <c r="E450" s="271" t="s">
        <v>1812</v>
      </c>
      <c r="F450" s="5" t="str">
        <f t="shared" si="12"/>
        <v>98 1 00 51200</v>
      </c>
      <c r="G450" s="1" t="str">
        <f>INDEX('2018 реш'!$B:$C,MATCH($F450,'2018 реш'!$B:$B,0),2)</f>
        <v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H450" s="553">
        <f t="shared" si="13"/>
        <v>1</v>
      </c>
    </row>
    <row r="451" spans="1:8" ht="75">
      <c r="A451" s="539" t="s">
        <v>1600</v>
      </c>
      <c r="B451" s="539" t="s">
        <v>15</v>
      </c>
      <c r="C451" s="537" t="s">
        <v>12</v>
      </c>
      <c r="D451" s="547">
        <v>76610</v>
      </c>
      <c r="E451" s="542" t="s">
        <v>996</v>
      </c>
      <c r="F451" s="5" t="str">
        <f t="shared" si="12"/>
        <v>98 1 00 76610</v>
      </c>
      <c r="G451" s="1" t="str">
        <f>INDEX('2018 реш'!$B:$C,MATCH($F451,'2018 реш'!$B:$B,0),2)</f>
        <v>Возмещение расходов, связанных с материальным обеспечением деятельности депутатов Думы Ставропольского края и их помощников в Ставропольском крае</v>
      </c>
      <c r="H451" s="553">
        <f t="shared" si="13"/>
        <v>1</v>
      </c>
    </row>
    <row r="452" spans="1:8" ht="56.25">
      <c r="A452" s="28" t="s">
        <v>1600</v>
      </c>
      <c r="B452" s="28" t="s">
        <v>15</v>
      </c>
      <c r="C452" s="457" t="s">
        <v>12</v>
      </c>
      <c r="D452" s="449" t="s">
        <v>2351</v>
      </c>
      <c r="E452" s="451" t="s">
        <v>2339</v>
      </c>
      <c r="F452" s="5" t="str">
        <f t="shared" si="12"/>
        <v>98 1 00 S6420</v>
      </c>
      <c r="G452" s="1" t="str">
        <f>INDEX('2018 реш'!$B:$C,MATCH($F452,'2018 реш'!$B:$B,0),2)</f>
        <v>Реализация проектов развития территорий муниципальных образований, основанных на местных инициативах, за счет средств местного бюджета</v>
      </c>
      <c r="H452" s="553">
        <f t="shared" si="13"/>
        <v>1</v>
      </c>
    </row>
    <row r="453" spans="1:8">
      <c r="F453" s="5" t="str">
        <f t="shared" si="12"/>
        <v xml:space="preserve">   </v>
      </c>
      <c r="G453" s="1" t="e">
        <f>INDEX('2018 реш'!$B:$C,MATCH($F453,'2018 реш'!$B:$B,0),2)</f>
        <v>#N/A</v>
      </c>
      <c r="H453" s="553" t="e">
        <f t="shared" si="13"/>
        <v>#N/A</v>
      </c>
    </row>
    <row r="454" spans="1:8">
      <c r="F454" s="5" t="str">
        <f t="shared" si="12"/>
        <v xml:space="preserve">   </v>
      </c>
      <c r="G454" s="1" t="e">
        <f>INDEX('2018 реш'!$B:$C,MATCH($F454,'2018 реш'!$B:$B,0),2)</f>
        <v>#N/A</v>
      </c>
      <c r="H454" s="553" t="e">
        <f t="shared" si="13"/>
        <v>#N/A</v>
      </c>
    </row>
    <row r="455" spans="1:8">
      <c r="F455" s="5" t="str">
        <f t="shared" si="12"/>
        <v xml:space="preserve">   </v>
      </c>
      <c r="G455" s="1" t="e">
        <f>INDEX('2018 реш'!$B:$C,MATCH($F455,'2018 реш'!$B:$B,0),2)</f>
        <v>#N/A</v>
      </c>
      <c r="H455" s="553" t="e">
        <f t="shared" si="13"/>
        <v>#N/A</v>
      </c>
    </row>
    <row r="456" spans="1:8">
      <c r="F456" s="5" t="str">
        <f t="shared" si="12"/>
        <v xml:space="preserve">   </v>
      </c>
      <c r="G456" s="1" t="e">
        <f>INDEX('2018 реш'!$B:$C,MATCH($F456,'2018 реш'!$B:$B,0),2)</f>
        <v>#N/A</v>
      </c>
      <c r="H456" s="553" t="e">
        <f t="shared" si="13"/>
        <v>#N/A</v>
      </c>
    </row>
    <row r="457" spans="1:8">
      <c r="F457" s="5" t="str">
        <f t="shared" ref="F457:F520" si="14">CONCATENATE(A457," ",B457," ",C457," ",D457)</f>
        <v xml:space="preserve">   </v>
      </c>
      <c r="G457" s="1" t="e">
        <f>INDEX('2018 реш'!$B:$C,MATCH($F457,'2018 реш'!$B:$B,0),2)</f>
        <v>#N/A</v>
      </c>
      <c r="H457" s="553" t="e">
        <f t="shared" ref="H457:H520" si="15">IF(E457=G457,1,0)</f>
        <v>#N/A</v>
      </c>
    </row>
    <row r="458" spans="1:8">
      <c r="F458" s="5" t="str">
        <f t="shared" si="14"/>
        <v xml:space="preserve">   </v>
      </c>
      <c r="G458" s="1" t="e">
        <f>INDEX('2018 реш'!$B:$C,MATCH($F458,'2018 реш'!$B:$B,0),2)</f>
        <v>#N/A</v>
      </c>
      <c r="H458" s="553" t="e">
        <f t="shared" si="15"/>
        <v>#N/A</v>
      </c>
    </row>
    <row r="459" spans="1:8">
      <c r="F459" s="5" t="str">
        <f t="shared" si="14"/>
        <v xml:space="preserve">   </v>
      </c>
      <c r="G459" s="1" t="e">
        <f>INDEX('2018 реш'!$B:$C,MATCH($F459,'2018 реш'!$B:$B,0),2)</f>
        <v>#N/A</v>
      </c>
      <c r="H459" s="553" t="e">
        <f t="shared" si="15"/>
        <v>#N/A</v>
      </c>
    </row>
    <row r="460" spans="1:8">
      <c r="F460" s="5" t="str">
        <f t="shared" si="14"/>
        <v xml:space="preserve">   </v>
      </c>
      <c r="G460" s="1" t="e">
        <f>INDEX('2018 реш'!$B:$C,MATCH($F460,'2018 реш'!$B:$B,0),2)</f>
        <v>#N/A</v>
      </c>
      <c r="H460" s="553" t="e">
        <f t="shared" si="15"/>
        <v>#N/A</v>
      </c>
    </row>
    <row r="461" spans="1:8">
      <c r="F461" s="5" t="str">
        <f t="shared" si="14"/>
        <v xml:space="preserve">   </v>
      </c>
      <c r="G461" s="1" t="e">
        <f>INDEX('2018 реш'!$B:$C,MATCH($F461,'2018 реш'!$B:$B,0),2)</f>
        <v>#N/A</v>
      </c>
      <c r="H461" s="553" t="e">
        <f t="shared" si="15"/>
        <v>#N/A</v>
      </c>
    </row>
    <row r="462" spans="1:8">
      <c r="F462" s="5" t="str">
        <f t="shared" si="14"/>
        <v xml:space="preserve">   </v>
      </c>
      <c r="G462" s="1" t="e">
        <f>INDEX('2018 реш'!$B:$C,MATCH($F462,'2018 реш'!$B:$B,0),2)</f>
        <v>#N/A</v>
      </c>
      <c r="H462" s="553" t="e">
        <f t="shared" si="15"/>
        <v>#N/A</v>
      </c>
    </row>
    <row r="463" spans="1:8">
      <c r="F463" s="5" t="str">
        <f t="shared" si="14"/>
        <v xml:space="preserve">   </v>
      </c>
      <c r="G463" s="1" t="e">
        <f>INDEX('2018 реш'!$B:$C,MATCH($F463,'2018 реш'!$B:$B,0),2)</f>
        <v>#N/A</v>
      </c>
      <c r="H463" s="553" t="e">
        <f t="shared" si="15"/>
        <v>#N/A</v>
      </c>
    </row>
    <row r="464" spans="1:8">
      <c r="F464" s="5" t="str">
        <f t="shared" si="14"/>
        <v xml:space="preserve">   </v>
      </c>
      <c r="G464" s="1" t="e">
        <f>INDEX('2018 реш'!$B:$C,MATCH($F464,'2018 реш'!$B:$B,0),2)</f>
        <v>#N/A</v>
      </c>
      <c r="H464" s="553" t="e">
        <f t="shared" si="15"/>
        <v>#N/A</v>
      </c>
    </row>
    <row r="465" spans="6:8">
      <c r="F465" s="5" t="str">
        <f t="shared" si="14"/>
        <v xml:space="preserve">   </v>
      </c>
      <c r="G465" s="1" t="e">
        <f>INDEX('2018 реш'!$B:$C,MATCH($F465,'2018 реш'!$B:$B,0),2)</f>
        <v>#N/A</v>
      </c>
      <c r="H465" s="553" t="e">
        <f t="shared" si="15"/>
        <v>#N/A</v>
      </c>
    </row>
    <row r="466" spans="6:8">
      <c r="F466" s="5" t="str">
        <f t="shared" si="14"/>
        <v xml:space="preserve">   </v>
      </c>
      <c r="G466" s="1" t="e">
        <f>INDEX('2018 реш'!$B:$C,MATCH($F466,'2018 реш'!$B:$B,0),2)</f>
        <v>#N/A</v>
      </c>
      <c r="H466" s="553" t="e">
        <f t="shared" si="15"/>
        <v>#N/A</v>
      </c>
    </row>
    <row r="467" spans="6:8">
      <c r="F467" s="5" t="str">
        <f t="shared" si="14"/>
        <v xml:space="preserve">   </v>
      </c>
      <c r="G467" s="1" t="e">
        <f>INDEX('2018 реш'!$B:$C,MATCH($F467,'2018 реш'!$B:$B,0),2)</f>
        <v>#N/A</v>
      </c>
      <c r="H467" s="553" t="e">
        <f t="shared" si="15"/>
        <v>#N/A</v>
      </c>
    </row>
    <row r="468" spans="6:8">
      <c r="F468" s="5" t="str">
        <f t="shared" si="14"/>
        <v xml:space="preserve">   </v>
      </c>
      <c r="G468" s="1" t="e">
        <f>INDEX('2018 реш'!$B:$C,MATCH($F468,'2018 реш'!$B:$B,0),2)</f>
        <v>#N/A</v>
      </c>
      <c r="H468" s="553" t="e">
        <f t="shared" si="15"/>
        <v>#N/A</v>
      </c>
    </row>
    <row r="469" spans="6:8">
      <c r="F469" s="5" t="str">
        <f t="shared" si="14"/>
        <v xml:space="preserve">   </v>
      </c>
      <c r="G469" s="1" t="e">
        <f>INDEX('2018 реш'!$B:$C,MATCH($F469,'2018 реш'!$B:$B,0),2)</f>
        <v>#N/A</v>
      </c>
      <c r="H469" s="553" t="e">
        <f t="shared" si="15"/>
        <v>#N/A</v>
      </c>
    </row>
    <row r="470" spans="6:8">
      <c r="F470" s="5" t="str">
        <f t="shared" si="14"/>
        <v xml:space="preserve">   </v>
      </c>
      <c r="G470" s="1" t="e">
        <f>INDEX('2018 реш'!$B:$C,MATCH($F470,'2018 реш'!$B:$B,0),2)</f>
        <v>#N/A</v>
      </c>
      <c r="H470" s="553" t="e">
        <f t="shared" si="15"/>
        <v>#N/A</v>
      </c>
    </row>
    <row r="471" spans="6:8">
      <c r="F471" s="5" t="str">
        <f t="shared" si="14"/>
        <v xml:space="preserve">   </v>
      </c>
      <c r="G471" s="1" t="e">
        <f>INDEX('2018 реш'!$B:$C,MATCH($F471,'2018 реш'!$B:$B,0),2)</f>
        <v>#N/A</v>
      </c>
      <c r="H471" s="553" t="e">
        <f t="shared" si="15"/>
        <v>#N/A</v>
      </c>
    </row>
    <row r="472" spans="6:8">
      <c r="F472" s="5" t="str">
        <f t="shared" si="14"/>
        <v xml:space="preserve">   </v>
      </c>
      <c r="G472" s="1" t="e">
        <f>INDEX('2018 реш'!$B:$C,MATCH($F472,'2018 реш'!$B:$B,0),2)</f>
        <v>#N/A</v>
      </c>
      <c r="H472" s="553" t="e">
        <f t="shared" si="15"/>
        <v>#N/A</v>
      </c>
    </row>
    <row r="473" spans="6:8">
      <c r="F473" s="5" t="str">
        <f t="shared" si="14"/>
        <v xml:space="preserve">   </v>
      </c>
      <c r="G473" s="1" t="e">
        <f>INDEX('2018 реш'!$B:$C,MATCH($F473,'2018 реш'!$B:$B,0),2)</f>
        <v>#N/A</v>
      </c>
      <c r="H473" s="553" t="e">
        <f t="shared" si="15"/>
        <v>#N/A</v>
      </c>
    </row>
    <row r="474" spans="6:8">
      <c r="F474" s="5" t="str">
        <f t="shared" si="14"/>
        <v xml:space="preserve">   </v>
      </c>
      <c r="G474" s="1" t="e">
        <f>INDEX('2018 реш'!$B:$C,MATCH($F474,'2018 реш'!$B:$B,0),2)</f>
        <v>#N/A</v>
      </c>
      <c r="H474" s="553" t="e">
        <f t="shared" si="15"/>
        <v>#N/A</v>
      </c>
    </row>
    <row r="475" spans="6:8">
      <c r="F475" s="5" t="str">
        <f t="shared" si="14"/>
        <v xml:space="preserve">   </v>
      </c>
      <c r="G475" s="1" t="e">
        <f>INDEX('2018 реш'!$B:$C,MATCH($F475,'2018 реш'!$B:$B,0),2)</f>
        <v>#N/A</v>
      </c>
      <c r="H475" s="553" t="e">
        <f t="shared" si="15"/>
        <v>#N/A</v>
      </c>
    </row>
    <row r="476" spans="6:8">
      <c r="F476" s="5" t="str">
        <f t="shared" si="14"/>
        <v xml:space="preserve">   </v>
      </c>
      <c r="G476" s="1" t="e">
        <f>INDEX('2018 реш'!$B:$C,MATCH($F476,'2018 реш'!$B:$B,0),2)</f>
        <v>#N/A</v>
      </c>
      <c r="H476" s="553" t="e">
        <f t="shared" si="15"/>
        <v>#N/A</v>
      </c>
    </row>
    <row r="477" spans="6:8">
      <c r="F477" s="5" t="str">
        <f t="shared" si="14"/>
        <v xml:space="preserve">   </v>
      </c>
      <c r="G477" s="1" t="e">
        <f>INDEX('2018 реш'!$B:$C,MATCH($F477,'2018 реш'!$B:$B,0),2)</f>
        <v>#N/A</v>
      </c>
      <c r="H477" s="553" t="e">
        <f t="shared" si="15"/>
        <v>#N/A</v>
      </c>
    </row>
    <row r="478" spans="6:8">
      <c r="F478" s="5" t="str">
        <f t="shared" si="14"/>
        <v xml:space="preserve">   </v>
      </c>
      <c r="G478" s="1" t="e">
        <f>INDEX('2018 реш'!$B:$C,MATCH($F478,'2018 реш'!$B:$B,0),2)</f>
        <v>#N/A</v>
      </c>
      <c r="H478" s="553" t="e">
        <f t="shared" si="15"/>
        <v>#N/A</v>
      </c>
    </row>
    <row r="479" spans="6:8">
      <c r="F479" s="5" t="str">
        <f t="shared" si="14"/>
        <v xml:space="preserve">   </v>
      </c>
      <c r="G479" s="1" t="e">
        <f>INDEX('2018 реш'!$B:$C,MATCH($F479,'2018 реш'!$B:$B,0),2)</f>
        <v>#N/A</v>
      </c>
      <c r="H479" s="553" t="e">
        <f t="shared" si="15"/>
        <v>#N/A</v>
      </c>
    </row>
    <row r="480" spans="6:8">
      <c r="F480" s="5" t="str">
        <f t="shared" si="14"/>
        <v xml:space="preserve">   </v>
      </c>
      <c r="G480" s="1" t="e">
        <f>INDEX('2018 реш'!$B:$C,MATCH($F480,'2018 реш'!$B:$B,0),2)</f>
        <v>#N/A</v>
      </c>
      <c r="H480" s="553" t="e">
        <f t="shared" si="15"/>
        <v>#N/A</v>
      </c>
    </row>
    <row r="481" spans="6:8">
      <c r="F481" s="5" t="str">
        <f t="shared" si="14"/>
        <v xml:space="preserve">   </v>
      </c>
      <c r="G481" s="1" t="e">
        <f>INDEX('2018 реш'!$B:$C,MATCH($F481,'2018 реш'!$B:$B,0),2)</f>
        <v>#N/A</v>
      </c>
      <c r="H481" s="553" t="e">
        <f t="shared" si="15"/>
        <v>#N/A</v>
      </c>
    </row>
    <row r="482" spans="6:8">
      <c r="F482" s="5" t="str">
        <f t="shared" si="14"/>
        <v xml:space="preserve">   </v>
      </c>
      <c r="G482" s="1" t="e">
        <f>INDEX('2018 реш'!$B:$C,MATCH($F482,'2018 реш'!$B:$B,0),2)</f>
        <v>#N/A</v>
      </c>
      <c r="H482" s="553" t="e">
        <f t="shared" si="15"/>
        <v>#N/A</v>
      </c>
    </row>
    <row r="483" spans="6:8">
      <c r="F483" s="5" t="str">
        <f t="shared" si="14"/>
        <v xml:space="preserve">   </v>
      </c>
      <c r="G483" s="1" t="e">
        <f>INDEX('2018 реш'!$B:$C,MATCH($F483,'2018 реш'!$B:$B,0),2)</f>
        <v>#N/A</v>
      </c>
      <c r="H483" s="553" t="e">
        <f t="shared" si="15"/>
        <v>#N/A</v>
      </c>
    </row>
    <row r="484" spans="6:8">
      <c r="F484" s="5" t="str">
        <f t="shared" si="14"/>
        <v xml:space="preserve">   </v>
      </c>
      <c r="G484" s="1" t="e">
        <f>INDEX('2018 реш'!$B:$C,MATCH($F484,'2018 реш'!$B:$B,0),2)</f>
        <v>#N/A</v>
      </c>
      <c r="H484" s="553" t="e">
        <f t="shared" si="15"/>
        <v>#N/A</v>
      </c>
    </row>
    <row r="485" spans="6:8">
      <c r="F485" s="5" t="str">
        <f t="shared" si="14"/>
        <v xml:space="preserve">   </v>
      </c>
      <c r="G485" s="1" t="e">
        <f>INDEX('2018 реш'!$B:$C,MATCH($F485,'2018 реш'!$B:$B,0),2)</f>
        <v>#N/A</v>
      </c>
      <c r="H485" s="553" t="e">
        <f t="shared" si="15"/>
        <v>#N/A</v>
      </c>
    </row>
    <row r="486" spans="6:8">
      <c r="F486" s="5" t="str">
        <f t="shared" si="14"/>
        <v xml:space="preserve">   </v>
      </c>
      <c r="G486" s="1" t="e">
        <f>INDEX('2018 реш'!$B:$C,MATCH($F486,'2018 реш'!$B:$B,0),2)</f>
        <v>#N/A</v>
      </c>
      <c r="H486" s="553" t="e">
        <f t="shared" si="15"/>
        <v>#N/A</v>
      </c>
    </row>
    <row r="487" spans="6:8">
      <c r="F487" s="5" t="str">
        <f t="shared" si="14"/>
        <v xml:space="preserve">   </v>
      </c>
      <c r="G487" s="1" t="e">
        <f>INDEX('2018 реш'!$B:$C,MATCH($F487,'2018 реш'!$B:$B,0),2)</f>
        <v>#N/A</v>
      </c>
      <c r="H487" s="553" t="e">
        <f t="shared" si="15"/>
        <v>#N/A</v>
      </c>
    </row>
    <row r="488" spans="6:8">
      <c r="F488" s="5" t="str">
        <f t="shared" si="14"/>
        <v xml:space="preserve">   </v>
      </c>
      <c r="G488" s="1" t="e">
        <f>INDEX('2018 реш'!$B:$C,MATCH($F488,'2018 реш'!$B:$B,0),2)</f>
        <v>#N/A</v>
      </c>
      <c r="H488" s="553" t="e">
        <f t="shared" si="15"/>
        <v>#N/A</v>
      </c>
    </row>
    <row r="489" spans="6:8">
      <c r="F489" s="5" t="str">
        <f t="shared" si="14"/>
        <v xml:space="preserve">   </v>
      </c>
      <c r="G489" s="1" t="e">
        <f>INDEX('2018 реш'!$B:$C,MATCH($F489,'2018 реш'!$B:$B,0),2)</f>
        <v>#N/A</v>
      </c>
      <c r="H489" s="553" t="e">
        <f t="shared" si="15"/>
        <v>#N/A</v>
      </c>
    </row>
    <row r="490" spans="6:8">
      <c r="F490" s="5" t="str">
        <f t="shared" si="14"/>
        <v xml:space="preserve">   </v>
      </c>
      <c r="G490" s="1" t="e">
        <f>INDEX('2018 реш'!$B:$C,MATCH($F490,'2018 реш'!$B:$B,0),2)</f>
        <v>#N/A</v>
      </c>
      <c r="H490" s="553" t="e">
        <f t="shared" si="15"/>
        <v>#N/A</v>
      </c>
    </row>
    <row r="491" spans="6:8">
      <c r="F491" s="5" t="str">
        <f t="shared" si="14"/>
        <v xml:space="preserve">   </v>
      </c>
      <c r="G491" s="1" t="e">
        <f>INDEX('2018 реш'!$B:$C,MATCH($F491,'2018 реш'!$B:$B,0),2)</f>
        <v>#N/A</v>
      </c>
      <c r="H491" s="553" t="e">
        <f t="shared" si="15"/>
        <v>#N/A</v>
      </c>
    </row>
    <row r="492" spans="6:8">
      <c r="F492" s="5" t="str">
        <f t="shared" si="14"/>
        <v xml:space="preserve">   </v>
      </c>
      <c r="G492" s="1" t="e">
        <f>INDEX('2018 реш'!$B:$C,MATCH($F492,'2018 реш'!$B:$B,0),2)</f>
        <v>#N/A</v>
      </c>
      <c r="H492" s="553" t="e">
        <f t="shared" si="15"/>
        <v>#N/A</v>
      </c>
    </row>
    <row r="493" spans="6:8">
      <c r="F493" s="5" t="str">
        <f t="shared" si="14"/>
        <v xml:space="preserve">   </v>
      </c>
      <c r="G493" s="1" t="e">
        <f>INDEX('2018 реш'!$B:$C,MATCH($F493,'2018 реш'!$B:$B,0),2)</f>
        <v>#N/A</v>
      </c>
      <c r="H493" s="553" t="e">
        <f t="shared" si="15"/>
        <v>#N/A</v>
      </c>
    </row>
    <row r="494" spans="6:8">
      <c r="F494" s="5" t="str">
        <f t="shared" si="14"/>
        <v xml:space="preserve">   </v>
      </c>
      <c r="G494" s="1" t="e">
        <f>INDEX('2018 реш'!$B:$C,MATCH($F494,'2018 реш'!$B:$B,0),2)</f>
        <v>#N/A</v>
      </c>
      <c r="H494" s="553" t="e">
        <f t="shared" si="15"/>
        <v>#N/A</v>
      </c>
    </row>
    <row r="495" spans="6:8">
      <c r="F495" s="5" t="str">
        <f t="shared" si="14"/>
        <v xml:space="preserve">   </v>
      </c>
      <c r="G495" s="1" t="e">
        <f>INDEX('2018 реш'!$B:$C,MATCH($F495,'2018 реш'!$B:$B,0),2)</f>
        <v>#N/A</v>
      </c>
      <c r="H495" s="553" t="e">
        <f t="shared" si="15"/>
        <v>#N/A</v>
      </c>
    </row>
    <row r="496" spans="6:8">
      <c r="F496" s="5" t="str">
        <f t="shared" si="14"/>
        <v xml:space="preserve">   </v>
      </c>
      <c r="G496" s="1" t="e">
        <f>INDEX('2018 реш'!$B:$C,MATCH($F496,'2018 реш'!$B:$B,0),2)</f>
        <v>#N/A</v>
      </c>
      <c r="H496" s="553" t="e">
        <f t="shared" si="15"/>
        <v>#N/A</v>
      </c>
    </row>
    <row r="497" spans="6:8">
      <c r="F497" s="5" t="str">
        <f t="shared" si="14"/>
        <v xml:space="preserve">   </v>
      </c>
      <c r="G497" s="1" t="e">
        <f>INDEX('2018 реш'!$B:$C,MATCH($F497,'2018 реш'!$B:$B,0),2)</f>
        <v>#N/A</v>
      </c>
      <c r="H497" s="553" t="e">
        <f t="shared" si="15"/>
        <v>#N/A</v>
      </c>
    </row>
    <row r="498" spans="6:8">
      <c r="F498" s="5" t="str">
        <f t="shared" si="14"/>
        <v xml:space="preserve">   </v>
      </c>
      <c r="G498" s="1" t="e">
        <f>INDEX('2018 реш'!$B:$C,MATCH($F498,'2018 реш'!$B:$B,0),2)</f>
        <v>#N/A</v>
      </c>
      <c r="H498" s="553" t="e">
        <f t="shared" si="15"/>
        <v>#N/A</v>
      </c>
    </row>
    <row r="499" spans="6:8">
      <c r="F499" s="5" t="str">
        <f t="shared" si="14"/>
        <v xml:space="preserve">   </v>
      </c>
      <c r="G499" s="1" t="e">
        <f>INDEX('2018 реш'!$B:$C,MATCH($F499,'2018 реш'!$B:$B,0),2)</f>
        <v>#N/A</v>
      </c>
      <c r="H499" s="553" t="e">
        <f t="shared" si="15"/>
        <v>#N/A</v>
      </c>
    </row>
    <row r="500" spans="6:8">
      <c r="F500" s="5" t="str">
        <f t="shared" si="14"/>
        <v xml:space="preserve">   </v>
      </c>
      <c r="G500" s="1" t="e">
        <f>INDEX('2018 реш'!$B:$C,MATCH($F500,'2018 реш'!$B:$B,0),2)</f>
        <v>#N/A</v>
      </c>
      <c r="H500" s="553" t="e">
        <f t="shared" si="15"/>
        <v>#N/A</v>
      </c>
    </row>
    <row r="501" spans="6:8">
      <c r="F501" s="5" t="str">
        <f t="shared" si="14"/>
        <v xml:space="preserve">   </v>
      </c>
      <c r="G501" s="1" t="e">
        <f>INDEX('2018 реш'!$B:$C,MATCH($F501,'2018 реш'!$B:$B,0),2)</f>
        <v>#N/A</v>
      </c>
      <c r="H501" s="553" t="e">
        <f t="shared" si="15"/>
        <v>#N/A</v>
      </c>
    </row>
    <row r="502" spans="6:8">
      <c r="F502" s="5" t="str">
        <f t="shared" si="14"/>
        <v xml:space="preserve">   </v>
      </c>
      <c r="G502" s="1" t="e">
        <f>INDEX('2018 реш'!$B:$C,MATCH($F502,'2018 реш'!$B:$B,0),2)</f>
        <v>#N/A</v>
      </c>
      <c r="H502" s="553" t="e">
        <f t="shared" si="15"/>
        <v>#N/A</v>
      </c>
    </row>
    <row r="503" spans="6:8">
      <c r="F503" s="5" t="str">
        <f t="shared" si="14"/>
        <v xml:space="preserve">   </v>
      </c>
      <c r="G503" s="1" t="e">
        <f>INDEX('2018 реш'!$B:$C,MATCH($F503,'2018 реш'!$B:$B,0),2)</f>
        <v>#N/A</v>
      </c>
      <c r="H503" s="553" t="e">
        <f t="shared" si="15"/>
        <v>#N/A</v>
      </c>
    </row>
    <row r="504" spans="6:8">
      <c r="F504" s="5" t="str">
        <f t="shared" si="14"/>
        <v xml:space="preserve">   </v>
      </c>
      <c r="G504" s="1" t="e">
        <f>INDEX('2018 реш'!$B:$C,MATCH($F504,'2018 реш'!$B:$B,0),2)</f>
        <v>#N/A</v>
      </c>
      <c r="H504" s="553" t="e">
        <f t="shared" si="15"/>
        <v>#N/A</v>
      </c>
    </row>
    <row r="505" spans="6:8">
      <c r="F505" s="5" t="str">
        <f t="shared" si="14"/>
        <v xml:space="preserve">   </v>
      </c>
      <c r="G505" s="1" t="e">
        <f>INDEX('2018 реш'!$B:$C,MATCH($F505,'2018 реш'!$B:$B,0),2)</f>
        <v>#N/A</v>
      </c>
      <c r="H505" s="553" t="e">
        <f t="shared" si="15"/>
        <v>#N/A</v>
      </c>
    </row>
    <row r="506" spans="6:8">
      <c r="F506" s="5" t="str">
        <f t="shared" si="14"/>
        <v xml:space="preserve">   </v>
      </c>
      <c r="G506" s="1" t="e">
        <f>INDEX('2018 реш'!$B:$C,MATCH($F506,'2018 реш'!$B:$B,0),2)</f>
        <v>#N/A</v>
      </c>
      <c r="H506" s="553" t="e">
        <f t="shared" si="15"/>
        <v>#N/A</v>
      </c>
    </row>
    <row r="507" spans="6:8">
      <c r="F507" s="5" t="str">
        <f t="shared" si="14"/>
        <v xml:space="preserve">   </v>
      </c>
      <c r="G507" s="1" t="e">
        <f>INDEX('2018 реш'!$B:$C,MATCH($F507,'2018 реш'!$B:$B,0),2)</f>
        <v>#N/A</v>
      </c>
      <c r="H507" s="553" t="e">
        <f t="shared" si="15"/>
        <v>#N/A</v>
      </c>
    </row>
    <row r="508" spans="6:8">
      <c r="F508" s="5" t="str">
        <f t="shared" si="14"/>
        <v xml:space="preserve">   </v>
      </c>
      <c r="G508" s="1" t="e">
        <f>INDEX('2018 реш'!$B:$C,MATCH($F508,'2018 реш'!$B:$B,0),2)</f>
        <v>#N/A</v>
      </c>
      <c r="H508" s="553" t="e">
        <f t="shared" si="15"/>
        <v>#N/A</v>
      </c>
    </row>
    <row r="509" spans="6:8">
      <c r="F509" s="5" t="str">
        <f t="shared" si="14"/>
        <v xml:space="preserve">   </v>
      </c>
      <c r="G509" s="1" t="e">
        <f>INDEX('2018 реш'!$B:$C,MATCH($F509,'2018 реш'!$B:$B,0),2)</f>
        <v>#N/A</v>
      </c>
      <c r="H509" s="553" t="e">
        <f t="shared" si="15"/>
        <v>#N/A</v>
      </c>
    </row>
    <row r="510" spans="6:8">
      <c r="F510" s="5" t="str">
        <f t="shared" si="14"/>
        <v xml:space="preserve">   </v>
      </c>
      <c r="G510" s="1" t="e">
        <f>INDEX('2018 реш'!$B:$C,MATCH($F510,'2018 реш'!$B:$B,0),2)</f>
        <v>#N/A</v>
      </c>
      <c r="H510" s="553" t="e">
        <f t="shared" si="15"/>
        <v>#N/A</v>
      </c>
    </row>
    <row r="511" spans="6:8">
      <c r="F511" s="5" t="str">
        <f t="shared" si="14"/>
        <v xml:space="preserve">   </v>
      </c>
      <c r="G511" s="1" t="e">
        <f>INDEX('2018 реш'!$B:$C,MATCH($F511,'2018 реш'!$B:$B,0),2)</f>
        <v>#N/A</v>
      </c>
      <c r="H511" s="553" t="e">
        <f t="shared" si="15"/>
        <v>#N/A</v>
      </c>
    </row>
    <row r="512" spans="6:8">
      <c r="F512" s="5" t="str">
        <f t="shared" si="14"/>
        <v xml:space="preserve">   </v>
      </c>
      <c r="G512" s="1" t="e">
        <f>INDEX('2018 реш'!$B:$C,MATCH($F512,'2018 реш'!$B:$B,0),2)</f>
        <v>#N/A</v>
      </c>
      <c r="H512" s="553" t="e">
        <f t="shared" si="15"/>
        <v>#N/A</v>
      </c>
    </row>
    <row r="513" spans="6:8">
      <c r="F513" s="5" t="str">
        <f t="shared" si="14"/>
        <v xml:space="preserve">   </v>
      </c>
      <c r="G513" s="1" t="e">
        <f>INDEX('2018 реш'!$B:$C,MATCH($F513,'2018 реш'!$B:$B,0),2)</f>
        <v>#N/A</v>
      </c>
      <c r="H513" s="553" t="e">
        <f t="shared" si="15"/>
        <v>#N/A</v>
      </c>
    </row>
    <row r="514" spans="6:8">
      <c r="F514" s="5" t="str">
        <f t="shared" si="14"/>
        <v xml:space="preserve">   </v>
      </c>
      <c r="G514" s="1" t="e">
        <f>INDEX('2018 реш'!$B:$C,MATCH($F514,'2018 реш'!$B:$B,0),2)</f>
        <v>#N/A</v>
      </c>
      <c r="H514" s="553" t="e">
        <f t="shared" si="15"/>
        <v>#N/A</v>
      </c>
    </row>
    <row r="515" spans="6:8">
      <c r="F515" s="5" t="str">
        <f t="shared" si="14"/>
        <v xml:space="preserve">   </v>
      </c>
      <c r="G515" s="1" t="e">
        <f>INDEX('2018 реш'!$B:$C,MATCH($F515,'2018 реш'!$B:$B,0),2)</f>
        <v>#N/A</v>
      </c>
      <c r="H515" s="553" t="e">
        <f t="shared" si="15"/>
        <v>#N/A</v>
      </c>
    </row>
    <row r="516" spans="6:8">
      <c r="F516" s="5" t="str">
        <f t="shared" si="14"/>
        <v xml:space="preserve">   </v>
      </c>
      <c r="G516" s="1" t="e">
        <f>INDEX('2018 реш'!$B:$C,MATCH($F516,'2018 реш'!$B:$B,0),2)</f>
        <v>#N/A</v>
      </c>
      <c r="H516" s="553" t="e">
        <f t="shared" si="15"/>
        <v>#N/A</v>
      </c>
    </row>
    <row r="517" spans="6:8">
      <c r="F517" s="5" t="str">
        <f t="shared" si="14"/>
        <v xml:space="preserve">   </v>
      </c>
      <c r="G517" s="1" t="e">
        <f>INDEX('2018 реш'!$B:$C,MATCH($F517,'2018 реш'!$B:$B,0),2)</f>
        <v>#N/A</v>
      </c>
      <c r="H517" s="553" t="e">
        <f t="shared" si="15"/>
        <v>#N/A</v>
      </c>
    </row>
    <row r="518" spans="6:8">
      <c r="F518" s="5" t="str">
        <f t="shared" si="14"/>
        <v xml:space="preserve">   </v>
      </c>
      <c r="G518" s="1" t="e">
        <f>INDEX('2018 реш'!$B:$C,MATCH($F518,'2018 реш'!$B:$B,0),2)</f>
        <v>#N/A</v>
      </c>
      <c r="H518" s="553" t="e">
        <f t="shared" si="15"/>
        <v>#N/A</v>
      </c>
    </row>
    <row r="519" spans="6:8">
      <c r="F519" s="5" t="str">
        <f t="shared" si="14"/>
        <v xml:space="preserve">   </v>
      </c>
      <c r="G519" s="1" t="e">
        <f>INDEX('2018 реш'!$B:$C,MATCH($F519,'2018 реш'!$B:$B,0),2)</f>
        <v>#N/A</v>
      </c>
      <c r="H519" s="553" t="e">
        <f t="shared" si="15"/>
        <v>#N/A</v>
      </c>
    </row>
    <row r="520" spans="6:8">
      <c r="F520" s="5" t="str">
        <f t="shared" si="14"/>
        <v xml:space="preserve">   </v>
      </c>
      <c r="G520" s="1" t="e">
        <f>INDEX('2018 реш'!$B:$C,MATCH($F520,'2018 реш'!$B:$B,0),2)</f>
        <v>#N/A</v>
      </c>
      <c r="H520" s="553" t="e">
        <f t="shared" si="15"/>
        <v>#N/A</v>
      </c>
    </row>
    <row r="521" spans="6:8">
      <c r="F521" s="5" t="str">
        <f t="shared" ref="F521:F584" si="16">CONCATENATE(A521," ",B521," ",C521," ",D521)</f>
        <v xml:space="preserve">   </v>
      </c>
      <c r="G521" s="1" t="e">
        <f>INDEX('2018 реш'!$B:$C,MATCH($F521,'2018 реш'!$B:$B,0),2)</f>
        <v>#N/A</v>
      </c>
      <c r="H521" s="553" t="e">
        <f t="shared" ref="H521:H584" si="17">IF(E521=G521,1,0)</f>
        <v>#N/A</v>
      </c>
    </row>
    <row r="522" spans="6:8">
      <c r="F522" s="5" t="str">
        <f t="shared" si="16"/>
        <v xml:space="preserve">   </v>
      </c>
      <c r="G522" s="1" t="e">
        <f>INDEX('2018 реш'!$B:$C,MATCH($F522,'2018 реш'!$B:$B,0),2)</f>
        <v>#N/A</v>
      </c>
      <c r="H522" s="553" t="e">
        <f t="shared" si="17"/>
        <v>#N/A</v>
      </c>
    </row>
    <row r="523" spans="6:8">
      <c r="F523" s="5" t="str">
        <f t="shared" si="16"/>
        <v xml:space="preserve">   </v>
      </c>
      <c r="G523" s="1" t="e">
        <f>INDEX('2018 реш'!$B:$C,MATCH($F523,'2018 реш'!$B:$B,0),2)</f>
        <v>#N/A</v>
      </c>
      <c r="H523" s="553" t="e">
        <f t="shared" si="17"/>
        <v>#N/A</v>
      </c>
    </row>
    <row r="524" spans="6:8">
      <c r="F524" s="5" t="str">
        <f t="shared" si="16"/>
        <v xml:space="preserve">   </v>
      </c>
      <c r="G524" s="1" t="e">
        <f>INDEX('2018 реш'!$B:$C,MATCH($F524,'2018 реш'!$B:$B,0),2)</f>
        <v>#N/A</v>
      </c>
      <c r="H524" s="553" t="e">
        <f t="shared" si="17"/>
        <v>#N/A</v>
      </c>
    </row>
    <row r="525" spans="6:8">
      <c r="F525" s="5" t="str">
        <f t="shared" si="16"/>
        <v xml:space="preserve">   </v>
      </c>
      <c r="G525" s="1" t="e">
        <f>INDEX('2018 реш'!$B:$C,MATCH($F525,'2018 реш'!$B:$B,0),2)</f>
        <v>#N/A</v>
      </c>
      <c r="H525" s="553" t="e">
        <f t="shared" si="17"/>
        <v>#N/A</v>
      </c>
    </row>
    <row r="526" spans="6:8">
      <c r="F526" s="5" t="str">
        <f t="shared" si="16"/>
        <v xml:space="preserve">   </v>
      </c>
      <c r="G526" s="1" t="e">
        <f>INDEX('2018 реш'!$B:$C,MATCH($F526,'2018 реш'!$B:$B,0),2)</f>
        <v>#N/A</v>
      </c>
      <c r="H526" s="553" t="e">
        <f t="shared" si="17"/>
        <v>#N/A</v>
      </c>
    </row>
    <row r="527" spans="6:8">
      <c r="F527" s="5" t="str">
        <f t="shared" si="16"/>
        <v xml:space="preserve">   </v>
      </c>
      <c r="G527" s="1" t="e">
        <f>INDEX('2018 реш'!$B:$C,MATCH($F527,'2018 реш'!$B:$B,0),2)</f>
        <v>#N/A</v>
      </c>
      <c r="H527" s="553" t="e">
        <f t="shared" si="17"/>
        <v>#N/A</v>
      </c>
    </row>
    <row r="528" spans="6:8">
      <c r="F528" s="5" t="str">
        <f t="shared" si="16"/>
        <v xml:space="preserve">   </v>
      </c>
      <c r="G528" s="1" t="e">
        <f>INDEX('2018 реш'!$B:$C,MATCH($F528,'2018 реш'!$B:$B,0),2)</f>
        <v>#N/A</v>
      </c>
      <c r="H528" s="553" t="e">
        <f t="shared" si="17"/>
        <v>#N/A</v>
      </c>
    </row>
    <row r="529" spans="6:8">
      <c r="F529" s="5" t="str">
        <f t="shared" si="16"/>
        <v xml:space="preserve">   </v>
      </c>
      <c r="G529" s="1" t="e">
        <f>INDEX('2018 реш'!$B:$C,MATCH($F529,'2018 реш'!$B:$B,0),2)</f>
        <v>#N/A</v>
      </c>
      <c r="H529" s="553" t="e">
        <f t="shared" si="17"/>
        <v>#N/A</v>
      </c>
    </row>
    <row r="530" spans="6:8">
      <c r="F530" s="5" t="str">
        <f t="shared" si="16"/>
        <v xml:space="preserve">   </v>
      </c>
      <c r="G530" s="1" t="e">
        <f>INDEX('2018 реш'!$B:$C,MATCH($F530,'2018 реш'!$B:$B,0),2)</f>
        <v>#N/A</v>
      </c>
      <c r="H530" s="553" t="e">
        <f t="shared" si="17"/>
        <v>#N/A</v>
      </c>
    </row>
    <row r="531" spans="6:8">
      <c r="F531" s="5" t="str">
        <f t="shared" si="16"/>
        <v xml:space="preserve">   </v>
      </c>
      <c r="G531" s="1" t="e">
        <f>INDEX('2018 реш'!$B:$C,MATCH($F531,'2018 реш'!$B:$B,0),2)</f>
        <v>#N/A</v>
      </c>
      <c r="H531" s="553" t="e">
        <f t="shared" si="17"/>
        <v>#N/A</v>
      </c>
    </row>
    <row r="532" spans="6:8">
      <c r="F532" s="5" t="str">
        <f t="shared" si="16"/>
        <v xml:space="preserve">   </v>
      </c>
      <c r="G532" s="1" t="e">
        <f>INDEX('2018 реш'!$B:$C,MATCH($F532,'2018 реш'!$B:$B,0),2)</f>
        <v>#N/A</v>
      </c>
      <c r="H532" s="553" t="e">
        <f t="shared" si="17"/>
        <v>#N/A</v>
      </c>
    </row>
    <row r="533" spans="6:8">
      <c r="F533" s="5" t="str">
        <f t="shared" si="16"/>
        <v xml:space="preserve">   </v>
      </c>
      <c r="G533" s="1" t="e">
        <f>INDEX('2018 реш'!$B:$C,MATCH($F533,'2018 реш'!$B:$B,0),2)</f>
        <v>#N/A</v>
      </c>
      <c r="H533" s="553" t="e">
        <f t="shared" si="17"/>
        <v>#N/A</v>
      </c>
    </row>
    <row r="534" spans="6:8">
      <c r="F534" s="5" t="str">
        <f t="shared" si="16"/>
        <v xml:space="preserve">   </v>
      </c>
      <c r="G534" s="1" t="e">
        <f>INDEX('2018 реш'!$B:$C,MATCH($F534,'2018 реш'!$B:$B,0),2)</f>
        <v>#N/A</v>
      </c>
      <c r="H534" s="553" t="e">
        <f t="shared" si="17"/>
        <v>#N/A</v>
      </c>
    </row>
    <row r="535" spans="6:8">
      <c r="F535" s="5" t="str">
        <f t="shared" si="16"/>
        <v xml:space="preserve">   </v>
      </c>
      <c r="G535" s="1" t="e">
        <f>INDEX('2018 реш'!$B:$C,MATCH($F535,'2018 реш'!$B:$B,0),2)</f>
        <v>#N/A</v>
      </c>
      <c r="H535" s="553" t="e">
        <f t="shared" si="17"/>
        <v>#N/A</v>
      </c>
    </row>
    <row r="536" spans="6:8">
      <c r="F536" s="5" t="str">
        <f t="shared" si="16"/>
        <v xml:space="preserve">   </v>
      </c>
      <c r="G536" s="1" t="e">
        <f>INDEX('2018 реш'!$B:$C,MATCH($F536,'2018 реш'!$B:$B,0),2)</f>
        <v>#N/A</v>
      </c>
      <c r="H536" s="553" t="e">
        <f t="shared" si="17"/>
        <v>#N/A</v>
      </c>
    </row>
    <row r="537" spans="6:8">
      <c r="F537" s="5" t="str">
        <f t="shared" si="16"/>
        <v xml:space="preserve">   </v>
      </c>
      <c r="G537" s="1" t="e">
        <f>INDEX('2018 реш'!$B:$C,MATCH($F537,'2018 реш'!$B:$B,0),2)</f>
        <v>#N/A</v>
      </c>
      <c r="H537" s="553" t="e">
        <f t="shared" si="17"/>
        <v>#N/A</v>
      </c>
    </row>
    <row r="538" spans="6:8">
      <c r="F538" s="5" t="str">
        <f t="shared" si="16"/>
        <v xml:space="preserve">   </v>
      </c>
      <c r="G538" s="1" t="e">
        <f>INDEX('2018 реш'!$B:$C,MATCH($F538,'2018 реш'!$B:$B,0),2)</f>
        <v>#N/A</v>
      </c>
      <c r="H538" s="553" t="e">
        <f t="shared" si="17"/>
        <v>#N/A</v>
      </c>
    </row>
    <row r="539" spans="6:8">
      <c r="F539" s="5" t="str">
        <f t="shared" si="16"/>
        <v xml:space="preserve">   </v>
      </c>
      <c r="G539" s="1" t="e">
        <f>INDEX('2018 реш'!$B:$C,MATCH($F539,'2018 реш'!$B:$B,0),2)</f>
        <v>#N/A</v>
      </c>
      <c r="H539" s="553" t="e">
        <f t="shared" si="17"/>
        <v>#N/A</v>
      </c>
    </row>
    <row r="540" spans="6:8">
      <c r="F540" s="5" t="str">
        <f t="shared" si="16"/>
        <v xml:space="preserve">   </v>
      </c>
      <c r="G540" s="1" t="e">
        <f>INDEX('2018 реш'!$B:$C,MATCH($F540,'2018 реш'!$B:$B,0),2)</f>
        <v>#N/A</v>
      </c>
      <c r="H540" s="553" t="e">
        <f t="shared" si="17"/>
        <v>#N/A</v>
      </c>
    </row>
    <row r="541" spans="6:8">
      <c r="F541" s="5" t="str">
        <f t="shared" si="16"/>
        <v xml:space="preserve">   </v>
      </c>
      <c r="G541" s="1" t="e">
        <f>INDEX('2018 реш'!$B:$C,MATCH($F541,'2018 реш'!$B:$B,0),2)</f>
        <v>#N/A</v>
      </c>
      <c r="H541" s="553" t="e">
        <f t="shared" si="17"/>
        <v>#N/A</v>
      </c>
    </row>
    <row r="542" spans="6:8">
      <c r="F542" s="5" t="str">
        <f t="shared" si="16"/>
        <v xml:space="preserve">   </v>
      </c>
      <c r="G542" s="1" t="e">
        <f>INDEX('2018 реш'!$B:$C,MATCH($F542,'2018 реш'!$B:$B,0),2)</f>
        <v>#N/A</v>
      </c>
      <c r="H542" s="553" t="e">
        <f t="shared" si="17"/>
        <v>#N/A</v>
      </c>
    </row>
    <row r="543" spans="6:8">
      <c r="F543" s="5" t="str">
        <f t="shared" si="16"/>
        <v xml:space="preserve">   </v>
      </c>
      <c r="G543" s="1" t="e">
        <f>INDEX('2018 реш'!$B:$C,MATCH($F543,'2018 реш'!$B:$B,0),2)</f>
        <v>#N/A</v>
      </c>
      <c r="H543" s="553" t="e">
        <f t="shared" si="17"/>
        <v>#N/A</v>
      </c>
    </row>
    <row r="544" spans="6:8">
      <c r="F544" s="5" t="str">
        <f t="shared" si="16"/>
        <v xml:space="preserve">   </v>
      </c>
      <c r="G544" s="1" t="e">
        <f>INDEX('2018 реш'!$B:$C,MATCH($F544,'2018 реш'!$B:$B,0),2)</f>
        <v>#N/A</v>
      </c>
      <c r="H544" s="553" t="e">
        <f t="shared" si="17"/>
        <v>#N/A</v>
      </c>
    </row>
    <row r="545" spans="6:8">
      <c r="F545" s="5" t="str">
        <f t="shared" si="16"/>
        <v xml:space="preserve">   </v>
      </c>
      <c r="G545" s="1" t="e">
        <f>INDEX('2018 реш'!$B:$C,MATCH($F545,'2018 реш'!$B:$B,0),2)</f>
        <v>#N/A</v>
      </c>
      <c r="H545" s="553" t="e">
        <f t="shared" si="17"/>
        <v>#N/A</v>
      </c>
    </row>
    <row r="546" spans="6:8">
      <c r="F546" s="5" t="str">
        <f t="shared" si="16"/>
        <v xml:space="preserve">   </v>
      </c>
      <c r="G546" s="1" t="e">
        <f>INDEX('2018 реш'!$B:$C,MATCH($F546,'2018 реш'!$B:$B,0),2)</f>
        <v>#N/A</v>
      </c>
      <c r="H546" s="553" t="e">
        <f t="shared" si="17"/>
        <v>#N/A</v>
      </c>
    </row>
    <row r="547" spans="6:8">
      <c r="F547" s="5" t="str">
        <f t="shared" si="16"/>
        <v xml:space="preserve">   </v>
      </c>
      <c r="G547" s="1" t="e">
        <f>INDEX('2018 реш'!$B:$C,MATCH($F547,'2018 реш'!$B:$B,0),2)</f>
        <v>#N/A</v>
      </c>
      <c r="H547" s="553" t="e">
        <f t="shared" si="17"/>
        <v>#N/A</v>
      </c>
    </row>
    <row r="548" spans="6:8">
      <c r="F548" s="5" t="str">
        <f t="shared" si="16"/>
        <v xml:space="preserve">   </v>
      </c>
      <c r="G548" s="1" t="e">
        <f>INDEX('2018 реш'!$B:$C,MATCH($F548,'2018 реш'!$B:$B,0),2)</f>
        <v>#N/A</v>
      </c>
      <c r="H548" s="553" t="e">
        <f t="shared" si="17"/>
        <v>#N/A</v>
      </c>
    </row>
    <row r="549" spans="6:8">
      <c r="F549" s="5" t="str">
        <f t="shared" si="16"/>
        <v xml:space="preserve">   </v>
      </c>
      <c r="G549" s="1" t="e">
        <f>INDEX('2018 реш'!$B:$C,MATCH($F549,'2018 реш'!$B:$B,0),2)</f>
        <v>#N/A</v>
      </c>
      <c r="H549" s="553" t="e">
        <f t="shared" si="17"/>
        <v>#N/A</v>
      </c>
    </row>
    <row r="550" spans="6:8">
      <c r="F550" s="5" t="str">
        <f t="shared" si="16"/>
        <v xml:space="preserve">   </v>
      </c>
      <c r="G550" s="1" t="e">
        <f>INDEX('2018 реш'!$B:$C,MATCH($F550,'2018 реш'!$B:$B,0),2)</f>
        <v>#N/A</v>
      </c>
      <c r="H550" s="553" t="e">
        <f t="shared" si="17"/>
        <v>#N/A</v>
      </c>
    </row>
    <row r="551" spans="6:8">
      <c r="F551" s="5" t="str">
        <f t="shared" si="16"/>
        <v xml:space="preserve">   </v>
      </c>
      <c r="G551" s="1" t="e">
        <f>INDEX('2018 реш'!$B:$C,MATCH($F551,'2018 реш'!$B:$B,0),2)</f>
        <v>#N/A</v>
      </c>
      <c r="H551" s="553" t="e">
        <f t="shared" si="17"/>
        <v>#N/A</v>
      </c>
    </row>
    <row r="552" spans="6:8">
      <c r="F552" s="5" t="str">
        <f t="shared" si="16"/>
        <v xml:space="preserve">   </v>
      </c>
      <c r="G552" s="1" t="e">
        <f>INDEX('2018 реш'!$B:$C,MATCH($F552,'2018 реш'!$B:$B,0),2)</f>
        <v>#N/A</v>
      </c>
      <c r="H552" s="553" t="e">
        <f t="shared" si="17"/>
        <v>#N/A</v>
      </c>
    </row>
    <row r="553" spans="6:8">
      <c r="F553" s="5" t="str">
        <f t="shared" si="16"/>
        <v xml:space="preserve">   </v>
      </c>
      <c r="G553" s="1" t="e">
        <f>INDEX('2018 реш'!$B:$C,MATCH($F553,'2018 реш'!$B:$B,0),2)</f>
        <v>#N/A</v>
      </c>
      <c r="H553" s="553" t="e">
        <f t="shared" si="17"/>
        <v>#N/A</v>
      </c>
    </row>
    <row r="554" spans="6:8">
      <c r="F554" s="5" t="str">
        <f t="shared" si="16"/>
        <v xml:space="preserve">   </v>
      </c>
      <c r="G554" s="1" t="e">
        <f>INDEX('2018 реш'!$B:$C,MATCH($F554,'2018 реш'!$B:$B,0),2)</f>
        <v>#N/A</v>
      </c>
      <c r="H554" s="553" t="e">
        <f t="shared" si="17"/>
        <v>#N/A</v>
      </c>
    </row>
    <row r="555" spans="6:8">
      <c r="F555" s="5" t="str">
        <f t="shared" si="16"/>
        <v xml:space="preserve">   </v>
      </c>
      <c r="G555" s="1" t="e">
        <f>INDEX('2018 реш'!$B:$C,MATCH($F555,'2018 реш'!$B:$B,0),2)</f>
        <v>#N/A</v>
      </c>
      <c r="H555" s="553" t="e">
        <f t="shared" si="17"/>
        <v>#N/A</v>
      </c>
    </row>
    <row r="556" spans="6:8">
      <c r="F556" s="5" t="str">
        <f t="shared" si="16"/>
        <v xml:space="preserve">   </v>
      </c>
      <c r="G556" s="1" t="e">
        <f>INDEX('2018 реш'!$B:$C,MATCH($F556,'2018 реш'!$B:$B,0),2)</f>
        <v>#N/A</v>
      </c>
      <c r="H556" s="553" t="e">
        <f t="shared" si="17"/>
        <v>#N/A</v>
      </c>
    </row>
    <row r="557" spans="6:8">
      <c r="F557" s="5" t="str">
        <f t="shared" si="16"/>
        <v xml:space="preserve">   </v>
      </c>
      <c r="G557" s="1" t="e">
        <f>INDEX('2018 реш'!$B:$C,MATCH($F557,'2018 реш'!$B:$B,0),2)</f>
        <v>#N/A</v>
      </c>
      <c r="H557" s="553" t="e">
        <f t="shared" si="17"/>
        <v>#N/A</v>
      </c>
    </row>
    <row r="558" spans="6:8">
      <c r="F558" s="5" t="str">
        <f t="shared" si="16"/>
        <v xml:space="preserve">   </v>
      </c>
      <c r="G558" s="1" t="e">
        <f>INDEX('2018 реш'!$B:$C,MATCH($F558,'2018 реш'!$B:$B,0),2)</f>
        <v>#N/A</v>
      </c>
      <c r="H558" s="553" t="e">
        <f t="shared" si="17"/>
        <v>#N/A</v>
      </c>
    </row>
    <row r="559" spans="6:8">
      <c r="F559" s="5" t="str">
        <f t="shared" si="16"/>
        <v xml:space="preserve">   </v>
      </c>
      <c r="G559" s="1" t="e">
        <f>INDEX('2018 реш'!$B:$C,MATCH($F559,'2018 реш'!$B:$B,0),2)</f>
        <v>#N/A</v>
      </c>
      <c r="H559" s="553" t="e">
        <f t="shared" si="17"/>
        <v>#N/A</v>
      </c>
    </row>
    <row r="560" spans="6:8">
      <c r="F560" s="5" t="str">
        <f t="shared" si="16"/>
        <v xml:space="preserve">   </v>
      </c>
      <c r="G560" s="1" t="e">
        <f>INDEX('2018 реш'!$B:$C,MATCH($F560,'2018 реш'!$B:$B,0),2)</f>
        <v>#N/A</v>
      </c>
      <c r="H560" s="553" t="e">
        <f t="shared" si="17"/>
        <v>#N/A</v>
      </c>
    </row>
    <row r="561" spans="6:8">
      <c r="F561" s="5" t="str">
        <f t="shared" si="16"/>
        <v xml:space="preserve">   </v>
      </c>
      <c r="G561" s="1" t="e">
        <f>INDEX('2018 реш'!$B:$C,MATCH($F561,'2018 реш'!$B:$B,0),2)</f>
        <v>#N/A</v>
      </c>
      <c r="H561" s="553" t="e">
        <f t="shared" si="17"/>
        <v>#N/A</v>
      </c>
    </row>
    <row r="562" spans="6:8">
      <c r="F562" s="5" t="str">
        <f t="shared" si="16"/>
        <v xml:space="preserve">   </v>
      </c>
      <c r="G562" s="1" t="e">
        <f>INDEX('2018 реш'!$B:$C,MATCH($F562,'2018 реш'!$B:$B,0),2)</f>
        <v>#N/A</v>
      </c>
      <c r="H562" s="553" t="e">
        <f t="shared" si="17"/>
        <v>#N/A</v>
      </c>
    </row>
    <row r="563" spans="6:8">
      <c r="F563" s="5" t="str">
        <f t="shared" si="16"/>
        <v xml:space="preserve">   </v>
      </c>
      <c r="G563" s="1" t="e">
        <f>INDEX('2018 реш'!$B:$C,MATCH($F563,'2018 реш'!$B:$B,0),2)</f>
        <v>#N/A</v>
      </c>
      <c r="H563" s="553" t="e">
        <f t="shared" si="17"/>
        <v>#N/A</v>
      </c>
    </row>
    <row r="564" spans="6:8">
      <c r="F564" s="5" t="str">
        <f t="shared" si="16"/>
        <v xml:space="preserve">   </v>
      </c>
      <c r="G564" s="1" t="e">
        <f>INDEX('2018 реш'!$B:$C,MATCH($F564,'2018 реш'!$B:$B,0),2)</f>
        <v>#N/A</v>
      </c>
      <c r="H564" s="553" t="e">
        <f t="shared" si="17"/>
        <v>#N/A</v>
      </c>
    </row>
    <row r="565" spans="6:8">
      <c r="F565" s="5" t="str">
        <f t="shared" si="16"/>
        <v xml:space="preserve">   </v>
      </c>
      <c r="G565" s="1" t="e">
        <f>INDEX('2018 реш'!$B:$C,MATCH($F565,'2018 реш'!$B:$B,0),2)</f>
        <v>#N/A</v>
      </c>
      <c r="H565" s="553" t="e">
        <f t="shared" si="17"/>
        <v>#N/A</v>
      </c>
    </row>
    <row r="566" spans="6:8">
      <c r="F566" s="5" t="str">
        <f t="shared" si="16"/>
        <v xml:space="preserve">   </v>
      </c>
      <c r="G566" s="1" t="e">
        <f>INDEX('2018 реш'!$B:$C,MATCH($F566,'2018 реш'!$B:$B,0),2)</f>
        <v>#N/A</v>
      </c>
      <c r="H566" s="553" t="e">
        <f t="shared" si="17"/>
        <v>#N/A</v>
      </c>
    </row>
    <row r="567" spans="6:8">
      <c r="F567" s="5" t="str">
        <f t="shared" si="16"/>
        <v xml:space="preserve">   </v>
      </c>
      <c r="G567" s="1" t="e">
        <f>INDEX('2018 реш'!$B:$C,MATCH($F567,'2018 реш'!$B:$B,0),2)</f>
        <v>#N/A</v>
      </c>
      <c r="H567" s="553" t="e">
        <f t="shared" si="17"/>
        <v>#N/A</v>
      </c>
    </row>
    <row r="568" spans="6:8">
      <c r="F568" s="5" t="str">
        <f t="shared" si="16"/>
        <v xml:space="preserve">   </v>
      </c>
      <c r="G568" s="1" t="e">
        <f>INDEX('2018 реш'!$B:$C,MATCH($F568,'2018 реш'!$B:$B,0),2)</f>
        <v>#N/A</v>
      </c>
      <c r="H568" s="553" t="e">
        <f t="shared" si="17"/>
        <v>#N/A</v>
      </c>
    </row>
    <row r="569" spans="6:8">
      <c r="F569" s="5" t="str">
        <f t="shared" si="16"/>
        <v xml:space="preserve">   </v>
      </c>
      <c r="G569" s="1" t="e">
        <f>INDEX('2018 реш'!$B:$C,MATCH($F569,'2018 реш'!$B:$B,0),2)</f>
        <v>#N/A</v>
      </c>
      <c r="H569" s="553" t="e">
        <f t="shared" si="17"/>
        <v>#N/A</v>
      </c>
    </row>
    <row r="570" spans="6:8">
      <c r="F570" s="5" t="str">
        <f t="shared" si="16"/>
        <v xml:space="preserve">   </v>
      </c>
      <c r="G570" s="1" t="e">
        <f>INDEX('2018 реш'!$B:$C,MATCH($F570,'2018 реш'!$B:$B,0),2)</f>
        <v>#N/A</v>
      </c>
      <c r="H570" s="553" t="e">
        <f t="shared" si="17"/>
        <v>#N/A</v>
      </c>
    </row>
    <row r="571" spans="6:8">
      <c r="F571" s="5" t="str">
        <f t="shared" si="16"/>
        <v xml:space="preserve">   </v>
      </c>
      <c r="G571" s="1" t="e">
        <f>INDEX('2018 реш'!$B:$C,MATCH($F571,'2018 реш'!$B:$B,0),2)</f>
        <v>#N/A</v>
      </c>
      <c r="H571" s="553" t="e">
        <f t="shared" si="17"/>
        <v>#N/A</v>
      </c>
    </row>
    <row r="572" spans="6:8">
      <c r="F572" s="5" t="str">
        <f t="shared" si="16"/>
        <v xml:space="preserve">   </v>
      </c>
      <c r="G572" s="1" t="e">
        <f>INDEX('2018 реш'!$B:$C,MATCH($F572,'2018 реш'!$B:$B,0),2)</f>
        <v>#N/A</v>
      </c>
      <c r="H572" s="553" t="e">
        <f t="shared" si="17"/>
        <v>#N/A</v>
      </c>
    </row>
    <row r="573" spans="6:8">
      <c r="F573" s="5" t="str">
        <f t="shared" si="16"/>
        <v xml:space="preserve">   </v>
      </c>
      <c r="G573" s="1" t="e">
        <f>INDEX('2018 реш'!$B:$C,MATCH($F573,'2018 реш'!$B:$B,0),2)</f>
        <v>#N/A</v>
      </c>
      <c r="H573" s="553" t="e">
        <f t="shared" si="17"/>
        <v>#N/A</v>
      </c>
    </row>
    <row r="574" spans="6:8">
      <c r="F574" s="5" t="str">
        <f t="shared" si="16"/>
        <v xml:space="preserve">   </v>
      </c>
      <c r="G574" s="1" t="e">
        <f>INDEX('2018 реш'!$B:$C,MATCH($F574,'2018 реш'!$B:$B,0),2)</f>
        <v>#N/A</v>
      </c>
      <c r="H574" s="553" t="e">
        <f t="shared" si="17"/>
        <v>#N/A</v>
      </c>
    </row>
    <row r="575" spans="6:8">
      <c r="F575" s="5" t="str">
        <f t="shared" si="16"/>
        <v xml:space="preserve">   </v>
      </c>
      <c r="G575" s="1" t="e">
        <f>INDEX('2018 реш'!$B:$C,MATCH($F575,'2018 реш'!$B:$B,0),2)</f>
        <v>#N/A</v>
      </c>
      <c r="H575" s="553" t="e">
        <f t="shared" si="17"/>
        <v>#N/A</v>
      </c>
    </row>
    <row r="576" spans="6:8">
      <c r="F576" s="5" t="str">
        <f t="shared" si="16"/>
        <v xml:space="preserve">   </v>
      </c>
      <c r="G576" s="1" t="e">
        <f>INDEX('2018 реш'!$B:$C,MATCH($F576,'2018 реш'!$B:$B,0),2)</f>
        <v>#N/A</v>
      </c>
      <c r="H576" s="553" t="e">
        <f t="shared" si="17"/>
        <v>#N/A</v>
      </c>
    </row>
    <row r="577" spans="6:8">
      <c r="F577" s="5" t="str">
        <f t="shared" si="16"/>
        <v xml:space="preserve">   </v>
      </c>
      <c r="G577" s="1" t="e">
        <f>INDEX('2018 реш'!$B:$C,MATCH($F577,'2018 реш'!$B:$B,0),2)</f>
        <v>#N/A</v>
      </c>
      <c r="H577" s="553" t="e">
        <f t="shared" si="17"/>
        <v>#N/A</v>
      </c>
    </row>
    <row r="578" spans="6:8">
      <c r="F578" s="5" t="str">
        <f t="shared" si="16"/>
        <v xml:space="preserve">   </v>
      </c>
      <c r="G578" s="1" t="e">
        <f>INDEX('2018 реш'!$B:$C,MATCH($F578,'2018 реш'!$B:$B,0),2)</f>
        <v>#N/A</v>
      </c>
      <c r="H578" s="553" t="e">
        <f t="shared" si="17"/>
        <v>#N/A</v>
      </c>
    </row>
    <row r="579" spans="6:8">
      <c r="F579" s="5" t="str">
        <f t="shared" si="16"/>
        <v xml:space="preserve">   </v>
      </c>
      <c r="G579" s="1" t="e">
        <f>INDEX('2018 реш'!$B:$C,MATCH($F579,'2018 реш'!$B:$B,0),2)</f>
        <v>#N/A</v>
      </c>
      <c r="H579" s="553" t="e">
        <f t="shared" si="17"/>
        <v>#N/A</v>
      </c>
    </row>
    <row r="580" spans="6:8">
      <c r="F580" s="5" t="str">
        <f t="shared" si="16"/>
        <v xml:space="preserve">   </v>
      </c>
      <c r="G580" s="1" t="e">
        <f>INDEX('2018 реш'!$B:$C,MATCH($F580,'2018 реш'!$B:$B,0),2)</f>
        <v>#N/A</v>
      </c>
      <c r="H580" s="553" t="e">
        <f t="shared" si="17"/>
        <v>#N/A</v>
      </c>
    </row>
    <row r="581" spans="6:8">
      <c r="F581" s="5" t="str">
        <f t="shared" si="16"/>
        <v xml:space="preserve">   </v>
      </c>
      <c r="G581" s="1" t="e">
        <f>INDEX('2018 реш'!$B:$C,MATCH($F581,'2018 реш'!$B:$B,0),2)</f>
        <v>#N/A</v>
      </c>
      <c r="H581" s="553" t="e">
        <f t="shared" si="17"/>
        <v>#N/A</v>
      </c>
    </row>
    <row r="582" spans="6:8">
      <c r="F582" s="5" t="str">
        <f t="shared" si="16"/>
        <v xml:space="preserve">   </v>
      </c>
      <c r="G582" s="1" t="e">
        <f>INDEX('2018 реш'!$B:$C,MATCH($F582,'2018 реш'!$B:$B,0),2)</f>
        <v>#N/A</v>
      </c>
      <c r="H582" s="553" t="e">
        <f t="shared" si="17"/>
        <v>#N/A</v>
      </c>
    </row>
    <row r="583" spans="6:8">
      <c r="F583" s="5" t="str">
        <f t="shared" si="16"/>
        <v xml:space="preserve">   </v>
      </c>
      <c r="G583" s="1" t="e">
        <f>INDEX('2018 реш'!$B:$C,MATCH($F583,'2018 реш'!$B:$B,0),2)</f>
        <v>#N/A</v>
      </c>
      <c r="H583" s="553" t="e">
        <f t="shared" si="17"/>
        <v>#N/A</v>
      </c>
    </row>
    <row r="584" spans="6:8">
      <c r="F584" s="5" t="str">
        <f t="shared" si="16"/>
        <v xml:space="preserve">   </v>
      </c>
      <c r="G584" s="1" t="e">
        <f>INDEX('2018 реш'!$B:$C,MATCH($F584,'2018 реш'!$B:$B,0),2)</f>
        <v>#N/A</v>
      </c>
      <c r="H584" s="553" t="e">
        <f t="shared" si="17"/>
        <v>#N/A</v>
      </c>
    </row>
    <row r="585" spans="6:8">
      <c r="F585" s="5" t="str">
        <f t="shared" ref="F585:F648" si="18">CONCATENATE(A585," ",B585," ",C585," ",D585)</f>
        <v xml:space="preserve">   </v>
      </c>
      <c r="G585" s="1" t="e">
        <f>INDEX('2018 реш'!$B:$C,MATCH($F585,'2018 реш'!$B:$B,0),2)</f>
        <v>#N/A</v>
      </c>
      <c r="H585" s="553" t="e">
        <f t="shared" ref="H585:H648" si="19">IF(E585=G585,1,0)</f>
        <v>#N/A</v>
      </c>
    </row>
    <row r="586" spans="6:8">
      <c r="F586" s="5" t="str">
        <f t="shared" si="18"/>
        <v xml:space="preserve">   </v>
      </c>
      <c r="G586" s="1" t="e">
        <f>INDEX('2018 реш'!$B:$C,MATCH($F586,'2018 реш'!$B:$B,0),2)</f>
        <v>#N/A</v>
      </c>
      <c r="H586" s="553" t="e">
        <f t="shared" si="19"/>
        <v>#N/A</v>
      </c>
    </row>
    <row r="587" spans="6:8">
      <c r="F587" s="5" t="str">
        <f t="shared" si="18"/>
        <v xml:space="preserve">   </v>
      </c>
      <c r="G587" s="1" t="e">
        <f>INDEX('2018 реш'!$B:$C,MATCH($F587,'2018 реш'!$B:$B,0),2)</f>
        <v>#N/A</v>
      </c>
      <c r="H587" s="553" t="e">
        <f t="shared" si="19"/>
        <v>#N/A</v>
      </c>
    </row>
    <row r="588" spans="6:8">
      <c r="F588" s="5" t="str">
        <f t="shared" si="18"/>
        <v xml:space="preserve">   </v>
      </c>
      <c r="G588" s="1" t="e">
        <f>INDEX('2018 реш'!$B:$C,MATCH($F588,'2018 реш'!$B:$B,0),2)</f>
        <v>#N/A</v>
      </c>
      <c r="H588" s="553" t="e">
        <f t="shared" si="19"/>
        <v>#N/A</v>
      </c>
    </row>
    <row r="589" spans="6:8">
      <c r="F589" s="5" t="str">
        <f t="shared" si="18"/>
        <v xml:space="preserve">   </v>
      </c>
      <c r="G589" s="1" t="e">
        <f>INDEX('2018 реш'!$B:$C,MATCH($F589,'2018 реш'!$B:$B,0),2)</f>
        <v>#N/A</v>
      </c>
      <c r="H589" s="553" t="e">
        <f t="shared" si="19"/>
        <v>#N/A</v>
      </c>
    </row>
    <row r="590" spans="6:8">
      <c r="F590" s="5" t="str">
        <f t="shared" si="18"/>
        <v xml:space="preserve">   </v>
      </c>
      <c r="G590" s="1" t="e">
        <f>INDEX('2018 реш'!$B:$C,MATCH($F590,'2018 реш'!$B:$B,0),2)</f>
        <v>#N/A</v>
      </c>
      <c r="H590" s="553" t="e">
        <f t="shared" si="19"/>
        <v>#N/A</v>
      </c>
    </row>
    <row r="591" spans="6:8">
      <c r="F591" s="5" t="str">
        <f t="shared" si="18"/>
        <v xml:space="preserve">   </v>
      </c>
      <c r="G591" s="1" t="e">
        <f>INDEX('2018 реш'!$B:$C,MATCH($F591,'2018 реш'!$B:$B,0),2)</f>
        <v>#N/A</v>
      </c>
      <c r="H591" s="553" t="e">
        <f t="shared" si="19"/>
        <v>#N/A</v>
      </c>
    </row>
    <row r="592" spans="6:8">
      <c r="F592" s="5" t="str">
        <f t="shared" si="18"/>
        <v xml:space="preserve">   </v>
      </c>
      <c r="G592" s="1" t="e">
        <f>INDEX('2018 реш'!$B:$C,MATCH($F592,'2018 реш'!$B:$B,0),2)</f>
        <v>#N/A</v>
      </c>
      <c r="H592" s="553" t="e">
        <f t="shared" si="19"/>
        <v>#N/A</v>
      </c>
    </row>
    <row r="593" spans="6:8">
      <c r="F593" s="5" t="str">
        <f t="shared" si="18"/>
        <v xml:space="preserve">   </v>
      </c>
      <c r="G593" s="1" t="e">
        <f>INDEX('2018 реш'!$B:$C,MATCH($F593,'2018 реш'!$B:$B,0),2)</f>
        <v>#N/A</v>
      </c>
      <c r="H593" s="553" t="e">
        <f t="shared" si="19"/>
        <v>#N/A</v>
      </c>
    </row>
    <row r="594" spans="6:8">
      <c r="F594" s="5" t="str">
        <f t="shared" si="18"/>
        <v xml:space="preserve">   </v>
      </c>
      <c r="G594" s="1" t="e">
        <f>INDEX('2018 реш'!$B:$C,MATCH($F594,'2018 реш'!$B:$B,0),2)</f>
        <v>#N/A</v>
      </c>
      <c r="H594" s="553" t="e">
        <f t="shared" si="19"/>
        <v>#N/A</v>
      </c>
    </row>
    <row r="595" spans="6:8">
      <c r="F595" s="5" t="str">
        <f t="shared" si="18"/>
        <v xml:space="preserve">   </v>
      </c>
      <c r="G595" s="1" t="e">
        <f>INDEX('2018 реш'!$B:$C,MATCH($F595,'2018 реш'!$B:$B,0),2)</f>
        <v>#N/A</v>
      </c>
      <c r="H595" s="553" t="e">
        <f t="shared" si="19"/>
        <v>#N/A</v>
      </c>
    </row>
    <row r="596" spans="6:8">
      <c r="F596" s="5" t="str">
        <f t="shared" si="18"/>
        <v xml:space="preserve">   </v>
      </c>
      <c r="G596" s="1" t="e">
        <f>INDEX('2018 реш'!$B:$C,MATCH($F596,'2018 реш'!$B:$B,0),2)</f>
        <v>#N/A</v>
      </c>
      <c r="H596" s="553" t="e">
        <f t="shared" si="19"/>
        <v>#N/A</v>
      </c>
    </row>
    <row r="597" spans="6:8">
      <c r="F597" s="5" t="str">
        <f t="shared" si="18"/>
        <v xml:space="preserve">   </v>
      </c>
      <c r="G597" s="1" t="e">
        <f>INDEX('2018 реш'!$B:$C,MATCH($F597,'2018 реш'!$B:$B,0),2)</f>
        <v>#N/A</v>
      </c>
      <c r="H597" s="553" t="e">
        <f t="shared" si="19"/>
        <v>#N/A</v>
      </c>
    </row>
    <row r="598" spans="6:8">
      <c r="F598" s="5" t="str">
        <f t="shared" si="18"/>
        <v xml:space="preserve">   </v>
      </c>
      <c r="G598" s="1" t="e">
        <f>INDEX('2018 реш'!$B:$C,MATCH($F598,'2018 реш'!$B:$B,0),2)</f>
        <v>#N/A</v>
      </c>
      <c r="H598" s="553" t="e">
        <f t="shared" si="19"/>
        <v>#N/A</v>
      </c>
    </row>
    <row r="599" spans="6:8">
      <c r="F599" s="5" t="str">
        <f t="shared" si="18"/>
        <v xml:space="preserve">   </v>
      </c>
      <c r="G599" s="1" t="e">
        <f>INDEX('2018 реш'!$B:$C,MATCH($F599,'2018 реш'!$B:$B,0),2)</f>
        <v>#N/A</v>
      </c>
      <c r="H599" s="553" t="e">
        <f t="shared" si="19"/>
        <v>#N/A</v>
      </c>
    </row>
    <row r="600" spans="6:8">
      <c r="F600" s="5" t="str">
        <f t="shared" si="18"/>
        <v xml:space="preserve">   </v>
      </c>
      <c r="G600" s="1" t="e">
        <f>INDEX('2018 реш'!$B:$C,MATCH($F600,'2018 реш'!$B:$B,0),2)</f>
        <v>#N/A</v>
      </c>
      <c r="H600" s="553" t="e">
        <f t="shared" si="19"/>
        <v>#N/A</v>
      </c>
    </row>
    <row r="601" spans="6:8">
      <c r="F601" s="5" t="str">
        <f t="shared" si="18"/>
        <v xml:space="preserve">   </v>
      </c>
      <c r="G601" s="1" t="e">
        <f>INDEX('2018 реш'!$B:$C,MATCH($F601,'2018 реш'!$B:$B,0),2)</f>
        <v>#N/A</v>
      </c>
      <c r="H601" s="553" t="e">
        <f t="shared" si="19"/>
        <v>#N/A</v>
      </c>
    </row>
    <row r="602" spans="6:8">
      <c r="F602" s="5" t="str">
        <f t="shared" si="18"/>
        <v xml:space="preserve">   </v>
      </c>
      <c r="G602" s="1" t="e">
        <f>INDEX('2018 реш'!$B:$C,MATCH($F602,'2018 реш'!$B:$B,0),2)</f>
        <v>#N/A</v>
      </c>
      <c r="H602" s="553" t="e">
        <f t="shared" si="19"/>
        <v>#N/A</v>
      </c>
    </row>
    <row r="603" spans="6:8">
      <c r="F603" s="5" t="str">
        <f t="shared" si="18"/>
        <v xml:space="preserve">   </v>
      </c>
      <c r="G603" s="1" t="e">
        <f>INDEX('2018 реш'!$B:$C,MATCH($F603,'2018 реш'!$B:$B,0),2)</f>
        <v>#N/A</v>
      </c>
      <c r="H603" s="553" t="e">
        <f t="shared" si="19"/>
        <v>#N/A</v>
      </c>
    </row>
    <row r="604" spans="6:8">
      <c r="F604" s="5" t="str">
        <f t="shared" si="18"/>
        <v xml:space="preserve">   </v>
      </c>
      <c r="G604" s="1" t="e">
        <f>INDEX('2018 реш'!$B:$C,MATCH($F604,'2018 реш'!$B:$B,0),2)</f>
        <v>#N/A</v>
      </c>
      <c r="H604" s="553" t="e">
        <f t="shared" si="19"/>
        <v>#N/A</v>
      </c>
    </row>
    <row r="605" spans="6:8">
      <c r="F605" s="5" t="str">
        <f t="shared" si="18"/>
        <v xml:space="preserve">   </v>
      </c>
      <c r="G605" s="1" t="e">
        <f>INDEX('2018 реш'!$B:$C,MATCH($F605,'2018 реш'!$B:$B,0),2)</f>
        <v>#N/A</v>
      </c>
      <c r="H605" s="553" t="e">
        <f t="shared" si="19"/>
        <v>#N/A</v>
      </c>
    </row>
    <row r="606" spans="6:8">
      <c r="F606" s="5" t="str">
        <f t="shared" si="18"/>
        <v xml:space="preserve">   </v>
      </c>
      <c r="G606" s="1" t="e">
        <f>INDEX('2018 реш'!$B:$C,MATCH($F606,'2018 реш'!$B:$B,0),2)</f>
        <v>#N/A</v>
      </c>
      <c r="H606" s="553" t="e">
        <f t="shared" si="19"/>
        <v>#N/A</v>
      </c>
    </row>
    <row r="607" spans="6:8">
      <c r="F607" s="5" t="str">
        <f t="shared" si="18"/>
        <v xml:space="preserve">   </v>
      </c>
      <c r="G607" s="1" t="e">
        <f>INDEX('2018 реш'!$B:$C,MATCH($F607,'2018 реш'!$B:$B,0),2)</f>
        <v>#N/A</v>
      </c>
      <c r="H607" s="553" t="e">
        <f t="shared" si="19"/>
        <v>#N/A</v>
      </c>
    </row>
    <row r="608" spans="6:8">
      <c r="F608" s="5" t="str">
        <f t="shared" si="18"/>
        <v xml:space="preserve">   </v>
      </c>
      <c r="G608" s="1" t="e">
        <f>INDEX('2018 реш'!$B:$C,MATCH($F608,'2018 реш'!$B:$B,0),2)</f>
        <v>#N/A</v>
      </c>
      <c r="H608" s="553" t="e">
        <f t="shared" si="19"/>
        <v>#N/A</v>
      </c>
    </row>
    <row r="609" spans="6:8">
      <c r="F609" s="5" t="str">
        <f t="shared" si="18"/>
        <v xml:space="preserve">   </v>
      </c>
      <c r="G609" s="1" t="e">
        <f>INDEX('2018 реш'!$B:$C,MATCH($F609,'2018 реш'!$B:$B,0),2)</f>
        <v>#N/A</v>
      </c>
      <c r="H609" s="553" t="e">
        <f t="shared" si="19"/>
        <v>#N/A</v>
      </c>
    </row>
    <row r="610" spans="6:8">
      <c r="F610" s="5" t="str">
        <f t="shared" si="18"/>
        <v xml:space="preserve">   </v>
      </c>
      <c r="G610" s="1" t="e">
        <f>INDEX('2018 реш'!$B:$C,MATCH($F610,'2018 реш'!$B:$B,0),2)</f>
        <v>#N/A</v>
      </c>
      <c r="H610" s="553" t="e">
        <f t="shared" si="19"/>
        <v>#N/A</v>
      </c>
    </row>
    <row r="611" spans="6:8">
      <c r="F611" s="5" t="str">
        <f t="shared" si="18"/>
        <v xml:space="preserve">   </v>
      </c>
      <c r="G611" s="1" t="e">
        <f>INDEX('2018 реш'!$B:$C,MATCH($F611,'2018 реш'!$B:$B,0),2)</f>
        <v>#N/A</v>
      </c>
      <c r="H611" s="553" t="e">
        <f t="shared" si="19"/>
        <v>#N/A</v>
      </c>
    </row>
    <row r="612" spans="6:8">
      <c r="F612" s="5" t="str">
        <f t="shared" si="18"/>
        <v xml:space="preserve">   </v>
      </c>
      <c r="G612" s="1" t="e">
        <f>INDEX('2018 реш'!$B:$C,MATCH($F612,'2018 реш'!$B:$B,0),2)</f>
        <v>#N/A</v>
      </c>
      <c r="H612" s="553" t="e">
        <f t="shared" si="19"/>
        <v>#N/A</v>
      </c>
    </row>
    <row r="613" spans="6:8">
      <c r="F613" s="5" t="str">
        <f t="shared" si="18"/>
        <v xml:space="preserve">   </v>
      </c>
      <c r="G613" s="1" t="e">
        <f>INDEX('2018 реш'!$B:$C,MATCH($F613,'2018 реш'!$B:$B,0),2)</f>
        <v>#N/A</v>
      </c>
      <c r="H613" s="553" t="e">
        <f t="shared" si="19"/>
        <v>#N/A</v>
      </c>
    </row>
    <row r="614" spans="6:8">
      <c r="F614" s="5" t="str">
        <f t="shared" si="18"/>
        <v xml:space="preserve">   </v>
      </c>
      <c r="G614" s="1" t="e">
        <f>INDEX('2018 реш'!$B:$C,MATCH($F614,'2018 реш'!$B:$B,0),2)</f>
        <v>#N/A</v>
      </c>
      <c r="H614" s="553" t="e">
        <f t="shared" si="19"/>
        <v>#N/A</v>
      </c>
    </row>
    <row r="615" spans="6:8">
      <c r="F615" s="5" t="str">
        <f t="shared" si="18"/>
        <v xml:space="preserve">   </v>
      </c>
      <c r="G615" s="1" t="e">
        <f>INDEX('2018 реш'!$B:$C,MATCH($F615,'2018 реш'!$B:$B,0),2)</f>
        <v>#N/A</v>
      </c>
      <c r="H615" s="553" t="e">
        <f t="shared" si="19"/>
        <v>#N/A</v>
      </c>
    </row>
    <row r="616" spans="6:8">
      <c r="F616" s="5" t="str">
        <f t="shared" si="18"/>
        <v xml:space="preserve">   </v>
      </c>
      <c r="G616" s="1" t="e">
        <f>INDEX('2018 реш'!$B:$C,MATCH($F616,'2018 реш'!$B:$B,0),2)</f>
        <v>#N/A</v>
      </c>
      <c r="H616" s="553" t="e">
        <f t="shared" si="19"/>
        <v>#N/A</v>
      </c>
    </row>
    <row r="617" spans="6:8">
      <c r="F617" s="5" t="str">
        <f t="shared" si="18"/>
        <v xml:space="preserve">   </v>
      </c>
      <c r="G617" s="1" t="e">
        <f>INDEX('2018 реш'!$B:$C,MATCH($F617,'2018 реш'!$B:$B,0),2)</f>
        <v>#N/A</v>
      </c>
      <c r="H617" s="553" t="e">
        <f t="shared" si="19"/>
        <v>#N/A</v>
      </c>
    </row>
    <row r="618" spans="6:8">
      <c r="F618" s="5" t="str">
        <f t="shared" si="18"/>
        <v xml:space="preserve">   </v>
      </c>
      <c r="G618" s="1" t="e">
        <f>INDEX('2018 реш'!$B:$C,MATCH($F618,'2018 реш'!$B:$B,0),2)</f>
        <v>#N/A</v>
      </c>
      <c r="H618" s="553" t="e">
        <f t="shared" si="19"/>
        <v>#N/A</v>
      </c>
    </row>
    <row r="619" spans="6:8">
      <c r="F619" s="5" t="str">
        <f t="shared" si="18"/>
        <v xml:space="preserve">   </v>
      </c>
      <c r="G619" s="1" t="e">
        <f>INDEX('2018 реш'!$B:$C,MATCH($F619,'2018 реш'!$B:$B,0),2)</f>
        <v>#N/A</v>
      </c>
      <c r="H619" s="553" t="e">
        <f t="shared" si="19"/>
        <v>#N/A</v>
      </c>
    </row>
    <row r="620" spans="6:8">
      <c r="F620" s="5" t="str">
        <f t="shared" si="18"/>
        <v xml:space="preserve">   </v>
      </c>
      <c r="G620" s="1" t="e">
        <f>INDEX('2018 реш'!$B:$C,MATCH($F620,'2018 реш'!$B:$B,0),2)</f>
        <v>#N/A</v>
      </c>
      <c r="H620" s="553" t="e">
        <f t="shared" si="19"/>
        <v>#N/A</v>
      </c>
    </row>
    <row r="621" spans="6:8">
      <c r="F621" s="5" t="str">
        <f t="shared" si="18"/>
        <v xml:space="preserve">   </v>
      </c>
      <c r="G621" s="1" t="e">
        <f>INDEX('2018 реш'!$B:$C,MATCH($F621,'2018 реш'!$B:$B,0),2)</f>
        <v>#N/A</v>
      </c>
      <c r="H621" s="553" t="e">
        <f t="shared" si="19"/>
        <v>#N/A</v>
      </c>
    </row>
    <row r="622" spans="6:8">
      <c r="F622" s="5" t="str">
        <f t="shared" si="18"/>
        <v xml:space="preserve">   </v>
      </c>
      <c r="G622" s="1" t="e">
        <f>INDEX('2018 реш'!$B:$C,MATCH($F622,'2018 реш'!$B:$B,0),2)</f>
        <v>#N/A</v>
      </c>
      <c r="H622" s="553" t="e">
        <f t="shared" si="19"/>
        <v>#N/A</v>
      </c>
    </row>
    <row r="623" spans="6:8">
      <c r="F623" s="5" t="str">
        <f t="shared" si="18"/>
        <v xml:space="preserve">   </v>
      </c>
      <c r="G623" s="1" t="e">
        <f>INDEX('2018 реш'!$B:$C,MATCH($F623,'2018 реш'!$B:$B,0),2)</f>
        <v>#N/A</v>
      </c>
      <c r="H623" s="553" t="e">
        <f t="shared" si="19"/>
        <v>#N/A</v>
      </c>
    </row>
    <row r="624" spans="6:8">
      <c r="F624" s="5" t="str">
        <f t="shared" si="18"/>
        <v xml:space="preserve">   </v>
      </c>
      <c r="G624" s="1" t="e">
        <f>INDEX('2018 реш'!$B:$C,MATCH($F624,'2018 реш'!$B:$B,0),2)</f>
        <v>#N/A</v>
      </c>
      <c r="H624" s="553" t="e">
        <f t="shared" si="19"/>
        <v>#N/A</v>
      </c>
    </row>
    <row r="625" spans="6:8">
      <c r="F625" s="5" t="str">
        <f t="shared" si="18"/>
        <v xml:space="preserve">   </v>
      </c>
      <c r="G625" s="1" t="e">
        <f>INDEX('2018 реш'!$B:$C,MATCH($F625,'2018 реш'!$B:$B,0),2)</f>
        <v>#N/A</v>
      </c>
      <c r="H625" s="553" t="e">
        <f t="shared" si="19"/>
        <v>#N/A</v>
      </c>
    </row>
    <row r="626" spans="6:8">
      <c r="F626" s="5" t="str">
        <f t="shared" si="18"/>
        <v xml:space="preserve">   </v>
      </c>
      <c r="G626" s="1" t="e">
        <f>INDEX('2018 реш'!$B:$C,MATCH($F626,'2018 реш'!$B:$B,0),2)</f>
        <v>#N/A</v>
      </c>
      <c r="H626" s="553" t="e">
        <f t="shared" si="19"/>
        <v>#N/A</v>
      </c>
    </row>
    <row r="627" spans="6:8">
      <c r="F627" s="5" t="str">
        <f t="shared" si="18"/>
        <v xml:space="preserve">   </v>
      </c>
      <c r="G627" s="1" t="e">
        <f>INDEX('2018 реш'!$B:$C,MATCH($F627,'2018 реш'!$B:$B,0),2)</f>
        <v>#N/A</v>
      </c>
      <c r="H627" s="553" t="e">
        <f t="shared" si="19"/>
        <v>#N/A</v>
      </c>
    </row>
    <row r="628" spans="6:8">
      <c r="F628" s="5" t="str">
        <f t="shared" si="18"/>
        <v xml:space="preserve">   </v>
      </c>
      <c r="G628" s="1" t="e">
        <f>INDEX('2018 реш'!$B:$C,MATCH($F628,'2018 реш'!$B:$B,0),2)</f>
        <v>#N/A</v>
      </c>
      <c r="H628" s="553" t="e">
        <f t="shared" si="19"/>
        <v>#N/A</v>
      </c>
    </row>
    <row r="629" spans="6:8">
      <c r="F629" s="5" t="str">
        <f t="shared" si="18"/>
        <v xml:space="preserve">   </v>
      </c>
      <c r="G629" s="1" t="e">
        <f>INDEX('2018 реш'!$B:$C,MATCH($F629,'2018 реш'!$B:$B,0),2)</f>
        <v>#N/A</v>
      </c>
      <c r="H629" s="553" t="e">
        <f t="shared" si="19"/>
        <v>#N/A</v>
      </c>
    </row>
    <row r="630" spans="6:8">
      <c r="F630" s="5" t="str">
        <f t="shared" si="18"/>
        <v xml:space="preserve">   </v>
      </c>
      <c r="G630" s="1" t="e">
        <f>INDEX('2018 реш'!$B:$C,MATCH($F630,'2018 реш'!$B:$B,0),2)</f>
        <v>#N/A</v>
      </c>
      <c r="H630" s="553" t="e">
        <f t="shared" si="19"/>
        <v>#N/A</v>
      </c>
    </row>
    <row r="631" spans="6:8">
      <c r="F631" s="5" t="str">
        <f t="shared" si="18"/>
        <v xml:space="preserve">   </v>
      </c>
      <c r="G631" s="1" t="e">
        <f>INDEX('2018 реш'!$B:$C,MATCH($F631,'2018 реш'!$B:$B,0),2)</f>
        <v>#N/A</v>
      </c>
      <c r="H631" s="553" t="e">
        <f t="shared" si="19"/>
        <v>#N/A</v>
      </c>
    </row>
    <row r="632" spans="6:8">
      <c r="F632" s="5" t="str">
        <f t="shared" si="18"/>
        <v xml:space="preserve">   </v>
      </c>
      <c r="G632" s="1" t="e">
        <f>INDEX('2018 реш'!$B:$C,MATCH($F632,'2018 реш'!$B:$B,0),2)</f>
        <v>#N/A</v>
      </c>
      <c r="H632" s="553" t="e">
        <f t="shared" si="19"/>
        <v>#N/A</v>
      </c>
    </row>
    <row r="633" spans="6:8">
      <c r="F633" s="5" t="str">
        <f t="shared" si="18"/>
        <v xml:space="preserve">   </v>
      </c>
      <c r="G633" s="1" t="e">
        <f>INDEX('2018 реш'!$B:$C,MATCH($F633,'2018 реш'!$B:$B,0),2)</f>
        <v>#N/A</v>
      </c>
      <c r="H633" s="553" t="e">
        <f t="shared" si="19"/>
        <v>#N/A</v>
      </c>
    </row>
    <row r="634" spans="6:8">
      <c r="F634" s="5" t="str">
        <f t="shared" si="18"/>
        <v xml:space="preserve">   </v>
      </c>
      <c r="G634" s="1" t="e">
        <f>INDEX('2018 реш'!$B:$C,MATCH($F634,'2018 реш'!$B:$B,0),2)</f>
        <v>#N/A</v>
      </c>
      <c r="H634" s="553" t="e">
        <f t="shared" si="19"/>
        <v>#N/A</v>
      </c>
    </row>
    <row r="635" spans="6:8">
      <c r="F635" s="5" t="str">
        <f t="shared" si="18"/>
        <v xml:space="preserve">   </v>
      </c>
      <c r="G635" s="1" t="e">
        <f>INDEX('2018 реш'!$B:$C,MATCH($F635,'2018 реш'!$B:$B,0),2)</f>
        <v>#N/A</v>
      </c>
      <c r="H635" s="553" t="e">
        <f t="shared" si="19"/>
        <v>#N/A</v>
      </c>
    </row>
    <row r="636" spans="6:8">
      <c r="F636" s="5" t="str">
        <f t="shared" si="18"/>
        <v xml:space="preserve">   </v>
      </c>
      <c r="G636" s="1" t="e">
        <f>INDEX('2018 реш'!$B:$C,MATCH($F636,'2018 реш'!$B:$B,0),2)</f>
        <v>#N/A</v>
      </c>
      <c r="H636" s="553" t="e">
        <f t="shared" si="19"/>
        <v>#N/A</v>
      </c>
    </row>
    <row r="637" spans="6:8">
      <c r="F637" s="5" t="str">
        <f t="shared" si="18"/>
        <v xml:space="preserve">   </v>
      </c>
      <c r="G637" s="1" t="e">
        <f>INDEX('2018 реш'!$B:$C,MATCH($F637,'2018 реш'!$B:$B,0),2)</f>
        <v>#N/A</v>
      </c>
      <c r="H637" s="553" t="e">
        <f t="shared" si="19"/>
        <v>#N/A</v>
      </c>
    </row>
    <row r="638" spans="6:8">
      <c r="F638" s="5" t="str">
        <f t="shared" si="18"/>
        <v xml:space="preserve">   </v>
      </c>
      <c r="G638" s="1" t="e">
        <f>INDEX('2018 реш'!$B:$C,MATCH($F638,'2018 реш'!$B:$B,0),2)</f>
        <v>#N/A</v>
      </c>
      <c r="H638" s="553" t="e">
        <f t="shared" si="19"/>
        <v>#N/A</v>
      </c>
    </row>
    <row r="639" spans="6:8">
      <c r="F639" s="5" t="str">
        <f t="shared" si="18"/>
        <v xml:space="preserve">   </v>
      </c>
      <c r="G639" s="1" t="e">
        <f>INDEX('2018 реш'!$B:$C,MATCH($F639,'2018 реш'!$B:$B,0),2)</f>
        <v>#N/A</v>
      </c>
      <c r="H639" s="553" t="e">
        <f t="shared" si="19"/>
        <v>#N/A</v>
      </c>
    </row>
    <row r="640" spans="6:8">
      <c r="F640" s="5" t="str">
        <f t="shared" si="18"/>
        <v xml:space="preserve">   </v>
      </c>
      <c r="G640" s="1" t="e">
        <f>INDEX('2018 реш'!$B:$C,MATCH($F640,'2018 реш'!$B:$B,0),2)</f>
        <v>#N/A</v>
      </c>
      <c r="H640" s="553" t="e">
        <f t="shared" si="19"/>
        <v>#N/A</v>
      </c>
    </row>
    <row r="641" spans="6:8">
      <c r="F641" s="5" t="str">
        <f t="shared" si="18"/>
        <v xml:space="preserve">   </v>
      </c>
      <c r="G641" s="1" t="e">
        <f>INDEX('2018 реш'!$B:$C,MATCH($F641,'2018 реш'!$B:$B,0),2)</f>
        <v>#N/A</v>
      </c>
      <c r="H641" s="553" t="e">
        <f t="shared" si="19"/>
        <v>#N/A</v>
      </c>
    </row>
    <row r="642" spans="6:8">
      <c r="F642" s="5" t="str">
        <f t="shared" si="18"/>
        <v xml:space="preserve">   </v>
      </c>
      <c r="G642" s="1" t="e">
        <f>INDEX('2018 реш'!$B:$C,MATCH($F642,'2018 реш'!$B:$B,0),2)</f>
        <v>#N/A</v>
      </c>
      <c r="H642" s="553" t="e">
        <f t="shared" si="19"/>
        <v>#N/A</v>
      </c>
    </row>
    <row r="643" spans="6:8">
      <c r="F643" s="5" t="str">
        <f t="shared" si="18"/>
        <v xml:space="preserve">   </v>
      </c>
      <c r="G643" s="1" t="e">
        <f>INDEX('2018 реш'!$B:$C,MATCH($F643,'2018 реш'!$B:$B,0),2)</f>
        <v>#N/A</v>
      </c>
      <c r="H643" s="553" t="e">
        <f t="shared" si="19"/>
        <v>#N/A</v>
      </c>
    </row>
    <row r="644" spans="6:8">
      <c r="F644" s="5" t="str">
        <f t="shared" si="18"/>
        <v xml:space="preserve">   </v>
      </c>
      <c r="G644" s="1" t="e">
        <f>INDEX('2018 реш'!$B:$C,MATCH($F644,'2018 реш'!$B:$B,0),2)</f>
        <v>#N/A</v>
      </c>
      <c r="H644" s="553" t="e">
        <f t="shared" si="19"/>
        <v>#N/A</v>
      </c>
    </row>
    <row r="645" spans="6:8">
      <c r="F645" s="5" t="str">
        <f t="shared" si="18"/>
        <v xml:space="preserve">   </v>
      </c>
      <c r="G645" s="1" t="e">
        <f>INDEX('2018 реш'!$B:$C,MATCH($F645,'2018 реш'!$B:$B,0),2)</f>
        <v>#N/A</v>
      </c>
      <c r="H645" s="553" t="e">
        <f t="shared" si="19"/>
        <v>#N/A</v>
      </c>
    </row>
    <row r="646" spans="6:8">
      <c r="F646" s="5" t="str">
        <f t="shared" si="18"/>
        <v xml:space="preserve">   </v>
      </c>
      <c r="G646" s="1" t="e">
        <f>INDEX('2018 реш'!$B:$C,MATCH($F646,'2018 реш'!$B:$B,0),2)</f>
        <v>#N/A</v>
      </c>
      <c r="H646" s="553" t="e">
        <f t="shared" si="19"/>
        <v>#N/A</v>
      </c>
    </row>
    <row r="647" spans="6:8">
      <c r="F647" s="5" t="str">
        <f t="shared" si="18"/>
        <v xml:space="preserve">   </v>
      </c>
      <c r="G647" s="1" t="e">
        <f>INDEX('2018 реш'!$B:$C,MATCH($F647,'2018 реш'!$B:$B,0),2)</f>
        <v>#N/A</v>
      </c>
      <c r="H647" s="553" t="e">
        <f t="shared" si="19"/>
        <v>#N/A</v>
      </c>
    </row>
    <row r="648" spans="6:8">
      <c r="F648" s="5" t="str">
        <f t="shared" si="18"/>
        <v xml:space="preserve">   </v>
      </c>
      <c r="G648" s="1" t="e">
        <f>INDEX('2018 реш'!$B:$C,MATCH($F648,'2018 реш'!$B:$B,0),2)</f>
        <v>#N/A</v>
      </c>
      <c r="H648" s="553" t="e">
        <f t="shared" si="19"/>
        <v>#N/A</v>
      </c>
    </row>
    <row r="649" spans="6:8">
      <c r="F649" s="5" t="str">
        <f t="shared" ref="F649:F712" si="20">CONCATENATE(A649," ",B649," ",C649," ",D649)</f>
        <v xml:space="preserve">   </v>
      </c>
      <c r="G649" s="1" t="e">
        <f>INDEX('2018 реш'!$B:$C,MATCH($F649,'2018 реш'!$B:$B,0),2)</f>
        <v>#N/A</v>
      </c>
      <c r="H649" s="553" t="e">
        <f t="shared" ref="H649:H712" si="21">IF(E649=G649,1,0)</f>
        <v>#N/A</v>
      </c>
    </row>
    <row r="650" spans="6:8">
      <c r="F650" s="5" t="str">
        <f t="shared" si="20"/>
        <v xml:space="preserve">   </v>
      </c>
      <c r="G650" s="1" t="e">
        <f>INDEX('2018 реш'!$B:$C,MATCH($F650,'2018 реш'!$B:$B,0),2)</f>
        <v>#N/A</v>
      </c>
      <c r="H650" s="553" t="e">
        <f t="shared" si="21"/>
        <v>#N/A</v>
      </c>
    </row>
    <row r="651" spans="6:8">
      <c r="F651" s="5" t="str">
        <f t="shared" si="20"/>
        <v xml:space="preserve">   </v>
      </c>
      <c r="G651" s="1" t="e">
        <f>INDEX('2018 реш'!$B:$C,MATCH($F651,'2018 реш'!$B:$B,0),2)</f>
        <v>#N/A</v>
      </c>
      <c r="H651" s="553" t="e">
        <f t="shared" si="21"/>
        <v>#N/A</v>
      </c>
    </row>
    <row r="652" spans="6:8">
      <c r="F652" s="5" t="str">
        <f t="shared" si="20"/>
        <v xml:space="preserve">   </v>
      </c>
      <c r="G652" s="1" t="e">
        <f>INDEX('2018 реш'!$B:$C,MATCH($F652,'2018 реш'!$B:$B,0),2)</f>
        <v>#N/A</v>
      </c>
      <c r="H652" s="553" t="e">
        <f t="shared" si="21"/>
        <v>#N/A</v>
      </c>
    </row>
    <row r="653" spans="6:8">
      <c r="F653" s="5" t="str">
        <f t="shared" si="20"/>
        <v xml:space="preserve">   </v>
      </c>
      <c r="G653" s="1" t="e">
        <f>INDEX('2018 реш'!$B:$C,MATCH($F653,'2018 реш'!$B:$B,0),2)</f>
        <v>#N/A</v>
      </c>
      <c r="H653" s="553" t="e">
        <f t="shared" si="21"/>
        <v>#N/A</v>
      </c>
    </row>
    <row r="654" spans="6:8">
      <c r="F654" s="5" t="str">
        <f t="shared" si="20"/>
        <v xml:space="preserve">   </v>
      </c>
      <c r="G654" s="1" t="e">
        <f>INDEX('2018 реш'!$B:$C,MATCH($F654,'2018 реш'!$B:$B,0),2)</f>
        <v>#N/A</v>
      </c>
      <c r="H654" s="553" t="e">
        <f t="shared" si="21"/>
        <v>#N/A</v>
      </c>
    </row>
    <row r="655" spans="6:8">
      <c r="F655" s="5" t="str">
        <f t="shared" si="20"/>
        <v xml:space="preserve">   </v>
      </c>
      <c r="G655" s="1" t="e">
        <f>INDEX('2018 реш'!$B:$C,MATCH($F655,'2018 реш'!$B:$B,0),2)</f>
        <v>#N/A</v>
      </c>
      <c r="H655" s="553" t="e">
        <f t="shared" si="21"/>
        <v>#N/A</v>
      </c>
    </row>
    <row r="656" spans="6:8">
      <c r="F656" s="5" t="str">
        <f t="shared" si="20"/>
        <v xml:space="preserve">   </v>
      </c>
      <c r="G656" s="1" t="e">
        <f>INDEX('2018 реш'!$B:$C,MATCH($F656,'2018 реш'!$B:$B,0),2)</f>
        <v>#N/A</v>
      </c>
      <c r="H656" s="553" t="e">
        <f t="shared" si="21"/>
        <v>#N/A</v>
      </c>
    </row>
    <row r="657" spans="6:8">
      <c r="F657" s="5" t="str">
        <f t="shared" si="20"/>
        <v xml:space="preserve">   </v>
      </c>
      <c r="G657" s="1" t="e">
        <f>INDEX('2018 реш'!$B:$C,MATCH($F657,'2018 реш'!$B:$B,0),2)</f>
        <v>#N/A</v>
      </c>
      <c r="H657" s="553" t="e">
        <f t="shared" si="21"/>
        <v>#N/A</v>
      </c>
    </row>
    <row r="658" spans="6:8">
      <c r="F658" s="5" t="str">
        <f t="shared" si="20"/>
        <v xml:space="preserve">   </v>
      </c>
      <c r="G658" s="1" t="e">
        <f>INDEX('2018 реш'!$B:$C,MATCH($F658,'2018 реш'!$B:$B,0),2)</f>
        <v>#N/A</v>
      </c>
      <c r="H658" s="553" t="e">
        <f t="shared" si="21"/>
        <v>#N/A</v>
      </c>
    </row>
    <row r="659" spans="6:8">
      <c r="F659" s="5" t="str">
        <f t="shared" si="20"/>
        <v xml:space="preserve">   </v>
      </c>
      <c r="G659" s="1" t="e">
        <f>INDEX('2018 реш'!$B:$C,MATCH($F659,'2018 реш'!$B:$B,0),2)</f>
        <v>#N/A</v>
      </c>
      <c r="H659" s="553" t="e">
        <f t="shared" si="21"/>
        <v>#N/A</v>
      </c>
    </row>
    <row r="660" spans="6:8">
      <c r="F660" s="5" t="str">
        <f t="shared" si="20"/>
        <v xml:space="preserve">   </v>
      </c>
      <c r="G660" s="1" t="e">
        <f>INDEX('2018 реш'!$B:$C,MATCH($F660,'2018 реш'!$B:$B,0),2)</f>
        <v>#N/A</v>
      </c>
      <c r="H660" s="553" t="e">
        <f t="shared" si="21"/>
        <v>#N/A</v>
      </c>
    </row>
    <row r="661" spans="6:8">
      <c r="F661" s="5" t="str">
        <f t="shared" si="20"/>
        <v xml:space="preserve">   </v>
      </c>
      <c r="G661" s="1" t="e">
        <f>INDEX('2018 реш'!$B:$C,MATCH($F661,'2018 реш'!$B:$B,0),2)</f>
        <v>#N/A</v>
      </c>
      <c r="H661" s="553" t="e">
        <f t="shared" si="21"/>
        <v>#N/A</v>
      </c>
    </row>
    <row r="662" spans="6:8">
      <c r="F662" s="5" t="str">
        <f t="shared" si="20"/>
        <v xml:space="preserve">   </v>
      </c>
      <c r="G662" s="1" t="e">
        <f>INDEX('2018 реш'!$B:$C,MATCH($F662,'2018 реш'!$B:$B,0),2)</f>
        <v>#N/A</v>
      </c>
      <c r="H662" s="553" t="e">
        <f t="shared" si="21"/>
        <v>#N/A</v>
      </c>
    </row>
    <row r="663" spans="6:8">
      <c r="F663" s="5" t="str">
        <f t="shared" si="20"/>
        <v xml:space="preserve">   </v>
      </c>
      <c r="G663" s="1" t="e">
        <f>INDEX('2018 реш'!$B:$C,MATCH($F663,'2018 реш'!$B:$B,0),2)</f>
        <v>#N/A</v>
      </c>
      <c r="H663" s="553" t="e">
        <f t="shared" si="21"/>
        <v>#N/A</v>
      </c>
    </row>
    <row r="664" spans="6:8">
      <c r="F664" s="5" t="str">
        <f t="shared" si="20"/>
        <v xml:space="preserve">   </v>
      </c>
      <c r="G664" s="1" t="e">
        <f>INDEX('2018 реш'!$B:$C,MATCH($F664,'2018 реш'!$B:$B,0),2)</f>
        <v>#N/A</v>
      </c>
      <c r="H664" s="553" t="e">
        <f t="shared" si="21"/>
        <v>#N/A</v>
      </c>
    </row>
    <row r="665" spans="6:8">
      <c r="F665" s="5" t="str">
        <f t="shared" si="20"/>
        <v xml:space="preserve">   </v>
      </c>
      <c r="G665" s="1" t="e">
        <f>INDEX('2018 реш'!$B:$C,MATCH($F665,'2018 реш'!$B:$B,0),2)</f>
        <v>#N/A</v>
      </c>
      <c r="H665" s="553" t="e">
        <f t="shared" si="21"/>
        <v>#N/A</v>
      </c>
    </row>
    <row r="666" spans="6:8">
      <c r="F666" s="5" t="str">
        <f t="shared" si="20"/>
        <v xml:space="preserve">   </v>
      </c>
      <c r="G666" s="1" t="e">
        <f>INDEX('2018 реш'!$B:$C,MATCH($F666,'2018 реш'!$B:$B,0),2)</f>
        <v>#N/A</v>
      </c>
      <c r="H666" s="553" t="e">
        <f t="shared" si="21"/>
        <v>#N/A</v>
      </c>
    </row>
    <row r="667" spans="6:8">
      <c r="F667" s="5" t="str">
        <f t="shared" si="20"/>
        <v xml:space="preserve">   </v>
      </c>
      <c r="G667" s="1" t="e">
        <f>INDEX('2018 реш'!$B:$C,MATCH($F667,'2018 реш'!$B:$B,0),2)</f>
        <v>#N/A</v>
      </c>
      <c r="H667" s="553" t="e">
        <f t="shared" si="21"/>
        <v>#N/A</v>
      </c>
    </row>
    <row r="668" spans="6:8">
      <c r="F668" s="5" t="str">
        <f t="shared" si="20"/>
        <v xml:space="preserve">   </v>
      </c>
      <c r="G668" s="1" t="e">
        <f>INDEX('2018 реш'!$B:$C,MATCH($F668,'2018 реш'!$B:$B,0),2)</f>
        <v>#N/A</v>
      </c>
      <c r="H668" s="553" t="e">
        <f t="shared" si="21"/>
        <v>#N/A</v>
      </c>
    </row>
    <row r="669" spans="6:8">
      <c r="F669" s="5" t="str">
        <f t="shared" si="20"/>
        <v xml:space="preserve">   </v>
      </c>
      <c r="G669" s="1" t="e">
        <f>INDEX('2018 реш'!$B:$C,MATCH($F669,'2018 реш'!$B:$B,0),2)</f>
        <v>#N/A</v>
      </c>
      <c r="H669" s="553" t="e">
        <f t="shared" si="21"/>
        <v>#N/A</v>
      </c>
    </row>
    <row r="670" spans="6:8">
      <c r="F670" s="5" t="str">
        <f t="shared" si="20"/>
        <v xml:space="preserve">   </v>
      </c>
      <c r="G670" s="1" t="e">
        <f>INDEX('2018 реш'!$B:$C,MATCH($F670,'2018 реш'!$B:$B,0),2)</f>
        <v>#N/A</v>
      </c>
      <c r="H670" s="553" t="e">
        <f t="shared" si="21"/>
        <v>#N/A</v>
      </c>
    </row>
    <row r="671" spans="6:8">
      <c r="F671" s="5" t="str">
        <f t="shared" si="20"/>
        <v xml:space="preserve">   </v>
      </c>
      <c r="G671" s="1" t="e">
        <f>INDEX('2018 реш'!$B:$C,MATCH($F671,'2018 реш'!$B:$B,0),2)</f>
        <v>#N/A</v>
      </c>
      <c r="H671" s="553" t="e">
        <f t="shared" si="21"/>
        <v>#N/A</v>
      </c>
    </row>
    <row r="672" spans="6:8">
      <c r="F672" s="5" t="str">
        <f t="shared" si="20"/>
        <v xml:space="preserve">   </v>
      </c>
      <c r="G672" s="1" t="e">
        <f>INDEX('2018 реш'!$B:$C,MATCH($F672,'2018 реш'!$B:$B,0),2)</f>
        <v>#N/A</v>
      </c>
      <c r="H672" s="553" t="e">
        <f t="shared" si="21"/>
        <v>#N/A</v>
      </c>
    </row>
    <row r="673" spans="6:8">
      <c r="F673" s="5" t="str">
        <f t="shared" si="20"/>
        <v xml:space="preserve">   </v>
      </c>
      <c r="G673" s="1" t="e">
        <f>INDEX('2018 реш'!$B:$C,MATCH($F673,'2018 реш'!$B:$B,0),2)</f>
        <v>#N/A</v>
      </c>
      <c r="H673" s="553" t="e">
        <f t="shared" si="21"/>
        <v>#N/A</v>
      </c>
    </row>
    <row r="674" spans="6:8">
      <c r="F674" s="5" t="str">
        <f t="shared" si="20"/>
        <v xml:space="preserve">   </v>
      </c>
      <c r="G674" s="1" t="e">
        <f>INDEX('2018 реш'!$B:$C,MATCH($F674,'2018 реш'!$B:$B,0),2)</f>
        <v>#N/A</v>
      </c>
      <c r="H674" s="553" t="e">
        <f t="shared" si="21"/>
        <v>#N/A</v>
      </c>
    </row>
    <row r="675" spans="6:8">
      <c r="F675" s="5" t="str">
        <f t="shared" si="20"/>
        <v xml:space="preserve">   </v>
      </c>
      <c r="G675" s="1" t="e">
        <f>INDEX('2018 реш'!$B:$C,MATCH($F675,'2018 реш'!$B:$B,0),2)</f>
        <v>#N/A</v>
      </c>
      <c r="H675" s="553" t="e">
        <f t="shared" si="21"/>
        <v>#N/A</v>
      </c>
    </row>
    <row r="676" spans="6:8">
      <c r="F676" s="5" t="str">
        <f t="shared" si="20"/>
        <v xml:space="preserve">   </v>
      </c>
      <c r="G676" s="1" t="e">
        <f>INDEX('2018 реш'!$B:$C,MATCH($F676,'2018 реш'!$B:$B,0),2)</f>
        <v>#N/A</v>
      </c>
      <c r="H676" s="553" t="e">
        <f t="shared" si="21"/>
        <v>#N/A</v>
      </c>
    </row>
    <row r="677" spans="6:8">
      <c r="F677" s="5" t="str">
        <f t="shared" si="20"/>
        <v xml:space="preserve">   </v>
      </c>
      <c r="G677" s="1" t="e">
        <f>INDEX('2018 реш'!$B:$C,MATCH($F677,'2018 реш'!$B:$B,0),2)</f>
        <v>#N/A</v>
      </c>
      <c r="H677" s="553" t="e">
        <f t="shared" si="21"/>
        <v>#N/A</v>
      </c>
    </row>
    <row r="678" spans="6:8">
      <c r="F678" s="5" t="str">
        <f t="shared" si="20"/>
        <v xml:space="preserve">   </v>
      </c>
      <c r="G678" s="1" t="e">
        <f>INDEX('2018 реш'!$B:$C,MATCH($F678,'2018 реш'!$B:$B,0),2)</f>
        <v>#N/A</v>
      </c>
      <c r="H678" s="553" t="e">
        <f t="shared" si="21"/>
        <v>#N/A</v>
      </c>
    </row>
    <row r="679" spans="6:8">
      <c r="F679" s="5" t="str">
        <f t="shared" si="20"/>
        <v xml:space="preserve">   </v>
      </c>
      <c r="G679" s="1" t="e">
        <f>INDEX('2018 реш'!$B:$C,MATCH($F679,'2018 реш'!$B:$B,0),2)</f>
        <v>#N/A</v>
      </c>
      <c r="H679" s="553" t="e">
        <f t="shared" si="21"/>
        <v>#N/A</v>
      </c>
    </row>
    <row r="680" spans="6:8">
      <c r="F680" s="5" t="str">
        <f t="shared" si="20"/>
        <v xml:space="preserve">   </v>
      </c>
      <c r="G680" s="1" t="e">
        <f>INDEX('2018 реш'!$B:$C,MATCH($F680,'2018 реш'!$B:$B,0),2)</f>
        <v>#N/A</v>
      </c>
      <c r="H680" s="553" t="e">
        <f t="shared" si="21"/>
        <v>#N/A</v>
      </c>
    </row>
    <row r="681" spans="6:8">
      <c r="F681" s="5" t="str">
        <f t="shared" si="20"/>
        <v xml:space="preserve">   </v>
      </c>
      <c r="G681" s="1" t="e">
        <f>INDEX('2018 реш'!$B:$C,MATCH($F681,'2018 реш'!$B:$B,0),2)</f>
        <v>#N/A</v>
      </c>
      <c r="H681" s="553" t="e">
        <f t="shared" si="21"/>
        <v>#N/A</v>
      </c>
    </row>
    <row r="682" spans="6:8">
      <c r="F682" s="5" t="str">
        <f t="shared" si="20"/>
        <v xml:space="preserve">   </v>
      </c>
      <c r="G682" s="1" t="e">
        <f>INDEX('2018 реш'!$B:$C,MATCH($F682,'2018 реш'!$B:$B,0),2)</f>
        <v>#N/A</v>
      </c>
      <c r="H682" s="553" t="e">
        <f t="shared" si="21"/>
        <v>#N/A</v>
      </c>
    </row>
    <row r="683" spans="6:8">
      <c r="F683" s="5" t="str">
        <f t="shared" si="20"/>
        <v xml:space="preserve">   </v>
      </c>
      <c r="G683" s="1" t="e">
        <f>INDEX('2018 реш'!$B:$C,MATCH($F683,'2018 реш'!$B:$B,0),2)</f>
        <v>#N/A</v>
      </c>
      <c r="H683" s="553" t="e">
        <f t="shared" si="21"/>
        <v>#N/A</v>
      </c>
    </row>
    <row r="684" spans="6:8">
      <c r="F684" s="5" t="str">
        <f t="shared" si="20"/>
        <v xml:space="preserve">   </v>
      </c>
      <c r="G684" s="1" t="e">
        <f>INDEX('2018 реш'!$B:$C,MATCH($F684,'2018 реш'!$B:$B,0),2)</f>
        <v>#N/A</v>
      </c>
      <c r="H684" s="553" t="e">
        <f t="shared" si="21"/>
        <v>#N/A</v>
      </c>
    </row>
    <row r="685" spans="6:8">
      <c r="F685" s="5" t="str">
        <f t="shared" si="20"/>
        <v xml:space="preserve">   </v>
      </c>
      <c r="G685" s="1" t="e">
        <f>INDEX('2018 реш'!$B:$C,MATCH($F685,'2018 реш'!$B:$B,0),2)</f>
        <v>#N/A</v>
      </c>
      <c r="H685" s="553" t="e">
        <f t="shared" si="21"/>
        <v>#N/A</v>
      </c>
    </row>
    <row r="686" spans="6:8">
      <c r="F686" s="5" t="str">
        <f t="shared" si="20"/>
        <v xml:space="preserve">   </v>
      </c>
      <c r="G686" s="1" t="e">
        <f>INDEX('2018 реш'!$B:$C,MATCH($F686,'2018 реш'!$B:$B,0),2)</f>
        <v>#N/A</v>
      </c>
      <c r="H686" s="553" t="e">
        <f t="shared" si="21"/>
        <v>#N/A</v>
      </c>
    </row>
    <row r="687" spans="6:8">
      <c r="F687" s="5" t="str">
        <f t="shared" si="20"/>
        <v xml:space="preserve">   </v>
      </c>
      <c r="G687" s="1" t="e">
        <f>INDEX('2018 реш'!$B:$C,MATCH($F687,'2018 реш'!$B:$B,0),2)</f>
        <v>#N/A</v>
      </c>
      <c r="H687" s="553" t="e">
        <f t="shared" si="21"/>
        <v>#N/A</v>
      </c>
    </row>
    <row r="688" spans="6:8">
      <c r="F688" s="5" t="str">
        <f t="shared" si="20"/>
        <v xml:space="preserve">   </v>
      </c>
      <c r="G688" s="1" t="e">
        <f>INDEX('2018 реш'!$B:$C,MATCH($F688,'2018 реш'!$B:$B,0),2)</f>
        <v>#N/A</v>
      </c>
      <c r="H688" s="553" t="e">
        <f t="shared" si="21"/>
        <v>#N/A</v>
      </c>
    </row>
    <row r="689" spans="6:8">
      <c r="F689" s="5" t="str">
        <f t="shared" si="20"/>
        <v xml:space="preserve">   </v>
      </c>
      <c r="G689" s="1" t="e">
        <f>INDEX('2018 реш'!$B:$C,MATCH($F689,'2018 реш'!$B:$B,0),2)</f>
        <v>#N/A</v>
      </c>
      <c r="H689" s="553" t="e">
        <f t="shared" si="21"/>
        <v>#N/A</v>
      </c>
    </row>
    <row r="690" spans="6:8">
      <c r="F690" s="5" t="str">
        <f t="shared" si="20"/>
        <v xml:space="preserve">   </v>
      </c>
      <c r="G690" s="1" t="e">
        <f>INDEX('2018 реш'!$B:$C,MATCH($F690,'2018 реш'!$B:$B,0),2)</f>
        <v>#N/A</v>
      </c>
      <c r="H690" s="553" t="e">
        <f t="shared" si="21"/>
        <v>#N/A</v>
      </c>
    </row>
    <row r="691" spans="6:8">
      <c r="F691" s="5" t="str">
        <f t="shared" si="20"/>
        <v xml:space="preserve">   </v>
      </c>
      <c r="G691" s="1" t="e">
        <f>INDEX('2018 реш'!$B:$C,MATCH($F691,'2018 реш'!$B:$B,0),2)</f>
        <v>#N/A</v>
      </c>
      <c r="H691" s="553" t="e">
        <f t="shared" si="21"/>
        <v>#N/A</v>
      </c>
    </row>
    <row r="692" spans="6:8">
      <c r="F692" s="5" t="str">
        <f t="shared" si="20"/>
        <v xml:space="preserve">   </v>
      </c>
      <c r="G692" s="1" t="e">
        <f>INDEX('2018 реш'!$B:$C,MATCH($F692,'2018 реш'!$B:$B,0),2)</f>
        <v>#N/A</v>
      </c>
      <c r="H692" s="553" t="e">
        <f t="shared" si="21"/>
        <v>#N/A</v>
      </c>
    </row>
    <row r="693" spans="6:8">
      <c r="F693" s="5" t="str">
        <f t="shared" si="20"/>
        <v xml:space="preserve">   </v>
      </c>
      <c r="G693" s="1" t="e">
        <f>INDEX('2018 реш'!$B:$C,MATCH($F693,'2018 реш'!$B:$B,0),2)</f>
        <v>#N/A</v>
      </c>
      <c r="H693" s="553" t="e">
        <f t="shared" si="21"/>
        <v>#N/A</v>
      </c>
    </row>
    <row r="694" spans="6:8">
      <c r="F694" s="5" t="str">
        <f t="shared" si="20"/>
        <v xml:space="preserve">   </v>
      </c>
      <c r="G694" s="1" t="e">
        <f>INDEX('2018 реш'!$B:$C,MATCH($F694,'2018 реш'!$B:$B,0),2)</f>
        <v>#N/A</v>
      </c>
      <c r="H694" s="553" t="e">
        <f t="shared" si="21"/>
        <v>#N/A</v>
      </c>
    </row>
    <row r="695" spans="6:8">
      <c r="F695" s="5" t="str">
        <f t="shared" si="20"/>
        <v xml:space="preserve">   </v>
      </c>
      <c r="G695" s="1" t="e">
        <f>INDEX('2018 реш'!$B:$C,MATCH($F695,'2018 реш'!$B:$B,0),2)</f>
        <v>#N/A</v>
      </c>
      <c r="H695" s="553" t="e">
        <f t="shared" si="21"/>
        <v>#N/A</v>
      </c>
    </row>
    <row r="696" spans="6:8">
      <c r="F696" s="5" t="str">
        <f t="shared" si="20"/>
        <v xml:space="preserve">   </v>
      </c>
      <c r="G696" s="1" t="e">
        <f>INDEX('2018 реш'!$B:$C,MATCH($F696,'2018 реш'!$B:$B,0),2)</f>
        <v>#N/A</v>
      </c>
      <c r="H696" s="553" t="e">
        <f t="shared" si="21"/>
        <v>#N/A</v>
      </c>
    </row>
    <row r="697" spans="6:8">
      <c r="F697" s="5" t="str">
        <f t="shared" si="20"/>
        <v xml:space="preserve">   </v>
      </c>
      <c r="G697" s="1" t="e">
        <f>INDEX('2018 реш'!$B:$C,MATCH($F697,'2018 реш'!$B:$B,0),2)</f>
        <v>#N/A</v>
      </c>
      <c r="H697" s="553" t="e">
        <f t="shared" si="21"/>
        <v>#N/A</v>
      </c>
    </row>
    <row r="698" spans="6:8">
      <c r="F698" s="5" t="str">
        <f t="shared" si="20"/>
        <v xml:space="preserve">   </v>
      </c>
      <c r="G698" s="1" t="e">
        <f>INDEX('2018 реш'!$B:$C,MATCH($F698,'2018 реш'!$B:$B,0),2)</f>
        <v>#N/A</v>
      </c>
      <c r="H698" s="553" t="e">
        <f t="shared" si="21"/>
        <v>#N/A</v>
      </c>
    </row>
    <row r="699" spans="6:8">
      <c r="F699" s="5" t="str">
        <f t="shared" si="20"/>
        <v xml:space="preserve">   </v>
      </c>
      <c r="G699" s="1" t="e">
        <f>INDEX('2018 реш'!$B:$C,MATCH($F699,'2018 реш'!$B:$B,0),2)</f>
        <v>#N/A</v>
      </c>
      <c r="H699" s="553" t="e">
        <f t="shared" si="21"/>
        <v>#N/A</v>
      </c>
    </row>
    <row r="700" spans="6:8">
      <c r="F700" s="5" t="str">
        <f t="shared" si="20"/>
        <v xml:space="preserve">   </v>
      </c>
      <c r="G700" s="1" t="e">
        <f>INDEX('2018 реш'!$B:$C,MATCH($F700,'2018 реш'!$B:$B,0),2)</f>
        <v>#N/A</v>
      </c>
      <c r="H700" s="553" t="e">
        <f t="shared" si="21"/>
        <v>#N/A</v>
      </c>
    </row>
    <row r="701" spans="6:8">
      <c r="F701" s="5" t="str">
        <f t="shared" si="20"/>
        <v xml:space="preserve">   </v>
      </c>
      <c r="G701" s="1" t="e">
        <f>INDEX('2018 реш'!$B:$C,MATCH($F701,'2018 реш'!$B:$B,0),2)</f>
        <v>#N/A</v>
      </c>
      <c r="H701" s="553" t="e">
        <f t="shared" si="21"/>
        <v>#N/A</v>
      </c>
    </row>
    <row r="702" spans="6:8">
      <c r="F702" s="5" t="str">
        <f t="shared" si="20"/>
        <v xml:space="preserve">   </v>
      </c>
      <c r="G702" s="1" t="e">
        <f>INDEX('2018 реш'!$B:$C,MATCH($F702,'2018 реш'!$B:$B,0),2)</f>
        <v>#N/A</v>
      </c>
      <c r="H702" s="553" t="e">
        <f t="shared" si="21"/>
        <v>#N/A</v>
      </c>
    </row>
    <row r="703" spans="6:8">
      <c r="F703" s="5" t="str">
        <f t="shared" si="20"/>
        <v xml:space="preserve">   </v>
      </c>
      <c r="G703" s="1" t="e">
        <f>INDEX('2018 реш'!$B:$C,MATCH($F703,'2018 реш'!$B:$B,0),2)</f>
        <v>#N/A</v>
      </c>
      <c r="H703" s="553" t="e">
        <f t="shared" si="21"/>
        <v>#N/A</v>
      </c>
    </row>
    <row r="704" spans="6:8">
      <c r="F704" s="5" t="str">
        <f t="shared" si="20"/>
        <v xml:space="preserve">   </v>
      </c>
      <c r="G704" s="1" t="e">
        <f>INDEX('2018 реш'!$B:$C,MATCH($F704,'2018 реш'!$B:$B,0),2)</f>
        <v>#N/A</v>
      </c>
      <c r="H704" s="553" t="e">
        <f t="shared" si="21"/>
        <v>#N/A</v>
      </c>
    </row>
    <row r="705" spans="6:8">
      <c r="F705" s="5" t="str">
        <f t="shared" si="20"/>
        <v xml:space="preserve">   </v>
      </c>
      <c r="G705" s="1" t="e">
        <f>INDEX('2018 реш'!$B:$C,MATCH($F705,'2018 реш'!$B:$B,0),2)</f>
        <v>#N/A</v>
      </c>
      <c r="H705" s="553" t="e">
        <f t="shared" si="21"/>
        <v>#N/A</v>
      </c>
    </row>
    <row r="706" spans="6:8">
      <c r="F706" s="5" t="str">
        <f t="shared" si="20"/>
        <v xml:space="preserve">   </v>
      </c>
      <c r="G706" s="1" t="e">
        <f>INDEX('2018 реш'!$B:$C,MATCH($F706,'2018 реш'!$B:$B,0),2)</f>
        <v>#N/A</v>
      </c>
      <c r="H706" s="553" t="e">
        <f t="shared" si="21"/>
        <v>#N/A</v>
      </c>
    </row>
    <row r="707" spans="6:8">
      <c r="F707" s="5" t="str">
        <f t="shared" si="20"/>
        <v xml:space="preserve">   </v>
      </c>
      <c r="G707" s="1" t="e">
        <f>INDEX('2018 реш'!$B:$C,MATCH($F707,'2018 реш'!$B:$B,0),2)</f>
        <v>#N/A</v>
      </c>
      <c r="H707" s="553" t="e">
        <f t="shared" si="21"/>
        <v>#N/A</v>
      </c>
    </row>
    <row r="708" spans="6:8">
      <c r="F708" s="5" t="str">
        <f t="shared" si="20"/>
        <v xml:space="preserve">   </v>
      </c>
      <c r="G708" s="1" t="e">
        <f>INDEX('2018 реш'!$B:$C,MATCH($F708,'2018 реш'!$B:$B,0),2)</f>
        <v>#N/A</v>
      </c>
      <c r="H708" s="553" t="e">
        <f t="shared" si="21"/>
        <v>#N/A</v>
      </c>
    </row>
    <row r="709" spans="6:8">
      <c r="F709" s="5" t="str">
        <f t="shared" si="20"/>
        <v xml:space="preserve">   </v>
      </c>
      <c r="G709" s="1" t="e">
        <f>INDEX('2018 реш'!$B:$C,MATCH($F709,'2018 реш'!$B:$B,0),2)</f>
        <v>#N/A</v>
      </c>
      <c r="H709" s="553" t="e">
        <f t="shared" si="21"/>
        <v>#N/A</v>
      </c>
    </row>
    <row r="710" spans="6:8">
      <c r="F710" s="5" t="str">
        <f t="shared" si="20"/>
        <v xml:space="preserve">   </v>
      </c>
      <c r="G710" s="1" t="e">
        <f>INDEX('2018 реш'!$B:$C,MATCH($F710,'2018 реш'!$B:$B,0),2)</f>
        <v>#N/A</v>
      </c>
      <c r="H710" s="553" t="e">
        <f t="shared" si="21"/>
        <v>#N/A</v>
      </c>
    </row>
    <row r="711" spans="6:8">
      <c r="F711" s="5" t="str">
        <f t="shared" si="20"/>
        <v xml:space="preserve">   </v>
      </c>
      <c r="G711" s="1" t="e">
        <f>INDEX('2018 реш'!$B:$C,MATCH($F711,'2018 реш'!$B:$B,0),2)</f>
        <v>#N/A</v>
      </c>
      <c r="H711" s="553" t="e">
        <f t="shared" si="21"/>
        <v>#N/A</v>
      </c>
    </row>
    <row r="712" spans="6:8">
      <c r="F712" s="5" t="str">
        <f t="shared" si="20"/>
        <v xml:space="preserve">   </v>
      </c>
      <c r="G712" s="1" t="e">
        <f>INDEX('2018 реш'!$B:$C,MATCH($F712,'2018 реш'!$B:$B,0),2)</f>
        <v>#N/A</v>
      </c>
      <c r="H712" s="553" t="e">
        <f t="shared" si="21"/>
        <v>#N/A</v>
      </c>
    </row>
    <row r="713" spans="6:8">
      <c r="F713" s="5" t="str">
        <f t="shared" ref="F713:F776" si="22">CONCATENATE(A713," ",B713," ",C713," ",D713)</f>
        <v xml:space="preserve">   </v>
      </c>
      <c r="G713" s="1" t="e">
        <f>INDEX('2018 реш'!$B:$C,MATCH($F713,'2018 реш'!$B:$B,0),2)</f>
        <v>#N/A</v>
      </c>
      <c r="H713" s="553" t="e">
        <f t="shared" ref="H713:H776" si="23">IF(E713=G713,1,0)</f>
        <v>#N/A</v>
      </c>
    </row>
    <row r="714" spans="6:8">
      <c r="F714" s="5" t="str">
        <f t="shared" si="22"/>
        <v xml:space="preserve">   </v>
      </c>
      <c r="G714" s="1" t="e">
        <f>INDEX('2018 реш'!$B:$C,MATCH($F714,'2018 реш'!$B:$B,0),2)</f>
        <v>#N/A</v>
      </c>
      <c r="H714" s="553" t="e">
        <f t="shared" si="23"/>
        <v>#N/A</v>
      </c>
    </row>
    <row r="715" spans="6:8">
      <c r="F715" s="5" t="str">
        <f t="shared" si="22"/>
        <v xml:space="preserve">   </v>
      </c>
      <c r="G715" s="1" t="e">
        <f>INDEX('2018 реш'!$B:$C,MATCH($F715,'2018 реш'!$B:$B,0),2)</f>
        <v>#N/A</v>
      </c>
      <c r="H715" s="553" t="e">
        <f t="shared" si="23"/>
        <v>#N/A</v>
      </c>
    </row>
    <row r="716" spans="6:8">
      <c r="F716" s="5" t="str">
        <f t="shared" si="22"/>
        <v xml:space="preserve">   </v>
      </c>
      <c r="G716" s="1" t="e">
        <f>INDEX('2018 реш'!$B:$C,MATCH($F716,'2018 реш'!$B:$B,0),2)</f>
        <v>#N/A</v>
      </c>
      <c r="H716" s="553" t="e">
        <f t="shared" si="23"/>
        <v>#N/A</v>
      </c>
    </row>
    <row r="717" spans="6:8">
      <c r="F717" s="5" t="str">
        <f t="shared" si="22"/>
        <v xml:space="preserve">   </v>
      </c>
      <c r="G717" s="1" t="e">
        <f>INDEX('2018 реш'!$B:$C,MATCH($F717,'2018 реш'!$B:$B,0),2)</f>
        <v>#N/A</v>
      </c>
      <c r="H717" s="553" t="e">
        <f t="shared" si="23"/>
        <v>#N/A</v>
      </c>
    </row>
    <row r="718" spans="6:8">
      <c r="F718" s="5" t="str">
        <f t="shared" si="22"/>
        <v xml:space="preserve">   </v>
      </c>
      <c r="G718" s="1" t="e">
        <f>INDEX('2018 реш'!$B:$C,MATCH($F718,'2018 реш'!$B:$B,0),2)</f>
        <v>#N/A</v>
      </c>
      <c r="H718" s="553" t="e">
        <f t="shared" si="23"/>
        <v>#N/A</v>
      </c>
    </row>
    <row r="719" spans="6:8">
      <c r="F719" s="5" t="str">
        <f t="shared" si="22"/>
        <v xml:space="preserve">   </v>
      </c>
      <c r="G719" s="1" t="e">
        <f>INDEX('2018 реш'!$B:$C,MATCH($F719,'2018 реш'!$B:$B,0),2)</f>
        <v>#N/A</v>
      </c>
      <c r="H719" s="553" t="e">
        <f t="shared" si="23"/>
        <v>#N/A</v>
      </c>
    </row>
    <row r="720" spans="6:8">
      <c r="F720" s="5" t="str">
        <f t="shared" si="22"/>
        <v xml:space="preserve">   </v>
      </c>
      <c r="G720" s="1" t="e">
        <f>INDEX('2018 реш'!$B:$C,MATCH($F720,'2018 реш'!$B:$B,0),2)</f>
        <v>#N/A</v>
      </c>
      <c r="H720" s="553" t="e">
        <f t="shared" si="23"/>
        <v>#N/A</v>
      </c>
    </row>
    <row r="721" spans="6:8">
      <c r="F721" s="5" t="str">
        <f t="shared" si="22"/>
        <v xml:space="preserve">   </v>
      </c>
      <c r="G721" s="1" t="e">
        <f>INDEX('2018 реш'!$B:$C,MATCH($F721,'2018 реш'!$B:$B,0),2)</f>
        <v>#N/A</v>
      </c>
      <c r="H721" s="553" t="e">
        <f t="shared" si="23"/>
        <v>#N/A</v>
      </c>
    </row>
    <row r="722" spans="6:8">
      <c r="F722" s="5" t="str">
        <f t="shared" si="22"/>
        <v xml:space="preserve">   </v>
      </c>
      <c r="G722" s="1" t="e">
        <f>INDEX('2018 реш'!$B:$C,MATCH($F722,'2018 реш'!$B:$B,0),2)</f>
        <v>#N/A</v>
      </c>
      <c r="H722" s="553" t="e">
        <f t="shared" si="23"/>
        <v>#N/A</v>
      </c>
    </row>
    <row r="723" spans="6:8">
      <c r="F723" s="5" t="str">
        <f t="shared" si="22"/>
        <v xml:space="preserve">   </v>
      </c>
      <c r="G723" s="1" t="e">
        <f>INDEX('2018 реш'!$B:$C,MATCH($F723,'2018 реш'!$B:$B,0),2)</f>
        <v>#N/A</v>
      </c>
      <c r="H723" s="553" t="e">
        <f t="shared" si="23"/>
        <v>#N/A</v>
      </c>
    </row>
    <row r="724" spans="6:8">
      <c r="F724" s="5" t="str">
        <f t="shared" si="22"/>
        <v xml:space="preserve">   </v>
      </c>
      <c r="G724" s="1" t="e">
        <f>INDEX('2018 реш'!$B:$C,MATCH($F724,'2018 реш'!$B:$B,0),2)</f>
        <v>#N/A</v>
      </c>
      <c r="H724" s="553" t="e">
        <f t="shared" si="23"/>
        <v>#N/A</v>
      </c>
    </row>
    <row r="725" spans="6:8">
      <c r="F725" s="5" t="str">
        <f t="shared" si="22"/>
        <v xml:space="preserve">   </v>
      </c>
      <c r="G725" s="1" t="e">
        <f>INDEX('2018 реш'!$B:$C,MATCH($F725,'2018 реш'!$B:$B,0),2)</f>
        <v>#N/A</v>
      </c>
      <c r="H725" s="553" t="e">
        <f t="shared" si="23"/>
        <v>#N/A</v>
      </c>
    </row>
    <row r="726" spans="6:8">
      <c r="F726" s="5" t="str">
        <f t="shared" si="22"/>
        <v xml:space="preserve">   </v>
      </c>
      <c r="G726" s="1" t="e">
        <f>INDEX('2018 реш'!$B:$C,MATCH($F726,'2018 реш'!$B:$B,0),2)</f>
        <v>#N/A</v>
      </c>
      <c r="H726" s="553" t="e">
        <f t="shared" si="23"/>
        <v>#N/A</v>
      </c>
    </row>
    <row r="727" spans="6:8">
      <c r="F727" s="5" t="str">
        <f t="shared" si="22"/>
        <v xml:space="preserve">   </v>
      </c>
      <c r="G727" s="1" t="e">
        <f>INDEX('2018 реш'!$B:$C,MATCH($F727,'2018 реш'!$B:$B,0),2)</f>
        <v>#N/A</v>
      </c>
      <c r="H727" s="553" t="e">
        <f t="shared" si="23"/>
        <v>#N/A</v>
      </c>
    </row>
    <row r="728" spans="6:8">
      <c r="F728" s="5" t="str">
        <f t="shared" si="22"/>
        <v xml:space="preserve">   </v>
      </c>
      <c r="G728" s="1" t="e">
        <f>INDEX('2018 реш'!$B:$C,MATCH($F728,'2018 реш'!$B:$B,0),2)</f>
        <v>#N/A</v>
      </c>
      <c r="H728" s="553" t="e">
        <f t="shared" si="23"/>
        <v>#N/A</v>
      </c>
    </row>
    <row r="729" spans="6:8">
      <c r="F729" s="5" t="str">
        <f t="shared" si="22"/>
        <v xml:space="preserve">   </v>
      </c>
      <c r="G729" s="1" t="e">
        <f>INDEX('2018 реш'!$B:$C,MATCH($F729,'2018 реш'!$B:$B,0),2)</f>
        <v>#N/A</v>
      </c>
      <c r="H729" s="553" t="e">
        <f t="shared" si="23"/>
        <v>#N/A</v>
      </c>
    </row>
    <row r="730" spans="6:8">
      <c r="F730" s="5" t="str">
        <f t="shared" si="22"/>
        <v xml:space="preserve">   </v>
      </c>
      <c r="G730" s="1" t="e">
        <f>INDEX('2018 реш'!$B:$C,MATCH($F730,'2018 реш'!$B:$B,0),2)</f>
        <v>#N/A</v>
      </c>
      <c r="H730" s="553" t="e">
        <f t="shared" si="23"/>
        <v>#N/A</v>
      </c>
    </row>
    <row r="731" spans="6:8">
      <c r="F731" s="5" t="str">
        <f t="shared" si="22"/>
        <v xml:space="preserve">   </v>
      </c>
      <c r="G731" s="1" t="e">
        <f>INDEX('2018 реш'!$B:$C,MATCH($F731,'2018 реш'!$B:$B,0),2)</f>
        <v>#N/A</v>
      </c>
      <c r="H731" s="553" t="e">
        <f t="shared" si="23"/>
        <v>#N/A</v>
      </c>
    </row>
    <row r="732" spans="6:8">
      <c r="F732" s="5" t="str">
        <f t="shared" si="22"/>
        <v xml:space="preserve">   </v>
      </c>
      <c r="G732" s="1" t="e">
        <f>INDEX('2018 реш'!$B:$C,MATCH($F732,'2018 реш'!$B:$B,0),2)</f>
        <v>#N/A</v>
      </c>
      <c r="H732" s="553" t="e">
        <f t="shared" si="23"/>
        <v>#N/A</v>
      </c>
    </row>
    <row r="733" spans="6:8">
      <c r="F733" s="5" t="str">
        <f t="shared" si="22"/>
        <v xml:space="preserve">   </v>
      </c>
      <c r="G733" s="1" t="e">
        <f>INDEX('2018 реш'!$B:$C,MATCH($F733,'2018 реш'!$B:$B,0),2)</f>
        <v>#N/A</v>
      </c>
      <c r="H733" s="553" t="e">
        <f t="shared" si="23"/>
        <v>#N/A</v>
      </c>
    </row>
    <row r="734" spans="6:8">
      <c r="F734" s="5" t="str">
        <f t="shared" si="22"/>
        <v xml:space="preserve">   </v>
      </c>
      <c r="G734" s="1" t="e">
        <f>INDEX('2018 реш'!$B:$C,MATCH($F734,'2018 реш'!$B:$B,0),2)</f>
        <v>#N/A</v>
      </c>
      <c r="H734" s="553" t="e">
        <f t="shared" si="23"/>
        <v>#N/A</v>
      </c>
    </row>
    <row r="735" spans="6:8">
      <c r="F735" s="5" t="str">
        <f t="shared" si="22"/>
        <v xml:space="preserve">   </v>
      </c>
      <c r="G735" s="1" t="e">
        <f>INDEX('2018 реш'!$B:$C,MATCH($F735,'2018 реш'!$B:$B,0),2)</f>
        <v>#N/A</v>
      </c>
      <c r="H735" s="553" t="e">
        <f t="shared" si="23"/>
        <v>#N/A</v>
      </c>
    </row>
    <row r="736" spans="6:8">
      <c r="F736" s="5" t="str">
        <f t="shared" si="22"/>
        <v xml:space="preserve">   </v>
      </c>
      <c r="G736" s="1" t="e">
        <f>INDEX('2018 реш'!$B:$C,MATCH($F736,'2018 реш'!$B:$B,0),2)</f>
        <v>#N/A</v>
      </c>
      <c r="H736" s="553" t="e">
        <f t="shared" si="23"/>
        <v>#N/A</v>
      </c>
    </row>
    <row r="737" spans="6:8">
      <c r="F737" s="5" t="str">
        <f t="shared" si="22"/>
        <v xml:space="preserve">   </v>
      </c>
      <c r="G737" s="1" t="e">
        <f>INDEX('2018 реш'!$B:$C,MATCH($F737,'2018 реш'!$B:$B,0),2)</f>
        <v>#N/A</v>
      </c>
      <c r="H737" s="553" t="e">
        <f t="shared" si="23"/>
        <v>#N/A</v>
      </c>
    </row>
    <row r="738" spans="6:8">
      <c r="F738" s="5" t="str">
        <f t="shared" si="22"/>
        <v xml:space="preserve">   </v>
      </c>
      <c r="G738" s="1" t="e">
        <f>INDEX('2018 реш'!$B:$C,MATCH($F738,'2018 реш'!$B:$B,0),2)</f>
        <v>#N/A</v>
      </c>
      <c r="H738" s="553" t="e">
        <f t="shared" si="23"/>
        <v>#N/A</v>
      </c>
    </row>
    <row r="739" spans="6:8">
      <c r="F739" s="5" t="str">
        <f t="shared" si="22"/>
        <v xml:space="preserve">   </v>
      </c>
      <c r="G739" s="1" t="e">
        <f>INDEX('2018 реш'!$B:$C,MATCH($F739,'2018 реш'!$B:$B,0),2)</f>
        <v>#N/A</v>
      </c>
      <c r="H739" s="553" t="e">
        <f t="shared" si="23"/>
        <v>#N/A</v>
      </c>
    </row>
    <row r="740" spans="6:8">
      <c r="F740" s="5" t="str">
        <f t="shared" si="22"/>
        <v xml:space="preserve">   </v>
      </c>
      <c r="G740" s="1" t="e">
        <f>INDEX('2018 реш'!$B:$C,MATCH($F740,'2018 реш'!$B:$B,0),2)</f>
        <v>#N/A</v>
      </c>
      <c r="H740" s="553" t="e">
        <f t="shared" si="23"/>
        <v>#N/A</v>
      </c>
    </row>
    <row r="741" spans="6:8">
      <c r="F741" s="5" t="str">
        <f t="shared" si="22"/>
        <v xml:space="preserve">   </v>
      </c>
      <c r="G741" s="1" t="e">
        <f>INDEX('2018 реш'!$B:$C,MATCH($F741,'2018 реш'!$B:$B,0),2)</f>
        <v>#N/A</v>
      </c>
      <c r="H741" s="553" t="e">
        <f t="shared" si="23"/>
        <v>#N/A</v>
      </c>
    </row>
    <row r="742" spans="6:8">
      <c r="F742" s="5" t="str">
        <f t="shared" si="22"/>
        <v xml:space="preserve">   </v>
      </c>
      <c r="G742" s="1" t="e">
        <f>INDEX('2018 реш'!$B:$C,MATCH($F742,'2018 реш'!$B:$B,0),2)</f>
        <v>#N/A</v>
      </c>
      <c r="H742" s="553" t="e">
        <f t="shared" si="23"/>
        <v>#N/A</v>
      </c>
    </row>
    <row r="743" spans="6:8">
      <c r="F743" s="5" t="str">
        <f t="shared" si="22"/>
        <v xml:space="preserve">   </v>
      </c>
      <c r="G743" s="1" t="e">
        <f>INDEX('2018 реш'!$B:$C,MATCH($F743,'2018 реш'!$B:$B,0),2)</f>
        <v>#N/A</v>
      </c>
      <c r="H743" s="553" t="e">
        <f t="shared" si="23"/>
        <v>#N/A</v>
      </c>
    </row>
    <row r="744" spans="6:8">
      <c r="F744" s="5" t="str">
        <f t="shared" si="22"/>
        <v xml:space="preserve">   </v>
      </c>
      <c r="G744" s="1" t="e">
        <f>INDEX('2018 реш'!$B:$C,MATCH($F744,'2018 реш'!$B:$B,0),2)</f>
        <v>#N/A</v>
      </c>
      <c r="H744" s="553" t="e">
        <f t="shared" si="23"/>
        <v>#N/A</v>
      </c>
    </row>
    <row r="745" spans="6:8">
      <c r="F745" s="5" t="str">
        <f t="shared" si="22"/>
        <v xml:space="preserve">   </v>
      </c>
      <c r="G745" s="1" t="e">
        <f>INDEX('2018 реш'!$B:$C,MATCH($F745,'2018 реш'!$B:$B,0),2)</f>
        <v>#N/A</v>
      </c>
      <c r="H745" s="553" t="e">
        <f t="shared" si="23"/>
        <v>#N/A</v>
      </c>
    </row>
    <row r="746" spans="6:8">
      <c r="F746" s="5" t="str">
        <f t="shared" si="22"/>
        <v xml:space="preserve">   </v>
      </c>
      <c r="G746" s="1" t="e">
        <f>INDEX('2018 реш'!$B:$C,MATCH($F746,'2018 реш'!$B:$B,0),2)</f>
        <v>#N/A</v>
      </c>
      <c r="H746" s="553" t="e">
        <f t="shared" si="23"/>
        <v>#N/A</v>
      </c>
    </row>
    <row r="747" spans="6:8">
      <c r="F747" s="5" t="str">
        <f t="shared" si="22"/>
        <v xml:space="preserve">   </v>
      </c>
      <c r="G747" s="1" t="e">
        <f>INDEX('2018 реш'!$B:$C,MATCH($F747,'2018 реш'!$B:$B,0),2)</f>
        <v>#N/A</v>
      </c>
      <c r="H747" s="553" t="e">
        <f t="shared" si="23"/>
        <v>#N/A</v>
      </c>
    </row>
    <row r="748" spans="6:8">
      <c r="F748" s="5" t="str">
        <f t="shared" si="22"/>
        <v xml:space="preserve">   </v>
      </c>
      <c r="G748" s="1" t="e">
        <f>INDEX('2018 реш'!$B:$C,MATCH($F748,'2018 реш'!$B:$B,0),2)</f>
        <v>#N/A</v>
      </c>
      <c r="H748" s="553" t="e">
        <f t="shared" si="23"/>
        <v>#N/A</v>
      </c>
    </row>
    <row r="749" spans="6:8">
      <c r="F749" s="5" t="str">
        <f t="shared" si="22"/>
        <v xml:space="preserve">   </v>
      </c>
      <c r="G749" s="1" t="e">
        <f>INDEX('2018 реш'!$B:$C,MATCH($F749,'2018 реш'!$B:$B,0),2)</f>
        <v>#N/A</v>
      </c>
      <c r="H749" s="553" t="e">
        <f t="shared" si="23"/>
        <v>#N/A</v>
      </c>
    </row>
    <row r="750" spans="6:8">
      <c r="F750" s="5" t="str">
        <f t="shared" si="22"/>
        <v xml:space="preserve">   </v>
      </c>
      <c r="G750" s="1" t="e">
        <f>INDEX('2018 реш'!$B:$C,MATCH($F750,'2018 реш'!$B:$B,0),2)</f>
        <v>#N/A</v>
      </c>
      <c r="H750" s="553" t="e">
        <f t="shared" si="23"/>
        <v>#N/A</v>
      </c>
    </row>
    <row r="751" spans="6:8">
      <c r="F751" s="5" t="str">
        <f t="shared" si="22"/>
        <v xml:space="preserve">   </v>
      </c>
      <c r="G751" s="1" t="e">
        <f>INDEX('2018 реш'!$B:$C,MATCH($F751,'2018 реш'!$B:$B,0),2)</f>
        <v>#N/A</v>
      </c>
      <c r="H751" s="553" t="e">
        <f t="shared" si="23"/>
        <v>#N/A</v>
      </c>
    </row>
    <row r="752" spans="6:8">
      <c r="F752" s="5" t="str">
        <f t="shared" si="22"/>
        <v xml:space="preserve">   </v>
      </c>
      <c r="G752" s="1" t="e">
        <f>INDEX('2018 реш'!$B:$C,MATCH($F752,'2018 реш'!$B:$B,0),2)</f>
        <v>#N/A</v>
      </c>
      <c r="H752" s="553" t="e">
        <f t="shared" si="23"/>
        <v>#N/A</v>
      </c>
    </row>
    <row r="753" spans="6:8">
      <c r="F753" s="5" t="str">
        <f t="shared" si="22"/>
        <v xml:space="preserve">   </v>
      </c>
      <c r="G753" s="1" t="e">
        <f>INDEX('2018 реш'!$B:$C,MATCH($F753,'2018 реш'!$B:$B,0),2)</f>
        <v>#N/A</v>
      </c>
      <c r="H753" s="553" t="e">
        <f t="shared" si="23"/>
        <v>#N/A</v>
      </c>
    </row>
    <row r="754" spans="6:8">
      <c r="F754" s="5" t="str">
        <f t="shared" si="22"/>
        <v xml:space="preserve">   </v>
      </c>
      <c r="G754" s="1" t="e">
        <f>INDEX('2018 реш'!$B:$C,MATCH($F754,'2018 реш'!$B:$B,0),2)</f>
        <v>#N/A</v>
      </c>
      <c r="H754" s="553" t="e">
        <f t="shared" si="23"/>
        <v>#N/A</v>
      </c>
    </row>
    <row r="755" spans="6:8">
      <c r="F755" s="5" t="str">
        <f t="shared" si="22"/>
        <v xml:space="preserve">   </v>
      </c>
      <c r="G755" s="1" t="e">
        <f>INDEX('2018 реш'!$B:$C,MATCH($F755,'2018 реш'!$B:$B,0),2)</f>
        <v>#N/A</v>
      </c>
      <c r="H755" s="553" t="e">
        <f t="shared" si="23"/>
        <v>#N/A</v>
      </c>
    </row>
    <row r="756" spans="6:8">
      <c r="F756" s="5" t="str">
        <f t="shared" si="22"/>
        <v xml:space="preserve">   </v>
      </c>
      <c r="G756" s="1" t="e">
        <f>INDEX('2018 реш'!$B:$C,MATCH($F756,'2018 реш'!$B:$B,0),2)</f>
        <v>#N/A</v>
      </c>
      <c r="H756" s="553" t="e">
        <f t="shared" si="23"/>
        <v>#N/A</v>
      </c>
    </row>
    <row r="757" spans="6:8">
      <c r="F757" s="5" t="str">
        <f t="shared" si="22"/>
        <v xml:space="preserve">   </v>
      </c>
      <c r="G757" s="1" t="e">
        <f>INDEX('2018 реш'!$B:$C,MATCH($F757,'2018 реш'!$B:$B,0),2)</f>
        <v>#N/A</v>
      </c>
      <c r="H757" s="553" t="e">
        <f t="shared" si="23"/>
        <v>#N/A</v>
      </c>
    </row>
    <row r="758" spans="6:8">
      <c r="F758" s="5" t="str">
        <f t="shared" si="22"/>
        <v xml:space="preserve">   </v>
      </c>
      <c r="G758" s="1" t="e">
        <f>INDEX('2018 реш'!$B:$C,MATCH($F758,'2018 реш'!$B:$B,0),2)</f>
        <v>#N/A</v>
      </c>
      <c r="H758" s="553" t="e">
        <f t="shared" si="23"/>
        <v>#N/A</v>
      </c>
    </row>
    <row r="759" spans="6:8">
      <c r="F759" s="5" t="str">
        <f t="shared" si="22"/>
        <v xml:space="preserve">   </v>
      </c>
      <c r="G759" s="1" t="e">
        <f>INDEX('2018 реш'!$B:$C,MATCH($F759,'2018 реш'!$B:$B,0),2)</f>
        <v>#N/A</v>
      </c>
      <c r="H759" s="553" t="e">
        <f t="shared" si="23"/>
        <v>#N/A</v>
      </c>
    </row>
    <row r="760" spans="6:8">
      <c r="F760" s="5" t="str">
        <f t="shared" si="22"/>
        <v xml:space="preserve">   </v>
      </c>
      <c r="G760" s="1" t="e">
        <f>INDEX('2018 реш'!$B:$C,MATCH($F760,'2018 реш'!$B:$B,0),2)</f>
        <v>#N/A</v>
      </c>
      <c r="H760" s="553" t="e">
        <f t="shared" si="23"/>
        <v>#N/A</v>
      </c>
    </row>
    <row r="761" spans="6:8">
      <c r="F761" s="5" t="str">
        <f t="shared" si="22"/>
        <v xml:space="preserve">   </v>
      </c>
      <c r="G761" s="1" t="e">
        <f>INDEX('2018 реш'!$B:$C,MATCH($F761,'2018 реш'!$B:$B,0),2)</f>
        <v>#N/A</v>
      </c>
      <c r="H761" s="553" t="e">
        <f t="shared" si="23"/>
        <v>#N/A</v>
      </c>
    </row>
    <row r="762" spans="6:8">
      <c r="F762" s="5" t="str">
        <f t="shared" si="22"/>
        <v xml:space="preserve">   </v>
      </c>
      <c r="G762" s="1" t="e">
        <f>INDEX('2018 реш'!$B:$C,MATCH($F762,'2018 реш'!$B:$B,0),2)</f>
        <v>#N/A</v>
      </c>
      <c r="H762" s="553" t="e">
        <f t="shared" si="23"/>
        <v>#N/A</v>
      </c>
    </row>
    <row r="763" spans="6:8">
      <c r="F763" s="5" t="str">
        <f t="shared" si="22"/>
        <v xml:space="preserve">   </v>
      </c>
      <c r="G763" s="1" t="e">
        <f>INDEX('2018 реш'!$B:$C,MATCH($F763,'2018 реш'!$B:$B,0),2)</f>
        <v>#N/A</v>
      </c>
      <c r="H763" s="553" t="e">
        <f t="shared" si="23"/>
        <v>#N/A</v>
      </c>
    </row>
    <row r="764" spans="6:8">
      <c r="F764" s="5" t="str">
        <f t="shared" si="22"/>
        <v xml:space="preserve">   </v>
      </c>
      <c r="G764" s="1" t="e">
        <f>INDEX('2018 реш'!$B:$C,MATCH($F764,'2018 реш'!$B:$B,0),2)</f>
        <v>#N/A</v>
      </c>
      <c r="H764" s="553" t="e">
        <f t="shared" si="23"/>
        <v>#N/A</v>
      </c>
    </row>
    <row r="765" spans="6:8">
      <c r="F765" s="5" t="str">
        <f t="shared" si="22"/>
        <v xml:space="preserve">   </v>
      </c>
      <c r="G765" s="1" t="e">
        <f>INDEX('2018 реш'!$B:$C,MATCH($F765,'2018 реш'!$B:$B,0),2)</f>
        <v>#N/A</v>
      </c>
      <c r="H765" s="553" t="e">
        <f t="shared" si="23"/>
        <v>#N/A</v>
      </c>
    </row>
    <row r="766" spans="6:8">
      <c r="F766" s="5" t="str">
        <f t="shared" si="22"/>
        <v xml:space="preserve">   </v>
      </c>
      <c r="G766" s="1" t="e">
        <f>INDEX('2018 реш'!$B:$C,MATCH($F766,'2018 реш'!$B:$B,0),2)</f>
        <v>#N/A</v>
      </c>
      <c r="H766" s="553" t="e">
        <f t="shared" si="23"/>
        <v>#N/A</v>
      </c>
    </row>
    <row r="767" spans="6:8">
      <c r="F767" s="5" t="str">
        <f t="shared" si="22"/>
        <v xml:space="preserve">   </v>
      </c>
      <c r="G767" s="1" t="e">
        <f>INDEX('2018 реш'!$B:$C,MATCH($F767,'2018 реш'!$B:$B,0),2)</f>
        <v>#N/A</v>
      </c>
      <c r="H767" s="553" t="e">
        <f t="shared" si="23"/>
        <v>#N/A</v>
      </c>
    </row>
    <row r="768" spans="6:8">
      <c r="F768" s="5" t="str">
        <f t="shared" si="22"/>
        <v xml:space="preserve">   </v>
      </c>
      <c r="G768" s="1" t="e">
        <f>INDEX('2018 реш'!$B:$C,MATCH($F768,'2018 реш'!$B:$B,0),2)</f>
        <v>#N/A</v>
      </c>
      <c r="H768" s="553" t="e">
        <f t="shared" si="23"/>
        <v>#N/A</v>
      </c>
    </row>
    <row r="769" spans="6:8">
      <c r="F769" s="5" t="str">
        <f t="shared" si="22"/>
        <v xml:space="preserve">   </v>
      </c>
      <c r="G769" s="1" t="e">
        <f>INDEX('2018 реш'!$B:$C,MATCH($F769,'2018 реш'!$B:$B,0),2)</f>
        <v>#N/A</v>
      </c>
      <c r="H769" s="553" t="e">
        <f t="shared" si="23"/>
        <v>#N/A</v>
      </c>
    </row>
    <row r="770" spans="6:8">
      <c r="F770" s="5" t="str">
        <f t="shared" si="22"/>
        <v xml:space="preserve">   </v>
      </c>
      <c r="G770" s="1" t="e">
        <f>INDEX('2018 реш'!$B:$C,MATCH($F770,'2018 реш'!$B:$B,0),2)</f>
        <v>#N/A</v>
      </c>
      <c r="H770" s="553" t="e">
        <f t="shared" si="23"/>
        <v>#N/A</v>
      </c>
    </row>
    <row r="771" spans="6:8">
      <c r="F771" s="5" t="str">
        <f t="shared" si="22"/>
        <v xml:space="preserve">   </v>
      </c>
      <c r="G771" s="1" t="e">
        <f>INDEX('2018 реш'!$B:$C,MATCH($F771,'2018 реш'!$B:$B,0),2)</f>
        <v>#N/A</v>
      </c>
      <c r="H771" s="553" t="e">
        <f t="shared" si="23"/>
        <v>#N/A</v>
      </c>
    </row>
    <row r="772" spans="6:8">
      <c r="F772" s="5" t="str">
        <f t="shared" si="22"/>
        <v xml:space="preserve">   </v>
      </c>
      <c r="G772" s="1" t="e">
        <f>INDEX('2018 реш'!$B:$C,MATCH($F772,'2018 реш'!$B:$B,0),2)</f>
        <v>#N/A</v>
      </c>
      <c r="H772" s="553" t="e">
        <f t="shared" si="23"/>
        <v>#N/A</v>
      </c>
    </row>
    <row r="773" spans="6:8">
      <c r="F773" s="5" t="str">
        <f t="shared" si="22"/>
        <v xml:space="preserve">   </v>
      </c>
      <c r="G773" s="1" t="e">
        <f>INDEX('2018 реш'!$B:$C,MATCH($F773,'2018 реш'!$B:$B,0),2)</f>
        <v>#N/A</v>
      </c>
      <c r="H773" s="553" t="e">
        <f t="shared" si="23"/>
        <v>#N/A</v>
      </c>
    </row>
    <row r="774" spans="6:8">
      <c r="F774" s="5" t="str">
        <f t="shared" si="22"/>
        <v xml:space="preserve">   </v>
      </c>
      <c r="G774" s="1" t="e">
        <f>INDEX('2018 реш'!$B:$C,MATCH($F774,'2018 реш'!$B:$B,0),2)</f>
        <v>#N/A</v>
      </c>
      <c r="H774" s="553" t="e">
        <f t="shared" si="23"/>
        <v>#N/A</v>
      </c>
    </row>
    <row r="775" spans="6:8">
      <c r="F775" s="5" t="str">
        <f t="shared" si="22"/>
        <v xml:space="preserve">   </v>
      </c>
      <c r="G775" s="1" t="e">
        <f>INDEX('2018 реш'!$B:$C,MATCH($F775,'2018 реш'!$B:$B,0),2)</f>
        <v>#N/A</v>
      </c>
      <c r="H775" s="553" t="e">
        <f t="shared" si="23"/>
        <v>#N/A</v>
      </c>
    </row>
    <row r="776" spans="6:8">
      <c r="F776" s="5" t="str">
        <f t="shared" si="22"/>
        <v xml:space="preserve">   </v>
      </c>
      <c r="G776" s="1" t="e">
        <f>INDEX('2018 реш'!$B:$C,MATCH($F776,'2018 реш'!$B:$B,0),2)</f>
        <v>#N/A</v>
      </c>
      <c r="H776" s="553" t="e">
        <f t="shared" si="23"/>
        <v>#N/A</v>
      </c>
    </row>
    <row r="777" spans="6:8">
      <c r="F777" s="5" t="str">
        <f t="shared" ref="F777:F840" si="24">CONCATENATE(A777," ",B777," ",C777," ",D777)</f>
        <v xml:space="preserve">   </v>
      </c>
      <c r="G777" s="1" t="e">
        <f>INDEX('2018 реш'!$B:$C,MATCH($F777,'2018 реш'!$B:$B,0),2)</f>
        <v>#N/A</v>
      </c>
      <c r="H777" s="553" t="e">
        <f t="shared" ref="H777:H840" si="25">IF(E777=G777,1,0)</f>
        <v>#N/A</v>
      </c>
    </row>
    <row r="778" spans="6:8">
      <c r="F778" s="5" t="str">
        <f t="shared" si="24"/>
        <v xml:space="preserve">   </v>
      </c>
      <c r="G778" s="1" t="e">
        <f>INDEX('2018 реш'!$B:$C,MATCH($F778,'2018 реш'!$B:$B,0),2)</f>
        <v>#N/A</v>
      </c>
      <c r="H778" s="553" t="e">
        <f t="shared" si="25"/>
        <v>#N/A</v>
      </c>
    </row>
    <row r="779" spans="6:8">
      <c r="F779" s="5" t="str">
        <f t="shared" si="24"/>
        <v xml:space="preserve">   </v>
      </c>
      <c r="G779" s="1" t="e">
        <f>INDEX('2018 реш'!$B:$C,MATCH($F779,'2018 реш'!$B:$B,0),2)</f>
        <v>#N/A</v>
      </c>
      <c r="H779" s="553" t="e">
        <f t="shared" si="25"/>
        <v>#N/A</v>
      </c>
    </row>
    <row r="780" spans="6:8">
      <c r="F780" s="5" t="str">
        <f t="shared" si="24"/>
        <v xml:space="preserve">   </v>
      </c>
      <c r="G780" s="1" t="e">
        <f>INDEX('2018 реш'!$B:$C,MATCH($F780,'2018 реш'!$B:$B,0),2)</f>
        <v>#N/A</v>
      </c>
      <c r="H780" s="553" t="e">
        <f t="shared" si="25"/>
        <v>#N/A</v>
      </c>
    </row>
    <row r="781" spans="6:8">
      <c r="F781" s="5" t="str">
        <f t="shared" si="24"/>
        <v xml:space="preserve">   </v>
      </c>
      <c r="G781" s="1" t="e">
        <f>INDEX('2018 реш'!$B:$C,MATCH($F781,'2018 реш'!$B:$B,0),2)</f>
        <v>#N/A</v>
      </c>
      <c r="H781" s="553" t="e">
        <f t="shared" si="25"/>
        <v>#N/A</v>
      </c>
    </row>
    <row r="782" spans="6:8">
      <c r="F782" s="5" t="str">
        <f t="shared" si="24"/>
        <v xml:space="preserve">   </v>
      </c>
      <c r="G782" s="1" t="e">
        <f>INDEX('2018 реш'!$B:$C,MATCH($F782,'2018 реш'!$B:$B,0),2)</f>
        <v>#N/A</v>
      </c>
      <c r="H782" s="553" t="e">
        <f t="shared" si="25"/>
        <v>#N/A</v>
      </c>
    </row>
    <row r="783" spans="6:8">
      <c r="F783" s="5" t="str">
        <f t="shared" si="24"/>
        <v xml:space="preserve">   </v>
      </c>
      <c r="G783" s="1" t="e">
        <f>INDEX('2018 реш'!$B:$C,MATCH($F783,'2018 реш'!$B:$B,0),2)</f>
        <v>#N/A</v>
      </c>
      <c r="H783" s="553" t="e">
        <f t="shared" si="25"/>
        <v>#N/A</v>
      </c>
    </row>
    <row r="784" spans="6:8">
      <c r="F784" s="5" t="str">
        <f t="shared" si="24"/>
        <v xml:space="preserve">   </v>
      </c>
      <c r="G784" s="1" t="e">
        <f>INDEX('2018 реш'!$B:$C,MATCH($F784,'2018 реш'!$B:$B,0),2)</f>
        <v>#N/A</v>
      </c>
      <c r="H784" s="553" t="e">
        <f t="shared" si="25"/>
        <v>#N/A</v>
      </c>
    </row>
    <row r="785" spans="6:8">
      <c r="F785" s="5" t="str">
        <f t="shared" si="24"/>
        <v xml:space="preserve">   </v>
      </c>
      <c r="G785" s="1" t="e">
        <f>INDEX('2018 реш'!$B:$C,MATCH($F785,'2018 реш'!$B:$B,0),2)</f>
        <v>#N/A</v>
      </c>
      <c r="H785" s="553" t="e">
        <f t="shared" si="25"/>
        <v>#N/A</v>
      </c>
    </row>
    <row r="786" spans="6:8">
      <c r="F786" s="5" t="str">
        <f t="shared" si="24"/>
        <v xml:space="preserve">   </v>
      </c>
      <c r="G786" s="1" t="e">
        <f>INDEX('2018 реш'!$B:$C,MATCH($F786,'2018 реш'!$B:$B,0),2)</f>
        <v>#N/A</v>
      </c>
      <c r="H786" s="553" t="e">
        <f t="shared" si="25"/>
        <v>#N/A</v>
      </c>
    </row>
    <row r="787" spans="6:8">
      <c r="F787" s="5" t="str">
        <f t="shared" si="24"/>
        <v xml:space="preserve">   </v>
      </c>
      <c r="G787" s="1" t="e">
        <f>INDEX('2018 реш'!$B:$C,MATCH($F787,'2018 реш'!$B:$B,0),2)</f>
        <v>#N/A</v>
      </c>
      <c r="H787" s="553" t="e">
        <f t="shared" si="25"/>
        <v>#N/A</v>
      </c>
    </row>
    <row r="788" spans="6:8">
      <c r="F788" s="5" t="str">
        <f t="shared" si="24"/>
        <v xml:space="preserve">   </v>
      </c>
      <c r="G788" s="1" t="e">
        <f>INDEX('2018 реш'!$B:$C,MATCH($F788,'2018 реш'!$B:$B,0),2)</f>
        <v>#N/A</v>
      </c>
      <c r="H788" s="553" t="e">
        <f t="shared" si="25"/>
        <v>#N/A</v>
      </c>
    </row>
    <row r="789" spans="6:8">
      <c r="F789" s="5" t="str">
        <f t="shared" si="24"/>
        <v xml:space="preserve">   </v>
      </c>
      <c r="G789" s="1" t="e">
        <f>INDEX('2018 реш'!$B:$C,MATCH($F789,'2018 реш'!$B:$B,0),2)</f>
        <v>#N/A</v>
      </c>
      <c r="H789" s="553" t="e">
        <f t="shared" si="25"/>
        <v>#N/A</v>
      </c>
    </row>
    <row r="790" spans="6:8">
      <c r="F790" s="5" t="str">
        <f t="shared" si="24"/>
        <v xml:space="preserve">   </v>
      </c>
      <c r="G790" s="1" t="e">
        <f>INDEX('2018 реш'!$B:$C,MATCH($F790,'2018 реш'!$B:$B,0),2)</f>
        <v>#N/A</v>
      </c>
      <c r="H790" s="553" t="e">
        <f t="shared" si="25"/>
        <v>#N/A</v>
      </c>
    </row>
    <row r="791" spans="6:8">
      <c r="F791" s="5" t="str">
        <f t="shared" si="24"/>
        <v xml:space="preserve">   </v>
      </c>
      <c r="G791" s="1" t="e">
        <f>INDEX('2018 реш'!$B:$C,MATCH($F791,'2018 реш'!$B:$B,0),2)</f>
        <v>#N/A</v>
      </c>
      <c r="H791" s="553" t="e">
        <f t="shared" si="25"/>
        <v>#N/A</v>
      </c>
    </row>
    <row r="792" spans="6:8">
      <c r="F792" s="5" t="str">
        <f t="shared" si="24"/>
        <v xml:space="preserve">   </v>
      </c>
      <c r="G792" s="1" t="e">
        <f>INDEX('2018 реш'!$B:$C,MATCH($F792,'2018 реш'!$B:$B,0),2)</f>
        <v>#N/A</v>
      </c>
      <c r="H792" s="553" t="e">
        <f t="shared" si="25"/>
        <v>#N/A</v>
      </c>
    </row>
    <row r="793" spans="6:8">
      <c r="F793" s="5" t="str">
        <f t="shared" si="24"/>
        <v xml:space="preserve">   </v>
      </c>
      <c r="G793" s="1" t="e">
        <f>INDEX('2018 реш'!$B:$C,MATCH($F793,'2018 реш'!$B:$B,0),2)</f>
        <v>#N/A</v>
      </c>
      <c r="H793" s="553" t="e">
        <f t="shared" si="25"/>
        <v>#N/A</v>
      </c>
    </row>
    <row r="794" spans="6:8">
      <c r="F794" s="5" t="str">
        <f t="shared" si="24"/>
        <v xml:space="preserve">   </v>
      </c>
      <c r="G794" s="1" t="e">
        <f>INDEX('2018 реш'!$B:$C,MATCH($F794,'2018 реш'!$B:$B,0),2)</f>
        <v>#N/A</v>
      </c>
      <c r="H794" s="553" t="e">
        <f t="shared" si="25"/>
        <v>#N/A</v>
      </c>
    </row>
    <row r="795" spans="6:8">
      <c r="F795" s="5" t="str">
        <f t="shared" si="24"/>
        <v xml:space="preserve">   </v>
      </c>
      <c r="G795" s="1" t="e">
        <f>INDEX('2018 реш'!$B:$C,MATCH($F795,'2018 реш'!$B:$B,0),2)</f>
        <v>#N/A</v>
      </c>
      <c r="H795" s="553" t="e">
        <f t="shared" si="25"/>
        <v>#N/A</v>
      </c>
    </row>
    <row r="796" spans="6:8">
      <c r="F796" s="5" t="str">
        <f t="shared" si="24"/>
        <v xml:space="preserve">   </v>
      </c>
      <c r="G796" s="1" t="e">
        <f>INDEX('2018 реш'!$B:$C,MATCH($F796,'2018 реш'!$B:$B,0),2)</f>
        <v>#N/A</v>
      </c>
      <c r="H796" s="553" t="e">
        <f t="shared" si="25"/>
        <v>#N/A</v>
      </c>
    </row>
    <row r="797" spans="6:8">
      <c r="F797" s="5" t="str">
        <f t="shared" si="24"/>
        <v xml:space="preserve">   </v>
      </c>
      <c r="G797" s="1" t="e">
        <f>INDEX('2018 реш'!$B:$C,MATCH($F797,'2018 реш'!$B:$B,0),2)</f>
        <v>#N/A</v>
      </c>
      <c r="H797" s="553" t="e">
        <f t="shared" si="25"/>
        <v>#N/A</v>
      </c>
    </row>
    <row r="798" spans="6:8">
      <c r="F798" s="5" t="str">
        <f t="shared" si="24"/>
        <v xml:space="preserve">   </v>
      </c>
      <c r="G798" s="1" t="e">
        <f>INDEX('2018 реш'!$B:$C,MATCH($F798,'2018 реш'!$B:$B,0),2)</f>
        <v>#N/A</v>
      </c>
      <c r="H798" s="553" t="e">
        <f t="shared" si="25"/>
        <v>#N/A</v>
      </c>
    </row>
    <row r="799" spans="6:8">
      <c r="F799" s="5" t="str">
        <f t="shared" si="24"/>
        <v xml:space="preserve">   </v>
      </c>
      <c r="G799" s="1" t="e">
        <f>INDEX('2018 реш'!$B:$C,MATCH($F799,'2018 реш'!$B:$B,0),2)</f>
        <v>#N/A</v>
      </c>
      <c r="H799" s="553" t="e">
        <f t="shared" si="25"/>
        <v>#N/A</v>
      </c>
    </row>
    <row r="800" spans="6:8">
      <c r="F800" s="5" t="str">
        <f t="shared" si="24"/>
        <v xml:space="preserve">   </v>
      </c>
      <c r="G800" s="1" t="e">
        <f>INDEX('2018 реш'!$B:$C,MATCH($F800,'2018 реш'!$B:$B,0),2)</f>
        <v>#N/A</v>
      </c>
      <c r="H800" s="553" t="e">
        <f t="shared" si="25"/>
        <v>#N/A</v>
      </c>
    </row>
    <row r="801" spans="6:8">
      <c r="F801" s="5" t="str">
        <f t="shared" si="24"/>
        <v xml:space="preserve">   </v>
      </c>
      <c r="G801" s="1" t="e">
        <f>INDEX('2018 реш'!$B:$C,MATCH($F801,'2018 реш'!$B:$B,0),2)</f>
        <v>#N/A</v>
      </c>
      <c r="H801" s="553" t="e">
        <f t="shared" si="25"/>
        <v>#N/A</v>
      </c>
    </row>
    <row r="802" spans="6:8">
      <c r="F802" s="5" t="str">
        <f t="shared" si="24"/>
        <v xml:space="preserve">   </v>
      </c>
      <c r="G802" s="1" t="e">
        <f>INDEX('2018 реш'!$B:$C,MATCH($F802,'2018 реш'!$B:$B,0),2)</f>
        <v>#N/A</v>
      </c>
      <c r="H802" s="553" t="e">
        <f t="shared" si="25"/>
        <v>#N/A</v>
      </c>
    </row>
    <row r="803" spans="6:8">
      <c r="F803" s="5" t="str">
        <f t="shared" si="24"/>
        <v xml:space="preserve">   </v>
      </c>
      <c r="G803" s="1" t="e">
        <f>INDEX('2018 реш'!$B:$C,MATCH($F803,'2018 реш'!$B:$B,0),2)</f>
        <v>#N/A</v>
      </c>
      <c r="H803" s="553" t="e">
        <f t="shared" si="25"/>
        <v>#N/A</v>
      </c>
    </row>
    <row r="804" spans="6:8">
      <c r="F804" s="5" t="str">
        <f t="shared" si="24"/>
        <v xml:space="preserve">   </v>
      </c>
      <c r="G804" s="1" t="e">
        <f>INDEX('2018 реш'!$B:$C,MATCH($F804,'2018 реш'!$B:$B,0),2)</f>
        <v>#N/A</v>
      </c>
      <c r="H804" s="553" t="e">
        <f t="shared" si="25"/>
        <v>#N/A</v>
      </c>
    </row>
    <row r="805" spans="6:8">
      <c r="F805" s="5" t="str">
        <f t="shared" si="24"/>
        <v xml:space="preserve">   </v>
      </c>
      <c r="G805" s="1" t="e">
        <f>INDEX('2018 реш'!$B:$C,MATCH($F805,'2018 реш'!$B:$B,0),2)</f>
        <v>#N/A</v>
      </c>
      <c r="H805" s="553" t="e">
        <f t="shared" si="25"/>
        <v>#N/A</v>
      </c>
    </row>
    <row r="806" spans="6:8">
      <c r="F806" s="5" t="str">
        <f t="shared" si="24"/>
        <v xml:space="preserve">   </v>
      </c>
      <c r="G806" s="1" t="e">
        <f>INDEX('2018 реш'!$B:$C,MATCH($F806,'2018 реш'!$B:$B,0),2)</f>
        <v>#N/A</v>
      </c>
      <c r="H806" s="553" t="e">
        <f t="shared" si="25"/>
        <v>#N/A</v>
      </c>
    </row>
    <row r="807" spans="6:8">
      <c r="F807" s="5" t="str">
        <f t="shared" si="24"/>
        <v xml:space="preserve">   </v>
      </c>
      <c r="G807" s="1" t="e">
        <f>INDEX('2018 реш'!$B:$C,MATCH($F807,'2018 реш'!$B:$B,0),2)</f>
        <v>#N/A</v>
      </c>
      <c r="H807" s="553" t="e">
        <f t="shared" si="25"/>
        <v>#N/A</v>
      </c>
    </row>
    <row r="808" spans="6:8">
      <c r="F808" s="5" t="str">
        <f t="shared" si="24"/>
        <v xml:space="preserve">   </v>
      </c>
      <c r="G808" s="1" t="e">
        <f>INDEX('2018 реш'!$B:$C,MATCH($F808,'2018 реш'!$B:$B,0),2)</f>
        <v>#N/A</v>
      </c>
      <c r="H808" s="553" t="e">
        <f t="shared" si="25"/>
        <v>#N/A</v>
      </c>
    </row>
    <row r="809" spans="6:8">
      <c r="F809" s="5" t="str">
        <f t="shared" si="24"/>
        <v xml:space="preserve">   </v>
      </c>
      <c r="G809" s="1" t="e">
        <f>INDEX('2018 реш'!$B:$C,MATCH($F809,'2018 реш'!$B:$B,0),2)</f>
        <v>#N/A</v>
      </c>
      <c r="H809" s="553" t="e">
        <f t="shared" si="25"/>
        <v>#N/A</v>
      </c>
    </row>
    <row r="810" spans="6:8">
      <c r="F810" s="5" t="str">
        <f t="shared" si="24"/>
        <v xml:space="preserve">   </v>
      </c>
      <c r="G810" s="1" t="e">
        <f>INDEX('2018 реш'!$B:$C,MATCH($F810,'2018 реш'!$B:$B,0),2)</f>
        <v>#N/A</v>
      </c>
      <c r="H810" s="553" t="e">
        <f t="shared" si="25"/>
        <v>#N/A</v>
      </c>
    </row>
    <row r="811" spans="6:8">
      <c r="F811" s="5" t="str">
        <f t="shared" si="24"/>
        <v xml:space="preserve">   </v>
      </c>
      <c r="G811" s="1" t="e">
        <f>INDEX('2018 реш'!$B:$C,MATCH($F811,'2018 реш'!$B:$B,0),2)</f>
        <v>#N/A</v>
      </c>
      <c r="H811" s="553" t="e">
        <f t="shared" si="25"/>
        <v>#N/A</v>
      </c>
    </row>
    <row r="812" spans="6:8">
      <c r="F812" s="5" t="str">
        <f t="shared" si="24"/>
        <v xml:space="preserve">   </v>
      </c>
      <c r="G812" s="1" t="e">
        <f>INDEX('2018 реш'!$B:$C,MATCH($F812,'2018 реш'!$B:$B,0),2)</f>
        <v>#N/A</v>
      </c>
      <c r="H812" s="553" t="e">
        <f t="shared" si="25"/>
        <v>#N/A</v>
      </c>
    </row>
    <row r="813" spans="6:8">
      <c r="F813" s="5" t="str">
        <f t="shared" si="24"/>
        <v xml:space="preserve">   </v>
      </c>
      <c r="G813" s="1" t="e">
        <f>INDEX('2018 реш'!$B:$C,MATCH($F813,'2018 реш'!$B:$B,0),2)</f>
        <v>#N/A</v>
      </c>
      <c r="H813" s="553" t="e">
        <f t="shared" si="25"/>
        <v>#N/A</v>
      </c>
    </row>
    <row r="814" spans="6:8">
      <c r="F814" s="5" t="str">
        <f t="shared" si="24"/>
        <v xml:space="preserve">   </v>
      </c>
      <c r="G814" s="1" t="e">
        <f>INDEX('2018 реш'!$B:$C,MATCH($F814,'2018 реш'!$B:$B,0),2)</f>
        <v>#N/A</v>
      </c>
      <c r="H814" s="553" t="e">
        <f t="shared" si="25"/>
        <v>#N/A</v>
      </c>
    </row>
    <row r="815" spans="6:8">
      <c r="F815" s="5" t="str">
        <f t="shared" si="24"/>
        <v xml:space="preserve">   </v>
      </c>
      <c r="G815" s="1" t="e">
        <f>INDEX('2018 реш'!$B:$C,MATCH($F815,'2018 реш'!$B:$B,0),2)</f>
        <v>#N/A</v>
      </c>
      <c r="H815" s="553" t="e">
        <f t="shared" si="25"/>
        <v>#N/A</v>
      </c>
    </row>
    <row r="816" spans="6:8">
      <c r="F816" s="5" t="str">
        <f t="shared" si="24"/>
        <v xml:space="preserve">   </v>
      </c>
      <c r="G816" s="1" t="e">
        <f>INDEX('2018 реш'!$B:$C,MATCH($F816,'2018 реш'!$B:$B,0),2)</f>
        <v>#N/A</v>
      </c>
      <c r="H816" s="553" t="e">
        <f t="shared" si="25"/>
        <v>#N/A</v>
      </c>
    </row>
    <row r="817" spans="6:8">
      <c r="F817" s="5" t="str">
        <f t="shared" si="24"/>
        <v xml:space="preserve">   </v>
      </c>
      <c r="G817" s="1" t="e">
        <f>INDEX('2018 реш'!$B:$C,MATCH($F817,'2018 реш'!$B:$B,0),2)</f>
        <v>#N/A</v>
      </c>
      <c r="H817" s="553" t="e">
        <f t="shared" si="25"/>
        <v>#N/A</v>
      </c>
    </row>
    <row r="818" spans="6:8">
      <c r="F818" s="5" t="str">
        <f t="shared" si="24"/>
        <v xml:space="preserve">   </v>
      </c>
      <c r="G818" s="1" t="e">
        <f>INDEX('2018 реш'!$B:$C,MATCH($F818,'2018 реш'!$B:$B,0),2)</f>
        <v>#N/A</v>
      </c>
      <c r="H818" s="553" t="e">
        <f t="shared" si="25"/>
        <v>#N/A</v>
      </c>
    </row>
    <row r="819" spans="6:8">
      <c r="F819" s="5" t="str">
        <f t="shared" si="24"/>
        <v xml:space="preserve">   </v>
      </c>
      <c r="G819" s="1" t="e">
        <f>INDEX('2018 реш'!$B:$C,MATCH($F819,'2018 реш'!$B:$B,0),2)</f>
        <v>#N/A</v>
      </c>
      <c r="H819" s="553" t="e">
        <f t="shared" si="25"/>
        <v>#N/A</v>
      </c>
    </row>
    <row r="820" spans="6:8">
      <c r="F820" s="5" t="str">
        <f t="shared" si="24"/>
        <v xml:space="preserve">   </v>
      </c>
      <c r="G820" s="1" t="e">
        <f>INDEX('2018 реш'!$B:$C,MATCH($F820,'2018 реш'!$B:$B,0),2)</f>
        <v>#N/A</v>
      </c>
      <c r="H820" s="553" t="e">
        <f t="shared" si="25"/>
        <v>#N/A</v>
      </c>
    </row>
    <row r="821" spans="6:8">
      <c r="F821" s="5" t="str">
        <f t="shared" si="24"/>
        <v xml:space="preserve">   </v>
      </c>
      <c r="G821" s="1" t="e">
        <f>INDEX('2018 реш'!$B:$C,MATCH($F821,'2018 реш'!$B:$B,0),2)</f>
        <v>#N/A</v>
      </c>
      <c r="H821" s="553" t="e">
        <f t="shared" si="25"/>
        <v>#N/A</v>
      </c>
    </row>
    <row r="822" spans="6:8">
      <c r="F822" s="5" t="str">
        <f t="shared" si="24"/>
        <v xml:space="preserve">   </v>
      </c>
      <c r="G822" s="1" t="e">
        <f>INDEX('2018 реш'!$B:$C,MATCH($F822,'2018 реш'!$B:$B,0),2)</f>
        <v>#N/A</v>
      </c>
      <c r="H822" s="553" t="e">
        <f t="shared" si="25"/>
        <v>#N/A</v>
      </c>
    </row>
    <row r="823" spans="6:8">
      <c r="F823" s="5" t="str">
        <f t="shared" si="24"/>
        <v xml:space="preserve">   </v>
      </c>
      <c r="G823" s="1" t="e">
        <f>INDEX('2018 реш'!$B:$C,MATCH($F823,'2018 реш'!$B:$B,0),2)</f>
        <v>#N/A</v>
      </c>
      <c r="H823" s="553" t="e">
        <f t="shared" si="25"/>
        <v>#N/A</v>
      </c>
    </row>
    <row r="824" spans="6:8">
      <c r="F824" s="5" t="str">
        <f t="shared" si="24"/>
        <v xml:space="preserve">   </v>
      </c>
      <c r="G824" s="1" t="e">
        <f>INDEX('2018 реш'!$B:$C,MATCH($F824,'2018 реш'!$B:$B,0),2)</f>
        <v>#N/A</v>
      </c>
      <c r="H824" s="553" t="e">
        <f t="shared" si="25"/>
        <v>#N/A</v>
      </c>
    </row>
    <row r="825" spans="6:8">
      <c r="F825" s="5" t="str">
        <f t="shared" si="24"/>
        <v xml:space="preserve">   </v>
      </c>
      <c r="G825" s="1" t="e">
        <f>INDEX('2018 реш'!$B:$C,MATCH($F825,'2018 реш'!$B:$B,0),2)</f>
        <v>#N/A</v>
      </c>
      <c r="H825" s="553" t="e">
        <f t="shared" si="25"/>
        <v>#N/A</v>
      </c>
    </row>
    <row r="826" spans="6:8">
      <c r="F826" s="5" t="str">
        <f t="shared" si="24"/>
        <v xml:space="preserve">   </v>
      </c>
      <c r="G826" s="1" t="e">
        <f>INDEX('2018 реш'!$B:$C,MATCH($F826,'2018 реш'!$B:$B,0),2)</f>
        <v>#N/A</v>
      </c>
      <c r="H826" s="553" t="e">
        <f t="shared" si="25"/>
        <v>#N/A</v>
      </c>
    </row>
    <row r="827" spans="6:8">
      <c r="F827" s="5" t="str">
        <f t="shared" si="24"/>
        <v xml:space="preserve">   </v>
      </c>
      <c r="G827" s="1" t="e">
        <f>INDEX('2018 реш'!$B:$C,MATCH($F827,'2018 реш'!$B:$B,0),2)</f>
        <v>#N/A</v>
      </c>
      <c r="H827" s="553" t="e">
        <f t="shared" si="25"/>
        <v>#N/A</v>
      </c>
    </row>
    <row r="828" spans="6:8">
      <c r="F828" s="5" t="str">
        <f t="shared" si="24"/>
        <v xml:space="preserve">   </v>
      </c>
      <c r="G828" s="1" t="e">
        <f>INDEX('2018 реш'!$B:$C,MATCH($F828,'2018 реш'!$B:$B,0),2)</f>
        <v>#N/A</v>
      </c>
      <c r="H828" s="553" t="e">
        <f t="shared" si="25"/>
        <v>#N/A</v>
      </c>
    </row>
    <row r="829" spans="6:8">
      <c r="F829" s="5" t="str">
        <f t="shared" si="24"/>
        <v xml:space="preserve">   </v>
      </c>
      <c r="G829" s="1" t="e">
        <f>INDEX('2018 реш'!$B:$C,MATCH($F829,'2018 реш'!$B:$B,0),2)</f>
        <v>#N/A</v>
      </c>
      <c r="H829" s="553" t="e">
        <f t="shared" si="25"/>
        <v>#N/A</v>
      </c>
    </row>
    <row r="830" spans="6:8">
      <c r="F830" s="5" t="str">
        <f t="shared" si="24"/>
        <v xml:space="preserve">   </v>
      </c>
      <c r="G830" s="1" t="e">
        <f>INDEX('2018 реш'!$B:$C,MATCH($F830,'2018 реш'!$B:$B,0),2)</f>
        <v>#N/A</v>
      </c>
      <c r="H830" s="553" t="e">
        <f t="shared" si="25"/>
        <v>#N/A</v>
      </c>
    </row>
    <row r="831" spans="6:8">
      <c r="F831" s="5" t="str">
        <f t="shared" si="24"/>
        <v xml:space="preserve">   </v>
      </c>
      <c r="G831" s="1" t="e">
        <f>INDEX('2018 реш'!$B:$C,MATCH($F831,'2018 реш'!$B:$B,0),2)</f>
        <v>#N/A</v>
      </c>
      <c r="H831" s="553" t="e">
        <f t="shared" si="25"/>
        <v>#N/A</v>
      </c>
    </row>
    <row r="832" spans="6:8">
      <c r="F832" s="5" t="str">
        <f t="shared" si="24"/>
        <v xml:space="preserve">   </v>
      </c>
      <c r="G832" s="1" t="e">
        <f>INDEX('2018 реш'!$B:$C,MATCH($F832,'2018 реш'!$B:$B,0),2)</f>
        <v>#N/A</v>
      </c>
      <c r="H832" s="553" t="e">
        <f t="shared" si="25"/>
        <v>#N/A</v>
      </c>
    </row>
    <row r="833" spans="6:8">
      <c r="F833" s="5" t="str">
        <f t="shared" si="24"/>
        <v xml:space="preserve">   </v>
      </c>
      <c r="G833" s="1" t="e">
        <f>INDEX('2018 реш'!$B:$C,MATCH($F833,'2018 реш'!$B:$B,0),2)</f>
        <v>#N/A</v>
      </c>
      <c r="H833" s="553" t="e">
        <f t="shared" si="25"/>
        <v>#N/A</v>
      </c>
    </row>
    <row r="834" spans="6:8">
      <c r="F834" s="5" t="str">
        <f t="shared" si="24"/>
        <v xml:space="preserve">   </v>
      </c>
      <c r="G834" s="1" t="e">
        <f>INDEX('2018 реш'!$B:$C,MATCH($F834,'2018 реш'!$B:$B,0),2)</f>
        <v>#N/A</v>
      </c>
      <c r="H834" s="553" t="e">
        <f t="shared" si="25"/>
        <v>#N/A</v>
      </c>
    </row>
    <row r="835" spans="6:8">
      <c r="F835" s="5" t="str">
        <f t="shared" si="24"/>
        <v xml:space="preserve">   </v>
      </c>
      <c r="G835" s="1" t="e">
        <f>INDEX('2018 реш'!$B:$C,MATCH($F835,'2018 реш'!$B:$B,0),2)</f>
        <v>#N/A</v>
      </c>
      <c r="H835" s="553" t="e">
        <f t="shared" si="25"/>
        <v>#N/A</v>
      </c>
    </row>
    <row r="836" spans="6:8">
      <c r="F836" s="5" t="str">
        <f t="shared" si="24"/>
        <v xml:space="preserve">   </v>
      </c>
      <c r="G836" s="1" t="e">
        <f>INDEX('2018 реш'!$B:$C,MATCH($F836,'2018 реш'!$B:$B,0),2)</f>
        <v>#N/A</v>
      </c>
      <c r="H836" s="553" t="e">
        <f t="shared" si="25"/>
        <v>#N/A</v>
      </c>
    </row>
    <row r="837" spans="6:8">
      <c r="F837" s="5" t="str">
        <f t="shared" si="24"/>
        <v xml:space="preserve">   </v>
      </c>
      <c r="G837" s="1" t="e">
        <f>INDEX('2018 реш'!$B:$C,MATCH($F837,'2018 реш'!$B:$B,0),2)</f>
        <v>#N/A</v>
      </c>
      <c r="H837" s="553" t="e">
        <f t="shared" si="25"/>
        <v>#N/A</v>
      </c>
    </row>
    <row r="838" spans="6:8">
      <c r="F838" s="5" t="str">
        <f t="shared" si="24"/>
        <v xml:space="preserve">   </v>
      </c>
      <c r="G838" s="1" t="e">
        <f>INDEX('2018 реш'!$B:$C,MATCH($F838,'2018 реш'!$B:$B,0),2)</f>
        <v>#N/A</v>
      </c>
      <c r="H838" s="553" t="e">
        <f t="shared" si="25"/>
        <v>#N/A</v>
      </c>
    </row>
    <row r="839" spans="6:8">
      <c r="F839" s="5" t="str">
        <f t="shared" si="24"/>
        <v xml:space="preserve">   </v>
      </c>
      <c r="G839" s="1" t="e">
        <f>INDEX('2018 реш'!$B:$C,MATCH($F839,'2018 реш'!$B:$B,0),2)</f>
        <v>#N/A</v>
      </c>
      <c r="H839" s="553" t="e">
        <f t="shared" si="25"/>
        <v>#N/A</v>
      </c>
    </row>
    <row r="840" spans="6:8">
      <c r="F840" s="5" t="str">
        <f t="shared" si="24"/>
        <v xml:space="preserve">   </v>
      </c>
      <c r="G840" s="1" t="e">
        <f>INDEX('2018 реш'!$B:$C,MATCH($F840,'2018 реш'!$B:$B,0),2)</f>
        <v>#N/A</v>
      </c>
      <c r="H840" s="553" t="e">
        <f t="shared" si="25"/>
        <v>#N/A</v>
      </c>
    </row>
    <row r="841" spans="6:8">
      <c r="F841" s="5" t="str">
        <f t="shared" ref="F841:F904" si="26">CONCATENATE(A841," ",B841," ",C841," ",D841)</f>
        <v xml:space="preserve">   </v>
      </c>
      <c r="G841" s="1" t="e">
        <f>INDEX('2018 реш'!$B:$C,MATCH($F841,'2018 реш'!$B:$B,0),2)</f>
        <v>#N/A</v>
      </c>
      <c r="H841" s="553" t="e">
        <f t="shared" ref="H841:H904" si="27">IF(E841=G841,1,0)</f>
        <v>#N/A</v>
      </c>
    </row>
    <row r="842" spans="6:8">
      <c r="F842" s="5" t="str">
        <f t="shared" si="26"/>
        <v xml:space="preserve">   </v>
      </c>
      <c r="G842" s="1" t="e">
        <f>INDEX('2018 реш'!$B:$C,MATCH($F842,'2018 реш'!$B:$B,0),2)</f>
        <v>#N/A</v>
      </c>
      <c r="H842" s="553" t="e">
        <f t="shared" si="27"/>
        <v>#N/A</v>
      </c>
    </row>
    <row r="843" spans="6:8">
      <c r="F843" s="5" t="str">
        <f t="shared" si="26"/>
        <v xml:space="preserve">   </v>
      </c>
      <c r="G843" s="1" t="e">
        <f>INDEX('2018 реш'!$B:$C,MATCH($F843,'2018 реш'!$B:$B,0),2)</f>
        <v>#N/A</v>
      </c>
      <c r="H843" s="553" t="e">
        <f t="shared" si="27"/>
        <v>#N/A</v>
      </c>
    </row>
    <row r="844" spans="6:8">
      <c r="F844" s="5" t="str">
        <f t="shared" si="26"/>
        <v xml:space="preserve">   </v>
      </c>
      <c r="G844" s="1" t="e">
        <f>INDEX('2018 реш'!$B:$C,MATCH($F844,'2018 реш'!$B:$B,0),2)</f>
        <v>#N/A</v>
      </c>
      <c r="H844" s="553" t="e">
        <f t="shared" si="27"/>
        <v>#N/A</v>
      </c>
    </row>
    <row r="845" spans="6:8">
      <c r="F845" s="5" t="str">
        <f t="shared" si="26"/>
        <v xml:space="preserve">   </v>
      </c>
      <c r="G845" s="1" t="e">
        <f>INDEX('2018 реш'!$B:$C,MATCH($F845,'2018 реш'!$B:$B,0),2)</f>
        <v>#N/A</v>
      </c>
      <c r="H845" s="553" t="e">
        <f t="shared" si="27"/>
        <v>#N/A</v>
      </c>
    </row>
    <row r="846" spans="6:8">
      <c r="F846" s="5" t="str">
        <f t="shared" si="26"/>
        <v xml:space="preserve">   </v>
      </c>
      <c r="G846" s="1" t="e">
        <f>INDEX('2018 реш'!$B:$C,MATCH($F846,'2018 реш'!$B:$B,0),2)</f>
        <v>#N/A</v>
      </c>
      <c r="H846" s="553" t="e">
        <f t="shared" si="27"/>
        <v>#N/A</v>
      </c>
    </row>
    <row r="847" spans="6:8">
      <c r="F847" s="5" t="str">
        <f t="shared" si="26"/>
        <v xml:space="preserve">   </v>
      </c>
      <c r="G847" s="1" t="e">
        <f>INDEX('2018 реш'!$B:$C,MATCH($F847,'2018 реш'!$B:$B,0),2)</f>
        <v>#N/A</v>
      </c>
      <c r="H847" s="553" t="e">
        <f t="shared" si="27"/>
        <v>#N/A</v>
      </c>
    </row>
    <row r="848" spans="6:8">
      <c r="F848" s="5" t="str">
        <f t="shared" si="26"/>
        <v xml:space="preserve">   </v>
      </c>
      <c r="G848" s="1" t="e">
        <f>INDEX('2018 реш'!$B:$C,MATCH($F848,'2018 реш'!$B:$B,0),2)</f>
        <v>#N/A</v>
      </c>
      <c r="H848" s="553" t="e">
        <f t="shared" si="27"/>
        <v>#N/A</v>
      </c>
    </row>
    <row r="849" spans="6:8">
      <c r="F849" s="5" t="str">
        <f t="shared" si="26"/>
        <v xml:space="preserve">   </v>
      </c>
      <c r="G849" s="1" t="e">
        <f>INDEX('2018 реш'!$B:$C,MATCH($F849,'2018 реш'!$B:$B,0),2)</f>
        <v>#N/A</v>
      </c>
      <c r="H849" s="553" t="e">
        <f t="shared" si="27"/>
        <v>#N/A</v>
      </c>
    </row>
    <row r="850" spans="6:8">
      <c r="F850" s="5" t="str">
        <f t="shared" si="26"/>
        <v xml:space="preserve">   </v>
      </c>
      <c r="G850" s="1" t="e">
        <f>INDEX('2018 реш'!$B:$C,MATCH($F850,'2018 реш'!$B:$B,0),2)</f>
        <v>#N/A</v>
      </c>
      <c r="H850" s="553" t="e">
        <f t="shared" si="27"/>
        <v>#N/A</v>
      </c>
    </row>
    <row r="851" spans="6:8">
      <c r="F851" s="5" t="str">
        <f t="shared" si="26"/>
        <v xml:space="preserve">   </v>
      </c>
      <c r="G851" s="1" t="e">
        <f>INDEX('2018 реш'!$B:$C,MATCH($F851,'2018 реш'!$B:$B,0),2)</f>
        <v>#N/A</v>
      </c>
      <c r="H851" s="553" t="e">
        <f t="shared" si="27"/>
        <v>#N/A</v>
      </c>
    </row>
    <row r="852" spans="6:8">
      <c r="F852" s="5" t="str">
        <f t="shared" si="26"/>
        <v xml:space="preserve">   </v>
      </c>
      <c r="G852" s="1" t="e">
        <f>INDEX('2018 реш'!$B:$C,MATCH($F852,'2018 реш'!$B:$B,0),2)</f>
        <v>#N/A</v>
      </c>
      <c r="H852" s="553" t="e">
        <f t="shared" si="27"/>
        <v>#N/A</v>
      </c>
    </row>
    <row r="853" spans="6:8">
      <c r="F853" s="5" t="str">
        <f t="shared" si="26"/>
        <v xml:space="preserve">   </v>
      </c>
      <c r="G853" s="1" t="e">
        <f>INDEX('2018 реш'!$B:$C,MATCH($F853,'2018 реш'!$B:$B,0),2)</f>
        <v>#N/A</v>
      </c>
      <c r="H853" s="553" t="e">
        <f t="shared" si="27"/>
        <v>#N/A</v>
      </c>
    </row>
    <row r="854" spans="6:8">
      <c r="F854" s="5" t="str">
        <f t="shared" si="26"/>
        <v xml:space="preserve">   </v>
      </c>
      <c r="G854" s="1" t="e">
        <f>INDEX('2018 реш'!$B:$C,MATCH($F854,'2018 реш'!$B:$B,0),2)</f>
        <v>#N/A</v>
      </c>
      <c r="H854" s="553" t="e">
        <f t="shared" si="27"/>
        <v>#N/A</v>
      </c>
    </row>
    <row r="855" spans="6:8">
      <c r="F855" s="5" t="str">
        <f t="shared" si="26"/>
        <v xml:space="preserve">   </v>
      </c>
      <c r="G855" s="1" t="e">
        <f>INDEX('2018 реш'!$B:$C,MATCH($F855,'2018 реш'!$B:$B,0),2)</f>
        <v>#N/A</v>
      </c>
      <c r="H855" s="553" t="e">
        <f t="shared" si="27"/>
        <v>#N/A</v>
      </c>
    </row>
    <row r="856" spans="6:8">
      <c r="F856" s="5" t="str">
        <f t="shared" si="26"/>
        <v xml:space="preserve">   </v>
      </c>
      <c r="G856" s="1" t="e">
        <f>INDEX('2018 реш'!$B:$C,MATCH($F856,'2018 реш'!$B:$B,0),2)</f>
        <v>#N/A</v>
      </c>
      <c r="H856" s="553" t="e">
        <f t="shared" si="27"/>
        <v>#N/A</v>
      </c>
    </row>
    <row r="857" spans="6:8">
      <c r="F857" s="5" t="str">
        <f t="shared" si="26"/>
        <v xml:space="preserve">   </v>
      </c>
      <c r="G857" s="1" t="e">
        <f>INDEX('2018 реш'!$B:$C,MATCH($F857,'2018 реш'!$B:$B,0),2)</f>
        <v>#N/A</v>
      </c>
      <c r="H857" s="553" t="e">
        <f t="shared" si="27"/>
        <v>#N/A</v>
      </c>
    </row>
    <row r="858" spans="6:8">
      <c r="F858" s="5" t="str">
        <f t="shared" si="26"/>
        <v xml:space="preserve">   </v>
      </c>
      <c r="G858" s="1" t="e">
        <f>INDEX('2018 реш'!$B:$C,MATCH($F858,'2018 реш'!$B:$B,0),2)</f>
        <v>#N/A</v>
      </c>
      <c r="H858" s="553" t="e">
        <f t="shared" si="27"/>
        <v>#N/A</v>
      </c>
    </row>
    <row r="859" spans="6:8">
      <c r="F859" s="5" t="str">
        <f t="shared" si="26"/>
        <v xml:space="preserve">   </v>
      </c>
      <c r="G859" s="1" t="e">
        <f>INDEX('2018 реш'!$B:$C,MATCH($F859,'2018 реш'!$B:$B,0),2)</f>
        <v>#N/A</v>
      </c>
      <c r="H859" s="553" t="e">
        <f t="shared" si="27"/>
        <v>#N/A</v>
      </c>
    </row>
    <row r="860" spans="6:8">
      <c r="F860" s="5" t="str">
        <f t="shared" si="26"/>
        <v xml:space="preserve">   </v>
      </c>
      <c r="G860" s="1" t="e">
        <f>INDEX('2018 реш'!$B:$C,MATCH($F860,'2018 реш'!$B:$B,0),2)</f>
        <v>#N/A</v>
      </c>
      <c r="H860" s="553" t="e">
        <f t="shared" si="27"/>
        <v>#N/A</v>
      </c>
    </row>
    <row r="861" spans="6:8">
      <c r="F861" s="5" t="str">
        <f t="shared" si="26"/>
        <v xml:space="preserve">   </v>
      </c>
      <c r="G861" s="1" t="e">
        <f>INDEX('2018 реш'!$B:$C,MATCH($F861,'2018 реш'!$B:$B,0),2)</f>
        <v>#N/A</v>
      </c>
      <c r="H861" s="553" t="e">
        <f t="shared" si="27"/>
        <v>#N/A</v>
      </c>
    </row>
    <row r="862" spans="6:8">
      <c r="F862" s="5" t="str">
        <f t="shared" si="26"/>
        <v xml:space="preserve">   </v>
      </c>
      <c r="G862" s="1" t="e">
        <f>INDEX('2018 реш'!$B:$C,MATCH($F862,'2018 реш'!$B:$B,0),2)</f>
        <v>#N/A</v>
      </c>
      <c r="H862" s="553" t="e">
        <f t="shared" si="27"/>
        <v>#N/A</v>
      </c>
    </row>
    <row r="863" spans="6:8">
      <c r="F863" s="5" t="str">
        <f t="shared" si="26"/>
        <v xml:space="preserve">   </v>
      </c>
      <c r="G863" s="1" t="e">
        <f>INDEX('2018 реш'!$B:$C,MATCH($F863,'2018 реш'!$B:$B,0),2)</f>
        <v>#N/A</v>
      </c>
      <c r="H863" s="553" t="e">
        <f t="shared" si="27"/>
        <v>#N/A</v>
      </c>
    </row>
    <row r="864" spans="6:8">
      <c r="F864" s="5" t="str">
        <f t="shared" si="26"/>
        <v xml:space="preserve">   </v>
      </c>
      <c r="G864" s="1" t="e">
        <f>INDEX('2018 реш'!$B:$C,MATCH($F864,'2018 реш'!$B:$B,0),2)</f>
        <v>#N/A</v>
      </c>
      <c r="H864" s="553" t="e">
        <f t="shared" si="27"/>
        <v>#N/A</v>
      </c>
    </row>
    <row r="865" spans="6:8">
      <c r="F865" s="5" t="str">
        <f t="shared" si="26"/>
        <v xml:space="preserve">   </v>
      </c>
      <c r="G865" s="1" t="e">
        <f>INDEX('2018 реш'!$B:$C,MATCH($F865,'2018 реш'!$B:$B,0),2)</f>
        <v>#N/A</v>
      </c>
      <c r="H865" s="553" t="e">
        <f t="shared" si="27"/>
        <v>#N/A</v>
      </c>
    </row>
    <row r="866" spans="6:8">
      <c r="F866" s="5" t="str">
        <f t="shared" si="26"/>
        <v xml:space="preserve">   </v>
      </c>
      <c r="G866" s="1" t="e">
        <f>INDEX('2018 реш'!$B:$C,MATCH($F866,'2018 реш'!$B:$B,0),2)</f>
        <v>#N/A</v>
      </c>
      <c r="H866" s="553" t="e">
        <f t="shared" si="27"/>
        <v>#N/A</v>
      </c>
    </row>
    <row r="867" spans="6:8">
      <c r="F867" s="5" t="str">
        <f t="shared" si="26"/>
        <v xml:space="preserve">   </v>
      </c>
      <c r="G867" s="1" t="e">
        <f>INDEX('2018 реш'!$B:$C,MATCH($F867,'2018 реш'!$B:$B,0),2)</f>
        <v>#N/A</v>
      </c>
      <c r="H867" s="553" t="e">
        <f t="shared" si="27"/>
        <v>#N/A</v>
      </c>
    </row>
    <row r="868" spans="6:8">
      <c r="F868" s="5" t="str">
        <f t="shared" si="26"/>
        <v xml:space="preserve">   </v>
      </c>
      <c r="G868" s="1" t="e">
        <f>INDEX('2018 реш'!$B:$C,MATCH($F868,'2018 реш'!$B:$B,0),2)</f>
        <v>#N/A</v>
      </c>
      <c r="H868" s="553" t="e">
        <f t="shared" si="27"/>
        <v>#N/A</v>
      </c>
    </row>
    <row r="869" spans="6:8">
      <c r="F869" s="5" t="str">
        <f t="shared" si="26"/>
        <v xml:space="preserve">   </v>
      </c>
      <c r="G869" s="1" t="e">
        <f>INDEX('2018 реш'!$B:$C,MATCH($F869,'2018 реш'!$B:$B,0),2)</f>
        <v>#N/A</v>
      </c>
      <c r="H869" s="553" t="e">
        <f t="shared" si="27"/>
        <v>#N/A</v>
      </c>
    </row>
    <row r="870" spans="6:8">
      <c r="F870" s="5" t="str">
        <f t="shared" si="26"/>
        <v xml:space="preserve">   </v>
      </c>
      <c r="G870" s="1" t="e">
        <f>INDEX('2018 реш'!$B:$C,MATCH($F870,'2018 реш'!$B:$B,0),2)</f>
        <v>#N/A</v>
      </c>
      <c r="H870" s="553" t="e">
        <f t="shared" si="27"/>
        <v>#N/A</v>
      </c>
    </row>
    <row r="871" spans="6:8">
      <c r="F871" s="5" t="str">
        <f t="shared" si="26"/>
        <v xml:space="preserve">   </v>
      </c>
      <c r="G871" s="1" t="e">
        <f>INDEX('2018 реш'!$B:$C,MATCH($F871,'2018 реш'!$B:$B,0),2)</f>
        <v>#N/A</v>
      </c>
      <c r="H871" s="553" t="e">
        <f t="shared" si="27"/>
        <v>#N/A</v>
      </c>
    </row>
    <row r="872" spans="6:8">
      <c r="F872" s="5" t="str">
        <f t="shared" si="26"/>
        <v xml:space="preserve">   </v>
      </c>
      <c r="G872" s="1" t="e">
        <f>INDEX('2018 реш'!$B:$C,MATCH($F872,'2018 реш'!$B:$B,0),2)</f>
        <v>#N/A</v>
      </c>
      <c r="H872" s="553" t="e">
        <f t="shared" si="27"/>
        <v>#N/A</v>
      </c>
    </row>
    <row r="873" spans="6:8">
      <c r="F873" s="5" t="str">
        <f t="shared" si="26"/>
        <v xml:space="preserve">   </v>
      </c>
      <c r="G873" s="1" t="e">
        <f>INDEX('2018 реш'!$B:$C,MATCH($F873,'2018 реш'!$B:$B,0),2)</f>
        <v>#N/A</v>
      </c>
      <c r="H873" s="553" t="e">
        <f t="shared" si="27"/>
        <v>#N/A</v>
      </c>
    </row>
    <row r="874" spans="6:8">
      <c r="F874" s="5" t="str">
        <f t="shared" si="26"/>
        <v xml:space="preserve">   </v>
      </c>
      <c r="G874" s="1" t="e">
        <f>INDEX('2018 реш'!$B:$C,MATCH($F874,'2018 реш'!$B:$B,0),2)</f>
        <v>#N/A</v>
      </c>
      <c r="H874" s="553" t="e">
        <f t="shared" si="27"/>
        <v>#N/A</v>
      </c>
    </row>
    <row r="875" spans="6:8">
      <c r="F875" s="5" t="str">
        <f t="shared" si="26"/>
        <v xml:space="preserve">   </v>
      </c>
      <c r="G875" s="1" t="e">
        <f>INDEX('2018 реш'!$B:$C,MATCH($F875,'2018 реш'!$B:$B,0),2)</f>
        <v>#N/A</v>
      </c>
      <c r="H875" s="553" t="e">
        <f t="shared" si="27"/>
        <v>#N/A</v>
      </c>
    </row>
    <row r="876" spans="6:8">
      <c r="F876" s="5" t="str">
        <f t="shared" si="26"/>
        <v xml:space="preserve">   </v>
      </c>
      <c r="G876" s="1" t="e">
        <f>INDEX('2018 реш'!$B:$C,MATCH($F876,'2018 реш'!$B:$B,0),2)</f>
        <v>#N/A</v>
      </c>
      <c r="H876" s="553" t="e">
        <f t="shared" si="27"/>
        <v>#N/A</v>
      </c>
    </row>
    <row r="877" spans="6:8">
      <c r="F877" s="5" t="str">
        <f t="shared" si="26"/>
        <v xml:space="preserve">   </v>
      </c>
      <c r="G877" s="1" t="e">
        <f>INDEX('2018 реш'!$B:$C,MATCH($F877,'2018 реш'!$B:$B,0),2)</f>
        <v>#N/A</v>
      </c>
      <c r="H877" s="553" t="e">
        <f t="shared" si="27"/>
        <v>#N/A</v>
      </c>
    </row>
    <row r="878" spans="6:8">
      <c r="F878" s="5" t="str">
        <f t="shared" si="26"/>
        <v xml:space="preserve">   </v>
      </c>
      <c r="G878" s="1" t="e">
        <f>INDEX('2018 реш'!$B:$C,MATCH($F878,'2018 реш'!$B:$B,0),2)</f>
        <v>#N/A</v>
      </c>
      <c r="H878" s="553" t="e">
        <f t="shared" si="27"/>
        <v>#N/A</v>
      </c>
    </row>
    <row r="879" spans="6:8">
      <c r="F879" s="5" t="str">
        <f t="shared" si="26"/>
        <v xml:space="preserve">   </v>
      </c>
      <c r="G879" s="1" t="e">
        <f>INDEX('2018 реш'!$B:$C,MATCH($F879,'2018 реш'!$B:$B,0),2)</f>
        <v>#N/A</v>
      </c>
      <c r="H879" s="553" t="e">
        <f t="shared" si="27"/>
        <v>#N/A</v>
      </c>
    </row>
    <row r="880" spans="6:8">
      <c r="F880" s="5" t="str">
        <f t="shared" si="26"/>
        <v xml:space="preserve">   </v>
      </c>
      <c r="G880" s="1" t="e">
        <f>INDEX('2018 реш'!$B:$C,MATCH($F880,'2018 реш'!$B:$B,0),2)</f>
        <v>#N/A</v>
      </c>
      <c r="H880" s="553" t="e">
        <f t="shared" si="27"/>
        <v>#N/A</v>
      </c>
    </row>
    <row r="881" spans="6:8">
      <c r="F881" s="5" t="str">
        <f t="shared" si="26"/>
        <v xml:space="preserve">   </v>
      </c>
      <c r="G881" s="1" t="e">
        <f>INDEX('2018 реш'!$B:$C,MATCH($F881,'2018 реш'!$B:$B,0),2)</f>
        <v>#N/A</v>
      </c>
      <c r="H881" s="553" t="e">
        <f t="shared" si="27"/>
        <v>#N/A</v>
      </c>
    </row>
    <row r="882" spans="6:8">
      <c r="F882" s="5" t="str">
        <f t="shared" si="26"/>
        <v xml:space="preserve">   </v>
      </c>
      <c r="G882" s="1" t="e">
        <f>INDEX('2018 реш'!$B:$C,MATCH($F882,'2018 реш'!$B:$B,0),2)</f>
        <v>#N/A</v>
      </c>
      <c r="H882" s="553" t="e">
        <f t="shared" si="27"/>
        <v>#N/A</v>
      </c>
    </row>
    <row r="883" spans="6:8">
      <c r="F883" s="5" t="str">
        <f t="shared" si="26"/>
        <v xml:space="preserve">   </v>
      </c>
      <c r="G883" s="1" t="e">
        <f>INDEX('2018 реш'!$B:$C,MATCH($F883,'2018 реш'!$B:$B,0),2)</f>
        <v>#N/A</v>
      </c>
      <c r="H883" s="553" t="e">
        <f t="shared" si="27"/>
        <v>#N/A</v>
      </c>
    </row>
    <row r="884" spans="6:8">
      <c r="F884" s="5" t="str">
        <f t="shared" si="26"/>
        <v xml:space="preserve">   </v>
      </c>
      <c r="G884" s="1" t="e">
        <f>INDEX('2018 реш'!$B:$C,MATCH($F884,'2018 реш'!$B:$B,0),2)</f>
        <v>#N/A</v>
      </c>
      <c r="H884" s="553" t="e">
        <f t="shared" si="27"/>
        <v>#N/A</v>
      </c>
    </row>
    <row r="885" spans="6:8">
      <c r="F885" s="5" t="str">
        <f t="shared" si="26"/>
        <v xml:space="preserve">   </v>
      </c>
      <c r="G885" s="1" t="e">
        <f>INDEX('2018 реш'!$B:$C,MATCH($F885,'2018 реш'!$B:$B,0),2)</f>
        <v>#N/A</v>
      </c>
      <c r="H885" s="553" t="e">
        <f t="shared" si="27"/>
        <v>#N/A</v>
      </c>
    </row>
    <row r="886" spans="6:8">
      <c r="F886" s="5" t="str">
        <f t="shared" si="26"/>
        <v xml:space="preserve">   </v>
      </c>
      <c r="G886" s="1" t="e">
        <f>INDEX('2018 реш'!$B:$C,MATCH($F886,'2018 реш'!$B:$B,0),2)</f>
        <v>#N/A</v>
      </c>
      <c r="H886" s="553" t="e">
        <f t="shared" si="27"/>
        <v>#N/A</v>
      </c>
    </row>
    <row r="887" spans="6:8">
      <c r="F887" s="5" t="str">
        <f t="shared" si="26"/>
        <v xml:space="preserve">   </v>
      </c>
      <c r="G887" s="1" t="e">
        <f>INDEX('2018 реш'!$B:$C,MATCH($F887,'2018 реш'!$B:$B,0),2)</f>
        <v>#N/A</v>
      </c>
      <c r="H887" s="553" t="e">
        <f t="shared" si="27"/>
        <v>#N/A</v>
      </c>
    </row>
    <row r="888" spans="6:8">
      <c r="F888" s="5" t="str">
        <f t="shared" si="26"/>
        <v xml:space="preserve">   </v>
      </c>
      <c r="G888" s="1" t="e">
        <f>INDEX('2018 реш'!$B:$C,MATCH($F888,'2018 реш'!$B:$B,0),2)</f>
        <v>#N/A</v>
      </c>
      <c r="H888" s="553" t="e">
        <f t="shared" si="27"/>
        <v>#N/A</v>
      </c>
    </row>
    <row r="889" spans="6:8">
      <c r="F889" s="5" t="str">
        <f t="shared" si="26"/>
        <v xml:space="preserve">   </v>
      </c>
      <c r="G889" s="1" t="e">
        <f>INDEX('2018 реш'!$B:$C,MATCH($F889,'2018 реш'!$B:$B,0),2)</f>
        <v>#N/A</v>
      </c>
      <c r="H889" s="553" t="e">
        <f t="shared" si="27"/>
        <v>#N/A</v>
      </c>
    </row>
    <row r="890" spans="6:8">
      <c r="F890" s="5" t="str">
        <f t="shared" si="26"/>
        <v xml:space="preserve">   </v>
      </c>
      <c r="G890" s="1" t="e">
        <f>INDEX('2018 реш'!$B:$C,MATCH($F890,'2018 реш'!$B:$B,0),2)</f>
        <v>#N/A</v>
      </c>
      <c r="H890" s="553" t="e">
        <f t="shared" si="27"/>
        <v>#N/A</v>
      </c>
    </row>
    <row r="891" spans="6:8">
      <c r="F891" s="5" t="str">
        <f t="shared" si="26"/>
        <v xml:space="preserve">   </v>
      </c>
      <c r="G891" s="1" t="e">
        <f>INDEX('2018 реш'!$B:$C,MATCH($F891,'2018 реш'!$B:$B,0),2)</f>
        <v>#N/A</v>
      </c>
      <c r="H891" s="553" t="e">
        <f t="shared" si="27"/>
        <v>#N/A</v>
      </c>
    </row>
    <row r="892" spans="6:8">
      <c r="F892" s="5" t="str">
        <f t="shared" si="26"/>
        <v xml:space="preserve">   </v>
      </c>
      <c r="G892" s="1" t="e">
        <f>INDEX('2018 реш'!$B:$C,MATCH($F892,'2018 реш'!$B:$B,0),2)</f>
        <v>#N/A</v>
      </c>
      <c r="H892" s="553" t="e">
        <f t="shared" si="27"/>
        <v>#N/A</v>
      </c>
    </row>
    <row r="893" spans="6:8">
      <c r="F893" s="5" t="str">
        <f t="shared" si="26"/>
        <v xml:space="preserve">   </v>
      </c>
      <c r="G893" s="1" t="e">
        <f>INDEX('2018 реш'!$B:$C,MATCH($F893,'2018 реш'!$B:$B,0),2)</f>
        <v>#N/A</v>
      </c>
      <c r="H893" s="553" t="e">
        <f t="shared" si="27"/>
        <v>#N/A</v>
      </c>
    </row>
    <row r="894" spans="6:8">
      <c r="F894" s="5" t="str">
        <f t="shared" si="26"/>
        <v xml:space="preserve">   </v>
      </c>
      <c r="G894" s="1" t="e">
        <f>INDEX('2018 реш'!$B:$C,MATCH($F894,'2018 реш'!$B:$B,0),2)</f>
        <v>#N/A</v>
      </c>
      <c r="H894" s="553" t="e">
        <f t="shared" si="27"/>
        <v>#N/A</v>
      </c>
    </row>
    <row r="895" spans="6:8">
      <c r="F895" s="5" t="str">
        <f t="shared" si="26"/>
        <v xml:space="preserve">   </v>
      </c>
      <c r="G895" s="1" t="e">
        <f>INDEX('2018 реш'!$B:$C,MATCH($F895,'2018 реш'!$B:$B,0),2)</f>
        <v>#N/A</v>
      </c>
      <c r="H895" s="553" t="e">
        <f t="shared" si="27"/>
        <v>#N/A</v>
      </c>
    </row>
    <row r="896" spans="6:8">
      <c r="F896" s="5" t="str">
        <f t="shared" si="26"/>
        <v xml:space="preserve">   </v>
      </c>
      <c r="G896" s="1" t="e">
        <f>INDEX('2018 реш'!$B:$C,MATCH($F896,'2018 реш'!$B:$B,0),2)</f>
        <v>#N/A</v>
      </c>
      <c r="H896" s="553" t="e">
        <f t="shared" si="27"/>
        <v>#N/A</v>
      </c>
    </row>
    <row r="897" spans="6:8">
      <c r="F897" s="5" t="str">
        <f t="shared" si="26"/>
        <v xml:space="preserve">   </v>
      </c>
      <c r="G897" s="1" t="e">
        <f>INDEX('2018 реш'!$B:$C,MATCH($F897,'2018 реш'!$B:$B,0),2)</f>
        <v>#N/A</v>
      </c>
      <c r="H897" s="553" t="e">
        <f t="shared" si="27"/>
        <v>#N/A</v>
      </c>
    </row>
    <row r="898" spans="6:8">
      <c r="F898" s="5" t="str">
        <f t="shared" si="26"/>
        <v xml:space="preserve">   </v>
      </c>
      <c r="G898" s="1" t="e">
        <f>INDEX('2018 реш'!$B:$C,MATCH($F898,'2018 реш'!$B:$B,0),2)</f>
        <v>#N/A</v>
      </c>
      <c r="H898" s="553" t="e">
        <f t="shared" si="27"/>
        <v>#N/A</v>
      </c>
    </row>
    <row r="899" spans="6:8">
      <c r="F899" s="5" t="str">
        <f t="shared" si="26"/>
        <v xml:space="preserve">   </v>
      </c>
      <c r="G899" s="1" t="e">
        <f>INDEX('2018 реш'!$B:$C,MATCH($F899,'2018 реш'!$B:$B,0),2)</f>
        <v>#N/A</v>
      </c>
      <c r="H899" s="553" t="e">
        <f t="shared" si="27"/>
        <v>#N/A</v>
      </c>
    </row>
    <row r="900" spans="6:8">
      <c r="F900" s="5" t="str">
        <f t="shared" si="26"/>
        <v xml:space="preserve">   </v>
      </c>
      <c r="G900" s="1" t="e">
        <f>INDEX('2018 реш'!$B:$C,MATCH($F900,'2018 реш'!$B:$B,0),2)</f>
        <v>#N/A</v>
      </c>
      <c r="H900" s="553" t="e">
        <f t="shared" si="27"/>
        <v>#N/A</v>
      </c>
    </row>
    <row r="901" spans="6:8">
      <c r="F901" s="5" t="str">
        <f t="shared" si="26"/>
        <v xml:space="preserve">   </v>
      </c>
      <c r="G901" s="1" t="e">
        <f>INDEX('2018 реш'!$B:$C,MATCH($F901,'2018 реш'!$B:$B,0),2)</f>
        <v>#N/A</v>
      </c>
      <c r="H901" s="553" t="e">
        <f t="shared" si="27"/>
        <v>#N/A</v>
      </c>
    </row>
    <row r="902" spans="6:8">
      <c r="F902" s="5" t="str">
        <f t="shared" si="26"/>
        <v xml:space="preserve">   </v>
      </c>
      <c r="G902" s="1" t="e">
        <f>INDEX('2018 реш'!$B:$C,MATCH($F902,'2018 реш'!$B:$B,0),2)</f>
        <v>#N/A</v>
      </c>
      <c r="H902" s="553" t="e">
        <f t="shared" si="27"/>
        <v>#N/A</v>
      </c>
    </row>
    <row r="903" spans="6:8">
      <c r="F903" s="5" t="str">
        <f t="shared" si="26"/>
        <v xml:space="preserve">   </v>
      </c>
      <c r="G903" s="1" t="e">
        <f>INDEX('2018 реш'!$B:$C,MATCH($F903,'2018 реш'!$B:$B,0),2)</f>
        <v>#N/A</v>
      </c>
      <c r="H903" s="553" t="e">
        <f t="shared" si="27"/>
        <v>#N/A</v>
      </c>
    </row>
    <row r="904" spans="6:8">
      <c r="F904" s="5" t="str">
        <f t="shared" si="26"/>
        <v xml:space="preserve">   </v>
      </c>
      <c r="G904" s="1" t="e">
        <f>INDEX('2018 реш'!$B:$C,MATCH($F904,'2018 реш'!$B:$B,0),2)</f>
        <v>#N/A</v>
      </c>
      <c r="H904" s="553" t="e">
        <f t="shared" si="27"/>
        <v>#N/A</v>
      </c>
    </row>
    <row r="905" spans="6:8">
      <c r="F905" s="5" t="str">
        <f t="shared" ref="F905:F968" si="28">CONCATENATE(A905," ",B905," ",C905," ",D905)</f>
        <v xml:space="preserve">   </v>
      </c>
      <c r="G905" s="1" t="e">
        <f>INDEX('2018 реш'!$B:$C,MATCH($F905,'2018 реш'!$B:$B,0),2)</f>
        <v>#N/A</v>
      </c>
      <c r="H905" s="553" t="e">
        <f t="shared" ref="H905:H968" si="29">IF(E905=G905,1,0)</f>
        <v>#N/A</v>
      </c>
    </row>
    <row r="906" spans="6:8">
      <c r="F906" s="5" t="str">
        <f t="shared" si="28"/>
        <v xml:space="preserve">   </v>
      </c>
      <c r="G906" s="1" t="e">
        <f>INDEX('2018 реш'!$B:$C,MATCH($F906,'2018 реш'!$B:$B,0),2)</f>
        <v>#N/A</v>
      </c>
      <c r="H906" s="553" t="e">
        <f t="shared" si="29"/>
        <v>#N/A</v>
      </c>
    </row>
    <row r="907" spans="6:8">
      <c r="F907" s="5" t="str">
        <f t="shared" si="28"/>
        <v xml:space="preserve">   </v>
      </c>
      <c r="G907" s="1" t="e">
        <f>INDEX('2018 реш'!$B:$C,MATCH($F907,'2018 реш'!$B:$B,0),2)</f>
        <v>#N/A</v>
      </c>
      <c r="H907" s="553" t="e">
        <f t="shared" si="29"/>
        <v>#N/A</v>
      </c>
    </row>
    <row r="908" spans="6:8">
      <c r="F908" s="5" t="str">
        <f t="shared" si="28"/>
        <v xml:space="preserve">   </v>
      </c>
      <c r="G908" s="1" t="e">
        <f>INDEX('2018 реш'!$B:$C,MATCH($F908,'2018 реш'!$B:$B,0),2)</f>
        <v>#N/A</v>
      </c>
      <c r="H908" s="553" t="e">
        <f t="shared" si="29"/>
        <v>#N/A</v>
      </c>
    </row>
    <row r="909" spans="6:8">
      <c r="F909" s="5" t="str">
        <f t="shared" si="28"/>
        <v xml:space="preserve">   </v>
      </c>
      <c r="G909" s="1" t="e">
        <f>INDEX('2018 реш'!$B:$C,MATCH($F909,'2018 реш'!$B:$B,0),2)</f>
        <v>#N/A</v>
      </c>
      <c r="H909" s="553" t="e">
        <f t="shared" si="29"/>
        <v>#N/A</v>
      </c>
    </row>
    <row r="910" spans="6:8">
      <c r="F910" s="5" t="str">
        <f t="shared" si="28"/>
        <v xml:space="preserve">   </v>
      </c>
      <c r="G910" s="1" t="e">
        <f>INDEX('2018 реш'!$B:$C,MATCH($F910,'2018 реш'!$B:$B,0),2)</f>
        <v>#N/A</v>
      </c>
      <c r="H910" s="553" t="e">
        <f t="shared" si="29"/>
        <v>#N/A</v>
      </c>
    </row>
    <row r="911" spans="6:8">
      <c r="F911" s="5" t="str">
        <f t="shared" si="28"/>
        <v xml:space="preserve">   </v>
      </c>
      <c r="G911" s="1" t="e">
        <f>INDEX('2018 реш'!$B:$C,MATCH($F911,'2018 реш'!$B:$B,0),2)</f>
        <v>#N/A</v>
      </c>
      <c r="H911" s="553" t="e">
        <f t="shared" si="29"/>
        <v>#N/A</v>
      </c>
    </row>
    <row r="912" spans="6:8">
      <c r="F912" s="5" t="str">
        <f t="shared" si="28"/>
        <v xml:space="preserve">   </v>
      </c>
      <c r="G912" s="1" t="e">
        <f>INDEX('2018 реш'!$B:$C,MATCH($F912,'2018 реш'!$B:$B,0),2)</f>
        <v>#N/A</v>
      </c>
      <c r="H912" s="553" t="e">
        <f t="shared" si="29"/>
        <v>#N/A</v>
      </c>
    </row>
    <row r="913" spans="6:8">
      <c r="F913" s="5" t="str">
        <f t="shared" si="28"/>
        <v xml:space="preserve">   </v>
      </c>
      <c r="G913" s="1" t="e">
        <f>INDEX('2018 реш'!$B:$C,MATCH($F913,'2018 реш'!$B:$B,0),2)</f>
        <v>#N/A</v>
      </c>
      <c r="H913" s="553" t="e">
        <f t="shared" si="29"/>
        <v>#N/A</v>
      </c>
    </row>
    <row r="914" spans="6:8">
      <c r="F914" s="5" t="str">
        <f t="shared" si="28"/>
        <v xml:space="preserve">   </v>
      </c>
      <c r="G914" s="1" t="e">
        <f>INDEX('2018 реш'!$B:$C,MATCH($F914,'2018 реш'!$B:$B,0),2)</f>
        <v>#N/A</v>
      </c>
      <c r="H914" s="553" t="e">
        <f t="shared" si="29"/>
        <v>#N/A</v>
      </c>
    </row>
    <row r="915" spans="6:8">
      <c r="F915" s="5" t="str">
        <f t="shared" si="28"/>
        <v xml:space="preserve">   </v>
      </c>
      <c r="G915" s="1" t="e">
        <f>INDEX('2018 реш'!$B:$C,MATCH($F915,'2018 реш'!$B:$B,0),2)</f>
        <v>#N/A</v>
      </c>
      <c r="H915" s="553" t="e">
        <f t="shared" si="29"/>
        <v>#N/A</v>
      </c>
    </row>
    <row r="916" spans="6:8">
      <c r="F916" s="5" t="str">
        <f t="shared" si="28"/>
        <v xml:space="preserve">   </v>
      </c>
      <c r="G916" s="1" t="e">
        <f>INDEX('2018 реш'!$B:$C,MATCH($F916,'2018 реш'!$B:$B,0),2)</f>
        <v>#N/A</v>
      </c>
      <c r="H916" s="553" t="e">
        <f t="shared" si="29"/>
        <v>#N/A</v>
      </c>
    </row>
    <row r="917" spans="6:8">
      <c r="F917" s="5" t="str">
        <f t="shared" si="28"/>
        <v xml:space="preserve">   </v>
      </c>
      <c r="G917" s="1" t="e">
        <f>INDEX('2018 реш'!$B:$C,MATCH($F917,'2018 реш'!$B:$B,0),2)</f>
        <v>#N/A</v>
      </c>
      <c r="H917" s="553" t="e">
        <f t="shared" si="29"/>
        <v>#N/A</v>
      </c>
    </row>
    <row r="918" spans="6:8">
      <c r="F918" s="5" t="str">
        <f t="shared" si="28"/>
        <v xml:space="preserve">   </v>
      </c>
      <c r="G918" s="1" t="e">
        <f>INDEX('2018 реш'!$B:$C,MATCH($F918,'2018 реш'!$B:$B,0),2)</f>
        <v>#N/A</v>
      </c>
      <c r="H918" s="553" t="e">
        <f t="shared" si="29"/>
        <v>#N/A</v>
      </c>
    </row>
    <row r="919" spans="6:8">
      <c r="F919" s="5" t="str">
        <f t="shared" si="28"/>
        <v xml:space="preserve">   </v>
      </c>
      <c r="G919" s="1" t="e">
        <f>INDEX('2018 реш'!$B:$C,MATCH($F919,'2018 реш'!$B:$B,0),2)</f>
        <v>#N/A</v>
      </c>
      <c r="H919" s="553" t="e">
        <f t="shared" si="29"/>
        <v>#N/A</v>
      </c>
    </row>
    <row r="920" spans="6:8">
      <c r="F920" s="5" t="str">
        <f t="shared" si="28"/>
        <v xml:space="preserve">   </v>
      </c>
      <c r="G920" s="1" t="e">
        <f>INDEX('2018 реш'!$B:$C,MATCH($F920,'2018 реш'!$B:$B,0),2)</f>
        <v>#N/A</v>
      </c>
      <c r="H920" s="553" t="e">
        <f t="shared" si="29"/>
        <v>#N/A</v>
      </c>
    </row>
    <row r="921" spans="6:8">
      <c r="F921" s="5" t="str">
        <f t="shared" si="28"/>
        <v xml:space="preserve">   </v>
      </c>
      <c r="G921" s="1" t="e">
        <f>INDEX('2018 реш'!$B:$C,MATCH($F921,'2018 реш'!$B:$B,0),2)</f>
        <v>#N/A</v>
      </c>
      <c r="H921" s="553" t="e">
        <f t="shared" si="29"/>
        <v>#N/A</v>
      </c>
    </row>
    <row r="922" spans="6:8">
      <c r="F922" s="5" t="str">
        <f t="shared" si="28"/>
        <v xml:space="preserve">   </v>
      </c>
      <c r="G922" s="1" t="e">
        <f>INDEX('2018 реш'!$B:$C,MATCH($F922,'2018 реш'!$B:$B,0),2)</f>
        <v>#N/A</v>
      </c>
      <c r="H922" s="553" t="e">
        <f t="shared" si="29"/>
        <v>#N/A</v>
      </c>
    </row>
    <row r="923" spans="6:8">
      <c r="F923" s="5" t="str">
        <f t="shared" si="28"/>
        <v xml:space="preserve">   </v>
      </c>
      <c r="G923" s="1" t="e">
        <f>INDEX('2018 реш'!$B:$C,MATCH($F923,'2018 реш'!$B:$B,0),2)</f>
        <v>#N/A</v>
      </c>
      <c r="H923" s="553" t="e">
        <f t="shared" si="29"/>
        <v>#N/A</v>
      </c>
    </row>
    <row r="924" spans="6:8">
      <c r="F924" s="5" t="str">
        <f t="shared" si="28"/>
        <v xml:space="preserve">   </v>
      </c>
      <c r="G924" s="1" t="e">
        <f>INDEX('2018 реш'!$B:$C,MATCH($F924,'2018 реш'!$B:$B,0),2)</f>
        <v>#N/A</v>
      </c>
      <c r="H924" s="553" t="e">
        <f t="shared" si="29"/>
        <v>#N/A</v>
      </c>
    </row>
    <row r="925" spans="6:8">
      <c r="F925" s="5" t="str">
        <f t="shared" si="28"/>
        <v xml:space="preserve">   </v>
      </c>
      <c r="G925" s="1" t="e">
        <f>INDEX('2018 реш'!$B:$C,MATCH($F925,'2018 реш'!$B:$B,0),2)</f>
        <v>#N/A</v>
      </c>
      <c r="H925" s="553" t="e">
        <f t="shared" si="29"/>
        <v>#N/A</v>
      </c>
    </row>
    <row r="926" spans="6:8">
      <c r="F926" s="5" t="str">
        <f t="shared" si="28"/>
        <v xml:space="preserve">   </v>
      </c>
      <c r="G926" s="1" t="e">
        <f>INDEX('2018 реш'!$B:$C,MATCH($F926,'2018 реш'!$B:$B,0),2)</f>
        <v>#N/A</v>
      </c>
      <c r="H926" s="553" t="e">
        <f t="shared" si="29"/>
        <v>#N/A</v>
      </c>
    </row>
    <row r="927" spans="6:8">
      <c r="F927" s="5" t="str">
        <f t="shared" si="28"/>
        <v xml:space="preserve">   </v>
      </c>
      <c r="G927" s="1" t="e">
        <f>INDEX('2018 реш'!$B:$C,MATCH($F927,'2018 реш'!$B:$B,0),2)</f>
        <v>#N/A</v>
      </c>
      <c r="H927" s="553" t="e">
        <f t="shared" si="29"/>
        <v>#N/A</v>
      </c>
    </row>
    <row r="928" spans="6:8">
      <c r="F928" s="5" t="str">
        <f t="shared" si="28"/>
        <v xml:space="preserve">   </v>
      </c>
      <c r="G928" s="1" t="e">
        <f>INDEX('2018 реш'!$B:$C,MATCH($F928,'2018 реш'!$B:$B,0),2)</f>
        <v>#N/A</v>
      </c>
      <c r="H928" s="553" t="e">
        <f t="shared" si="29"/>
        <v>#N/A</v>
      </c>
    </row>
    <row r="929" spans="6:8">
      <c r="F929" s="5" t="str">
        <f t="shared" si="28"/>
        <v xml:space="preserve">   </v>
      </c>
      <c r="G929" s="1" t="e">
        <f>INDEX('2018 реш'!$B:$C,MATCH($F929,'2018 реш'!$B:$B,0),2)</f>
        <v>#N/A</v>
      </c>
      <c r="H929" s="553" t="e">
        <f t="shared" si="29"/>
        <v>#N/A</v>
      </c>
    </row>
    <row r="930" spans="6:8">
      <c r="F930" s="5" t="str">
        <f t="shared" si="28"/>
        <v xml:space="preserve">   </v>
      </c>
      <c r="G930" s="1" t="e">
        <f>INDEX('2018 реш'!$B:$C,MATCH($F930,'2018 реш'!$B:$B,0),2)</f>
        <v>#N/A</v>
      </c>
      <c r="H930" s="553" t="e">
        <f t="shared" si="29"/>
        <v>#N/A</v>
      </c>
    </row>
    <row r="931" spans="6:8">
      <c r="F931" s="5" t="str">
        <f t="shared" si="28"/>
        <v xml:space="preserve">   </v>
      </c>
      <c r="G931" s="1" t="e">
        <f>INDEX('2018 реш'!$B:$C,MATCH($F931,'2018 реш'!$B:$B,0),2)</f>
        <v>#N/A</v>
      </c>
      <c r="H931" s="553" t="e">
        <f t="shared" si="29"/>
        <v>#N/A</v>
      </c>
    </row>
    <row r="932" spans="6:8">
      <c r="F932" s="5" t="str">
        <f t="shared" si="28"/>
        <v xml:space="preserve">   </v>
      </c>
      <c r="G932" s="1" t="e">
        <f>INDEX('2018 реш'!$B:$C,MATCH($F932,'2018 реш'!$B:$B,0),2)</f>
        <v>#N/A</v>
      </c>
      <c r="H932" s="553" t="e">
        <f t="shared" si="29"/>
        <v>#N/A</v>
      </c>
    </row>
    <row r="933" spans="6:8">
      <c r="F933" s="5" t="str">
        <f t="shared" si="28"/>
        <v xml:space="preserve">   </v>
      </c>
      <c r="G933" s="1" t="e">
        <f>INDEX('2018 реш'!$B:$C,MATCH($F933,'2018 реш'!$B:$B,0),2)</f>
        <v>#N/A</v>
      </c>
      <c r="H933" s="553" t="e">
        <f t="shared" si="29"/>
        <v>#N/A</v>
      </c>
    </row>
    <row r="934" spans="6:8">
      <c r="F934" s="5" t="str">
        <f t="shared" si="28"/>
        <v xml:space="preserve">   </v>
      </c>
      <c r="G934" s="1" t="e">
        <f>INDEX('2018 реш'!$B:$C,MATCH($F934,'2018 реш'!$B:$B,0),2)</f>
        <v>#N/A</v>
      </c>
      <c r="H934" s="553" t="e">
        <f t="shared" si="29"/>
        <v>#N/A</v>
      </c>
    </row>
    <row r="935" spans="6:8">
      <c r="F935" s="5" t="str">
        <f t="shared" si="28"/>
        <v xml:space="preserve">   </v>
      </c>
      <c r="G935" s="1" t="e">
        <f>INDEX('2018 реш'!$B:$C,MATCH($F935,'2018 реш'!$B:$B,0),2)</f>
        <v>#N/A</v>
      </c>
      <c r="H935" s="553" t="e">
        <f t="shared" si="29"/>
        <v>#N/A</v>
      </c>
    </row>
    <row r="936" spans="6:8">
      <c r="F936" s="5" t="str">
        <f t="shared" si="28"/>
        <v xml:space="preserve">   </v>
      </c>
      <c r="G936" s="1" t="e">
        <f>INDEX('2018 реш'!$B:$C,MATCH($F936,'2018 реш'!$B:$B,0),2)</f>
        <v>#N/A</v>
      </c>
      <c r="H936" s="553" t="e">
        <f t="shared" si="29"/>
        <v>#N/A</v>
      </c>
    </row>
    <row r="937" spans="6:8">
      <c r="F937" s="5" t="str">
        <f t="shared" si="28"/>
        <v xml:space="preserve">   </v>
      </c>
      <c r="G937" s="1" t="e">
        <f>INDEX('2018 реш'!$B:$C,MATCH($F937,'2018 реш'!$B:$B,0),2)</f>
        <v>#N/A</v>
      </c>
      <c r="H937" s="553" t="e">
        <f t="shared" si="29"/>
        <v>#N/A</v>
      </c>
    </row>
    <row r="938" spans="6:8">
      <c r="F938" s="5" t="str">
        <f t="shared" si="28"/>
        <v xml:space="preserve">   </v>
      </c>
      <c r="G938" s="1" t="e">
        <f>INDEX('2018 реш'!$B:$C,MATCH($F938,'2018 реш'!$B:$B,0),2)</f>
        <v>#N/A</v>
      </c>
      <c r="H938" s="553" t="e">
        <f t="shared" si="29"/>
        <v>#N/A</v>
      </c>
    </row>
    <row r="939" spans="6:8">
      <c r="F939" s="5" t="str">
        <f t="shared" si="28"/>
        <v xml:space="preserve">   </v>
      </c>
      <c r="G939" s="1" t="e">
        <f>INDEX('2018 реш'!$B:$C,MATCH($F939,'2018 реш'!$B:$B,0),2)</f>
        <v>#N/A</v>
      </c>
      <c r="H939" s="553" t="e">
        <f t="shared" si="29"/>
        <v>#N/A</v>
      </c>
    </row>
    <row r="940" spans="6:8">
      <c r="F940" s="5" t="str">
        <f t="shared" si="28"/>
        <v xml:space="preserve">   </v>
      </c>
      <c r="G940" s="1" t="e">
        <f>INDEX('2018 реш'!$B:$C,MATCH($F940,'2018 реш'!$B:$B,0),2)</f>
        <v>#N/A</v>
      </c>
      <c r="H940" s="553" t="e">
        <f t="shared" si="29"/>
        <v>#N/A</v>
      </c>
    </row>
    <row r="941" spans="6:8">
      <c r="F941" s="5" t="str">
        <f t="shared" si="28"/>
        <v xml:space="preserve">   </v>
      </c>
      <c r="G941" s="1" t="e">
        <f>INDEX('2018 реш'!$B:$C,MATCH($F941,'2018 реш'!$B:$B,0),2)</f>
        <v>#N/A</v>
      </c>
      <c r="H941" s="553" t="e">
        <f t="shared" si="29"/>
        <v>#N/A</v>
      </c>
    </row>
    <row r="942" spans="6:8">
      <c r="F942" s="5" t="str">
        <f t="shared" si="28"/>
        <v xml:space="preserve">   </v>
      </c>
      <c r="G942" s="1" t="e">
        <f>INDEX('2018 реш'!$B:$C,MATCH($F942,'2018 реш'!$B:$B,0),2)</f>
        <v>#N/A</v>
      </c>
      <c r="H942" s="553" t="e">
        <f t="shared" si="29"/>
        <v>#N/A</v>
      </c>
    </row>
    <row r="943" spans="6:8">
      <c r="F943" s="5" t="str">
        <f t="shared" si="28"/>
        <v xml:space="preserve">   </v>
      </c>
      <c r="G943" s="1" t="e">
        <f>INDEX('2018 реш'!$B:$C,MATCH($F943,'2018 реш'!$B:$B,0),2)</f>
        <v>#N/A</v>
      </c>
      <c r="H943" s="553" t="e">
        <f t="shared" si="29"/>
        <v>#N/A</v>
      </c>
    </row>
    <row r="944" spans="6:8">
      <c r="F944" s="5" t="str">
        <f t="shared" si="28"/>
        <v xml:space="preserve">   </v>
      </c>
      <c r="G944" s="1" t="e">
        <f>INDEX('2018 реш'!$B:$C,MATCH($F944,'2018 реш'!$B:$B,0),2)</f>
        <v>#N/A</v>
      </c>
      <c r="H944" s="553" t="e">
        <f t="shared" si="29"/>
        <v>#N/A</v>
      </c>
    </row>
    <row r="945" spans="6:8">
      <c r="F945" s="5" t="str">
        <f t="shared" si="28"/>
        <v xml:space="preserve">   </v>
      </c>
      <c r="G945" s="1" t="e">
        <f>INDEX('2018 реш'!$B:$C,MATCH($F945,'2018 реш'!$B:$B,0),2)</f>
        <v>#N/A</v>
      </c>
      <c r="H945" s="553" t="e">
        <f t="shared" si="29"/>
        <v>#N/A</v>
      </c>
    </row>
    <row r="946" spans="6:8">
      <c r="F946" s="5" t="str">
        <f t="shared" si="28"/>
        <v xml:space="preserve">   </v>
      </c>
      <c r="G946" s="1" t="e">
        <f>INDEX('2018 реш'!$B:$C,MATCH($F946,'2018 реш'!$B:$B,0),2)</f>
        <v>#N/A</v>
      </c>
      <c r="H946" s="553" t="e">
        <f t="shared" si="29"/>
        <v>#N/A</v>
      </c>
    </row>
    <row r="947" spans="6:8">
      <c r="F947" s="5" t="str">
        <f t="shared" si="28"/>
        <v xml:space="preserve">   </v>
      </c>
      <c r="G947" s="1" t="e">
        <f>INDEX('2018 реш'!$B:$C,MATCH($F947,'2018 реш'!$B:$B,0),2)</f>
        <v>#N/A</v>
      </c>
      <c r="H947" s="553" t="e">
        <f t="shared" si="29"/>
        <v>#N/A</v>
      </c>
    </row>
    <row r="948" spans="6:8">
      <c r="F948" s="5" t="str">
        <f t="shared" si="28"/>
        <v xml:space="preserve">   </v>
      </c>
      <c r="G948" s="1" t="e">
        <f>INDEX('2018 реш'!$B:$C,MATCH($F948,'2018 реш'!$B:$B,0),2)</f>
        <v>#N/A</v>
      </c>
      <c r="H948" s="553" t="e">
        <f t="shared" si="29"/>
        <v>#N/A</v>
      </c>
    </row>
    <row r="949" spans="6:8">
      <c r="F949" s="5" t="str">
        <f t="shared" si="28"/>
        <v xml:space="preserve">   </v>
      </c>
      <c r="G949" s="1" t="e">
        <f>INDEX('2018 реш'!$B:$C,MATCH($F949,'2018 реш'!$B:$B,0),2)</f>
        <v>#N/A</v>
      </c>
      <c r="H949" s="553" t="e">
        <f t="shared" si="29"/>
        <v>#N/A</v>
      </c>
    </row>
    <row r="950" spans="6:8">
      <c r="F950" s="5" t="str">
        <f t="shared" si="28"/>
        <v xml:space="preserve">   </v>
      </c>
      <c r="G950" s="1" t="e">
        <f>INDEX('2018 реш'!$B:$C,MATCH($F950,'2018 реш'!$B:$B,0),2)</f>
        <v>#N/A</v>
      </c>
      <c r="H950" s="553" t="e">
        <f t="shared" si="29"/>
        <v>#N/A</v>
      </c>
    </row>
    <row r="951" spans="6:8">
      <c r="F951" s="5" t="str">
        <f t="shared" si="28"/>
        <v xml:space="preserve">   </v>
      </c>
      <c r="G951" s="1" t="e">
        <f>INDEX('2018 реш'!$B:$C,MATCH($F951,'2018 реш'!$B:$B,0),2)</f>
        <v>#N/A</v>
      </c>
      <c r="H951" s="553" t="e">
        <f t="shared" si="29"/>
        <v>#N/A</v>
      </c>
    </row>
    <row r="952" spans="6:8">
      <c r="F952" s="5" t="str">
        <f t="shared" si="28"/>
        <v xml:space="preserve">   </v>
      </c>
      <c r="G952" s="1" t="e">
        <f>INDEX('2018 реш'!$B:$C,MATCH($F952,'2018 реш'!$B:$B,0),2)</f>
        <v>#N/A</v>
      </c>
      <c r="H952" s="553" t="e">
        <f t="shared" si="29"/>
        <v>#N/A</v>
      </c>
    </row>
    <row r="953" spans="6:8">
      <c r="F953" s="5" t="str">
        <f t="shared" si="28"/>
        <v xml:space="preserve">   </v>
      </c>
      <c r="G953" s="1" t="e">
        <f>INDEX('2018 реш'!$B:$C,MATCH($F953,'2018 реш'!$B:$B,0),2)</f>
        <v>#N/A</v>
      </c>
      <c r="H953" s="553" t="e">
        <f t="shared" si="29"/>
        <v>#N/A</v>
      </c>
    </row>
    <row r="954" spans="6:8">
      <c r="F954" s="5" t="str">
        <f t="shared" si="28"/>
        <v xml:space="preserve">   </v>
      </c>
      <c r="G954" s="1" t="e">
        <f>INDEX('2018 реш'!$B:$C,MATCH($F954,'2018 реш'!$B:$B,0),2)</f>
        <v>#N/A</v>
      </c>
      <c r="H954" s="553" t="e">
        <f t="shared" si="29"/>
        <v>#N/A</v>
      </c>
    </row>
    <row r="955" spans="6:8">
      <c r="F955" s="5" t="str">
        <f t="shared" si="28"/>
        <v xml:space="preserve">   </v>
      </c>
      <c r="G955" s="1" t="e">
        <f>INDEX('2018 реш'!$B:$C,MATCH($F955,'2018 реш'!$B:$B,0),2)</f>
        <v>#N/A</v>
      </c>
      <c r="H955" s="553" t="e">
        <f t="shared" si="29"/>
        <v>#N/A</v>
      </c>
    </row>
    <row r="956" spans="6:8">
      <c r="F956" s="5" t="str">
        <f t="shared" si="28"/>
        <v xml:space="preserve">   </v>
      </c>
      <c r="G956" s="1" t="e">
        <f>INDEX('2018 реш'!$B:$C,MATCH($F956,'2018 реш'!$B:$B,0),2)</f>
        <v>#N/A</v>
      </c>
      <c r="H956" s="553" t="e">
        <f t="shared" si="29"/>
        <v>#N/A</v>
      </c>
    </row>
    <row r="957" spans="6:8">
      <c r="F957" s="5" t="str">
        <f t="shared" si="28"/>
        <v xml:space="preserve">   </v>
      </c>
      <c r="G957" s="1" t="e">
        <f>INDEX('2018 реш'!$B:$C,MATCH($F957,'2018 реш'!$B:$B,0),2)</f>
        <v>#N/A</v>
      </c>
      <c r="H957" s="553" t="e">
        <f t="shared" si="29"/>
        <v>#N/A</v>
      </c>
    </row>
    <row r="958" spans="6:8">
      <c r="F958" s="5" t="str">
        <f t="shared" si="28"/>
        <v xml:space="preserve">   </v>
      </c>
      <c r="G958" s="1" t="e">
        <f>INDEX('2018 реш'!$B:$C,MATCH($F958,'2018 реш'!$B:$B,0),2)</f>
        <v>#N/A</v>
      </c>
      <c r="H958" s="553" t="e">
        <f t="shared" si="29"/>
        <v>#N/A</v>
      </c>
    </row>
    <row r="959" spans="6:8">
      <c r="F959" s="5" t="str">
        <f t="shared" si="28"/>
        <v xml:space="preserve">   </v>
      </c>
      <c r="G959" s="1" t="e">
        <f>INDEX('2018 реш'!$B:$C,MATCH($F959,'2018 реш'!$B:$B,0),2)</f>
        <v>#N/A</v>
      </c>
      <c r="H959" s="553" t="e">
        <f t="shared" si="29"/>
        <v>#N/A</v>
      </c>
    </row>
    <row r="960" spans="6:8">
      <c r="F960" s="5" t="str">
        <f t="shared" si="28"/>
        <v xml:space="preserve">   </v>
      </c>
      <c r="G960" s="1" t="e">
        <f>INDEX('2018 реш'!$B:$C,MATCH($F960,'2018 реш'!$B:$B,0),2)</f>
        <v>#N/A</v>
      </c>
      <c r="H960" s="553" t="e">
        <f t="shared" si="29"/>
        <v>#N/A</v>
      </c>
    </row>
    <row r="961" spans="6:8">
      <c r="F961" s="5" t="str">
        <f t="shared" si="28"/>
        <v xml:space="preserve">   </v>
      </c>
      <c r="G961" s="1" t="e">
        <f>INDEX('2018 реш'!$B:$C,MATCH($F961,'2018 реш'!$B:$B,0),2)</f>
        <v>#N/A</v>
      </c>
      <c r="H961" s="553" t="e">
        <f t="shared" si="29"/>
        <v>#N/A</v>
      </c>
    </row>
    <row r="962" spans="6:8">
      <c r="F962" s="5" t="str">
        <f t="shared" si="28"/>
        <v xml:space="preserve">   </v>
      </c>
      <c r="G962" s="1" t="e">
        <f>INDEX('2018 реш'!$B:$C,MATCH($F962,'2018 реш'!$B:$B,0),2)</f>
        <v>#N/A</v>
      </c>
      <c r="H962" s="553" t="e">
        <f t="shared" si="29"/>
        <v>#N/A</v>
      </c>
    </row>
    <row r="963" spans="6:8">
      <c r="F963" s="5" t="str">
        <f t="shared" si="28"/>
        <v xml:space="preserve">   </v>
      </c>
      <c r="G963" s="1" t="e">
        <f>INDEX('2018 реш'!$B:$C,MATCH($F963,'2018 реш'!$B:$B,0),2)</f>
        <v>#N/A</v>
      </c>
      <c r="H963" s="553" t="e">
        <f t="shared" si="29"/>
        <v>#N/A</v>
      </c>
    </row>
    <row r="964" spans="6:8">
      <c r="F964" s="5" t="str">
        <f t="shared" si="28"/>
        <v xml:space="preserve">   </v>
      </c>
      <c r="G964" s="1" t="e">
        <f>INDEX('2018 реш'!$B:$C,MATCH($F964,'2018 реш'!$B:$B,0),2)</f>
        <v>#N/A</v>
      </c>
      <c r="H964" s="553" t="e">
        <f t="shared" si="29"/>
        <v>#N/A</v>
      </c>
    </row>
    <row r="965" spans="6:8">
      <c r="F965" s="5" t="str">
        <f t="shared" si="28"/>
        <v xml:space="preserve">   </v>
      </c>
      <c r="G965" s="1" t="e">
        <f>INDEX('2018 реш'!$B:$C,MATCH($F965,'2018 реш'!$B:$B,0),2)</f>
        <v>#N/A</v>
      </c>
      <c r="H965" s="553" t="e">
        <f t="shared" si="29"/>
        <v>#N/A</v>
      </c>
    </row>
    <row r="966" spans="6:8">
      <c r="F966" s="5" t="str">
        <f t="shared" si="28"/>
        <v xml:space="preserve">   </v>
      </c>
      <c r="G966" s="1" t="e">
        <f>INDEX('2018 реш'!$B:$C,MATCH($F966,'2018 реш'!$B:$B,0),2)</f>
        <v>#N/A</v>
      </c>
      <c r="H966" s="553" t="e">
        <f t="shared" si="29"/>
        <v>#N/A</v>
      </c>
    </row>
    <row r="967" spans="6:8">
      <c r="F967" s="5" t="str">
        <f t="shared" si="28"/>
        <v xml:space="preserve">   </v>
      </c>
      <c r="G967" s="1" t="e">
        <f>INDEX('2018 реш'!$B:$C,MATCH($F967,'2018 реш'!$B:$B,0),2)</f>
        <v>#N/A</v>
      </c>
      <c r="H967" s="553" t="e">
        <f t="shared" si="29"/>
        <v>#N/A</v>
      </c>
    </row>
    <row r="968" spans="6:8">
      <c r="F968" s="5" t="str">
        <f t="shared" si="28"/>
        <v xml:space="preserve">   </v>
      </c>
      <c r="G968" s="1" t="e">
        <f>INDEX('2018 реш'!$B:$C,MATCH($F968,'2018 реш'!$B:$B,0),2)</f>
        <v>#N/A</v>
      </c>
      <c r="H968" s="553" t="e">
        <f t="shared" si="29"/>
        <v>#N/A</v>
      </c>
    </row>
    <row r="969" spans="6:8">
      <c r="F969" s="5" t="str">
        <f t="shared" ref="F969:F1000" si="30">CONCATENATE(A969," ",B969," ",C969," ",D969)</f>
        <v xml:space="preserve">   </v>
      </c>
      <c r="G969" s="1" t="e">
        <f>INDEX('2018 реш'!$B:$C,MATCH($F969,'2018 реш'!$B:$B,0),2)</f>
        <v>#N/A</v>
      </c>
      <c r="H969" s="553" t="e">
        <f t="shared" ref="H969:H1000" si="31">IF(E969=G969,1,0)</f>
        <v>#N/A</v>
      </c>
    </row>
    <row r="970" spans="6:8">
      <c r="F970" s="5" t="str">
        <f t="shared" si="30"/>
        <v xml:space="preserve">   </v>
      </c>
      <c r="G970" s="1" t="e">
        <f>INDEX('2018 реш'!$B:$C,MATCH($F970,'2018 реш'!$B:$B,0),2)</f>
        <v>#N/A</v>
      </c>
      <c r="H970" s="553" t="e">
        <f t="shared" si="31"/>
        <v>#N/A</v>
      </c>
    </row>
    <row r="971" spans="6:8">
      <c r="F971" s="5" t="str">
        <f t="shared" si="30"/>
        <v xml:space="preserve">   </v>
      </c>
      <c r="G971" s="1" t="e">
        <f>INDEX('2018 реш'!$B:$C,MATCH($F971,'2018 реш'!$B:$B,0),2)</f>
        <v>#N/A</v>
      </c>
      <c r="H971" s="553" t="e">
        <f t="shared" si="31"/>
        <v>#N/A</v>
      </c>
    </row>
    <row r="972" spans="6:8">
      <c r="F972" s="5" t="str">
        <f t="shared" si="30"/>
        <v xml:space="preserve">   </v>
      </c>
      <c r="G972" s="1" t="e">
        <f>INDEX('2018 реш'!$B:$C,MATCH($F972,'2018 реш'!$B:$B,0),2)</f>
        <v>#N/A</v>
      </c>
      <c r="H972" s="553" t="e">
        <f t="shared" si="31"/>
        <v>#N/A</v>
      </c>
    </row>
    <row r="973" spans="6:8">
      <c r="F973" s="5" t="str">
        <f t="shared" si="30"/>
        <v xml:space="preserve">   </v>
      </c>
      <c r="G973" s="1" t="e">
        <f>INDEX('2018 реш'!$B:$C,MATCH($F973,'2018 реш'!$B:$B,0),2)</f>
        <v>#N/A</v>
      </c>
      <c r="H973" s="553" t="e">
        <f t="shared" si="31"/>
        <v>#N/A</v>
      </c>
    </row>
    <row r="974" spans="6:8">
      <c r="F974" s="5" t="str">
        <f t="shared" si="30"/>
        <v xml:space="preserve">   </v>
      </c>
      <c r="G974" s="1" t="e">
        <f>INDEX('2018 реш'!$B:$C,MATCH($F974,'2018 реш'!$B:$B,0),2)</f>
        <v>#N/A</v>
      </c>
      <c r="H974" s="553" t="e">
        <f t="shared" si="31"/>
        <v>#N/A</v>
      </c>
    </row>
    <row r="975" spans="6:8">
      <c r="F975" s="5" t="str">
        <f t="shared" si="30"/>
        <v xml:space="preserve">   </v>
      </c>
      <c r="G975" s="1" t="e">
        <f>INDEX('2018 реш'!$B:$C,MATCH($F975,'2018 реш'!$B:$B,0),2)</f>
        <v>#N/A</v>
      </c>
      <c r="H975" s="553" t="e">
        <f t="shared" si="31"/>
        <v>#N/A</v>
      </c>
    </row>
    <row r="976" spans="6:8">
      <c r="F976" s="5" t="str">
        <f t="shared" si="30"/>
        <v xml:space="preserve">   </v>
      </c>
      <c r="G976" s="1" t="e">
        <f>INDEX('2018 реш'!$B:$C,MATCH($F976,'2018 реш'!$B:$B,0),2)</f>
        <v>#N/A</v>
      </c>
      <c r="H976" s="553" t="e">
        <f t="shared" si="31"/>
        <v>#N/A</v>
      </c>
    </row>
    <row r="977" spans="6:8">
      <c r="F977" s="5" t="str">
        <f t="shared" si="30"/>
        <v xml:space="preserve">   </v>
      </c>
      <c r="G977" s="1" t="e">
        <f>INDEX('2018 реш'!$B:$C,MATCH($F977,'2018 реш'!$B:$B,0),2)</f>
        <v>#N/A</v>
      </c>
      <c r="H977" s="553" t="e">
        <f t="shared" si="31"/>
        <v>#N/A</v>
      </c>
    </row>
    <row r="978" spans="6:8">
      <c r="F978" s="5" t="str">
        <f t="shared" si="30"/>
        <v xml:space="preserve">   </v>
      </c>
      <c r="G978" s="1" t="e">
        <f>INDEX('2018 реш'!$B:$C,MATCH($F978,'2018 реш'!$B:$B,0),2)</f>
        <v>#N/A</v>
      </c>
      <c r="H978" s="553" t="e">
        <f t="shared" si="31"/>
        <v>#N/A</v>
      </c>
    </row>
    <row r="979" spans="6:8">
      <c r="F979" s="5" t="str">
        <f t="shared" si="30"/>
        <v xml:space="preserve">   </v>
      </c>
      <c r="G979" s="1" t="e">
        <f>INDEX('2018 реш'!$B:$C,MATCH($F979,'2018 реш'!$B:$B,0),2)</f>
        <v>#N/A</v>
      </c>
      <c r="H979" s="553" t="e">
        <f t="shared" si="31"/>
        <v>#N/A</v>
      </c>
    </row>
    <row r="980" spans="6:8">
      <c r="F980" s="5" t="str">
        <f t="shared" si="30"/>
        <v xml:space="preserve">   </v>
      </c>
      <c r="G980" s="1" t="e">
        <f>INDEX('2018 реш'!$B:$C,MATCH($F980,'2018 реш'!$B:$B,0),2)</f>
        <v>#N/A</v>
      </c>
      <c r="H980" s="553" t="e">
        <f t="shared" si="31"/>
        <v>#N/A</v>
      </c>
    </row>
    <row r="981" spans="6:8">
      <c r="F981" s="5" t="str">
        <f t="shared" si="30"/>
        <v xml:space="preserve">   </v>
      </c>
      <c r="G981" s="1" t="e">
        <f>INDEX('2018 реш'!$B:$C,MATCH($F981,'2018 реш'!$B:$B,0),2)</f>
        <v>#N/A</v>
      </c>
      <c r="H981" s="553" t="e">
        <f t="shared" si="31"/>
        <v>#N/A</v>
      </c>
    </row>
    <row r="982" spans="6:8">
      <c r="F982" s="5" t="str">
        <f t="shared" si="30"/>
        <v xml:space="preserve">   </v>
      </c>
      <c r="G982" s="1" t="e">
        <f>INDEX('2018 реш'!$B:$C,MATCH($F982,'2018 реш'!$B:$B,0),2)</f>
        <v>#N/A</v>
      </c>
      <c r="H982" s="553" t="e">
        <f t="shared" si="31"/>
        <v>#N/A</v>
      </c>
    </row>
    <row r="983" spans="6:8">
      <c r="F983" s="5" t="str">
        <f t="shared" si="30"/>
        <v xml:space="preserve">   </v>
      </c>
      <c r="G983" s="1" t="e">
        <f>INDEX('2018 реш'!$B:$C,MATCH($F983,'2018 реш'!$B:$B,0),2)</f>
        <v>#N/A</v>
      </c>
      <c r="H983" s="553" t="e">
        <f t="shared" si="31"/>
        <v>#N/A</v>
      </c>
    </row>
    <row r="984" spans="6:8">
      <c r="F984" s="5" t="str">
        <f t="shared" si="30"/>
        <v xml:space="preserve">   </v>
      </c>
      <c r="G984" s="1" t="e">
        <f>INDEX('2018 реш'!$B:$C,MATCH($F984,'2018 реш'!$B:$B,0),2)</f>
        <v>#N/A</v>
      </c>
      <c r="H984" s="553" t="e">
        <f t="shared" si="31"/>
        <v>#N/A</v>
      </c>
    </row>
    <row r="985" spans="6:8">
      <c r="F985" s="5" t="str">
        <f t="shared" si="30"/>
        <v xml:space="preserve">   </v>
      </c>
      <c r="G985" s="1" t="e">
        <f>INDEX('2018 реш'!$B:$C,MATCH($F985,'2018 реш'!$B:$B,0),2)</f>
        <v>#N/A</v>
      </c>
      <c r="H985" s="553" t="e">
        <f t="shared" si="31"/>
        <v>#N/A</v>
      </c>
    </row>
    <row r="986" spans="6:8">
      <c r="F986" s="5" t="str">
        <f t="shared" si="30"/>
        <v xml:space="preserve">   </v>
      </c>
      <c r="G986" s="1" t="e">
        <f>INDEX('2018 реш'!$B:$C,MATCH($F986,'2018 реш'!$B:$B,0),2)</f>
        <v>#N/A</v>
      </c>
      <c r="H986" s="553" t="e">
        <f t="shared" si="31"/>
        <v>#N/A</v>
      </c>
    </row>
    <row r="987" spans="6:8">
      <c r="F987" s="5" t="str">
        <f t="shared" si="30"/>
        <v xml:space="preserve">   </v>
      </c>
      <c r="G987" s="1" t="e">
        <f>INDEX('2018 реш'!$B:$C,MATCH($F987,'2018 реш'!$B:$B,0),2)</f>
        <v>#N/A</v>
      </c>
      <c r="H987" s="553" t="e">
        <f t="shared" si="31"/>
        <v>#N/A</v>
      </c>
    </row>
    <row r="988" spans="6:8">
      <c r="F988" s="5" t="str">
        <f t="shared" si="30"/>
        <v xml:space="preserve">   </v>
      </c>
      <c r="G988" s="1" t="e">
        <f>INDEX('2018 реш'!$B:$C,MATCH($F988,'2018 реш'!$B:$B,0),2)</f>
        <v>#N/A</v>
      </c>
      <c r="H988" s="553" t="e">
        <f t="shared" si="31"/>
        <v>#N/A</v>
      </c>
    </row>
    <row r="989" spans="6:8">
      <c r="F989" s="5" t="str">
        <f t="shared" si="30"/>
        <v xml:space="preserve">   </v>
      </c>
      <c r="G989" s="1" t="e">
        <f>INDEX('2018 реш'!$B:$C,MATCH($F989,'2018 реш'!$B:$B,0),2)</f>
        <v>#N/A</v>
      </c>
      <c r="H989" s="553" t="e">
        <f t="shared" si="31"/>
        <v>#N/A</v>
      </c>
    </row>
    <row r="990" spans="6:8">
      <c r="F990" s="5" t="str">
        <f t="shared" si="30"/>
        <v xml:space="preserve">   </v>
      </c>
      <c r="G990" s="1" t="e">
        <f>INDEX('2018 реш'!$B:$C,MATCH($F990,'2018 реш'!$B:$B,0),2)</f>
        <v>#N/A</v>
      </c>
      <c r="H990" s="553" t="e">
        <f t="shared" si="31"/>
        <v>#N/A</v>
      </c>
    </row>
    <row r="991" spans="6:8">
      <c r="F991" s="5" t="str">
        <f t="shared" si="30"/>
        <v xml:space="preserve">   </v>
      </c>
      <c r="G991" s="1" t="e">
        <f>INDEX('2018 реш'!$B:$C,MATCH($F991,'2018 реш'!$B:$B,0),2)</f>
        <v>#N/A</v>
      </c>
      <c r="H991" s="553" t="e">
        <f t="shared" si="31"/>
        <v>#N/A</v>
      </c>
    </row>
    <row r="992" spans="6:8">
      <c r="F992" s="5" t="str">
        <f t="shared" si="30"/>
        <v xml:space="preserve">   </v>
      </c>
      <c r="G992" s="1" t="e">
        <f>INDEX('2018 реш'!$B:$C,MATCH($F992,'2018 реш'!$B:$B,0),2)</f>
        <v>#N/A</v>
      </c>
      <c r="H992" s="553" t="e">
        <f t="shared" si="31"/>
        <v>#N/A</v>
      </c>
    </row>
    <row r="993" spans="6:8">
      <c r="F993" s="5" t="str">
        <f t="shared" si="30"/>
        <v xml:space="preserve">   </v>
      </c>
      <c r="G993" s="1" t="e">
        <f>INDEX('2018 реш'!$B:$C,MATCH($F993,'2018 реш'!$B:$B,0),2)</f>
        <v>#N/A</v>
      </c>
      <c r="H993" s="553" t="e">
        <f t="shared" si="31"/>
        <v>#N/A</v>
      </c>
    </row>
    <row r="994" spans="6:8">
      <c r="F994" s="5" t="str">
        <f t="shared" si="30"/>
        <v xml:space="preserve">   </v>
      </c>
      <c r="G994" s="1" t="e">
        <f>INDEX('2018 реш'!$B:$C,MATCH($F994,'2018 реш'!$B:$B,0),2)</f>
        <v>#N/A</v>
      </c>
      <c r="H994" s="553" t="e">
        <f t="shared" si="31"/>
        <v>#N/A</v>
      </c>
    </row>
    <row r="995" spans="6:8">
      <c r="F995" s="5" t="str">
        <f t="shared" si="30"/>
        <v xml:space="preserve">   </v>
      </c>
      <c r="G995" s="1" t="e">
        <f>INDEX('2018 реш'!$B:$C,MATCH($F995,'2018 реш'!$B:$B,0),2)</f>
        <v>#N/A</v>
      </c>
      <c r="H995" s="553" t="e">
        <f t="shared" si="31"/>
        <v>#N/A</v>
      </c>
    </row>
    <row r="996" spans="6:8">
      <c r="F996" s="5" t="str">
        <f t="shared" si="30"/>
        <v xml:space="preserve">   </v>
      </c>
      <c r="G996" s="1" t="e">
        <f>INDEX('2018 реш'!$B:$C,MATCH($F996,'2018 реш'!$B:$B,0),2)</f>
        <v>#N/A</v>
      </c>
      <c r="H996" s="553" t="e">
        <f t="shared" si="31"/>
        <v>#N/A</v>
      </c>
    </row>
    <row r="997" spans="6:8">
      <c r="F997" s="5" t="str">
        <f t="shared" si="30"/>
        <v xml:space="preserve">   </v>
      </c>
      <c r="G997" s="1" t="e">
        <f>INDEX('2018 реш'!$B:$C,MATCH($F997,'2018 реш'!$B:$B,0),2)</f>
        <v>#N/A</v>
      </c>
      <c r="H997" s="553" t="e">
        <f t="shared" si="31"/>
        <v>#N/A</v>
      </c>
    </row>
    <row r="998" spans="6:8">
      <c r="F998" s="5" t="str">
        <f t="shared" si="30"/>
        <v xml:space="preserve">   </v>
      </c>
      <c r="G998" s="1" t="e">
        <f>INDEX('2018 реш'!$B:$C,MATCH($F998,'2018 реш'!$B:$B,0),2)</f>
        <v>#N/A</v>
      </c>
      <c r="H998" s="553" t="e">
        <f t="shared" si="31"/>
        <v>#N/A</v>
      </c>
    </row>
    <row r="999" spans="6:8">
      <c r="F999" s="5" t="str">
        <f t="shared" si="30"/>
        <v xml:space="preserve">   </v>
      </c>
      <c r="G999" s="1" t="e">
        <f>INDEX('2018 реш'!$B:$C,MATCH($F999,'2018 реш'!$B:$B,0),2)</f>
        <v>#N/A</v>
      </c>
      <c r="H999" s="553" t="e">
        <f t="shared" si="31"/>
        <v>#N/A</v>
      </c>
    </row>
    <row r="1000" spans="6:8">
      <c r="F1000" s="5" t="str">
        <f t="shared" si="30"/>
        <v xml:space="preserve">   </v>
      </c>
      <c r="G1000" s="1" t="e">
        <f>INDEX('2018 реш'!$B:$C,MATCH($F1000,'2018 реш'!$B:$B,0),2)</f>
        <v>#N/A</v>
      </c>
      <c r="H1000" s="553" t="e">
        <f t="shared" si="31"/>
        <v>#N/A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D502"/>
  <sheetViews>
    <sheetView showGridLines="0" view="pageBreakPreview" topLeftCell="A42" zoomScale="120" zoomScaleNormal="100" zoomScaleSheetLayoutView="120" workbookViewId="0">
      <selection activeCell="C51" sqref="C51"/>
    </sheetView>
  </sheetViews>
  <sheetFormatPr defaultColWidth="13.7109375" defaultRowHeight="15.75"/>
  <cols>
    <col min="1" max="1" width="8.5703125" style="104" customWidth="1"/>
    <col min="2" max="2" width="16.140625" style="104" customWidth="1"/>
    <col min="3" max="3" width="66" style="104" customWidth="1"/>
    <col min="5" max="16384" width="13.7109375" style="104"/>
  </cols>
  <sheetData>
    <row r="1" spans="1:3">
      <c r="B1" s="347" t="s">
        <v>1228</v>
      </c>
      <c r="C1" s="347" t="s">
        <v>4</v>
      </c>
    </row>
    <row r="2" spans="1:3">
      <c r="B2" s="347">
        <v>2</v>
      </c>
      <c r="C2" s="347">
        <v>1</v>
      </c>
    </row>
    <row r="3" spans="1:3" s="106" customFormat="1">
      <c r="B3" s="349" t="s">
        <v>14</v>
      </c>
      <c r="C3" s="348" t="s">
        <v>1608</v>
      </c>
    </row>
    <row r="4" spans="1:3" s="108" customFormat="1" ht="25.5">
      <c r="B4" s="351" t="s">
        <v>18</v>
      </c>
      <c r="C4" s="350" t="s">
        <v>1609</v>
      </c>
    </row>
    <row r="5" spans="1:3" ht="25.5">
      <c r="B5" s="353" t="s">
        <v>19</v>
      </c>
      <c r="C5" s="352" t="s">
        <v>1229</v>
      </c>
    </row>
    <row r="6" spans="1:3" ht="25.5">
      <c r="B6" s="353" t="s">
        <v>23</v>
      </c>
      <c r="C6" s="352" t="s">
        <v>34</v>
      </c>
    </row>
    <row r="7" spans="1:3" s="355" customFormat="1" ht="51">
      <c r="A7" s="355" t="s">
        <v>2254</v>
      </c>
      <c r="B7" s="353" t="s">
        <v>27</v>
      </c>
      <c r="C7" s="352" t="s">
        <v>1230</v>
      </c>
    </row>
    <row r="8" spans="1:3" s="355" customFormat="1" ht="63.75">
      <c r="A8" s="355" t="s">
        <v>2254</v>
      </c>
      <c r="B8" s="353" t="s">
        <v>31</v>
      </c>
      <c r="C8" s="352" t="s">
        <v>1231</v>
      </c>
    </row>
    <row r="9" spans="1:3" ht="38.25">
      <c r="B9" s="353" t="s">
        <v>38</v>
      </c>
      <c r="C9" s="352" t="s">
        <v>1234</v>
      </c>
    </row>
    <row r="10" spans="1:3" ht="25.5">
      <c r="B10" s="353" t="s">
        <v>41</v>
      </c>
      <c r="C10" s="352" t="s">
        <v>34</v>
      </c>
    </row>
    <row r="11" spans="1:3" s="355" customFormat="1" ht="89.25">
      <c r="A11" s="355" t="s">
        <v>2254</v>
      </c>
      <c r="B11" s="353" t="s">
        <v>47</v>
      </c>
      <c r="C11" s="352" t="s">
        <v>1235</v>
      </c>
    </row>
    <row r="12" spans="1:3" s="355" customFormat="1" ht="25.5">
      <c r="B12" s="353" t="s">
        <v>49</v>
      </c>
      <c r="C12" s="356" t="s">
        <v>1237</v>
      </c>
    </row>
    <row r="13" spans="1:3" s="355" customFormat="1" ht="25.5">
      <c r="B13" s="353" t="s">
        <v>52</v>
      </c>
      <c r="C13" s="356" t="s">
        <v>34</v>
      </c>
    </row>
    <row r="14" spans="1:3" s="355" customFormat="1">
      <c r="B14" s="353" t="s">
        <v>54</v>
      </c>
      <c r="C14" s="352" t="s">
        <v>1243</v>
      </c>
    </row>
    <row r="15" spans="1:3" s="355" customFormat="1" ht="25.5">
      <c r="B15" s="353" t="s">
        <v>57</v>
      </c>
      <c r="C15" s="352" t="s">
        <v>34</v>
      </c>
    </row>
    <row r="16" spans="1:3" s="355" customFormat="1">
      <c r="B16" s="353" t="s">
        <v>61</v>
      </c>
      <c r="C16" s="352" t="s">
        <v>1244</v>
      </c>
    </row>
    <row r="17" spans="1:3" s="355" customFormat="1" ht="38.25">
      <c r="B17" s="353" t="s">
        <v>63</v>
      </c>
      <c r="C17" s="352" t="s">
        <v>1245</v>
      </c>
    </row>
    <row r="18" spans="1:3" s="355" customFormat="1">
      <c r="B18" s="353" t="s">
        <v>67</v>
      </c>
      <c r="C18" s="352" t="s">
        <v>65</v>
      </c>
    </row>
    <row r="19" spans="1:3" s="355" customFormat="1" ht="38.25">
      <c r="B19" s="353" t="s">
        <v>69</v>
      </c>
      <c r="C19" s="352" t="s">
        <v>1246</v>
      </c>
    </row>
    <row r="20" spans="1:3" s="355" customFormat="1" ht="25.5">
      <c r="B20" s="353" t="s">
        <v>72</v>
      </c>
      <c r="C20" s="352" t="s">
        <v>34</v>
      </c>
    </row>
    <row r="21" spans="1:3" s="355" customFormat="1" ht="38.25">
      <c r="B21" s="358" t="s">
        <v>1250</v>
      </c>
      <c r="C21" s="357" t="s">
        <v>1249</v>
      </c>
    </row>
    <row r="22" spans="1:3" s="355" customFormat="1" ht="25.5">
      <c r="A22" s="355" t="s">
        <v>2254</v>
      </c>
      <c r="B22" s="353" t="s">
        <v>74</v>
      </c>
      <c r="C22" s="352" t="s">
        <v>1251</v>
      </c>
    </row>
    <row r="23" spans="1:3" s="355" customFormat="1" ht="25.5">
      <c r="B23" s="353" t="s">
        <v>1612</v>
      </c>
      <c r="C23" s="352" t="s">
        <v>78</v>
      </c>
    </row>
    <row r="24" spans="1:3" s="355" customFormat="1" ht="38.25">
      <c r="B24" s="353" t="s">
        <v>1613</v>
      </c>
      <c r="C24" s="352" t="s">
        <v>1252</v>
      </c>
    </row>
    <row r="25" spans="1:3" s="355" customFormat="1" ht="38.25">
      <c r="B25" s="353" t="s">
        <v>1614</v>
      </c>
      <c r="C25" s="352" t="s">
        <v>1253</v>
      </c>
    </row>
    <row r="26" spans="1:3" s="355" customFormat="1">
      <c r="B26" s="353" t="s">
        <v>1615</v>
      </c>
      <c r="C26" s="352" t="s">
        <v>91</v>
      </c>
    </row>
    <row r="27" spans="1:3" s="355" customFormat="1" ht="25.5">
      <c r="B27" s="353" t="s">
        <v>1255</v>
      </c>
      <c r="C27" s="356" t="s">
        <v>1254</v>
      </c>
    </row>
    <row r="28" spans="1:3" s="355" customFormat="1" ht="25.5">
      <c r="B28" s="353" t="s">
        <v>1256</v>
      </c>
      <c r="C28" s="356" t="s">
        <v>34</v>
      </c>
    </row>
    <row r="29" spans="1:3" s="108" customFormat="1" ht="25.5">
      <c r="B29" s="351" t="s">
        <v>97</v>
      </c>
      <c r="C29" s="359" t="s">
        <v>1616</v>
      </c>
    </row>
    <row r="30" spans="1:3" ht="38.25">
      <c r="B30" s="354" t="s">
        <v>98</v>
      </c>
      <c r="C30" s="356" t="s">
        <v>1258</v>
      </c>
    </row>
    <row r="31" spans="1:3" ht="38.25">
      <c r="B31" s="354" t="s">
        <v>102</v>
      </c>
      <c r="C31" s="356" t="s">
        <v>100</v>
      </c>
    </row>
    <row r="32" spans="1:3">
      <c r="B32" s="358"/>
      <c r="C32" s="360"/>
    </row>
    <row r="33" spans="1:3" s="106" customFormat="1" ht="38.25">
      <c r="B33" s="349" t="s">
        <v>104</v>
      </c>
      <c r="C33" s="361" t="s">
        <v>1621</v>
      </c>
    </row>
    <row r="34" spans="1:3" s="108" customFormat="1" ht="38.25">
      <c r="B34" s="351" t="s">
        <v>108</v>
      </c>
      <c r="C34" s="362" t="s">
        <v>1622</v>
      </c>
    </row>
    <row r="35" spans="1:3" s="108" customFormat="1" ht="38.25">
      <c r="B35" s="354" t="s">
        <v>109</v>
      </c>
      <c r="C35" s="356" t="s">
        <v>1271</v>
      </c>
    </row>
    <row r="36" spans="1:3" s="108" customFormat="1" ht="51">
      <c r="B36" s="354" t="s">
        <v>2255</v>
      </c>
      <c r="C36" s="356" t="s">
        <v>116</v>
      </c>
    </row>
    <row r="37" spans="1:3" s="108" customFormat="1" ht="51">
      <c r="B37" s="354" t="s">
        <v>114</v>
      </c>
      <c r="C37" s="356" t="s">
        <v>1270</v>
      </c>
    </row>
    <row r="38" spans="1:3" s="108" customFormat="1" ht="51">
      <c r="B38" s="354" t="s">
        <v>2256</v>
      </c>
      <c r="C38" s="363" t="s">
        <v>1623</v>
      </c>
    </row>
    <row r="39" spans="1:3">
      <c r="B39" s="353"/>
      <c r="C39" s="352"/>
    </row>
    <row r="40" spans="1:3" s="106" customFormat="1" ht="25.5">
      <c r="B40" s="349" t="s">
        <v>130</v>
      </c>
      <c r="C40" s="361" t="s">
        <v>1624</v>
      </c>
    </row>
    <row r="41" spans="1:3" s="355" customFormat="1" ht="25.5">
      <c r="A41" s="355" t="s">
        <v>2257</v>
      </c>
      <c r="B41" s="351" t="s">
        <v>1549</v>
      </c>
      <c r="C41" s="359" t="s">
        <v>132</v>
      </c>
    </row>
    <row r="42" spans="1:3" s="355" customFormat="1" ht="25.5">
      <c r="B42" s="353" t="s">
        <v>1844</v>
      </c>
      <c r="C42" s="352" t="s">
        <v>1273</v>
      </c>
    </row>
    <row r="43" spans="1:3" s="355" customFormat="1" ht="25.5">
      <c r="B43" s="353" t="s">
        <v>137</v>
      </c>
      <c r="C43" s="352" t="s">
        <v>1275</v>
      </c>
    </row>
    <row r="44" spans="1:3" s="355" customFormat="1" ht="25.5">
      <c r="B44" s="353" t="s">
        <v>143</v>
      </c>
      <c r="C44" s="364" t="s">
        <v>2258</v>
      </c>
    </row>
    <row r="45" spans="1:3" s="355" customFormat="1" ht="89.25">
      <c r="B45" s="353" t="s">
        <v>149</v>
      </c>
      <c r="C45" s="352" t="s">
        <v>1625</v>
      </c>
    </row>
    <row r="46" spans="1:3" s="355" customFormat="1" ht="25.5">
      <c r="B46" s="353" t="s">
        <v>167</v>
      </c>
      <c r="C46" s="352" t="s">
        <v>166</v>
      </c>
    </row>
    <row r="47" spans="1:3" s="355" customFormat="1" ht="38.25">
      <c r="B47" s="358" t="s">
        <v>1282</v>
      </c>
      <c r="C47" s="365" t="s">
        <v>2259</v>
      </c>
    </row>
    <row r="48" spans="1:3" s="355" customFormat="1" ht="63.75">
      <c r="B48" s="353" t="s">
        <v>1626</v>
      </c>
      <c r="C48" s="352" t="s">
        <v>1280</v>
      </c>
    </row>
    <row r="49" spans="2:3" s="355" customFormat="1" ht="25.5">
      <c r="B49" s="353" t="s">
        <v>1627</v>
      </c>
      <c r="C49" s="352" t="s">
        <v>154</v>
      </c>
    </row>
    <row r="50" spans="2:3" s="355" customFormat="1" ht="25.5">
      <c r="B50" s="353" t="s">
        <v>1628</v>
      </c>
      <c r="C50" s="352" t="s">
        <v>160</v>
      </c>
    </row>
    <row r="51" spans="2:3" s="355" customFormat="1" ht="25.5">
      <c r="B51" s="353" t="s">
        <v>1629</v>
      </c>
      <c r="C51" s="352" t="s">
        <v>183</v>
      </c>
    </row>
    <row r="52" spans="2:3" s="355" customFormat="1" ht="25.5">
      <c r="B52" s="353" t="s">
        <v>1630</v>
      </c>
      <c r="C52" s="352" t="s">
        <v>189</v>
      </c>
    </row>
    <row r="53" spans="2:3" s="355" customFormat="1" ht="25.5">
      <c r="B53" s="353" t="s">
        <v>1631</v>
      </c>
      <c r="C53" s="366" t="s">
        <v>2260</v>
      </c>
    </row>
    <row r="54" spans="2:3" s="355" customFormat="1" ht="25.5">
      <c r="B54" s="353" t="s">
        <v>191</v>
      </c>
      <c r="C54" s="352" t="s">
        <v>1283</v>
      </c>
    </row>
    <row r="55" spans="2:3" s="355" customFormat="1" ht="38.25">
      <c r="B55" s="353" t="s">
        <v>201</v>
      </c>
      <c r="C55" s="352" t="s">
        <v>1634</v>
      </c>
    </row>
    <row r="56" spans="2:3" s="355" customFormat="1" ht="51">
      <c r="B56" s="353" t="s">
        <v>213</v>
      </c>
      <c r="C56" s="352" t="s">
        <v>212</v>
      </c>
    </row>
    <row r="57" spans="2:3" s="355" customFormat="1">
      <c r="B57" s="353" t="s">
        <v>219</v>
      </c>
      <c r="C57" s="352" t="s">
        <v>218</v>
      </c>
    </row>
    <row r="58" spans="2:3" s="355" customFormat="1">
      <c r="B58" s="353" t="s">
        <v>225</v>
      </c>
      <c r="C58" s="352" t="s">
        <v>224</v>
      </c>
    </row>
    <row r="59" spans="2:3" s="355" customFormat="1" ht="51">
      <c r="B59" s="353" t="s">
        <v>1289</v>
      </c>
      <c r="C59" s="352" t="s">
        <v>1288</v>
      </c>
    </row>
    <row r="60" spans="2:3" s="355" customFormat="1" ht="25.5">
      <c r="B60" s="353" t="s">
        <v>1635</v>
      </c>
      <c r="C60" s="356" t="s">
        <v>1287</v>
      </c>
    </row>
    <row r="61" spans="2:3" s="108" customFormat="1" ht="38.25">
      <c r="B61" s="351" t="s">
        <v>234</v>
      </c>
      <c r="C61" s="362" t="s">
        <v>1636</v>
      </c>
    </row>
    <row r="62" spans="2:3" s="355" customFormat="1" ht="25.5">
      <c r="B62" s="353" t="s">
        <v>235</v>
      </c>
      <c r="C62" s="352" t="s">
        <v>1290</v>
      </c>
    </row>
    <row r="63" spans="2:3" s="355" customFormat="1" ht="25.5">
      <c r="B63" s="358" t="s">
        <v>2262</v>
      </c>
      <c r="C63" s="367" t="s">
        <v>2261</v>
      </c>
    </row>
    <row r="64" spans="2:3" s="355" customFormat="1" ht="38.25">
      <c r="B64" s="353" t="s">
        <v>241</v>
      </c>
      <c r="C64" s="352" t="s">
        <v>240</v>
      </c>
    </row>
    <row r="65" spans="2:3" s="355" customFormat="1">
      <c r="B65" s="358" t="s">
        <v>2264</v>
      </c>
      <c r="C65" s="368" t="s">
        <v>2263</v>
      </c>
    </row>
    <row r="66" spans="2:3" s="355" customFormat="1" ht="25.5">
      <c r="B66" s="358" t="s">
        <v>2266</v>
      </c>
      <c r="C66" s="368" t="s">
        <v>2265</v>
      </c>
    </row>
    <row r="67" spans="2:3" s="355" customFormat="1" ht="38.25">
      <c r="B67" s="353" t="s">
        <v>251</v>
      </c>
      <c r="C67" s="352" t="s">
        <v>250</v>
      </c>
    </row>
    <row r="68" spans="2:3" s="355" customFormat="1" ht="25.5">
      <c r="B68" s="358" t="s">
        <v>255</v>
      </c>
      <c r="C68" s="368" t="s">
        <v>254</v>
      </c>
    </row>
    <row r="69" spans="2:3" s="355" customFormat="1" ht="25.5">
      <c r="B69" s="358" t="s">
        <v>2268</v>
      </c>
      <c r="C69" s="368" t="s">
        <v>2267</v>
      </c>
    </row>
    <row r="70" spans="2:3" s="355" customFormat="1" ht="25.5">
      <c r="B70" s="353" t="s">
        <v>261</v>
      </c>
      <c r="C70" s="352" t="s">
        <v>260</v>
      </c>
    </row>
    <row r="71" spans="2:3" s="355" customFormat="1" ht="25.5">
      <c r="B71" s="353" t="s">
        <v>265</v>
      </c>
      <c r="C71" s="352" t="s">
        <v>264</v>
      </c>
    </row>
    <row r="72" spans="2:3" s="355" customFormat="1" ht="89.25">
      <c r="B72" s="353" t="s">
        <v>269</v>
      </c>
      <c r="C72" s="352" t="s">
        <v>268</v>
      </c>
    </row>
    <row r="73" spans="2:3" s="355" customFormat="1" ht="25.5">
      <c r="B73" s="358" t="s">
        <v>2270</v>
      </c>
      <c r="C73" s="369" t="s">
        <v>2269</v>
      </c>
    </row>
    <row r="74" spans="2:3" s="355" customFormat="1" ht="25.5">
      <c r="B74" s="353" t="s">
        <v>275</v>
      </c>
      <c r="C74" s="352" t="s">
        <v>274</v>
      </c>
    </row>
    <row r="75" spans="2:3" s="355" customFormat="1" ht="51">
      <c r="B75" s="358" t="s">
        <v>279</v>
      </c>
      <c r="C75" s="368" t="s">
        <v>278</v>
      </c>
    </row>
    <row r="76" spans="2:3" s="355" customFormat="1" ht="25.5">
      <c r="B76" s="353" t="s">
        <v>283</v>
      </c>
      <c r="C76" s="352" t="s">
        <v>282</v>
      </c>
    </row>
    <row r="77" spans="2:3" s="355" customFormat="1" ht="38.25">
      <c r="B77" s="358" t="s">
        <v>287</v>
      </c>
      <c r="C77" s="368" t="s">
        <v>286</v>
      </c>
    </row>
    <row r="78" spans="2:3" s="370" customFormat="1">
      <c r="B78" s="353" t="s">
        <v>291</v>
      </c>
      <c r="C78" s="352" t="s">
        <v>290</v>
      </c>
    </row>
    <row r="79" spans="2:3" s="370" customFormat="1" ht="25.5">
      <c r="B79" s="353" t="s">
        <v>295</v>
      </c>
      <c r="C79" s="352" t="s">
        <v>294</v>
      </c>
    </row>
    <row r="80" spans="2:3" s="370" customFormat="1" ht="25.5">
      <c r="B80" s="358" t="s">
        <v>2272</v>
      </c>
      <c r="C80" s="368" t="s">
        <v>2271</v>
      </c>
    </row>
    <row r="81" spans="2:3" s="370" customFormat="1" ht="51">
      <c r="B81" s="353" t="s">
        <v>301</v>
      </c>
      <c r="C81" s="352" t="s">
        <v>300</v>
      </c>
    </row>
    <row r="82" spans="2:3" s="371" customFormat="1" ht="25.5">
      <c r="B82" s="353" t="s">
        <v>302</v>
      </c>
      <c r="C82" s="356" t="s">
        <v>1293</v>
      </c>
    </row>
    <row r="83" spans="2:3" s="371" customFormat="1" ht="25.5">
      <c r="B83" s="353" t="s">
        <v>305</v>
      </c>
      <c r="C83" s="352" t="s">
        <v>1294</v>
      </c>
    </row>
    <row r="84" spans="2:3" s="371" customFormat="1" ht="38.25">
      <c r="B84" s="353" t="s">
        <v>306</v>
      </c>
      <c r="C84" s="352" t="s">
        <v>1295</v>
      </c>
    </row>
    <row r="85" spans="2:3" s="371" customFormat="1" ht="38.25">
      <c r="B85" s="353" t="s">
        <v>310</v>
      </c>
      <c r="C85" s="352" t="s">
        <v>309</v>
      </c>
    </row>
    <row r="86" spans="2:3" s="371" customFormat="1" ht="38.25">
      <c r="B86" s="353" t="s">
        <v>311</v>
      </c>
      <c r="C86" s="352" t="s">
        <v>1296</v>
      </c>
    </row>
    <row r="87" spans="2:3" s="371" customFormat="1" ht="38.25">
      <c r="B87" s="353" t="s">
        <v>315</v>
      </c>
      <c r="C87" s="352" t="s">
        <v>314</v>
      </c>
    </row>
    <row r="88" spans="2:3" s="371" customFormat="1" ht="25.5">
      <c r="B88" s="353" t="s">
        <v>1298</v>
      </c>
      <c r="C88" s="352" t="s">
        <v>1637</v>
      </c>
    </row>
    <row r="89" spans="2:3" s="371" customFormat="1" ht="25.5">
      <c r="B89" s="353" t="s">
        <v>1638</v>
      </c>
      <c r="C89" s="352" t="s">
        <v>322</v>
      </c>
    </row>
    <row r="90" spans="2:3" s="371" customFormat="1" ht="25.5">
      <c r="B90" s="353" t="s">
        <v>1640</v>
      </c>
      <c r="C90" s="352" t="s">
        <v>1639</v>
      </c>
    </row>
    <row r="91" spans="2:3" s="371" customFormat="1" ht="38.25">
      <c r="B91" s="353" t="s">
        <v>1642</v>
      </c>
      <c r="C91" s="372" t="s">
        <v>1641</v>
      </c>
    </row>
    <row r="92" spans="2:3" s="371" customFormat="1" ht="25.5">
      <c r="B92" s="353" t="s">
        <v>1644</v>
      </c>
      <c r="C92" s="352" t="s">
        <v>1643</v>
      </c>
    </row>
    <row r="93" spans="2:3" s="371" customFormat="1" ht="25.5">
      <c r="B93" s="353" t="s">
        <v>1645</v>
      </c>
      <c r="C93" s="352" t="s">
        <v>1311</v>
      </c>
    </row>
    <row r="94" spans="2:3" s="371" customFormat="1" ht="25.5">
      <c r="B94" s="353" t="s">
        <v>1647</v>
      </c>
      <c r="C94" s="352" t="s">
        <v>1646</v>
      </c>
    </row>
    <row r="95" spans="2:3" s="371" customFormat="1">
      <c r="B95" s="353" t="s">
        <v>1649</v>
      </c>
      <c r="C95" s="372" t="s">
        <v>1648</v>
      </c>
    </row>
    <row r="96" spans="2:3" s="370" customFormat="1">
      <c r="B96" s="351" t="s">
        <v>319</v>
      </c>
      <c r="C96" s="359" t="s">
        <v>338</v>
      </c>
    </row>
    <row r="97" spans="2:3" s="370" customFormat="1" ht="25.5">
      <c r="B97" s="353" t="s">
        <v>320</v>
      </c>
      <c r="C97" s="352" t="s">
        <v>1306</v>
      </c>
    </row>
    <row r="98" spans="2:3" s="370" customFormat="1" ht="25.5">
      <c r="B98" s="353" t="s">
        <v>1650</v>
      </c>
      <c r="C98" s="352" t="s">
        <v>342</v>
      </c>
    </row>
    <row r="99" spans="2:3" s="370" customFormat="1" ht="25.5">
      <c r="B99" s="358" t="s">
        <v>2273</v>
      </c>
      <c r="C99" s="352" t="s">
        <v>1309</v>
      </c>
    </row>
    <row r="100" spans="2:3" s="117" customFormat="1">
      <c r="B100" s="354"/>
      <c r="C100" s="356"/>
    </row>
    <row r="101" spans="2:3" s="106" customFormat="1" ht="38.25">
      <c r="B101" s="373" t="s">
        <v>365</v>
      </c>
      <c r="C101" s="361" t="s">
        <v>1652</v>
      </c>
    </row>
    <row r="102" spans="2:3" s="117" customFormat="1" ht="25.5">
      <c r="B102" s="374" t="s">
        <v>368</v>
      </c>
      <c r="C102" s="350" t="s">
        <v>367</v>
      </c>
    </row>
    <row r="103" spans="2:3" s="355" customFormat="1" ht="25.5">
      <c r="B103" s="353" t="s">
        <v>370</v>
      </c>
      <c r="C103" s="352" t="s">
        <v>369</v>
      </c>
    </row>
    <row r="104" spans="2:3" s="355" customFormat="1" ht="25.5">
      <c r="B104" s="353" t="s">
        <v>375</v>
      </c>
      <c r="C104" s="352" t="s">
        <v>373</v>
      </c>
    </row>
    <row r="105" spans="2:3" s="355" customFormat="1">
      <c r="B105" s="353" t="s">
        <v>380</v>
      </c>
      <c r="C105" s="352" t="s">
        <v>378</v>
      </c>
    </row>
    <row r="106" spans="2:3" s="355" customFormat="1" ht="38.25">
      <c r="B106" s="353" t="s">
        <v>391</v>
      </c>
      <c r="C106" s="356" t="s">
        <v>1313</v>
      </c>
    </row>
    <row r="107" spans="2:3" s="355" customFormat="1">
      <c r="B107" s="353" t="s">
        <v>396</v>
      </c>
      <c r="C107" s="356" t="s">
        <v>394</v>
      </c>
    </row>
    <row r="108" spans="2:3" s="355" customFormat="1" ht="38.25">
      <c r="B108" s="377" t="s">
        <v>2274</v>
      </c>
      <c r="C108" s="376" t="s">
        <v>2241</v>
      </c>
    </row>
    <row r="109" spans="2:3" s="355" customFormat="1">
      <c r="B109" s="377" t="s">
        <v>2275</v>
      </c>
      <c r="C109" s="376" t="s">
        <v>394</v>
      </c>
    </row>
    <row r="110" spans="2:3" s="117" customFormat="1" ht="38.25">
      <c r="B110" s="375" t="s">
        <v>399</v>
      </c>
      <c r="C110" s="378" t="s">
        <v>398</v>
      </c>
    </row>
    <row r="111" spans="2:3" s="355" customFormat="1" ht="38.25">
      <c r="B111" s="354" t="s">
        <v>400</v>
      </c>
      <c r="C111" s="356" t="s">
        <v>1314</v>
      </c>
    </row>
    <row r="112" spans="2:3" s="355" customFormat="1" ht="25.5">
      <c r="B112" s="354" t="s">
        <v>404</v>
      </c>
      <c r="C112" s="356" t="s">
        <v>34</v>
      </c>
    </row>
    <row r="113" spans="1:3" s="355" customFormat="1" ht="25.5">
      <c r="B113" s="354" t="s">
        <v>409</v>
      </c>
      <c r="C113" s="356" t="s">
        <v>407</v>
      </c>
    </row>
    <row r="114" spans="1:3" s="355" customFormat="1" ht="89.25">
      <c r="B114" s="358" t="s">
        <v>1654</v>
      </c>
      <c r="C114" s="379" t="s">
        <v>1653</v>
      </c>
    </row>
    <row r="115" spans="1:3" s="355" customFormat="1">
      <c r="B115" s="358"/>
      <c r="C115" s="379" t="s">
        <v>2276</v>
      </c>
    </row>
    <row r="116" spans="1:3" s="355" customFormat="1" ht="76.5">
      <c r="B116" s="358" t="s">
        <v>1654</v>
      </c>
      <c r="C116" s="379" t="s">
        <v>1655</v>
      </c>
    </row>
    <row r="117" spans="1:3" s="355" customFormat="1" ht="38.25">
      <c r="B117" s="354" t="s">
        <v>410</v>
      </c>
      <c r="C117" s="356" t="s">
        <v>1317</v>
      </c>
    </row>
    <row r="118" spans="1:3" s="355" customFormat="1" ht="25.5">
      <c r="B118" s="354" t="s">
        <v>415</v>
      </c>
      <c r="C118" s="356" t="s">
        <v>1656</v>
      </c>
    </row>
    <row r="119" spans="1:3" s="355" customFormat="1" ht="76.5">
      <c r="A119" s="355" t="s">
        <v>2254</v>
      </c>
      <c r="B119" s="354" t="s">
        <v>420</v>
      </c>
      <c r="C119" s="380" t="s">
        <v>2277</v>
      </c>
    </row>
    <row r="120" spans="1:3" s="355" customFormat="1" ht="25.5">
      <c r="B120" s="354" t="s">
        <v>425</v>
      </c>
      <c r="C120" s="356" t="s">
        <v>423</v>
      </c>
    </row>
    <row r="121" spans="1:3" s="355" customFormat="1">
      <c r="B121" s="354" t="s">
        <v>430</v>
      </c>
      <c r="C121" s="356" t="s">
        <v>428</v>
      </c>
    </row>
    <row r="122" spans="1:3" s="355" customFormat="1" ht="25.5">
      <c r="B122" s="358" t="s">
        <v>1660</v>
      </c>
      <c r="C122" s="376" t="s">
        <v>1659</v>
      </c>
    </row>
    <row r="123" spans="1:3" s="355" customFormat="1" ht="25.5">
      <c r="B123" s="358" t="s">
        <v>1662</v>
      </c>
      <c r="C123" s="376" t="s">
        <v>1661</v>
      </c>
    </row>
    <row r="124" spans="1:3" s="355" customFormat="1" ht="127.5">
      <c r="A124" s="355" t="s">
        <v>2278</v>
      </c>
      <c r="B124" s="358" t="s">
        <v>2280</v>
      </c>
      <c r="C124" s="383" t="s">
        <v>2279</v>
      </c>
    </row>
    <row r="125" spans="1:3" s="355" customFormat="1">
      <c r="B125" s="358" t="s">
        <v>2282</v>
      </c>
      <c r="C125" s="383" t="s">
        <v>2281</v>
      </c>
    </row>
    <row r="126" spans="1:3" s="355" customFormat="1" ht="51">
      <c r="B126" s="384" t="s">
        <v>2284</v>
      </c>
      <c r="C126" s="380" t="s">
        <v>2283</v>
      </c>
    </row>
    <row r="127" spans="1:3" s="355" customFormat="1" ht="51">
      <c r="B127" s="354" t="s">
        <v>440</v>
      </c>
      <c r="C127" s="376" t="s">
        <v>1663</v>
      </c>
    </row>
    <row r="128" spans="1:3" s="355" customFormat="1" ht="38.25">
      <c r="B128" s="354" t="s">
        <v>1329</v>
      </c>
      <c r="C128" s="376" t="s">
        <v>1664</v>
      </c>
    </row>
    <row r="129" spans="1:3" s="355" customFormat="1" ht="25.5">
      <c r="B129" s="354" t="s">
        <v>441</v>
      </c>
      <c r="C129" s="356" t="s">
        <v>1332</v>
      </c>
    </row>
    <row r="130" spans="1:3" s="355" customFormat="1" ht="25.5">
      <c r="B130" s="354" t="s">
        <v>1666</v>
      </c>
      <c r="C130" s="356" t="s">
        <v>34</v>
      </c>
    </row>
    <row r="131" spans="1:3" s="355" customFormat="1" ht="38.25">
      <c r="B131" s="354" t="s">
        <v>446</v>
      </c>
      <c r="C131" s="352" t="s">
        <v>1333</v>
      </c>
    </row>
    <row r="132" spans="1:3" s="108" customFormat="1" ht="25.5">
      <c r="B132" s="385" t="s">
        <v>454</v>
      </c>
      <c r="C132" s="350" t="s">
        <v>2220</v>
      </c>
    </row>
    <row r="133" spans="1:3" s="108" customFormat="1" ht="25.5">
      <c r="B133" s="354" t="s">
        <v>455</v>
      </c>
      <c r="C133" s="356" t="s">
        <v>1335</v>
      </c>
    </row>
    <row r="134" spans="1:3" s="108" customFormat="1" ht="25.5">
      <c r="B134" s="354" t="s">
        <v>458</v>
      </c>
      <c r="C134" s="356" t="s">
        <v>34</v>
      </c>
    </row>
    <row r="135" spans="1:3" s="108" customFormat="1" ht="25.5">
      <c r="B135" s="354" t="s">
        <v>459</v>
      </c>
      <c r="C135" s="356" t="s">
        <v>1337</v>
      </c>
    </row>
    <row r="136" spans="1:3" s="108" customFormat="1" ht="25.5">
      <c r="B136" s="354" t="s">
        <v>464</v>
      </c>
      <c r="C136" s="376" t="s">
        <v>2285</v>
      </c>
    </row>
    <row r="137" spans="1:3" s="108" customFormat="1" ht="25.5">
      <c r="B137" s="354" t="s">
        <v>465</v>
      </c>
      <c r="C137" s="356" t="s">
        <v>1342</v>
      </c>
    </row>
    <row r="138" spans="1:3" s="108" customFormat="1" ht="25.5">
      <c r="A138" s="108" t="s">
        <v>2254</v>
      </c>
      <c r="B138" s="354" t="s">
        <v>466</v>
      </c>
      <c r="C138" s="356" t="s">
        <v>1343</v>
      </c>
    </row>
    <row r="139" spans="1:3" s="355" customFormat="1">
      <c r="B139" s="354" t="s">
        <v>467</v>
      </c>
      <c r="C139" s="356" t="s">
        <v>1344</v>
      </c>
    </row>
    <row r="140" spans="1:3" s="355" customFormat="1" ht="25.5">
      <c r="B140" s="354" t="s">
        <v>468</v>
      </c>
      <c r="C140" s="356" t="s">
        <v>34</v>
      </c>
    </row>
    <row r="141" spans="1:3" s="355" customFormat="1">
      <c r="B141" s="354" t="s">
        <v>473</v>
      </c>
      <c r="C141" s="376" t="s">
        <v>1668</v>
      </c>
    </row>
    <row r="142" spans="1:3" s="355" customFormat="1" ht="25.5">
      <c r="B142" s="354" t="s">
        <v>478</v>
      </c>
      <c r="C142" s="356" t="s">
        <v>476</v>
      </c>
    </row>
    <row r="143" spans="1:3" s="355" customFormat="1" ht="25.5">
      <c r="B143" s="354" t="s">
        <v>483</v>
      </c>
      <c r="C143" s="356" t="s">
        <v>481</v>
      </c>
    </row>
    <row r="144" spans="1:3" s="355" customFormat="1" ht="51">
      <c r="A144" s="355" t="s">
        <v>2254</v>
      </c>
      <c r="B144" s="354" t="s">
        <v>488</v>
      </c>
      <c r="C144" s="380" t="s">
        <v>2286</v>
      </c>
    </row>
    <row r="145" spans="1:3" s="355" customFormat="1">
      <c r="B145" s="354" t="s">
        <v>1670</v>
      </c>
      <c r="C145" s="356" t="s">
        <v>1669</v>
      </c>
    </row>
    <row r="146" spans="1:3" s="355" customFormat="1" ht="51">
      <c r="A146" s="355" t="s">
        <v>2254</v>
      </c>
      <c r="B146" s="381" t="s">
        <v>1672</v>
      </c>
      <c r="C146" s="386" t="s">
        <v>2287</v>
      </c>
    </row>
    <row r="147" spans="1:3" s="355" customFormat="1" ht="89.25">
      <c r="A147" s="355" t="s">
        <v>2278</v>
      </c>
      <c r="B147" s="358" t="s">
        <v>2289</v>
      </c>
      <c r="C147" s="380" t="s">
        <v>2288</v>
      </c>
    </row>
    <row r="148" spans="1:3" s="355" customFormat="1" ht="25.5">
      <c r="B148" s="358" t="s">
        <v>2291</v>
      </c>
      <c r="C148" s="383" t="s">
        <v>2290</v>
      </c>
    </row>
    <row r="149" spans="1:3" s="117" customFormat="1">
      <c r="B149" s="387"/>
      <c r="C149" s="360"/>
    </row>
    <row r="150" spans="1:3" s="106" customFormat="1" ht="25.5">
      <c r="B150" s="349" t="s">
        <v>496</v>
      </c>
      <c r="C150" s="361" t="s">
        <v>1675</v>
      </c>
    </row>
    <row r="151" spans="1:3" s="108" customFormat="1" ht="25.5">
      <c r="B151" s="388" t="s">
        <v>1677</v>
      </c>
      <c r="C151" s="362" t="s">
        <v>1676</v>
      </c>
    </row>
    <row r="152" spans="1:3" s="355" customFormat="1" ht="51">
      <c r="B152" s="382" t="s">
        <v>1678</v>
      </c>
      <c r="C152" s="376" t="s">
        <v>1349</v>
      </c>
    </row>
    <row r="153" spans="1:3" ht="25.5">
      <c r="B153" s="382" t="s">
        <v>1680</v>
      </c>
      <c r="C153" s="363" t="s">
        <v>1679</v>
      </c>
    </row>
    <row r="154" spans="1:3" s="355" customFormat="1" ht="51">
      <c r="B154" s="382" t="s">
        <v>1682</v>
      </c>
      <c r="C154" s="376" t="s">
        <v>1681</v>
      </c>
    </row>
    <row r="155" spans="1:3">
      <c r="B155" s="382" t="s">
        <v>2292</v>
      </c>
      <c r="C155" s="376" t="s">
        <v>1897</v>
      </c>
    </row>
    <row r="156" spans="1:3" s="117" customFormat="1">
      <c r="B156" s="354"/>
      <c r="C156" s="356"/>
    </row>
    <row r="157" spans="1:3" s="106" customFormat="1" ht="25.5">
      <c r="B157" s="349" t="s">
        <v>509</v>
      </c>
      <c r="C157" s="361" t="s">
        <v>1684</v>
      </c>
    </row>
    <row r="158" spans="1:3" s="108" customFormat="1" ht="25.5">
      <c r="B158" s="351" t="s">
        <v>1686</v>
      </c>
      <c r="C158" s="362" t="s">
        <v>1685</v>
      </c>
    </row>
    <row r="159" spans="1:3" s="355" customFormat="1" ht="25.5">
      <c r="B159" s="354" t="s">
        <v>1687</v>
      </c>
      <c r="C159" s="356" t="s">
        <v>1351</v>
      </c>
    </row>
    <row r="160" spans="1:3" ht="25.5">
      <c r="B160" s="347" t="s">
        <v>1689</v>
      </c>
      <c r="C160" s="376" t="s">
        <v>2293</v>
      </c>
    </row>
    <row r="161" spans="2:3" s="117" customFormat="1">
      <c r="B161" s="347"/>
      <c r="C161" s="356"/>
    </row>
    <row r="162" spans="2:3" s="106" customFormat="1">
      <c r="B162" s="349" t="s">
        <v>528</v>
      </c>
      <c r="C162" s="361" t="s">
        <v>1690</v>
      </c>
    </row>
    <row r="163" spans="2:3" s="108" customFormat="1" ht="38.25">
      <c r="B163" s="351" t="s">
        <v>531</v>
      </c>
      <c r="C163" s="362" t="s">
        <v>1691</v>
      </c>
    </row>
    <row r="164" spans="2:3" s="355" customFormat="1" ht="63.75">
      <c r="B164" s="347" t="s">
        <v>532</v>
      </c>
      <c r="C164" s="356" t="s">
        <v>1367</v>
      </c>
    </row>
    <row r="165" spans="2:3" s="355" customFormat="1" ht="25.5">
      <c r="B165" s="347" t="s">
        <v>536</v>
      </c>
      <c r="C165" s="356" t="s">
        <v>534</v>
      </c>
    </row>
    <row r="166" spans="2:3" s="355" customFormat="1" ht="25.5">
      <c r="B166" s="347" t="s">
        <v>538</v>
      </c>
      <c r="C166" s="363" t="s">
        <v>1692</v>
      </c>
    </row>
    <row r="167" spans="2:3" s="355" customFormat="1">
      <c r="B167" s="351" t="s">
        <v>541</v>
      </c>
      <c r="C167" s="359" t="s">
        <v>540</v>
      </c>
    </row>
    <row r="168" spans="2:3" s="355" customFormat="1" ht="38.25">
      <c r="B168" s="347" t="s">
        <v>542</v>
      </c>
      <c r="C168" s="356" t="s">
        <v>1693</v>
      </c>
    </row>
    <row r="169" spans="2:3" s="355" customFormat="1" ht="25.5">
      <c r="B169" s="347" t="s">
        <v>545</v>
      </c>
      <c r="C169" s="356" t="s">
        <v>34</v>
      </c>
    </row>
    <row r="170" spans="2:3" s="355" customFormat="1" ht="25.5">
      <c r="B170" s="347" t="s">
        <v>546</v>
      </c>
      <c r="C170" s="356" t="s">
        <v>1373</v>
      </c>
    </row>
    <row r="171" spans="2:3" s="355" customFormat="1" ht="25.5">
      <c r="B171" s="347" t="s">
        <v>550</v>
      </c>
      <c r="C171" s="356" t="s">
        <v>34</v>
      </c>
    </row>
    <row r="172" spans="2:3" s="355" customFormat="1" ht="25.5">
      <c r="B172" s="347" t="s">
        <v>551</v>
      </c>
      <c r="C172" s="356" t="s">
        <v>1374</v>
      </c>
    </row>
    <row r="173" spans="2:3" s="355" customFormat="1" ht="25.5">
      <c r="B173" s="347" t="s">
        <v>555</v>
      </c>
      <c r="C173" s="356" t="s">
        <v>34</v>
      </c>
    </row>
    <row r="174" spans="2:3" s="355" customFormat="1" ht="25.5">
      <c r="B174" s="347" t="s">
        <v>556</v>
      </c>
      <c r="C174" s="356" t="s">
        <v>1375</v>
      </c>
    </row>
    <row r="175" spans="2:3" s="355" customFormat="1" ht="25.5">
      <c r="B175" s="347" t="s">
        <v>560</v>
      </c>
      <c r="C175" s="356" t="s">
        <v>34</v>
      </c>
    </row>
    <row r="176" spans="2:3" s="355" customFormat="1" ht="25.5">
      <c r="B176" s="347" t="s">
        <v>1695</v>
      </c>
      <c r="C176" s="356" t="s">
        <v>1694</v>
      </c>
    </row>
    <row r="177" spans="2:3" s="355" customFormat="1" ht="25.5">
      <c r="B177" s="347" t="s">
        <v>561</v>
      </c>
      <c r="C177" s="356" t="s">
        <v>1380</v>
      </c>
    </row>
    <row r="178" spans="2:3" s="355" customFormat="1" ht="25.5">
      <c r="B178" s="347" t="s">
        <v>565</v>
      </c>
      <c r="C178" s="356" t="s">
        <v>34</v>
      </c>
    </row>
    <row r="179" spans="2:3" s="355" customFormat="1" ht="38.25">
      <c r="B179" s="347" t="s">
        <v>566</v>
      </c>
      <c r="C179" s="356" t="s">
        <v>1381</v>
      </c>
    </row>
    <row r="180" spans="2:3" s="355" customFormat="1" ht="25.5">
      <c r="B180" s="347" t="s">
        <v>571</v>
      </c>
      <c r="C180" s="356" t="s">
        <v>569</v>
      </c>
    </row>
    <row r="181" spans="2:3" s="371" customFormat="1" ht="76.5">
      <c r="B181" s="347" t="s">
        <v>577</v>
      </c>
      <c r="C181" s="356" t="s">
        <v>1696</v>
      </c>
    </row>
    <row r="182" spans="2:3" s="371" customFormat="1" ht="76.5">
      <c r="B182" s="347" t="s">
        <v>579</v>
      </c>
      <c r="C182" s="356" t="s">
        <v>1697</v>
      </c>
    </row>
    <row r="183" spans="2:3" s="371" customFormat="1" ht="25.5">
      <c r="B183" s="347" t="s">
        <v>581</v>
      </c>
      <c r="C183" s="356" t="s">
        <v>1698</v>
      </c>
    </row>
    <row r="184" spans="2:3" s="371" customFormat="1" ht="25.5">
      <c r="B184" s="347" t="s">
        <v>1387</v>
      </c>
      <c r="C184" s="356" t="s">
        <v>1699</v>
      </c>
    </row>
    <row r="185" spans="2:3" s="371" customFormat="1" ht="38.25">
      <c r="B185" s="347" t="s">
        <v>1702</v>
      </c>
      <c r="C185" s="357" t="s">
        <v>2294</v>
      </c>
    </row>
    <row r="186" spans="2:3" s="371" customFormat="1" ht="25.5">
      <c r="B186" s="347" t="s">
        <v>2295</v>
      </c>
      <c r="C186" s="356" t="s">
        <v>2245</v>
      </c>
    </row>
    <row r="187" spans="2:3" s="371" customFormat="1">
      <c r="B187" s="347"/>
      <c r="C187" s="356"/>
    </row>
    <row r="188" spans="2:3" s="106" customFormat="1" ht="25.5">
      <c r="B188" s="349" t="s">
        <v>585</v>
      </c>
      <c r="C188" s="348" t="s">
        <v>1713</v>
      </c>
    </row>
    <row r="189" spans="2:3" s="108" customFormat="1" ht="38.25">
      <c r="B189" s="351" t="s">
        <v>588</v>
      </c>
      <c r="C189" s="359" t="s">
        <v>587</v>
      </c>
    </row>
    <row r="190" spans="2:3" s="355" customFormat="1" ht="38.25">
      <c r="B190" s="347" t="s">
        <v>589</v>
      </c>
      <c r="C190" s="356" t="s">
        <v>1399</v>
      </c>
    </row>
    <row r="191" spans="2:3" ht="25.5">
      <c r="B191" s="354" t="s">
        <v>591</v>
      </c>
      <c r="C191" s="356" t="s">
        <v>34</v>
      </c>
    </row>
    <row r="192" spans="2:3" s="355" customFormat="1" ht="25.5">
      <c r="B192" s="347" t="s">
        <v>592</v>
      </c>
      <c r="C192" s="356" t="s">
        <v>1401</v>
      </c>
    </row>
    <row r="193" spans="2:3" ht="25.5">
      <c r="B193" s="354" t="s">
        <v>595</v>
      </c>
      <c r="C193" s="356" t="s">
        <v>34</v>
      </c>
    </row>
    <row r="194" spans="2:3" ht="51">
      <c r="B194" s="354" t="s">
        <v>1715</v>
      </c>
      <c r="C194" s="380" t="s">
        <v>2296</v>
      </c>
    </row>
    <row r="195" spans="2:3" ht="25.5">
      <c r="B195" s="354" t="s">
        <v>1716</v>
      </c>
      <c r="C195" s="356" t="s">
        <v>34</v>
      </c>
    </row>
    <row r="196" spans="2:3" s="108" customFormat="1" ht="25.5">
      <c r="B196" s="351" t="s">
        <v>598</v>
      </c>
      <c r="C196" s="362" t="s">
        <v>1717</v>
      </c>
    </row>
    <row r="197" spans="2:3" s="355" customFormat="1" ht="25.5">
      <c r="B197" s="347" t="s">
        <v>599</v>
      </c>
      <c r="C197" s="389" t="s">
        <v>1403</v>
      </c>
    </row>
    <row r="198" spans="2:3" ht="25.5">
      <c r="B198" s="354" t="s">
        <v>603</v>
      </c>
      <c r="C198" s="389" t="s">
        <v>601</v>
      </c>
    </row>
    <row r="199" spans="2:3" ht="25.5">
      <c r="B199" s="354" t="s">
        <v>1718</v>
      </c>
      <c r="C199" s="389" t="s">
        <v>1583</v>
      </c>
    </row>
    <row r="200" spans="2:3">
      <c r="B200" s="354" t="s">
        <v>1720</v>
      </c>
      <c r="C200" s="363" t="s">
        <v>1719</v>
      </c>
    </row>
    <row r="201" spans="2:3" ht="38.25">
      <c r="B201" s="354" t="s">
        <v>1721</v>
      </c>
      <c r="C201" s="389" t="s">
        <v>1582</v>
      </c>
    </row>
    <row r="202" spans="2:3" ht="25.5">
      <c r="B202" s="358" t="s">
        <v>1723</v>
      </c>
      <c r="C202" s="389" t="s">
        <v>1722</v>
      </c>
    </row>
    <row r="203" spans="2:3" s="355" customFormat="1" ht="38.25">
      <c r="B203" s="347" t="s">
        <v>607</v>
      </c>
      <c r="C203" s="376" t="s">
        <v>1404</v>
      </c>
    </row>
    <row r="204" spans="2:3" ht="51">
      <c r="B204" s="354" t="s">
        <v>611</v>
      </c>
      <c r="C204" s="376" t="s">
        <v>1724</v>
      </c>
    </row>
    <row r="205" spans="2:3" s="117" customFormat="1">
      <c r="B205" s="347"/>
      <c r="C205" s="356"/>
    </row>
    <row r="206" spans="2:3" s="106" customFormat="1">
      <c r="B206" s="349" t="s">
        <v>621</v>
      </c>
      <c r="C206" s="348" t="s">
        <v>1727</v>
      </c>
    </row>
    <row r="207" spans="2:3" s="108" customFormat="1" ht="25.5">
      <c r="B207" s="351" t="s">
        <v>624</v>
      </c>
      <c r="C207" s="362" t="s">
        <v>1728</v>
      </c>
    </row>
    <row r="208" spans="2:3" s="355" customFormat="1" ht="25.5">
      <c r="B208" s="347" t="s">
        <v>626</v>
      </c>
      <c r="C208" s="356" t="s">
        <v>625</v>
      </c>
    </row>
    <row r="209" spans="2:3" ht="38.25">
      <c r="B209" s="387" t="s">
        <v>633</v>
      </c>
      <c r="C209" s="356" t="s">
        <v>631</v>
      </c>
    </row>
    <row r="210" spans="2:3" s="355" customFormat="1" ht="25.5">
      <c r="B210" s="347" t="s">
        <v>635</v>
      </c>
      <c r="C210" s="356" t="s">
        <v>634</v>
      </c>
    </row>
    <row r="211" spans="2:3" ht="38.25">
      <c r="B211" s="387" t="s">
        <v>637</v>
      </c>
      <c r="C211" s="356" t="s">
        <v>631</v>
      </c>
    </row>
    <row r="212" spans="2:3" s="355" customFormat="1" ht="25.5">
      <c r="B212" s="347" t="s">
        <v>639</v>
      </c>
      <c r="C212" s="356" t="s">
        <v>638</v>
      </c>
    </row>
    <row r="213" spans="2:3" ht="38.25">
      <c r="B213" s="387" t="s">
        <v>640</v>
      </c>
      <c r="C213" s="356" t="s">
        <v>631</v>
      </c>
    </row>
    <row r="214" spans="2:3" s="355" customFormat="1" ht="25.5">
      <c r="B214" s="347" t="s">
        <v>642</v>
      </c>
      <c r="C214" s="356" t="s">
        <v>641</v>
      </c>
    </row>
    <row r="215" spans="2:3" ht="38.25">
      <c r="B215" s="387" t="s">
        <v>643</v>
      </c>
      <c r="C215" s="356" t="s">
        <v>631</v>
      </c>
    </row>
    <row r="216" spans="2:3" s="355" customFormat="1" ht="25.5">
      <c r="B216" s="347" t="s">
        <v>645</v>
      </c>
      <c r="C216" s="356" t="s">
        <v>644</v>
      </c>
    </row>
    <row r="217" spans="2:3" ht="38.25">
      <c r="B217" s="387" t="s">
        <v>646</v>
      </c>
      <c r="C217" s="356" t="s">
        <v>631</v>
      </c>
    </row>
    <row r="218" spans="2:3" s="355" customFormat="1" ht="25.5">
      <c r="B218" s="347" t="s">
        <v>648</v>
      </c>
      <c r="C218" s="356" t="s">
        <v>647</v>
      </c>
    </row>
    <row r="219" spans="2:3" ht="25.5">
      <c r="B219" s="387" t="s">
        <v>651</v>
      </c>
      <c r="C219" s="356" t="s">
        <v>34</v>
      </c>
    </row>
    <row r="220" spans="2:3">
      <c r="B220" s="387"/>
      <c r="C220" s="352"/>
    </row>
    <row r="221" spans="2:3" s="106" customFormat="1" ht="25.5">
      <c r="B221" s="349" t="s">
        <v>655</v>
      </c>
      <c r="C221" s="361" t="s">
        <v>1729</v>
      </c>
    </row>
    <row r="222" spans="2:3" s="108" customFormat="1" ht="25.5">
      <c r="B222" s="351" t="s">
        <v>658</v>
      </c>
      <c r="C222" s="362" t="s">
        <v>1730</v>
      </c>
    </row>
    <row r="223" spans="2:3" s="355" customFormat="1" ht="38.25">
      <c r="B223" s="347" t="s">
        <v>659</v>
      </c>
      <c r="C223" s="356" t="s">
        <v>1412</v>
      </c>
    </row>
    <row r="224" spans="2:3">
      <c r="B224" s="347" t="s">
        <v>2297</v>
      </c>
      <c r="C224" s="390" t="s">
        <v>666</v>
      </c>
    </row>
    <row r="225" spans="2:3" s="355" customFormat="1" ht="38.25">
      <c r="B225" s="347" t="s">
        <v>664</v>
      </c>
      <c r="C225" s="356" t="s">
        <v>1413</v>
      </c>
    </row>
    <row r="226" spans="2:3">
      <c r="B226" s="347" t="s">
        <v>2298</v>
      </c>
      <c r="C226" s="390" t="s">
        <v>671</v>
      </c>
    </row>
    <row r="227" spans="2:3">
      <c r="B227" s="347"/>
      <c r="C227" s="352"/>
    </row>
    <row r="228" spans="2:3" s="106" customFormat="1" ht="38.25">
      <c r="B228" s="349" t="s">
        <v>677</v>
      </c>
      <c r="C228" s="361" t="s">
        <v>1731</v>
      </c>
    </row>
    <row r="229" spans="2:3" s="108" customFormat="1" ht="38.25">
      <c r="B229" s="351" t="s">
        <v>679</v>
      </c>
      <c r="C229" s="362" t="s">
        <v>1732</v>
      </c>
    </row>
    <row r="230" spans="2:3" s="355" customFormat="1" ht="38.25">
      <c r="B230" s="347" t="s">
        <v>680</v>
      </c>
      <c r="C230" s="356" t="s">
        <v>1414</v>
      </c>
    </row>
    <row r="231" spans="2:3" ht="38.25">
      <c r="B231" s="347" t="s">
        <v>684</v>
      </c>
      <c r="C231" s="390" t="s">
        <v>682</v>
      </c>
    </row>
    <row r="232" spans="2:3" ht="25.5">
      <c r="B232" s="347" t="s">
        <v>688</v>
      </c>
      <c r="C232" s="356" t="s">
        <v>686</v>
      </c>
    </row>
    <row r="233" spans="2:3" ht="25.5">
      <c r="B233" s="347" t="s">
        <v>692</v>
      </c>
      <c r="C233" s="356" t="s">
        <v>690</v>
      </c>
    </row>
    <row r="234" spans="2:3" ht="25.5">
      <c r="B234" s="347" t="s">
        <v>1734</v>
      </c>
      <c r="C234" s="356" t="s">
        <v>1733</v>
      </c>
    </row>
    <row r="235" spans="2:3" s="355" customFormat="1" ht="25.5">
      <c r="B235" s="347" t="s">
        <v>693</v>
      </c>
      <c r="C235" s="356" t="s">
        <v>1415</v>
      </c>
    </row>
    <row r="236" spans="2:3" ht="38.25">
      <c r="B236" s="347" t="s">
        <v>697</v>
      </c>
      <c r="C236" s="376" t="s">
        <v>1735</v>
      </c>
    </row>
    <row r="237" spans="2:3" ht="51">
      <c r="B237" s="358" t="s">
        <v>2300</v>
      </c>
      <c r="C237" s="391" t="s">
        <v>2299</v>
      </c>
    </row>
    <row r="238" spans="2:3" s="355" customFormat="1" ht="51">
      <c r="B238" s="347" t="s">
        <v>698</v>
      </c>
      <c r="C238" s="356" t="s">
        <v>1736</v>
      </c>
    </row>
    <row r="239" spans="2:3" ht="38.25">
      <c r="B239" s="347" t="s">
        <v>702</v>
      </c>
      <c r="C239" s="356" t="s">
        <v>700</v>
      </c>
    </row>
    <row r="240" spans="2:3">
      <c r="B240" s="354"/>
      <c r="C240" s="392"/>
    </row>
    <row r="241" spans="2:3" s="106" customFormat="1">
      <c r="B241" s="349" t="s">
        <v>706</v>
      </c>
      <c r="C241" s="361" t="s">
        <v>1737</v>
      </c>
    </row>
    <row r="242" spans="2:3" s="108" customFormat="1" ht="25.5">
      <c r="B242" s="351" t="s">
        <v>709</v>
      </c>
      <c r="C242" s="362" t="s">
        <v>708</v>
      </c>
    </row>
    <row r="243" spans="2:3" s="355" customFormat="1" ht="25.5">
      <c r="B243" s="347" t="s">
        <v>710</v>
      </c>
      <c r="C243" s="356" t="s">
        <v>1418</v>
      </c>
    </row>
    <row r="244" spans="2:3" s="355" customFormat="1" ht="25.5">
      <c r="B244" s="347" t="s">
        <v>714</v>
      </c>
      <c r="C244" s="356" t="s">
        <v>1419</v>
      </c>
    </row>
    <row r="245" spans="2:3" s="355" customFormat="1" ht="38.25">
      <c r="B245" s="347" t="s">
        <v>715</v>
      </c>
      <c r="C245" s="356" t="s">
        <v>1420</v>
      </c>
    </row>
    <row r="246" spans="2:3" s="355" customFormat="1" ht="25.5">
      <c r="B246" s="347" t="s">
        <v>718</v>
      </c>
      <c r="C246" s="379" t="s">
        <v>1738</v>
      </c>
    </row>
    <row r="247" spans="2:3" s="355" customFormat="1" ht="25.5">
      <c r="B247" s="347" t="s">
        <v>719</v>
      </c>
      <c r="C247" s="356" t="s">
        <v>1421</v>
      </c>
    </row>
    <row r="248" spans="2:3" s="355" customFormat="1" ht="25.5">
      <c r="B248" s="347" t="s">
        <v>720</v>
      </c>
      <c r="C248" s="379" t="s">
        <v>1738</v>
      </c>
    </row>
    <row r="249" spans="2:3" s="108" customFormat="1" ht="25.5">
      <c r="B249" s="351" t="s">
        <v>723</v>
      </c>
      <c r="C249" s="362" t="s">
        <v>1739</v>
      </c>
    </row>
    <row r="250" spans="2:3" s="355" customFormat="1" ht="25.5">
      <c r="B250" s="347" t="s">
        <v>1741</v>
      </c>
      <c r="C250" s="356" t="s">
        <v>1740</v>
      </c>
    </row>
    <row r="251" spans="2:3" s="355" customFormat="1" ht="25.5">
      <c r="B251" s="347" t="s">
        <v>1743</v>
      </c>
      <c r="C251" s="379" t="s">
        <v>1742</v>
      </c>
    </row>
    <row r="252" spans="2:3" s="355" customFormat="1" ht="25.5">
      <c r="B252" s="347" t="s">
        <v>727</v>
      </c>
      <c r="C252" s="356" t="s">
        <v>1744</v>
      </c>
    </row>
    <row r="253" spans="2:3" s="355" customFormat="1" ht="25.5">
      <c r="B253" s="347" t="s">
        <v>728</v>
      </c>
      <c r="C253" s="379" t="s">
        <v>1745</v>
      </c>
    </row>
    <row r="254" spans="2:3" s="355" customFormat="1" ht="25.5">
      <c r="B254" s="347" t="s">
        <v>729</v>
      </c>
      <c r="C254" s="356" t="s">
        <v>1746</v>
      </c>
    </row>
    <row r="255" spans="2:3" s="355" customFormat="1" ht="25.5">
      <c r="B255" s="347" t="s">
        <v>734</v>
      </c>
      <c r="C255" s="356" t="s">
        <v>1747</v>
      </c>
    </row>
    <row r="256" spans="2:3" s="355" customFormat="1" ht="51">
      <c r="B256" s="347" t="s">
        <v>738</v>
      </c>
      <c r="C256" s="352" t="s">
        <v>1748</v>
      </c>
    </row>
    <row r="257" spans="2:3">
      <c r="B257" s="347"/>
      <c r="C257" s="356"/>
    </row>
    <row r="258" spans="2:3" s="106" customFormat="1" ht="25.5">
      <c r="B258" s="349" t="s">
        <v>755</v>
      </c>
      <c r="C258" s="361" t="s">
        <v>1749</v>
      </c>
    </row>
    <row r="259" spans="2:3" s="108" customFormat="1">
      <c r="B259" s="351" t="s">
        <v>758</v>
      </c>
      <c r="C259" s="359" t="s">
        <v>1750</v>
      </c>
    </row>
    <row r="260" spans="2:3" s="355" customFormat="1" ht="25.5">
      <c r="B260" s="347" t="s">
        <v>759</v>
      </c>
      <c r="C260" s="356" t="s">
        <v>1427</v>
      </c>
    </row>
    <row r="261" spans="2:3" s="355" customFormat="1" ht="25.5">
      <c r="B261" s="347" t="s">
        <v>763</v>
      </c>
      <c r="C261" s="379" t="s">
        <v>1751</v>
      </c>
    </row>
    <row r="262" spans="2:3" s="355" customFormat="1" ht="25.5">
      <c r="B262" s="351" t="s">
        <v>766</v>
      </c>
      <c r="C262" s="359" t="s">
        <v>1752</v>
      </c>
    </row>
    <row r="263" spans="2:3" s="355" customFormat="1" ht="25.5">
      <c r="B263" s="347" t="s">
        <v>767</v>
      </c>
      <c r="C263" s="356" t="s">
        <v>1430</v>
      </c>
    </row>
    <row r="264" spans="2:3" s="355" customFormat="1" ht="38.25">
      <c r="B264" s="347" t="s">
        <v>771</v>
      </c>
      <c r="C264" s="356" t="s">
        <v>769</v>
      </c>
    </row>
    <row r="265" spans="2:3">
      <c r="B265" s="347"/>
      <c r="C265" s="392"/>
    </row>
    <row r="266" spans="2:3" s="106" customFormat="1" ht="38.25">
      <c r="B266" s="349" t="s">
        <v>777</v>
      </c>
      <c r="C266" s="361" t="s">
        <v>1753</v>
      </c>
    </row>
    <row r="267" spans="2:3" s="108" customFormat="1">
      <c r="B267" s="351" t="s">
        <v>780</v>
      </c>
      <c r="C267" s="359" t="s">
        <v>779</v>
      </c>
    </row>
    <row r="268" spans="2:3" s="355" customFormat="1" ht="25.5">
      <c r="B268" s="347" t="s">
        <v>781</v>
      </c>
      <c r="C268" s="356" t="s">
        <v>1432</v>
      </c>
    </row>
    <row r="269" spans="2:3" s="355" customFormat="1" ht="25.5">
      <c r="B269" s="347" t="s">
        <v>785</v>
      </c>
      <c r="C269" s="356" t="s">
        <v>783</v>
      </c>
    </row>
    <row r="270" spans="2:3" s="355" customFormat="1" ht="38.25">
      <c r="B270" s="347" t="s">
        <v>786</v>
      </c>
      <c r="C270" s="356" t="s">
        <v>1433</v>
      </c>
    </row>
    <row r="271" spans="2:3" s="355" customFormat="1" ht="25.5">
      <c r="B271" s="347" t="s">
        <v>787</v>
      </c>
      <c r="C271" s="356" t="s">
        <v>783</v>
      </c>
    </row>
    <row r="272" spans="2:3" s="355" customFormat="1" ht="38.25">
      <c r="B272" s="347" t="s">
        <v>788</v>
      </c>
      <c r="C272" s="356" t="s">
        <v>1434</v>
      </c>
    </row>
    <row r="273" spans="2:3" s="355" customFormat="1" ht="25.5">
      <c r="B273" s="347" t="s">
        <v>1754</v>
      </c>
      <c r="C273" s="379" t="s">
        <v>790</v>
      </c>
    </row>
    <row r="274" spans="2:3" s="355" customFormat="1" ht="25.5">
      <c r="B274" s="347" t="s">
        <v>793</v>
      </c>
      <c r="C274" s="356" t="s">
        <v>1435</v>
      </c>
    </row>
    <row r="275" spans="2:3" s="355" customFormat="1" ht="25.5">
      <c r="B275" s="358" t="s">
        <v>1755</v>
      </c>
      <c r="C275" s="379" t="s">
        <v>1436</v>
      </c>
    </row>
    <row r="276" spans="2:3" s="108" customFormat="1" ht="25.5">
      <c r="B276" s="351" t="s">
        <v>800</v>
      </c>
      <c r="C276" s="359" t="s">
        <v>1756</v>
      </c>
    </row>
    <row r="277" spans="2:3" s="355" customFormat="1" ht="25.5">
      <c r="B277" s="347" t="s">
        <v>801</v>
      </c>
      <c r="C277" s="356" t="s">
        <v>1757</v>
      </c>
    </row>
    <row r="278" spans="2:3" s="355" customFormat="1" ht="38.25">
      <c r="B278" s="347" t="s">
        <v>805</v>
      </c>
      <c r="C278" s="379" t="s">
        <v>1758</v>
      </c>
    </row>
    <row r="279" spans="2:3" s="355" customFormat="1" ht="51">
      <c r="B279" s="347" t="s">
        <v>806</v>
      </c>
      <c r="C279" s="356" t="s">
        <v>1439</v>
      </c>
    </row>
    <row r="280" spans="2:3" s="355" customFormat="1" ht="38.25">
      <c r="B280" s="347" t="s">
        <v>808</v>
      </c>
      <c r="C280" s="379" t="s">
        <v>1758</v>
      </c>
    </row>
    <row r="281" spans="2:3" s="355" customFormat="1" ht="51">
      <c r="B281" s="347" t="s">
        <v>1759</v>
      </c>
      <c r="C281" s="352" t="s">
        <v>1587</v>
      </c>
    </row>
    <row r="282" spans="2:3" s="355" customFormat="1" ht="38.25">
      <c r="B282" s="347" t="s">
        <v>1760</v>
      </c>
      <c r="C282" s="379" t="s">
        <v>1758</v>
      </c>
    </row>
    <row r="283" spans="2:3" s="355" customFormat="1" ht="38.25">
      <c r="B283" s="347" t="s">
        <v>809</v>
      </c>
      <c r="C283" s="352" t="s">
        <v>1440</v>
      </c>
    </row>
    <row r="284" spans="2:3" s="355" customFormat="1" ht="25.5">
      <c r="B284" s="347" t="s">
        <v>812</v>
      </c>
      <c r="C284" s="356" t="s">
        <v>34</v>
      </c>
    </row>
    <row r="285" spans="2:3">
      <c r="B285" s="347"/>
      <c r="C285" s="392"/>
    </row>
    <row r="286" spans="2:3" s="106" customFormat="1" ht="25.5">
      <c r="B286" s="393" t="s">
        <v>816</v>
      </c>
      <c r="C286" s="361" t="s">
        <v>1761</v>
      </c>
    </row>
    <row r="287" spans="2:3" s="355" customFormat="1">
      <c r="B287" s="351" t="s">
        <v>819</v>
      </c>
      <c r="C287" s="362" t="s">
        <v>1762</v>
      </c>
    </row>
    <row r="288" spans="2:3" s="355" customFormat="1" ht="51">
      <c r="B288" s="347" t="s">
        <v>820</v>
      </c>
      <c r="C288" s="394" t="s">
        <v>2246</v>
      </c>
    </row>
    <row r="289" spans="2:3" s="355" customFormat="1" ht="25.5">
      <c r="B289" s="347" t="s">
        <v>824</v>
      </c>
      <c r="C289" s="356" t="s">
        <v>822</v>
      </c>
    </row>
    <row r="290" spans="2:3" ht="38.25">
      <c r="B290" s="347" t="s">
        <v>825</v>
      </c>
      <c r="C290" s="395" t="s">
        <v>2247</v>
      </c>
    </row>
    <row r="291" spans="2:3" ht="25.5">
      <c r="B291" s="347" t="s">
        <v>826</v>
      </c>
      <c r="C291" s="356" t="s">
        <v>822</v>
      </c>
    </row>
    <row r="292" spans="2:3" s="355" customFormat="1">
      <c r="B292" s="351" t="s">
        <v>833</v>
      </c>
      <c r="C292" s="362" t="s">
        <v>1764</v>
      </c>
    </row>
    <row r="293" spans="2:3" s="355" customFormat="1" ht="25.5">
      <c r="B293" s="396" t="s">
        <v>1765</v>
      </c>
      <c r="C293" s="356" t="s">
        <v>1590</v>
      </c>
    </row>
    <row r="294" spans="2:3" s="355" customFormat="1" ht="38.25">
      <c r="B294" s="396" t="s">
        <v>1767</v>
      </c>
      <c r="C294" s="397" t="s">
        <v>2301</v>
      </c>
    </row>
    <row r="295" spans="2:3" s="355" customFormat="1" ht="25.5">
      <c r="B295" s="396" t="s">
        <v>838</v>
      </c>
      <c r="C295" s="356" t="s">
        <v>1449</v>
      </c>
    </row>
    <row r="296" spans="2:3" s="355" customFormat="1" ht="38.25">
      <c r="B296" s="347" t="s">
        <v>839</v>
      </c>
      <c r="C296" s="397" t="s">
        <v>2301</v>
      </c>
    </row>
    <row r="297" spans="2:3" s="355" customFormat="1" ht="25.5">
      <c r="B297" s="396" t="s">
        <v>840</v>
      </c>
      <c r="C297" s="356" t="s">
        <v>1450</v>
      </c>
    </row>
    <row r="298" spans="2:3" s="355" customFormat="1" ht="38.25">
      <c r="B298" s="347" t="s">
        <v>841</v>
      </c>
      <c r="C298" s="397" t="s">
        <v>2301</v>
      </c>
    </row>
    <row r="299" spans="2:3" s="355" customFormat="1">
      <c r="B299" s="351" t="s">
        <v>844</v>
      </c>
      <c r="C299" s="362" t="s">
        <v>1768</v>
      </c>
    </row>
    <row r="300" spans="2:3" s="355" customFormat="1" ht="25.5">
      <c r="B300" s="347" t="s">
        <v>845</v>
      </c>
      <c r="C300" s="389" t="s">
        <v>1451</v>
      </c>
    </row>
    <row r="301" spans="2:3" s="355" customFormat="1" ht="25.5">
      <c r="B301" s="347" t="s">
        <v>850</v>
      </c>
      <c r="C301" s="389" t="s">
        <v>848</v>
      </c>
    </row>
    <row r="302" spans="2:3" s="355" customFormat="1" ht="25.5">
      <c r="B302" s="347" t="s">
        <v>851</v>
      </c>
      <c r="C302" s="389" t="s">
        <v>1452</v>
      </c>
    </row>
    <row r="303" spans="2:3" s="355" customFormat="1" ht="25.5">
      <c r="B303" s="358" t="s">
        <v>1770</v>
      </c>
      <c r="C303" s="367" t="s">
        <v>1769</v>
      </c>
    </row>
    <row r="304" spans="2:3" s="355" customFormat="1" ht="25.5">
      <c r="B304" s="347" t="s">
        <v>853</v>
      </c>
      <c r="C304" s="356" t="s">
        <v>1453</v>
      </c>
    </row>
    <row r="305" spans="2:3" s="355" customFormat="1" ht="38.25">
      <c r="B305" s="347" t="s">
        <v>858</v>
      </c>
      <c r="C305" s="356" t="s">
        <v>1454</v>
      </c>
    </row>
    <row r="306" spans="2:3">
      <c r="B306" s="347"/>
      <c r="C306" s="352"/>
    </row>
    <row r="307" spans="2:3" s="106" customFormat="1" ht="51">
      <c r="B307" s="349" t="s">
        <v>863</v>
      </c>
      <c r="C307" s="361" t="s">
        <v>1771</v>
      </c>
    </row>
    <row r="308" spans="2:3" s="108" customFormat="1" ht="25.5">
      <c r="B308" s="351" t="s">
        <v>866</v>
      </c>
      <c r="C308" s="359" t="s">
        <v>865</v>
      </c>
    </row>
    <row r="309" spans="2:3" s="355" customFormat="1" ht="38.25">
      <c r="B309" s="353" t="s">
        <v>867</v>
      </c>
      <c r="C309" s="352" t="s">
        <v>1455</v>
      </c>
    </row>
    <row r="310" spans="2:3" s="355" customFormat="1" ht="51">
      <c r="B310" s="353" t="s">
        <v>872</v>
      </c>
      <c r="C310" s="352" t="s">
        <v>1456</v>
      </c>
    </row>
    <row r="311" spans="2:3" s="355" customFormat="1" ht="25.5">
      <c r="B311" s="353" t="s">
        <v>873</v>
      </c>
      <c r="C311" s="352" t="s">
        <v>1772</v>
      </c>
    </row>
    <row r="312" spans="2:3" s="355" customFormat="1" ht="25.5">
      <c r="B312" s="353" t="s">
        <v>1773</v>
      </c>
      <c r="C312" s="352" t="s">
        <v>34</v>
      </c>
    </row>
    <row r="313" spans="2:3" s="355" customFormat="1" ht="25.5">
      <c r="B313" s="353" t="s">
        <v>879</v>
      </c>
      <c r="C313" s="352" t="s">
        <v>1452</v>
      </c>
    </row>
    <row r="314" spans="2:3" s="355" customFormat="1" ht="51">
      <c r="B314" s="353" t="s">
        <v>1774</v>
      </c>
      <c r="C314" s="376" t="s">
        <v>2302</v>
      </c>
    </row>
    <row r="315" spans="2:3" s="108" customFormat="1" ht="25.5">
      <c r="B315" s="351" t="s">
        <v>890</v>
      </c>
      <c r="C315" s="359" t="s">
        <v>889</v>
      </c>
    </row>
    <row r="316" spans="2:3" s="355" customFormat="1" ht="25.5">
      <c r="B316" s="353" t="s">
        <v>891</v>
      </c>
      <c r="C316" s="352" t="s">
        <v>1775</v>
      </c>
    </row>
    <row r="317" spans="2:3" s="355" customFormat="1" ht="25.5">
      <c r="B317" s="353" t="s">
        <v>896</v>
      </c>
      <c r="C317" s="352" t="s">
        <v>894</v>
      </c>
    </row>
    <row r="318" spans="2:3" ht="25.5">
      <c r="B318" s="353" t="s">
        <v>897</v>
      </c>
      <c r="C318" s="352" t="s">
        <v>1461</v>
      </c>
    </row>
    <row r="319" spans="2:3" ht="25.5">
      <c r="B319" s="353" t="s">
        <v>902</v>
      </c>
      <c r="C319" s="352" t="s">
        <v>900</v>
      </c>
    </row>
    <row r="320" spans="2:3" s="108" customFormat="1" ht="25.5">
      <c r="B320" s="351" t="s">
        <v>1777</v>
      </c>
      <c r="C320" s="359" t="s">
        <v>1776</v>
      </c>
    </row>
    <row r="321" spans="2:3" ht="38.25">
      <c r="B321" s="353" t="s">
        <v>1779</v>
      </c>
      <c r="C321" s="352" t="s">
        <v>1778</v>
      </c>
    </row>
    <row r="322" spans="2:3" ht="25.5">
      <c r="B322" s="353" t="s">
        <v>1780</v>
      </c>
      <c r="C322" s="352" t="s">
        <v>34</v>
      </c>
    </row>
    <row r="323" spans="2:3" ht="51">
      <c r="B323" s="353" t="s">
        <v>1781</v>
      </c>
      <c r="C323" s="352" t="s">
        <v>1457</v>
      </c>
    </row>
    <row r="324" spans="2:3" ht="38.25">
      <c r="B324" s="353" t="s">
        <v>1782</v>
      </c>
      <c r="C324" s="352" t="s">
        <v>876</v>
      </c>
    </row>
    <row r="325" spans="2:3" ht="63.75">
      <c r="B325" s="353" t="s">
        <v>1783</v>
      </c>
      <c r="C325" s="367" t="s">
        <v>2303</v>
      </c>
    </row>
    <row r="326" spans="2:3" ht="25.5">
      <c r="B326" s="353" t="s">
        <v>1784</v>
      </c>
      <c r="C326" s="352" t="s">
        <v>822</v>
      </c>
    </row>
    <row r="327" spans="2:3" ht="51">
      <c r="B327" s="353" t="s">
        <v>1786</v>
      </c>
      <c r="C327" s="352" t="s">
        <v>1785</v>
      </c>
    </row>
    <row r="328" spans="2:3" ht="25.5">
      <c r="B328" s="353" t="s">
        <v>1787</v>
      </c>
      <c r="C328" s="352" t="s">
        <v>822</v>
      </c>
    </row>
    <row r="329" spans="2:3">
      <c r="B329" s="353"/>
      <c r="C329" s="352"/>
    </row>
    <row r="330" spans="2:3" s="106" customFormat="1" ht="25.5">
      <c r="B330" s="349" t="s">
        <v>906</v>
      </c>
      <c r="C330" s="361" t="s">
        <v>1788</v>
      </c>
    </row>
    <row r="331" spans="2:3" s="108" customFormat="1" ht="38.25">
      <c r="B331" s="351" t="s">
        <v>909</v>
      </c>
      <c r="C331" s="362" t="s">
        <v>1789</v>
      </c>
    </row>
    <row r="332" spans="2:3" s="355" customFormat="1" ht="25.5">
      <c r="B332" s="353" t="s">
        <v>910</v>
      </c>
      <c r="C332" s="352" t="s">
        <v>1462</v>
      </c>
    </row>
    <row r="333" spans="2:3" s="355" customFormat="1" ht="25.5">
      <c r="B333" s="353" t="s">
        <v>915</v>
      </c>
      <c r="C333" s="398" t="s">
        <v>2304</v>
      </c>
    </row>
    <row r="334" spans="2:3" s="355" customFormat="1" ht="25.5">
      <c r="B334" s="353" t="s">
        <v>916</v>
      </c>
      <c r="C334" s="352" t="s">
        <v>1463</v>
      </c>
    </row>
    <row r="335" spans="2:3" s="355" customFormat="1" ht="25.5">
      <c r="B335" s="353" t="s">
        <v>917</v>
      </c>
      <c r="C335" s="398" t="s">
        <v>2304</v>
      </c>
    </row>
    <row r="336" spans="2:3">
      <c r="B336" s="353"/>
      <c r="C336" s="352"/>
    </row>
    <row r="337" spans="2:3" s="106" customFormat="1">
      <c r="B337" s="349" t="s">
        <v>921</v>
      </c>
      <c r="C337" s="361" t="s">
        <v>1790</v>
      </c>
    </row>
    <row r="338" spans="2:3" s="108" customFormat="1" ht="25.5">
      <c r="B338" s="351" t="s">
        <v>925</v>
      </c>
      <c r="C338" s="362" t="s">
        <v>1791</v>
      </c>
    </row>
    <row r="339" spans="2:3" s="355" customFormat="1" ht="38.25">
      <c r="B339" s="353" t="s">
        <v>926</v>
      </c>
      <c r="C339" s="352" t="s">
        <v>1464</v>
      </c>
    </row>
    <row r="340" spans="2:3" s="355" customFormat="1" ht="76.5">
      <c r="B340" s="353" t="s">
        <v>930</v>
      </c>
      <c r="C340" s="356" t="s">
        <v>1465</v>
      </c>
    </row>
    <row r="341" spans="2:3" s="355" customFormat="1" ht="51">
      <c r="B341" s="353" t="s">
        <v>1792</v>
      </c>
      <c r="C341" s="352" t="s">
        <v>1591</v>
      </c>
    </row>
    <row r="342" spans="2:3" s="355" customFormat="1" ht="25.5">
      <c r="B342" s="353" t="s">
        <v>1793</v>
      </c>
      <c r="C342" s="352" t="s">
        <v>932</v>
      </c>
    </row>
    <row r="343" spans="2:3" s="128" customFormat="1">
      <c r="B343" s="377"/>
      <c r="C343" s="376"/>
    </row>
    <row r="344" spans="2:3" s="106" customFormat="1" ht="25.5">
      <c r="B344" s="349" t="s">
        <v>2306</v>
      </c>
      <c r="C344" s="348" t="s">
        <v>2305</v>
      </c>
    </row>
    <row r="345" spans="2:3" s="108" customFormat="1" ht="25.5">
      <c r="B345" s="351" t="s">
        <v>2308</v>
      </c>
      <c r="C345" s="359" t="s">
        <v>2307</v>
      </c>
    </row>
    <row r="346" spans="2:3" s="128" customFormat="1" ht="25.5">
      <c r="B346" s="358" t="s">
        <v>2310</v>
      </c>
      <c r="C346" s="380" t="s">
        <v>2309</v>
      </c>
    </row>
    <row r="347" spans="2:3" s="128" customFormat="1" ht="25.5">
      <c r="B347" s="358" t="s">
        <v>2311</v>
      </c>
      <c r="C347" s="376" t="s">
        <v>1673</v>
      </c>
    </row>
    <row r="348" spans="2:3" s="128" customFormat="1" ht="25.5">
      <c r="B348" s="358" t="s">
        <v>2313</v>
      </c>
      <c r="C348" s="380" t="s">
        <v>2312</v>
      </c>
    </row>
    <row r="349" spans="2:3" s="128" customFormat="1" ht="25.5">
      <c r="B349" s="358" t="s">
        <v>2314</v>
      </c>
      <c r="C349" s="376" t="s">
        <v>1673</v>
      </c>
    </row>
    <row r="350" spans="2:3" s="128" customFormat="1" ht="25.5">
      <c r="B350" s="358" t="s">
        <v>2316</v>
      </c>
      <c r="C350" s="380" t="s">
        <v>2315</v>
      </c>
    </row>
    <row r="351" spans="2:3" s="128" customFormat="1" ht="25.5">
      <c r="B351" s="358" t="s">
        <v>2317</v>
      </c>
      <c r="C351" s="356" t="s">
        <v>476</v>
      </c>
    </row>
    <row r="352" spans="2:3" s="128" customFormat="1">
      <c r="B352" s="377"/>
      <c r="C352" s="376"/>
    </row>
    <row r="353" spans="2:3" s="106" customFormat="1">
      <c r="B353" s="349" t="s">
        <v>936</v>
      </c>
      <c r="C353" s="348" t="s">
        <v>935</v>
      </c>
    </row>
    <row r="354" spans="2:3" s="108" customFormat="1" ht="25.5">
      <c r="B354" s="351" t="s">
        <v>940</v>
      </c>
      <c r="C354" s="359" t="s">
        <v>939</v>
      </c>
    </row>
    <row r="355" spans="2:3" ht="25.5">
      <c r="B355" s="347" t="s">
        <v>943</v>
      </c>
      <c r="C355" s="390" t="s">
        <v>942</v>
      </c>
    </row>
    <row r="356" spans="2:3" ht="25.5">
      <c r="B356" s="347" t="s">
        <v>946</v>
      </c>
      <c r="C356" s="390" t="s">
        <v>945</v>
      </c>
    </row>
    <row r="357" spans="2:3" s="108" customFormat="1">
      <c r="B357" s="351" t="s">
        <v>951</v>
      </c>
      <c r="C357" s="359" t="s">
        <v>1466</v>
      </c>
    </row>
    <row r="358" spans="2:3" s="108" customFormat="1" ht="25.5">
      <c r="B358" s="347" t="s">
        <v>952</v>
      </c>
      <c r="C358" s="390" t="s">
        <v>942</v>
      </c>
    </row>
    <row r="359" spans="2:3" ht="25.5">
      <c r="B359" s="347" t="s">
        <v>954</v>
      </c>
      <c r="C359" s="390" t="s">
        <v>945</v>
      </c>
    </row>
    <row r="360" spans="2:3" s="108" customFormat="1">
      <c r="B360" s="351" t="s">
        <v>957</v>
      </c>
      <c r="C360" s="359" t="s">
        <v>956</v>
      </c>
    </row>
    <row r="361" spans="2:3" s="108" customFormat="1" ht="25.5">
      <c r="B361" s="347" t="s">
        <v>958</v>
      </c>
      <c r="C361" s="390" t="s">
        <v>942</v>
      </c>
    </row>
    <row r="362" spans="2:3" ht="25.5">
      <c r="B362" s="347" t="s">
        <v>960</v>
      </c>
      <c r="C362" s="390" t="s">
        <v>945</v>
      </c>
    </row>
    <row r="363" spans="2:3" s="108" customFormat="1">
      <c r="B363" s="351" t="s">
        <v>963</v>
      </c>
      <c r="C363" s="359" t="s">
        <v>1023</v>
      </c>
    </row>
    <row r="364" spans="2:3" ht="51">
      <c r="B364" s="347" t="s">
        <v>1801</v>
      </c>
      <c r="C364" s="352" t="s">
        <v>1748</v>
      </c>
    </row>
    <row r="365" spans="2:3" ht="25.5">
      <c r="B365" s="347" t="s">
        <v>1802</v>
      </c>
      <c r="C365" s="352" t="s">
        <v>790</v>
      </c>
    </row>
    <row r="366" spans="2:3">
      <c r="B366" s="347"/>
      <c r="C366" s="352"/>
    </row>
    <row r="367" spans="2:3" s="106" customFormat="1">
      <c r="B367" s="349" t="s">
        <v>974</v>
      </c>
      <c r="C367" s="348" t="s">
        <v>973</v>
      </c>
    </row>
    <row r="368" spans="2:3" s="108" customFormat="1" ht="25.5">
      <c r="B368" s="351" t="s">
        <v>977</v>
      </c>
      <c r="C368" s="359" t="s">
        <v>976</v>
      </c>
    </row>
    <row r="369" spans="1:3" ht="25.5">
      <c r="B369" s="347" t="s">
        <v>979</v>
      </c>
      <c r="C369" s="390" t="s">
        <v>942</v>
      </c>
    </row>
    <row r="370" spans="1:3" ht="25.5">
      <c r="B370" s="347" t="s">
        <v>981</v>
      </c>
      <c r="C370" s="390" t="s">
        <v>945</v>
      </c>
    </row>
    <row r="371" spans="1:3" ht="25.5">
      <c r="B371" s="347" t="s">
        <v>985</v>
      </c>
      <c r="C371" s="390" t="s">
        <v>34</v>
      </c>
    </row>
    <row r="372" spans="1:3">
      <c r="B372" s="347" t="s">
        <v>1469</v>
      </c>
      <c r="C372" s="356" t="s">
        <v>666</v>
      </c>
    </row>
    <row r="373" spans="1:3" ht="38.25">
      <c r="A373" s="104" t="s">
        <v>2254</v>
      </c>
      <c r="B373" s="354" t="s">
        <v>1001</v>
      </c>
      <c r="C373" s="352" t="s">
        <v>1471</v>
      </c>
    </row>
    <row r="374" spans="1:3" ht="25.5">
      <c r="A374" s="104" t="s">
        <v>2254</v>
      </c>
      <c r="B374" s="354" t="s">
        <v>1005</v>
      </c>
      <c r="C374" s="356" t="s">
        <v>1472</v>
      </c>
    </row>
    <row r="375" spans="1:3" s="108" customFormat="1">
      <c r="B375" s="351" t="s">
        <v>1008</v>
      </c>
      <c r="C375" s="359" t="s">
        <v>950</v>
      </c>
    </row>
    <row r="376" spans="1:3" ht="25.5">
      <c r="B376" s="347" t="s">
        <v>1009</v>
      </c>
      <c r="C376" s="390" t="s">
        <v>942</v>
      </c>
    </row>
    <row r="377" spans="1:3" ht="25.5">
      <c r="B377" s="347" t="s">
        <v>1011</v>
      </c>
      <c r="C377" s="390" t="s">
        <v>945</v>
      </c>
    </row>
    <row r="378" spans="1:3">
      <c r="B378" s="347"/>
      <c r="C378" s="356"/>
    </row>
    <row r="379" spans="1:3" s="106" customFormat="1" ht="25.5">
      <c r="B379" s="349" t="s">
        <v>1014</v>
      </c>
      <c r="C379" s="348" t="s">
        <v>1013</v>
      </c>
    </row>
    <row r="380" spans="1:3" s="108" customFormat="1" ht="25.5">
      <c r="B380" s="351" t="s">
        <v>1017</v>
      </c>
      <c r="C380" s="359" t="s">
        <v>1016</v>
      </c>
    </row>
    <row r="381" spans="1:3" ht="25.5">
      <c r="B381" s="347" t="s">
        <v>1019</v>
      </c>
      <c r="C381" s="390" t="s">
        <v>942</v>
      </c>
    </row>
    <row r="382" spans="1:3" ht="25.5">
      <c r="B382" s="347" t="s">
        <v>1021</v>
      </c>
      <c r="C382" s="390" t="s">
        <v>945</v>
      </c>
    </row>
    <row r="383" spans="1:3">
      <c r="B383" s="354"/>
      <c r="C383" s="352"/>
    </row>
    <row r="384" spans="1:3" s="106" customFormat="1" ht="25.5">
      <c r="B384" s="349" t="s">
        <v>1031</v>
      </c>
      <c r="C384" s="348" t="s">
        <v>1030</v>
      </c>
    </row>
    <row r="385" spans="1:3" s="108" customFormat="1" ht="25.5">
      <c r="B385" s="351" t="s">
        <v>1034</v>
      </c>
      <c r="C385" s="359" t="s">
        <v>1033</v>
      </c>
    </row>
    <row r="386" spans="1:3" ht="25.5">
      <c r="B386" s="347" t="s">
        <v>1036</v>
      </c>
      <c r="C386" s="390" t="s">
        <v>942</v>
      </c>
    </row>
    <row r="387" spans="1:3" ht="25.5">
      <c r="B387" s="347" t="s">
        <v>1038</v>
      </c>
      <c r="C387" s="390" t="s">
        <v>945</v>
      </c>
    </row>
    <row r="388" spans="1:3">
      <c r="B388" s="347"/>
      <c r="C388" s="352"/>
    </row>
    <row r="389" spans="1:3" s="106" customFormat="1" ht="25.5">
      <c r="B389" s="349" t="s">
        <v>1048</v>
      </c>
      <c r="C389" s="348" t="s">
        <v>1047</v>
      </c>
    </row>
    <row r="390" spans="1:3" s="108" customFormat="1" ht="25.5">
      <c r="B390" s="351" t="s">
        <v>1805</v>
      </c>
      <c r="C390" s="359" t="s">
        <v>1050</v>
      </c>
    </row>
    <row r="391" spans="1:3" ht="25.5">
      <c r="B391" s="347" t="s">
        <v>1052</v>
      </c>
      <c r="C391" s="390" t="s">
        <v>942</v>
      </c>
    </row>
    <row r="392" spans="1:3" ht="25.5">
      <c r="B392" s="347" t="s">
        <v>1054</v>
      </c>
      <c r="C392" s="390" t="s">
        <v>945</v>
      </c>
    </row>
    <row r="393" spans="1:3">
      <c r="B393" s="347"/>
      <c r="C393" s="392"/>
    </row>
    <row r="394" spans="1:3" s="106" customFormat="1" ht="25.5">
      <c r="B394" s="349" t="s">
        <v>1057</v>
      </c>
      <c r="C394" s="348" t="s">
        <v>1056</v>
      </c>
    </row>
    <row r="395" spans="1:3" s="108" customFormat="1" ht="25.5">
      <c r="B395" s="351" t="s">
        <v>1060</v>
      </c>
      <c r="C395" s="359" t="s">
        <v>1059</v>
      </c>
    </row>
    <row r="396" spans="1:3" ht="25.5">
      <c r="B396" s="387" t="s">
        <v>1062</v>
      </c>
      <c r="C396" s="352" t="s">
        <v>942</v>
      </c>
    </row>
    <row r="397" spans="1:3" ht="25.5">
      <c r="B397" s="387" t="s">
        <v>1064</v>
      </c>
      <c r="C397" s="352" t="s">
        <v>945</v>
      </c>
    </row>
    <row r="398" spans="1:3" ht="25.5">
      <c r="B398" s="358" t="s">
        <v>2318</v>
      </c>
      <c r="C398" s="356" t="s">
        <v>34</v>
      </c>
    </row>
    <row r="399" spans="1:3" ht="38.25">
      <c r="A399" s="104" t="s">
        <v>2254</v>
      </c>
      <c r="B399" s="387" t="s">
        <v>1068</v>
      </c>
      <c r="C399" s="356" t="s">
        <v>1482</v>
      </c>
    </row>
    <row r="400" spans="1:3">
      <c r="B400" s="387"/>
      <c r="C400" s="392"/>
    </row>
    <row r="401" spans="1:3" s="106" customFormat="1" ht="25.5">
      <c r="B401" s="349" t="s">
        <v>1071</v>
      </c>
      <c r="C401" s="348" t="s">
        <v>1483</v>
      </c>
    </row>
    <row r="402" spans="1:3" s="108" customFormat="1" ht="25.5">
      <c r="B402" s="351" t="s">
        <v>1074</v>
      </c>
      <c r="C402" s="359" t="s">
        <v>1484</v>
      </c>
    </row>
    <row r="403" spans="1:3" ht="25.5">
      <c r="B403" s="354" t="s">
        <v>1076</v>
      </c>
      <c r="C403" s="356" t="s">
        <v>942</v>
      </c>
    </row>
    <row r="404" spans="1:3" ht="25.5">
      <c r="B404" s="354" t="s">
        <v>1078</v>
      </c>
      <c r="C404" s="356" t="s">
        <v>945</v>
      </c>
    </row>
    <row r="405" spans="1:3">
      <c r="B405" s="351" t="s">
        <v>1083</v>
      </c>
      <c r="C405" s="359" t="s">
        <v>1023</v>
      </c>
    </row>
    <row r="406" spans="1:3" ht="38.25">
      <c r="B406" s="354" t="s">
        <v>1486</v>
      </c>
      <c r="C406" s="356" t="s">
        <v>1485</v>
      </c>
    </row>
    <row r="407" spans="1:3">
      <c r="B407" s="354"/>
      <c r="C407" s="356"/>
    </row>
    <row r="408" spans="1:3" s="106" customFormat="1" ht="25.5">
      <c r="B408" s="349" t="s">
        <v>1089</v>
      </c>
      <c r="C408" s="348" t="s">
        <v>1088</v>
      </c>
    </row>
    <row r="409" spans="1:3" s="108" customFormat="1" ht="25.5">
      <c r="B409" s="351" t="s">
        <v>1092</v>
      </c>
      <c r="C409" s="359" t="s">
        <v>1091</v>
      </c>
    </row>
    <row r="410" spans="1:3" s="108" customFormat="1" ht="25.5">
      <c r="B410" s="354" t="s">
        <v>1094</v>
      </c>
      <c r="C410" s="392" t="s">
        <v>942</v>
      </c>
    </row>
    <row r="411" spans="1:3" s="108" customFormat="1" ht="25.5">
      <c r="B411" s="354" t="s">
        <v>1096</v>
      </c>
      <c r="C411" s="392" t="s">
        <v>945</v>
      </c>
    </row>
    <row r="412" spans="1:3" s="108" customFormat="1" ht="38.25">
      <c r="A412" s="108" t="s">
        <v>2254</v>
      </c>
      <c r="B412" s="354" t="s">
        <v>1100</v>
      </c>
      <c r="C412" s="356" t="s">
        <v>1487</v>
      </c>
    </row>
    <row r="413" spans="1:3" s="108" customFormat="1" ht="38.25">
      <c r="A413" s="108" t="s">
        <v>2254</v>
      </c>
      <c r="B413" s="354" t="s">
        <v>1104</v>
      </c>
      <c r="C413" s="356" t="s">
        <v>1488</v>
      </c>
    </row>
    <row r="414" spans="1:3">
      <c r="B414" s="354"/>
      <c r="C414" s="360"/>
    </row>
    <row r="415" spans="1:3" s="106" customFormat="1" ht="25.5">
      <c r="B415" s="349" t="s">
        <v>1111</v>
      </c>
      <c r="C415" s="348" t="s">
        <v>1489</v>
      </c>
    </row>
    <row r="416" spans="1:3" s="108" customFormat="1" ht="25.5">
      <c r="B416" s="351" t="s">
        <v>1114</v>
      </c>
      <c r="C416" s="359" t="s">
        <v>1490</v>
      </c>
    </row>
    <row r="417" spans="1:3" ht="25.5">
      <c r="B417" s="354" t="s">
        <v>1116</v>
      </c>
      <c r="C417" s="356" t="s">
        <v>942</v>
      </c>
    </row>
    <row r="418" spans="1:3" ht="25.5">
      <c r="B418" s="354" t="s">
        <v>1118</v>
      </c>
      <c r="C418" s="356" t="s">
        <v>945</v>
      </c>
    </row>
    <row r="419" spans="1:3" ht="25.5">
      <c r="B419" s="354" t="s">
        <v>2319</v>
      </c>
      <c r="C419" s="356" t="s">
        <v>34</v>
      </c>
    </row>
    <row r="420" spans="1:3">
      <c r="B420" s="354"/>
      <c r="C420" s="352"/>
    </row>
    <row r="421" spans="1:3" s="106" customFormat="1" ht="25.5">
      <c r="B421" s="349" t="s">
        <v>1124</v>
      </c>
      <c r="C421" s="348" t="s">
        <v>1123</v>
      </c>
    </row>
    <row r="422" spans="1:3" s="108" customFormat="1" ht="25.5">
      <c r="B422" s="351" t="s">
        <v>1127</v>
      </c>
      <c r="C422" s="359" t="s">
        <v>1126</v>
      </c>
    </row>
    <row r="423" spans="1:3" ht="25.5">
      <c r="B423" s="354" t="s">
        <v>1129</v>
      </c>
      <c r="C423" s="356" t="s">
        <v>942</v>
      </c>
    </row>
    <row r="424" spans="1:3" ht="25.5">
      <c r="B424" s="354" t="s">
        <v>1131</v>
      </c>
      <c r="C424" s="356" t="s">
        <v>945</v>
      </c>
    </row>
    <row r="425" spans="1:3" ht="38.25">
      <c r="A425" s="104" t="s">
        <v>2254</v>
      </c>
      <c r="B425" s="354" t="s">
        <v>1133</v>
      </c>
      <c r="C425" s="356" t="s">
        <v>1482</v>
      </c>
    </row>
    <row r="426" spans="1:3" ht="38.25">
      <c r="A426" s="104" t="s">
        <v>2254</v>
      </c>
      <c r="B426" s="354" t="s">
        <v>1135</v>
      </c>
      <c r="C426" s="379" t="s">
        <v>1804</v>
      </c>
    </row>
    <row r="427" spans="1:3" s="128" customFormat="1">
      <c r="B427" s="358"/>
      <c r="C427" s="376"/>
    </row>
    <row r="428" spans="1:3" s="106" customFormat="1" ht="25.5">
      <c r="B428" s="349" t="s">
        <v>1143</v>
      </c>
      <c r="C428" s="348" t="s">
        <v>1142</v>
      </c>
    </row>
    <row r="429" spans="1:3" s="108" customFormat="1" ht="25.5">
      <c r="B429" s="351" t="s">
        <v>1146</v>
      </c>
      <c r="C429" s="359" t="s">
        <v>1145</v>
      </c>
    </row>
    <row r="430" spans="1:3" ht="25.5">
      <c r="B430" s="354" t="s">
        <v>1148</v>
      </c>
      <c r="C430" s="356" t="s">
        <v>942</v>
      </c>
    </row>
    <row r="431" spans="1:3" ht="25.5">
      <c r="B431" s="354" t="s">
        <v>1150</v>
      </c>
      <c r="C431" s="356" t="s">
        <v>945</v>
      </c>
    </row>
    <row r="432" spans="1:3" ht="38.25">
      <c r="A432" s="104" t="s">
        <v>2254</v>
      </c>
      <c r="B432" s="354" t="s">
        <v>1152</v>
      </c>
      <c r="C432" s="356" t="s">
        <v>1482</v>
      </c>
    </row>
    <row r="433" spans="1:3" ht="38.25">
      <c r="A433" s="104" t="s">
        <v>2254</v>
      </c>
      <c r="B433" s="354" t="s">
        <v>1154</v>
      </c>
      <c r="C433" s="379" t="s">
        <v>1804</v>
      </c>
    </row>
    <row r="434" spans="1:3">
      <c r="B434" s="354"/>
      <c r="C434" s="392"/>
    </row>
    <row r="435" spans="1:3" s="106" customFormat="1" ht="25.5">
      <c r="B435" s="349" t="s">
        <v>1157</v>
      </c>
      <c r="C435" s="348" t="s">
        <v>1156</v>
      </c>
    </row>
    <row r="436" spans="1:3" s="108" customFormat="1" ht="25.5">
      <c r="B436" s="351" t="s">
        <v>1160</v>
      </c>
      <c r="C436" s="359" t="s">
        <v>1159</v>
      </c>
    </row>
    <row r="437" spans="1:3" ht="25.5">
      <c r="B437" s="354" t="s">
        <v>1162</v>
      </c>
      <c r="C437" s="356" t="s">
        <v>942</v>
      </c>
    </row>
    <row r="438" spans="1:3" ht="25.5">
      <c r="B438" s="354" t="s">
        <v>1164</v>
      </c>
      <c r="C438" s="356" t="s">
        <v>945</v>
      </c>
    </row>
    <row r="439" spans="1:3" ht="38.25">
      <c r="A439" s="104" t="s">
        <v>2254</v>
      </c>
      <c r="B439" s="354" t="s">
        <v>1166</v>
      </c>
      <c r="C439" s="352" t="s">
        <v>1482</v>
      </c>
    </row>
    <row r="440" spans="1:3" ht="38.25">
      <c r="A440" s="104" t="s">
        <v>2254</v>
      </c>
      <c r="B440" s="354" t="s">
        <v>1168</v>
      </c>
      <c r="C440" s="379" t="s">
        <v>1804</v>
      </c>
    </row>
    <row r="441" spans="1:3">
      <c r="B441" s="354"/>
      <c r="C441" s="360"/>
    </row>
    <row r="442" spans="1:3" s="106" customFormat="1" ht="25.5">
      <c r="B442" s="349" t="s">
        <v>1176</v>
      </c>
      <c r="C442" s="348" t="s">
        <v>1175</v>
      </c>
    </row>
    <row r="443" spans="1:3" s="108" customFormat="1" ht="25.5">
      <c r="B443" s="351" t="s">
        <v>1179</v>
      </c>
      <c r="C443" s="359" t="s">
        <v>1178</v>
      </c>
    </row>
    <row r="444" spans="1:3" ht="25.5">
      <c r="B444" s="354" t="s">
        <v>1181</v>
      </c>
      <c r="C444" s="356" t="s">
        <v>942</v>
      </c>
    </row>
    <row r="445" spans="1:3" ht="25.5">
      <c r="B445" s="399" t="s">
        <v>1183</v>
      </c>
      <c r="C445" s="356" t="s">
        <v>945</v>
      </c>
    </row>
    <row r="446" spans="1:3">
      <c r="B446" s="399" t="s">
        <v>1187</v>
      </c>
      <c r="C446" s="356" t="s">
        <v>666</v>
      </c>
    </row>
    <row r="447" spans="1:3">
      <c r="B447" s="354"/>
      <c r="C447" s="376"/>
    </row>
    <row r="448" spans="1:3" s="106" customFormat="1" ht="25.5">
      <c r="B448" s="349" t="s">
        <v>1196</v>
      </c>
      <c r="C448" s="348" t="s">
        <v>1195</v>
      </c>
    </row>
    <row r="449" spans="2:3" s="108" customFormat="1" ht="25.5">
      <c r="B449" s="351" t="s">
        <v>1199</v>
      </c>
      <c r="C449" s="359" t="s">
        <v>1198</v>
      </c>
    </row>
    <row r="450" spans="2:3" ht="25.5">
      <c r="B450" s="354" t="s">
        <v>1201</v>
      </c>
      <c r="C450" s="356" t="s">
        <v>942</v>
      </c>
    </row>
    <row r="451" spans="2:3" ht="25.5">
      <c r="B451" s="354" t="s">
        <v>1203</v>
      </c>
      <c r="C451" s="356" t="s">
        <v>945</v>
      </c>
    </row>
    <row r="452" spans="2:3">
      <c r="B452" s="351" t="s">
        <v>1209</v>
      </c>
      <c r="C452" s="359" t="s">
        <v>1023</v>
      </c>
    </row>
    <row r="453" spans="2:3" ht="25.5">
      <c r="B453" s="354" t="s">
        <v>1808</v>
      </c>
      <c r="C453" s="356" t="s">
        <v>1206</v>
      </c>
    </row>
    <row r="454" spans="2:3" ht="25.5">
      <c r="B454" s="354" t="s">
        <v>1213</v>
      </c>
      <c r="C454" s="357" t="s">
        <v>1809</v>
      </c>
    </row>
    <row r="455" spans="2:3" ht="25.5">
      <c r="B455" s="354" t="s">
        <v>1217</v>
      </c>
      <c r="C455" s="352" t="s">
        <v>1514</v>
      </c>
    </row>
    <row r="456" spans="2:3">
      <c r="B456" s="354"/>
      <c r="C456" s="360"/>
    </row>
    <row r="457" spans="2:3" s="106" customFormat="1" ht="25.5">
      <c r="B457" s="349" t="s">
        <v>1220</v>
      </c>
      <c r="C457" s="348" t="s">
        <v>1219</v>
      </c>
    </row>
    <row r="458" spans="2:3" s="108" customFormat="1" ht="38.25">
      <c r="B458" s="351" t="s">
        <v>1223</v>
      </c>
      <c r="C458" s="359" t="s">
        <v>1222</v>
      </c>
    </row>
    <row r="459" spans="2:3" ht="25.5">
      <c r="B459" s="347" t="s">
        <v>1225</v>
      </c>
      <c r="C459" s="400" t="s">
        <v>942</v>
      </c>
    </row>
    <row r="460" spans="2:3" ht="25.5">
      <c r="B460" s="347" t="s">
        <v>1227</v>
      </c>
      <c r="C460" s="400" t="s">
        <v>945</v>
      </c>
    </row>
    <row r="461" spans="2:3">
      <c r="B461" s="347"/>
      <c r="C461" s="352"/>
    </row>
    <row r="462" spans="2:3" ht="25.5">
      <c r="B462" s="349" t="s">
        <v>1516</v>
      </c>
      <c r="C462" s="348" t="s">
        <v>1515</v>
      </c>
    </row>
    <row r="463" spans="2:3" ht="25.5">
      <c r="B463" s="351" t="s">
        <v>1518</v>
      </c>
      <c r="C463" s="359" t="s">
        <v>1517</v>
      </c>
    </row>
    <row r="464" spans="2:3" ht="25.5">
      <c r="B464" s="347" t="s">
        <v>1519</v>
      </c>
      <c r="C464" s="352" t="s">
        <v>942</v>
      </c>
    </row>
    <row r="465" spans="2:3" ht="25.5">
      <c r="B465" s="347" t="s">
        <v>1520</v>
      </c>
      <c r="C465" s="401" t="s">
        <v>945</v>
      </c>
    </row>
    <row r="466" spans="2:3">
      <c r="B466" s="347"/>
      <c r="C466" s="352"/>
    </row>
    <row r="467" spans="2:3" ht="38.25">
      <c r="B467" s="349" t="s">
        <v>1522</v>
      </c>
      <c r="C467" s="348" t="s">
        <v>1521</v>
      </c>
    </row>
    <row r="468" spans="2:3">
      <c r="B468" s="351" t="s">
        <v>1524</v>
      </c>
      <c r="C468" s="359" t="s">
        <v>1523</v>
      </c>
    </row>
    <row r="469" spans="2:3" ht="25.5">
      <c r="B469" s="347" t="s">
        <v>1526</v>
      </c>
      <c r="C469" s="352" t="s">
        <v>1525</v>
      </c>
    </row>
    <row r="470" spans="2:3">
      <c r="B470" s="358" t="s">
        <v>2320</v>
      </c>
      <c r="C470" s="376" t="s">
        <v>661</v>
      </c>
    </row>
    <row r="471" spans="2:3">
      <c r="B471" s="347" t="s">
        <v>1527</v>
      </c>
      <c r="C471" s="352" t="s">
        <v>1086</v>
      </c>
    </row>
    <row r="472" spans="2:3" ht="25.5">
      <c r="B472" s="358" t="s">
        <v>2322</v>
      </c>
      <c r="C472" s="380" t="s">
        <v>2321</v>
      </c>
    </row>
    <row r="473" spans="2:3" ht="38.25">
      <c r="B473" s="377" t="s">
        <v>2324</v>
      </c>
      <c r="C473" s="386" t="s">
        <v>2323</v>
      </c>
    </row>
    <row r="474" spans="2:3">
      <c r="B474" s="358" t="s">
        <v>2326</v>
      </c>
      <c r="C474" s="379" t="s">
        <v>2325</v>
      </c>
    </row>
    <row r="475" spans="2:3">
      <c r="B475" s="358" t="s">
        <v>2327</v>
      </c>
      <c r="C475" s="356" t="s">
        <v>1905</v>
      </c>
    </row>
    <row r="476" spans="2:3" s="128" customFormat="1" ht="38.25">
      <c r="B476" s="384" t="s">
        <v>2329</v>
      </c>
      <c r="C476" s="395" t="s">
        <v>2328</v>
      </c>
    </row>
    <row r="477" spans="2:3" s="128" customFormat="1">
      <c r="B477" s="381" t="s">
        <v>2331</v>
      </c>
      <c r="C477" s="380" t="s">
        <v>2330</v>
      </c>
    </row>
    <row r="478" spans="2:3" ht="51">
      <c r="B478" s="384" t="s">
        <v>2333</v>
      </c>
      <c r="C478" s="402" t="s">
        <v>2332</v>
      </c>
    </row>
    <row r="479" spans="2:3" ht="89.25">
      <c r="B479" s="358" t="s">
        <v>2335</v>
      </c>
      <c r="C479" s="376" t="s">
        <v>2334</v>
      </c>
    </row>
    <row r="480" spans="2:3" ht="25.5">
      <c r="B480" s="358" t="s">
        <v>2337</v>
      </c>
      <c r="C480" s="376" t="s">
        <v>2336</v>
      </c>
    </row>
    <row r="481" spans="1:3" s="128" customFormat="1" ht="38.25">
      <c r="A481" s="128" t="s">
        <v>2338</v>
      </c>
      <c r="B481" s="347" t="s">
        <v>1533</v>
      </c>
      <c r="C481" s="356" t="s">
        <v>1812</v>
      </c>
    </row>
    <row r="482" spans="1:3" ht="38.25">
      <c r="A482" s="104" t="s">
        <v>2254</v>
      </c>
      <c r="B482" s="347" t="s">
        <v>1813</v>
      </c>
      <c r="C482" s="352" t="s">
        <v>996</v>
      </c>
    </row>
    <row r="483" spans="1:3" ht="25.5">
      <c r="B483" s="358" t="s">
        <v>2340</v>
      </c>
      <c r="C483" s="379" t="s">
        <v>2339</v>
      </c>
    </row>
    <row r="484" spans="1:3">
      <c r="B484" s="347"/>
      <c r="C484" s="363"/>
    </row>
    <row r="485" spans="1:3">
      <c r="B485" s="404"/>
      <c r="C485" s="403" t="s">
        <v>2341</v>
      </c>
    </row>
    <row r="486" spans="1:3">
      <c r="B486" s="405"/>
      <c r="C486" s="405"/>
    </row>
    <row r="487" spans="1:3">
      <c r="B487" s="406"/>
      <c r="C487" s="406"/>
    </row>
    <row r="488" spans="1:3">
      <c r="B488" s="407"/>
      <c r="C488" s="407"/>
    </row>
    <row r="489" spans="1:3">
      <c r="B489" s="407"/>
      <c r="C489" s="407"/>
    </row>
    <row r="490" spans="1:3">
      <c r="B490" s="407"/>
      <c r="C490" s="407"/>
    </row>
    <row r="491" spans="1:3">
      <c r="B491" s="407" t="s">
        <v>2342</v>
      </c>
      <c r="C491" s="407"/>
    </row>
    <row r="492" spans="1:3">
      <c r="B492" s="407"/>
      <c r="C492" s="407"/>
    </row>
    <row r="493" spans="1:3">
      <c r="B493" s="407" t="s">
        <v>2343</v>
      </c>
      <c r="C493" s="407"/>
    </row>
    <row r="494" spans="1:3">
      <c r="B494" s="407"/>
      <c r="C494" s="407"/>
    </row>
    <row r="495" spans="1:3">
      <c r="B495" s="407"/>
      <c r="C495" s="407"/>
    </row>
    <row r="496" spans="1:3">
      <c r="B496" s="407"/>
      <c r="C496" s="407"/>
    </row>
    <row r="497" spans="2:3">
      <c r="B497" s="407"/>
      <c r="C497" s="407"/>
    </row>
    <row r="498" spans="2:3">
      <c r="B498" s="407"/>
      <c r="C498" s="407"/>
    </row>
    <row r="499" spans="2:3">
      <c r="B499" s="407"/>
      <c r="C499" s="407"/>
    </row>
    <row r="500" spans="2:3" s="409" customFormat="1">
      <c r="B500" s="408"/>
      <c r="C500" s="408"/>
    </row>
    <row r="501" spans="2:3">
      <c r="B501" s="407"/>
      <c r="C501" s="407"/>
    </row>
    <row r="502" spans="2:3">
      <c r="B502" s="407"/>
      <c r="C502" s="407"/>
    </row>
  </sheetData>
  <pageMargins left="0.35433070866141736" right="0.35433070866141736" top="0.62992125984251968" bottom="0.19685039370078741" header="0.27559055118110237" footer="0.15748031496062992"/>
  <pageSetup paperSize="9" scale="10" orientation="portrait" r:id="rId1"/>
  <headerFooter differentFirst="1" alignWithMargins="0">
    <oddHeader>&amp;C&amp;P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2:F805"/>
  <sheetViews>
    <sheetView workbookViewId="0">
      <selection activeCell="D20" sqref="D20"/>
    </sheetView>
  </sheetViews>
  <sheetFormatPr defaultRowHeight="18.75"/>
  <cols>
    <col min="1" max="1" width="14.5703125" style="463" customWidth="1"/>
    <col min="2" max="2" width="10.85546875" style="463" customWidth="1"/>
    <col min="3" max="3" width="17.140625" style="463" customWidth="1"/>
    <col min="4" max="4" width="13.5703125" style="463" customWidth="1"/>
    <col min="5" max="5" width="13.42578125" customWidth="1"/>
    <col min="6" max="6" width="13" customWidth="1"/>
  </cols>
  <sheetData>
    <row r="2" spans="1:6" ht="12.75" customHeight="1">
      <c r="A2" s="344" t="s">
        <v>2250</v>
      </c>
      <c r="B2" s="344"/>
      <c r="C2" s="344"/>
      <c r="D2" s="344"/>
    </row>
    <row r="3" spans="1:6" ht="18.75" customHeight="1">
      <c r="A3" s="462" t="s">
        <v>1606</v>
      </c>
      <c r="B3" s="462" t="s">
        <v>1</v>
      </c>
      <c r="C3" s="462" t="s">
        <v>5</v>
      </c>
      <c r="D3" s="462" t="s">
        <v>6</v>
      </c>
    </row>
    <row r="4" spans="1:6" ht="18.75" customHeight="1">
      <c r="A4" s="334">
        <v>11</v>
      </c>
      <c r="B4" s="334">
        <v>12</v>
      </c>
      <c r="C4" s="334">
        <v>13</v>
      </c>
      <c r="D4" s="334">
        <v>14</v>
      </c>
    </row>
    <row r="5" spans="1:6" ht="22.5" customHeight="1">
      <c r="A5" s="440" t="s">
        <v>7</v>
      </c>
      <c r="B5" s="440" t="s">
        <v>15</v>
      </c>
      <c r="C5" s="440" t="s">
        <v>7</v>
      </c>
      <c r="D5" s="440" t="s">
        <v>22</v>
      </c>
      <c r="E5" s="551" t="str">
        <f>CONCATENATE(A5,B5,C5,D5)</f>
        <v>0110111010</v>
      </c>
      <c r="F5" s="551" t="str">
        <f>TEXT(E5,"0000000000")</f>
        <v>0110111010</v>
      </c>
    </row>
    <row r="6" spans="1:6" ht="18.75" customHeight="1">
      <c r="A6" s="440" t="s">
        <v>7</v>
      </c>
      <c r="B6" s="440" t="s">
        <v>15</v>
      </c>
      <c r="C6" s="440" t="s">
        <v>7</v>
      </c>
      <c r="D6" s="440" t="s">
        <v>26</v>
      </c>
      <c r="E6" s="551" t="str">
        <f>CONCATENATE(A6,B6,C6,D6)</f>
        <v>0110176140</v>
      </c>
      <c r="F6" s="551" t="str">
        <f>TEXT(E6,"0000000000")</f>
        <v>0110176140</v>
      </c>
    </row>
    <row r="7" spans="1:6" ht="19.5" customHeight="1">
      <c r="A7" s="440" t="s">
        <v>7</v>
      </c>
      <c r="B7" s="440" t="s">
        <v>15</v>
      </c>
      <c r="C7" s="440" t="s">
        <v>7</v>
      </c>
      <c r="D7" s="440" t="s">
        <v>30</v>
      </c>
      <c r="E7" s="551" t="str">
        <f>CONCATENATE(A7,B7,C7,D7)</f>
        <v>0110177170</v>
      </c>
      <c r="F7" s="551" t="str">
        <f>TEXT(E7,"0000000000")</f>
        <v>0110177170</v>
      </c>
    </row>
    <row r="8" spans="1:6" ht="18.75" customHeight="1">
      <c r="A8" s="440" t="s">
        <v>7</v>
      </c>
      <c r="B8" s="440" t="s">
        <v>15</v>
      </c>
      <c r="C8" s="440" t="s">
        <v>37</v>
      </c>
      <c r="D8" s="440" t="s">
        <v>22</v>
      </c>
      <c r="E8" s="551" t="str">
        <f>CONCATENATE(A8,B8,C8,D8)</f>
        <v>0110211010</v>
      </c>
      <c r="F8" s="551" t="str">
        <f>TEXT(E8,"0000000000")</f>
        <v>0110211010</v>
      </c>
    </row>
    <row r="9" spans="1:6" ht="18.75" customHeight="1">
      <c r="A9" s="442" t="s">
        <v>7</v>
      </c>
      <c r="B9" s="442" t="s">
        <v>15</v>
      </c>
      <c r="C9" s="442" t="s">
        <v>37</v>
      </c>
      <c r="D9" s="442" t="s">
        <v>46</v>
      </c>
      <c r="E9" s="551" t="str">
        <f>CONCATENATE(A9,B9,C9,D9)</f>
        <v>0110277160</v>
      </c>
      <c r="F9" s="551" t="str">
        <f>TEXT(E9,"0000000000")</f>
        <v>0110277160</v>
      </c>
    </row>
    <row r="10" spans="1:6" ht="18.75" customHeight="1">
      <c r="A10" s="442" t="s">
        <v>7</v>
      </c>
      <c r="B10" s="442" t="s">
        <v>15</v>
      </c>
      <c r="C10" s="442" t="s">
        <v>48</v>
      </c>
      <c r="D10" s="442" t="s">
        <v>22</v>
      </c>
      <c r="E10" s="551" t="str">
        <f>CONCATENATE(A10,B10,C10,D10)</f>
        <v>0110311010</v>
      </c>
      <c r="F10" s="551" t="str">
        <f>TEXT(E10,"0000000000")</f>
        <v>0110311010</v>
      </c>
    </row>
    <row r="11" spans="1:6" ht="19.5" customHeight="1">
      <c r="A11" s="440" t="s">
        <v>7</v>
      </c>
      <c r="B11" s="440" t="s">
        <v>15</v>
      </c>
      <c r="C11" s="440" t="s">
        <v>53</v>
      </c>
      <c r="D11" s="440" t="s">
        <v>22</v>
      </c>
      <c r="E11" s="551" t="str">
        <f>CONCATENATE(A11,B11,C11,D11)</f>
        <v>0110411010</v>
      </c>
      <c r="F11" s="551" t="str">
        <f>TEXT(E11,"0000000000")</f>
        <v>0110411010</v>
      </c>
    </row>
    <row r="12" spans="1:6" ht="18.75" customHeight="1">
      <c r="A12" s="440" t="s">
        <v>7</v>
      </c>
      <c r="B12" s="440" t="s">
        <v>15</v>
      </c>
      <c r="C12" s="440" t="s">
        <v>53</v>
      </c>
      <c r="D12" s="440" t="s">
        <v>60</v>
      </c>
      <c r="E12" s="551" t="str">
        <f>CONCATENATE(A12,B12,C12,D12)</f>
        <v>0110420330</v>
      </c>
      <c r="F12" s="551" t="str">
        <f>TEXT(E12,"0000000000")</f>
        <v>0110420330</v>
      </c>
    </row>
    <row r="13" spans="1:6" ht="18.75" customHeight="1">
      <c r="A13" s="440" t="s">
        <v>7</v>
      </c>
      <c r="B13" s="440" t="s">
        <v>15</v>
      </c>
      <c r="C13" s="440" t="s">
        <v>62</v>
      </c>
      <c r="D13" s="440" t="s">
        <v>66</v>
      </c>
      <c r="E13" s="551" t="str">
        <f>CONCATENATE(A13,B13,C13,D13)</f>
        <v>0110520240</v>
      </c>
      <c r="F13" s="551" t="str">
        <f>TEXT(E13,"0000000000")</f>
        <v>0110520240</v>
      </c>
    </row>
    <row r="14" spans="1:6" ht="19.5" customHeight="1">
      <c r="A14" s="440" t="s">
        <v>7</v>
      </c>
      <c r="B14" s="440" t="s">
        <v>15</v>
      </c>
      <c r="C14" s="440" t="s">
        <v>68</v>
      </c>
      <c r="D14" s="440" t="s">
        <v>22</v>
      </c>
      <c r="E14" s="551" t="str">
        <f>CONCATENATE(A14,B14,C14,D14)</f>
        <v>0110611010</v>
      </c>
      <c r="F14" s="551" t="str">
        <f>TEXT(E14,"0000000000")</f>
        <v>0110611010</v>
      </c>
    </row>
    <row r="15" spans="1:6" ht="18.75" customHeight="1">
      <c r="A15" s="440" t="s">
        <v>7</v>
      </c>
      <c r="B15" s="440" t="s">
        <v>15</v>
      </c>
      <c r="C15" s="440" t="s">
        <v>68</v>
      </c>
      <c r="D15" s="440" t="s">
        <v>1542</v>
      </c>
      <c r="E15" s="551" t="str">
        <f>CONCATENATE(A15,B15,C15,D15)</f>
        <v>01106S6690</v>
      </c>
      <c r="F15" s="551" t="str">
        <f>TEXT(E15,"0000000000")</f>
        <v>01106S6690</v>
      </c>
    </row>
    <row r="16" spans="1:6" ht="18.75" customHeight="1">
      <c r="A16" s="440" t="s">
        <v>7</v>
      </c>
      <c r="B16" s="440" t="s">
        <v>15</v>
      </c>
      <c r="C16" s="440" t="s">
        <v>73</v>
      </c>
      <c r="D16" s="440" t="s">
        <v>1838</v>
      </c>
      <c r="E16" s="551" t="str">
        <f>CONCATENATE(A16,B16,C16,D16)</f>
        <v>0110778110</v>
      </c>
      <c r="F16" s="551" t="str">
        <f>TEXT(E16,"0000000000")</f>
        <v>0110778110</v>
      </c>
    </row>
    <row r="17" spans="1:6" ht="18.75" customHeight="1">
      <c r="A17" s="440" t="s">
        <v>7</v>
      </c>
      <c r="B17" s="440" t="s">
        <v>15</v>
      </c>
      <c r="C17" s="440" t="s">
        <v>73</v>
      </c>
      <c r="D17" s="440" t="s">
        <v>1839</v>
      </c>
      <c r="E17" s="551" t="str">
        <f>CONCATENATE(A17,B17,C17,D17)</f>
        <v>0110778120</v>
      </c>
      <c r="F17" s="551" t="str">
        <f>TEXT(E17,"0000000000")</f>
        <v>0110778120</v>
      </c>
    </row>
    <row r="18" spans="1:6" ht="19.5" customHeight="1">
      <c r="A18" s="440" t="s">
        <v>7</v>
      </c>
      <c r="B18" s="440" t="s">
        <v>15</v>
      </c>
      <c r="C18" s="440" t="s">
        <v>73</v>
      </c>
      <c r="D18" s="440" t="s">
        <v>1840</v>
      </c>
      <c r="E18" s="551" t="str">
        <f>CONCATENATE(A18,B18,C18,D18)</f>
        <v>0110778130</v>
      </c>
      <c r="F18" s="551" t="str">
        <f>TEXT(E18,"0000000000")</f>
        <v>0110778130</v>
      </c>
    </row>
    <row r="19" spans="1:6" ht="18.75" customHeight="1">
      <c r="A19" s="440" t="s">
        <v>7</v>
      </c>
      <c r="B19" s="440" t="s">
        <v>15</v>
      </c>
      <c r="C19" s="440" t="s">
        <v>73</v>
      </c>
      <c r="D19" s="440" t="s">
        <v>1841</v>
      </c>
      <c r="E19" s="551" t="str">
        <f>CONCATENATE(A19,B19,C19,D19)</f>
        <v>0110778140</v>
      </c>
      <c r="F19" s="551" t="str">
        <f>TEXT(E19,"0000000000")</f>
        <v>0110778140</v>
      </c>
    </row>
    <row r="20" spans="1:6" ht="18.75" customHeight="1">
      <c r="A20" s="440" t="s">
        <v>7</v>
      </c>
      <c r="B20" s="440" t="s">
        <v>15</v>
      </c>
      <c r="C20" s="440" t="s">
        <v>93</v>
      </c>
      <c r="D20" s="440" t="s">
        <v>22</v>
      </c>
      <c r="E20" s="551" t="str">
        <f>CONCATENATE(A20,B20,C20,D20)</f>
        <v>0110811010</v>
      </c>
      <c r="F20" s="551" t="str">
        <f>TEXT(E20,"0000000000")</f>
        <v>0110811010</v>
      </c>
    </row>
    <row r="21" spans="1:6" ht="18.75" customHeight="1">
      <c r="A21" s="440" t="s">
        <v>7</v>
      </c>
      <c r="B21" s="440" t="s">
        <v>94</v>
      </c>
      <c r="C21" s="440" t="s">
        <v>7</v>
      </c>
      <c r="D21" s="440" t="s">
        <v>101</v>
      </c>
      <c r="E21" s="551" t="str">
        <f>CONCATENATE(A21,B21,C21,D21)</f>
        <v>0120140010</v>
      </c>
      <c r="F21" s="551" t="str">
        <f>TEXT(E21,"0000000000")</f>
        <v>0120140010</v>
      </c>
    </row>
    <row r="22" spans="1:6" ht="22.5" customHeight="1">
      <c r="A22" s="440" t="s">
        <v>37</v>
      </c>
      <c r="B22" s="440" t="s">
        <v>105</v>
      </c>
      <c r="C22" s="440" t="s">
        <v>7</v>
      </c>
      <c r="D22" s="440" t="s">
        <v>117</v>
      </c>
      <c r="E22" s="551" t="str">
        <f>CONCATENATE(A22,B22,C22,D22)</f>
        <v>02Б0120160</v>
      </c>
      <c r="F22" s="551" t="str">
        <f>TEXT(E22,"0000000000")</f>
        <v>02Б0120160</v>
      </c>
    </row>
    <row r="23" spans="1:6" ht="19.5" customHeight="1">
      <c r="A23" s="440" t="s">
        <v>37</v>
      </c>
      <c r="B23" s="440" t="s">
        <v>105</v>
      </c>
      <c r="C23" s="440" t="s">
        <v>37</v>
      </c>
      <c r="D23" s="440" t="s">
        <v>112</v>
      </c>
      <c r="E23" s="551" t="str">
        <f>CONCATENATE(A23,B23,C23,D23)</f>
        <v>02Б0220560</v>
      </c>
      <c r="F23" s="551" t="str">
        <f>TEXT(E23,"0000000000")</f>
        <v>02Б0220560</v>
      </c>
    </row>
    <row r="24" spans="1:6" s="561" customFormat="1" ht="22.5" customHeight="1">
      <c r="A24" s="440" t="s">
        <v>48</v>
      </c>
      <c r="B24" s="440" t="s">
        <v>15</v>
      </c>
      <c r="C24" s="440" t="s">
        <v>7</v>
      </c>
      <c r="D24" s="440" t="s">
        <v>136</v>
      </c>
      <c r="E24" s="551" t="str">
        <f>CONCATENATE(A24,B24,C24,D24)</f>
        <v>0310152200</v>
      </c>
      <c r="F24" s="551" t="str">
        <f>TEXT(E24,"0000000000")</f>
        <v>0310152200</v>
      </c>
    </row>
    <row r="25" spans="1:6" s="561" customFormat="1" ht="18.75" customHeight="1">
      <c r="A25" s="440" t="s">
        <v>48</v>
      </c>
      <c r="B25" s="440" t="s">
        <v>15</v>
      </c>
      <c r="C25" s="440" t="s">
        <v>7</v>
      </c>
      <c r="D25" s="440" t="s">
        <v>141</v>
      </c>
      <c r="E25" s="551" t="str">
        <f>CONCATENATE(A25,B25,C25,D25)</f>
        <v>0310152500</v>
      </c>
      <c r="F25" s="551" t="str">
        <f>TEXT(E25,"0000000000")</f>
        <v>0310152500</v>
      </c>
    </row>
    <row r="26" spans="1:6" s="561" customFormat="1" ht="19.5" customHeight="1">
      <c r="A26" s="440" t="s">
        <v>48</v>
      </c>
      <c r="B26" s="440" t="s">
        <v>15</v>
      </c>
      <c r="C26" s="440" t="s">
        <v>7</v>
      </c>
      <c r="D26" s="440" t="s">
        <v>147</v>
      </c>
      <c r="E26" s="551" t="str">
        <f>CONCATENATE(A26,B26,C26,D26)</f>
        <v>0310152800</v>
      </c>
      <c r="F26" s="551" t="str">
        <f>TEXT(E26,"0000000000")</f>
        <v>0310152800</v>
      </c>
    </row>
    <row r="27" spans="1:6" s="561" customFormat="1" ht="18.75" customHeight="1">
      <c r="A27" s="440" t="s">
        <v>48</v>
      </c>
      <c r="B27" s="440" t="s">
        <v>15</v>
      </c>
      <c r="C27" s="440" t="s">
        <v>7</v>
      </c>
      <c r="D27" s="440" t="s">
        <v>165</v>
      </c>
      <c r="E27" s="551" t="str">
        <f>CONCATENATE(A27,B27,C27,D27)</f>
        <v>0310176240</v>
      </c>
      <c r="F27" s="551" t="str">
        <f>TEXT(E27,"0000000000")</f>
        <v>0310176240</v>
      </c>
    </row>
    <row r="28" spans="1:6" s="561" customFormat="1" ht="18.75" customHeight="1">
      <c r="A28" s="440" t="s">
        <v>48</v>
      </c>
      <c r="B28" s="440" t="s">
        <v>15</v>
      </c>
      <c r="C28" s="440" t="s">
        <v>7</v>
      </c>
      <c r="D28" s="440" t="s">
        <v>1551</v>
      </c>
      <c r="E28" s="551" t="str">
        <f>CONCATENATE(A28,B28,C28,D28)</f>
        <v>0310176250</v>
      </c>
      <c r="F28" s="551" t="str">
        <f>TEXT(E28,"0000000000")</f>
        <v>0310176250</v>
      </c>
    </row>
    <row r="29" spans="1:6" s="561" customFormat="1" ht="18.75" customHeight="1">
      <c r="A29" s="440" t="s">
        <v>48</v>
      </c>
      <c r="B29" s="440" t="s">
        <v>15</v>
      </c>
      <c r="C29" s="440" t="s">
        <v>7</v>
      </c>
      <c r="D29" s="440" t="s">
        <v>1552</v>
      </c>
      <c r="E29" s="551" t="str">
        <f>CONCATENATE(A29,B29,C29,D29)</f>
        <v>0310177220</v>
      </c>
      <c r="F29" s="551" t="str">
        <f>TEXT(E29,"0000000000")</f>
        <v>0310177220</v>
      </c>
    </row>
    <row r="30" spans="1:6" s="561" customFormat="1" ht="18.75" customHeight="1">
      <c r="A30" s="440" t="s">
        <v>48</v>
      </c>
      <c r="B30" s="440" t="s">
        <v>15</v>
      </c>
      <c r="C30" s="440" t="s">
        <v>7</v>
      </c>
      <c r="D30" s="440" t="s">
        <v>1845</v>
      </c>
      <c r="E30" s="551" t="str">
        <f>CONCATENATE(A30,B30,C30,D30)</f>
        <v>0310178210</v>
      </c>
      <c r="F30" s="551" t="str">
        <f>TEXT(E30,"0000000000")</f>
        <v>0310178210</v>
      </c>
    </row>
    <row r="31" spans="1:6" ht="18.75" customHeight="1">
      <c r="A31" s="440" t="s">
        <v>48</v>
      </c>
      <c r="B31" s="440" t="s">
        <v>15</v>
      </c>
      <c r="C31" s="440" t="s">
        <v>7</v>
      </c>
      <c r="D31" s="440" t="s">
        <v>1846</v>
      </c>
      <c r="E31" s="551" t="str">
        <f>CONCATENATE(A31,B31,C31,D31)</f>
        <v>0310178220</v>
      </c>
      <c r="F31" s="551" t="str">
        <f>TEXT(E31,"0000000000")</f>
        <v>0310178220</v>
      </c>
    </row>
    <row r="32" spans="1:6" ht="18.75" customHeight="1">
      <c r="A32" s="440" t="s">
        <v>48</v>
      </c>
      <c r="B32" s="440" t="s">
        <v>15</v>
      </c>
      <c r="C32" s="440" t="s">
        <v>7</v>
      </c>
      <c r="D32" s="440" t="s">
        <v>1847</v>
      </c>
      <c r="E32" s="551" t="str">
        <f>CONCATENATE(A32,B32,C32,D32)</f>
        <v>0310178230</v>
      </c>
      <c r="F32" s="551" t="str">
        <f>TEXT(E32,"0000000000")</f>
        <v>0310178230</v>
      </c>
    </row>
    <row r="33" spans="1:6" s="561" customFormat="1" ht="18.75" customHeight="1">
      <c r="A33" s="440" t="s">
        <v>48</v>
      </c>
      <c r="B33" s="440" t="s">
        <v>15</v>
      </c>
      <c r="C33" s="440" t="s">
        <v>7</v>
      </c>
      <c r="D33" s="440" t="s">
        <v>1848</v>
      </c>
      <c r="E33" s="551" t="str">
        <f>CONCATENATE(A33,B33,C33,D33)</f>
        <v>0310178240</v>
      </c>
      <c r="F33" s="551" t="str">
        <f>TEXT(E33,"0000000000")</f>
        <v>0310178240</v>
      </c>
    </row>
    <row r="34" spans="1:6" s="561" customFormat="1" ht="18.75" customHeight="1">
      <c r="A34" s="440" t="s">
        <v>48</v>
      </c>
      <c r="B34" s="440" t="s">
        <v>15</v>
      </c>
      <c r="C34" s="440" t="s">
        <v>7</v>
      </c>
      <c r="D34" s="440" t="s">
        <v>1849</v>
      </c>
      <c r="E34" s="551" t="str">
        <f>CONCATENATE(A34,B34,C34,D34)</f>
        <v>0310178250</v>
      </c>
      <c r="F34" s="551" t="str">
        <f>TEXT(E34,"0000000000")</f>
        <v>0310178250</v>
      </c>
    </row>
    <row r="35" spans="1:6" s="561" customFormat="1" ht="18.75" customHeight="1">
      <c r="A35" s="440" t="s">
        <v>48</v>
      </c>
      <c r="B35" s="440" t="s">
        <v>15</v>
      </c>
      <c r="C35" s="440" t="s">
        <v>7</v>
      </c>
      <c r="D35" s="440" t="s">
        <v>1850</v>
      </c>
      <c r="E35" s="551" t="str">
        <f>CONCATENATE(A35,B35,C35,D35)</f>
        <v>0310178260</v>
      </c>
      <c r="F35" s="551" t="str">
        <f>TEXT(E35,"0000000000")</f>
        <v>0310178260</v>
      </c>
    </row>
    <row r="36" spans="1:6" s="561" customFormat="1" ht="18.75" customHeight="1">
      <c r="A36" s="440" t="s">
        <v>48</v>
      </c>
      <c r="B36" s="440" t="s">
        <v>15</v>
      </c>
      <c r="C36" s="440" t="s">
        <v>37</v>
      </c>
      <c r="D36" s="440" t="s">
        <v>211</v>
      </c>
      <c r="E36" s="551" t="str">
        <f>CONCATENATE(A36,B36,C36,D36)</f>
        <v>0310253800</v>
      </c>
      <c r="F36" s="551" t="str">
        <f>TEXT(E36,"0000000000")</f>
        <v>0310253800</v>
      </c>
    </row>
    <row r="37" spans="1:6" s="561" customFormat="1" ht="18.75" customHeight="1">
      <c r="A37" s="440" t="s">
        <v>48</v>
      </c>
      <c r="B37" s="440" t="s">
        <v>15</v>
      </c>
      <c r="C37" s="440" t="s">
        <v>37</v>
      </c>
      <c r="D37" s="440" t="s">
        <v>217</v>
      </c>
      <c r="E37" s="551" t="str">
        <f>CONCATENATE(A37,B37,C37,D37)</f>
        <v>0310276260</v>
      </c>
      <c r="F37" s="551" t="str">
        <f>TEXT(E37,"0000000000")</f>
        <v>0310276260</v>
      </c>
    </row>
    <row r="38" spans="1:6" s="561" customFormat="1" ht="19.5" customHeight="1">
      <c r="A38" s="440" t="s">
        <v>48</v>
      </c>
      <c r="B38" s="440" t="s">
        <v>15</v>
      </c>
      <c r="C38" s="440" t="s">
        <v>37</v>
      </c>
      <c r="D38" s="440" t="s">
        <v>223</v>
      </c>
      <c r="E38" s="551" t="str">
        <f>CONCATENATE(A38,B38,C38,D38)</f>
        <v>0310276270</v>
      </c>
      <c r="F38" s="551" t="str">
        <f>TEXT(E38,"0000000000")</f>
        <v>0310276270</v>
      </c>
    </row>
    <row r="39" spans="1:6" s="561" customFormat="1" ht="18.75" customHeight="1">
      <c r="A39" s="440" t="s">
        <v>48</v>
      </c>
      <c r="B39" s="440" t="s">
        <v>15</v>
      </c>
      <c r="C39" s="440" t="s">
        <v>37</v>
      </c>
      <c r="D39" s="440" t="s">
        <v>1553</v>
      </c>
      <c r="E39" s="551" t="str">
        <f>CONCATENATE(A39,B39,C39,D39)</f>
        <v>0310277190</v>
      </c>
      <c r="F39" s="551" t="str">
        <f>TEXT(E39,"0000000000")</f>
        <v>0310277190</v>
      </c>
    </row>
    <row r="40" spans="1:6" s="561" customFormat="1" ht="18.75" customHeight="1">
      <c r="A40" s="440" t="s">
        <v>48</v>
      </c>
      <c r="B40" s="440" t="s">
        <v>15</v>
      </c>
      <c r="C40" s="440" t="s">
        <v>37</v>
      </c>
      <c r="D40" s="440" t="s">
        <v>1852</v>
      </c>
      <c r="E40" s="551" t="str">
        <f>CONCATENATE(A40,B40,C40,D40)</f>
        <v>0310278280</v>
      </c>
      <c r="F40" s="551" t="str">
        <f>TEXT(E40,"0000000000")</f>
        <v>0310278280</v>
      </c>
    </row>
    <row r="41" spans="1:6" s="561" customFormat="1" ht="18.75" customHeight="1">
      <c r="A41" s="440" t="s">
        <v>48</v>
      </c>
      <c r="B41" s="440" t="s">
        <v>15</v>
      </c>
      <c r="C41" s="440" t="s">
        <v>37</v>
      </c>
      <c r="D41" s="440" t="s">
        <v>200</v>
      </c>
      <c r="E41" s="551" t="str">
        <f>CONCATENATE(A41,B41,C41,D41)</f>
        <v>03102R0840</v>
      </c>
      <c r="F41" s="551" t="str">
        <f>TEXT(E41,"0000000000")</f>
        <v>03102R0840</v>
      </c>
    </row>
    <row r="42" spans="1:6" s="561" customFormat="1" ht="18.75" customHeight="1">
      <c r="A42" s="458" t="s">
        <v>48</v>
      </c>
      <c r="B42" s="458" t="s">
        <v>94</v>
      </c>
      <c r="C42" s="458" t="s">
        <v>7</v>
      </c>
      <c r="D42" s="458" t="s">
        <v>2352</v>
      </c>
      <c r="E42" s="551" t="str">
        <f>CONCATENATE(A42,B42,C42,D42)</f>
        <v>0320180010</v>
      </c>
      <c r="F42" s="551" t="str">
        <f>TEXT(E42,"0000000000")</f>
        <v>0320180010</v>
      </c>
    </row>
    <row r="43" spans="1:6" s="561" customFormat="1" ht="18.75" customHeight="1">
      <c r="A43" s="14" t="s">
        <v>48</v>
      </c>
      <c r="B43" s="14" t="s">
        <v>94</v>
      </c>
      <c r="C43" s="14" t="s">
        <v>7</v>
      </c>
      <c r="D43" s="14">
        <v>80030</v>
      </c>
      <c r="E43" s="551" t="str">
        <f>CONCATENATE(A43,B43,C43,D43)</f>
        <v>0320180030</v>
      </c>
      <c r="F43" s="551" t="str">
        <f>TEXT(E43,"0000000000")</f>
        <v>0320180030</v>
      </c>
    </row>
    <row r="44" spans="1:6" s="561" customFormat="1" ht="18.75" customHeight="1">
      <c r="A44" s="14" t="s">
        <v>48</v>
      </c>
      <c r="B44" s="14" t="s">
        <v>94</v>
      </c>
      <c r="C44" s="14" t="s">
        <v>7</v>
      </c>
      <c r="D44" s="14" t="s">
        <v>2353</v>
      </c>
      <c r="E44" s="551" t="str">
        <f>CONCATENATE(A44,B44,C44,D44)</f>
        <v>0320180040</v>
      </c>
      <c r="F44" s="551" t="str">
        <f>TEXT(E44,"0000000000")</f>
        <v>0320180040</v>
      </c>
    </row>
    <row r="45" spans="1:6" s="561" customFormat="1" ht="18.75" customHeight="1">
      <c r="A45" s="14" t="s">
        <v>48</v>
      </c>
      <c r="B45" s="14" t="s">
        <v>94</v>
      </c>
      <c r="C45" s="14" t="s">
        <v>7</v>
      </c>
      <c r="D45" s="14" t="s">
        <v>2354</v>
      </c>
      <c r="E45" s="551" t="str">
        <f>CONCATENATE(A45,B45,C45,D45)</f>
        <v>0320180050</v>
      </c>
      <c r="F45" s="551" t="str">
        <f>TEXT(E45,"0000000000")</f>
        <v>0320180050</v>
      </c>
    </row>
    <row r="46" spans="1:6" s="561" customFormat="1" ht="18.75" customHeight="1">
      <c r="A46" s="14" t="s">
        <v>48</v>
      </c>
      <c r="B46" s="14" t="s">
        <v>94</v>
      </c>
      <c r="C46" s="14" t="s">
        <v>7</v>
      </c>
      <c r="D46" s="14">
        <v>80070</v>
      </c>
      <c r="E46" s="551" t="str">
        <f>CONCATENATE(A46,B46,C46,D46)</f>
        <v>0320180070</v>
      </c>
      <c r="F46" s="551" t="str">
        <f>TEXT(E46,"0000000000")</f>
        <v>0320180070</v>
      </c>
    </row>
    <row r="47" spans="1:6" s="561" customFormat="1" ht="18.75" customHeight="1">
      <c r="A47" s="14" t="s">
        <v>48</v>
      </c>
      <c r="B47" s="14" t="s">
        <v>94</v>
      </c>
      <c r="C47" s="14" t="s">
        <v>7</v>
      </c>
      <c r="D47" s="14">
        <v>80080</v>
      </c>
      <c r="E47" s="551" t="str">
        <f>CONCATENATE(A47,B47,C47,D47)</f>
        <v>0320180080</v>
      </c>
      <c r="F47" s="551" t="str">
        <f>TEXT(E47,"0000000000")</f>
        <v>0320180080</v>
      </c>
    </row>
    <row r="48" spans="1:6" s="561" customFormat="1" ht="18.75" customHeight="1">
      <c r="A48" s="14" t="s">
        <v>48</v>
      </c>
      <c r="B48" s="14" t="s">
        <v>94</v>
      </c>
      <c r="C48" s="14" t="s">
        <v>7</v>
      </c>
      <c r="D48" s="14" t="s">
        <v>2355</v>
      </c>
      <c r="E48" s="551" t="str">
        <f>CONCATENATE(A48,B48,C48,D48)</f>
        <v>0320180090</v>
      </c>
      <c r="F48" s="551" t="str">
        <f>TEXT(E48,"0000000000")</f>
        <v>0320180090</v>
      </c>
    </row>
    <row r="49" spans="1:6" s="561" customFormat="1" ht="18.75" customHeight="1">
      <c r="A49" s="14" t="s">
        <v>48</v>
      </c>
      <c r="B49" s="14" t="s">
        <v>94</v>
      </c>
      <c r="C49" s="14" t="s">
        <v>7</v>
      </c>
      <c r="D49" s="14">
        <v>80100</v>
      </c>
      <c r="E49" s="551" t="str">
        <f>CONCATENATE(A49,B49,C49,D49)</f>
        <v>0320180100</v>
      </c>
      <c r="F49" s="551" t="str">
        <f>TEXT(E49,"0000000000")</f>
        <v>0320180100</v>
      </c>
    </row>
    <row r="50" spans="1:6" s="561" customFormat="1" ht="18.75" customHeight="1">
      <c r="A50" s="14" t="s">
        <v>48</v>
      </c>
      <c r="B50" s="14" t="s">
        <v>94</v>
      </c>
      <c r="C50" s="14" t="s">
        <v>7</v>
      </c>
      <c r="D50" s="14">
        <v>80110</v>
      </c>
      <c r="E50" s="551" t="str">
        <f>CONCATENATE(A50,B50,C50,D50)</f>
        <v>0320180110</v>
      </c>
      <c r="F50" s="551" t="str">
        <f>TEXT(E50,"0000000000")</f>
        <v>0320180110</v>
      </c>
    </row>
    <row r="51" spans="1:6" s="561" customFormat="1" ht="18.75" customHeight="1">
      <c r="A51" s="14" t="s">
        <v>48</v>
      </c>
      <c r="B51" s="14" t="s">
        <v>94</v>
      </c>
      <c r="C51" s="14" t="s">
        <v>7</v>
      </c>
      <c r="D51" s="14">
        <v>80120</v>
      </c>
      <c r="E51" s="551" t="str">
        <f>CONCATENATE(A51,B51,C51,D51)</f>
        <v>0320180120</v>
      </c>
      <c r="F51" s="551" t="str">
        <f>TEXT(E51,"0000000000")</f>
        <v>0320180120</v>
      </c>
    </row>
    <row r="52" spans="1:6" s="561" customFormat="1" ht="18.75" customHeight="1">
      <c r="A52" s="14" t="s">
        <v>48</v>
      </c>
      <c r="B52" s="14" t="s">
        <v>94</v>
      </c>
      <c r="C52" s="14" t="s">
        <v>7</v>
      </c>
      <c r="D52" s="14" t="s">
        <v>2356</v>
      </c>
      <c r="E52" s="551" t="str">
        <f>CONCATENATE(A52,B52,C52,D52)</f>
        <v>0320180130</v>
      </c>
      <c r="F52" s="551" t="str">
        <f>TEXT(E52,"0000000000")</f>
        <v>0320180130</v>
      </c>
    </row>
    <row r="53" spans="1:6" s="561" customFormat="1" ht="18.75" customHeight="1">
      <c r="A53" s="14" t="s">
        <v>48</v>
      </c>
      <c r="B53" s="14" t="s">
        <v>94</v>
      </c>
      <c r="C53" s="14" t="s">
        <v>7</v>
      </c>
      <c r="D53" s="14">
        <v>80140</v>
      </c>
      <c r="E53" s="551" t="str">
        <f>CONCATENATE(A53,B53,C53,D53)</f>
        <v>0320180140</v>
      </c>
      <c r="F53" s="551" t="str">
        <f>TEXT(E53,"0000000000")</f>
        <v>0320180140</v>
      </c>
    </row>
    <row r="54" spans="1:6" s="561" customFormat="1" ht="18.75" customHeight="1">
      <c r="A54" s="14" t="s">
        <v>48</v>
      </c>
      <c r="B54" s="14" t="s">
        <v>94</v>
      </c>
      <c r="C54" s="14" t="s">
        <v>7</v>
      </c>
      <c r="D54" s="14">
        <v>80150</v>
      </c>
      <c r="E54" s="551" t="str">
        <f>CONCATENATE(A54,B54,C54,D54)</f>
        <v>0320180150</v>
      </c>
      <c r="F54" s="551" t="str">
        <f>TEXT(E54,"0000000000")</f>
        <v>0320180150</v>
      </c>
    </row>
    <row r="55" spans="1:6" s="561" customFormat="1" ht="18.75" customHeight="1">
      <c r="A55" s="14" t="s">
        <v>48</v>
      </c>
      <c r="B55" s="14" t="s">
        <v>94</v>
      </c>
      <c r="C55" s="14" t="s">
        <v>7</v>
      </c>
      <c r="D55" s="14">
        <v>80160</v>
      </c>
      <c r="E55" s="551" t="str">
        <f>CONCATENATE(A55,B55,C55,D55)</f>
        <v>0320180160</v>
      </c>
      <c r="F55" s="551" t="str">
        <f>TEXT(E55,"0000000000")</f>
        <v>0320180160</v>
      </c>
    </row>
    <row r="56" spans="1:6" s="561" customFormat="1" ht="18.75" customHeight="1">
      <c r="A56" s="14" t="s">
        <v>48</v>
      </c>
      <c r="B56" s="14" t="s">
        <v>94</v>
      </c>
      <c r="C56" s="14" t="s">
        <v>7</v>
      </c>
      <c r="D56" s="14" t="s">
        <v>2357</v>
      </c>
      <c r="E56" s="551" t="str">
        <f>CONCATENATE(A56,B56,C56,D56)</f>
        <v>0320180170</v>
      </c>
      <c r="F56" s="551" t="str">
        <f>TEXT(E56,"0000000000")</f>
        <v>0320180170</v>
      </c>
    </row>
    <row r="57" spans="1:6" s="561" customFormat="1" ht="18.75" customHeight="1">
      <c r="A57" s="14" t="s">
        <v>48</v>
      </c>
      <c r="B57" s="14" t="s">
        <v>94</v>
      </c>
      <c r="C57" s="14" t="s">
        <v>7</v>
      </c>
      <c r="D57" s="14">
        <v>80180</v>
      </c>
      <c r="E57" s="551" t="str">
        <f>CONCATENATE(A57,B57,C57,D57)</f>
        <v>0320180180</v>
      </c>
      <c r="F57" s="551" t="str">
        <f>TEXT(E57,"0000000000")</f>
        <v>0320180180</v>
      </c>
    </row>
    <row r="58" spans="1:6" s="561" customFormat="1" ht="18.75" customHeight="1">
      <c r="A58" s="14" t="s">
        <v>48</v>
      </c>
      <c r="B58" s="14" t="s">
        <v>94</v>
      </c>
      <c r="C58" s="14" t="s">
        <v>7</v>
      </c>
      <c r="D58" s="14">
        <v>80190</v>
      </c>
      <c r="E58" s="551" t="str">
        <f>CONCATENATE(A58,B58,C58,D58)</f>
        <v>0320180190</v>
      </c>
      <c r="F58" s="551" t="str">
        <f>TEXT(E58,"0000000000")</f>
        <v>0320180190</v>
      </c>
    </row>
    <row r="59" spans="1:6" s="561" customFormat="1" ht="18.75" customHeight="1">
      <c r="A59" s="14" t="s">
        <v>48</v>
      </c>
      <c r="B59" s="14" t="s">
        <v>94</v>
      </c>
      <c r="C59" s="14" t="s">
        <v>7</v>
      </c>
      <c r="D59" s="14" t="s">
        <v>2358</v>
      </c>
      <c r="E59" s="551" t="str">
        <f>CONCATENATE(A59,B59,C59,D59)</f>
        <v>0320180200</v>
      </c>
      <c r="F59" s="551" t="str">
        <f>TEXT(E59,"0000000000")</f>
        <v>0320180200</v>
      </c>
    </row>
    <row r="60" spans="1:6" s="561" customFormat="1" ht="18.75" customHeight="1">
      <c r="A60" s="14" t="s">
        <v>48</v>
      </c>
      <c r="B60" s="14" t="s">
        <v>94</v>
      </c>
      <c r="C60" s="14" t="s">
        <v>7</v>
      </c>
      <c r="D60" s="14">
        <v>80210</v>
      </c>
      <c r="E60" s="551" t="str">
        <f>CONCATENATE(A60,B60,C60,D60)</f>
        <v>0320180210</v>
      </c>
      <c r="F60" s="551" t="str">
        <f>TEXT(E60,"0000000000")</f>
        <v>0320180210</v>
      </c>
    </row>
    <row r="61" spans="1:6" s="561" customFormat="1" ht="18.75" customHeight="1">
      <c r="A61" s="14" t="s">
        <v>48</v>
      </c>
      <c r="B61" s="14" t="s">
        <v>94</v>
      </c>
      <c r="C61" s="14" t="s">
        <v>37</v>
      </c>
      <c r="D61" s="14">
        <v>80240</v>
      </c>
      <c r="E61" s="551" t="str">
        <f>CONCATENATE(A61,B61,C61,D61)</f>
        <v>0320280240</v>
      </c>
      <c r="F61" s="551" t="str">
        <f>TEXT(E61,"0000000000")</f>
        <v>0320280240</v>
      </c>
    </row>
    <row r="62" spans="1:6" s="561" customFormat="1" ht="19.5" customHeight="1">
      <c r="A62" s="14" t="s">
        <v>48</v>
      </c>
      <c r="B62" s="14" t="s">
        <v>94</v>
      </c>
      <c r="C62" s="14" t="s">
        <v>48</v>
      </c>
      <c r="D62" s="14">
        <v>80020</v>
      </c>
      <c r="E62" s="551" t="str">
        <f>CONCATENATE(A62,B62,C62,D62)</f>
        <v>0320380020</v>
      </c>
      <c r="F62" s="551" t="str">
        <f>TEXT(E62,"0000000000")</f>
        <v>0320380020</v>
      </c>
    </row>
    <row r="63" spans="1:6" s="561" customFormat="1" ht="19.5" customHeight="1">
      <c r="A63" s="14" t="s">
        <v>48</v>
      </c>
      <c r="B63" s="14" t="s">
        <v>94</v>
      </c>
      <c r="C63" s="14" t="s">
        <v>53</v>
      </c>
      <c r="D63" s="14">
        <v>80220</v>
      </c>
      <c r="E63" s="551" t="str">
        <f>CONCATENATE(A63,B63,C63,D63)</f>
        <v>0320480220</v>
      </c>
      <c r="F63" s="551" t="str">
        <f>TEXT(E63,"0000000000")</f>
        <v>0320480220</v>
      </c>
    </row>
    <row r="64" spans="1:6" s="561" customFormat="1" ht="19.5" customHeight="1">
      <c r="A64" s="14" t="s">
        <v>48</v>
      </c>
      <c r="B64" s="14" t="s">
        <v>94</v>
      </c>
      <c r="C64" s="14" t="s">
        <v>62</v>
      </c>
      <c r="D64" s="14" t="s">
        <v>1853</v>
      </c>
      <c r="E64" s="551" t="str">
        <f>CONCATENATE(A64,B64,C64,D64)</f>
        <v>0320520500</v>
      </c>
      <c r="F64" s="551" t="str">
        <f>TEXT(E64,"0000000000")</f>
        <v>0320520500</v>
      </c>
    </row>
    <row r="65" spans="1:6" s="561" customFormat="1" ht="19.5" customHeight="1">
      <c r="A65" s="14" t="s">
        <v>48</v>
      </c>
      <c r="B65" s="14" t="s">
        <v>94</v>
      </c>
      <c r="C65" s="14" t="s">
        <v>68</v>
      </c>
      <c r="D65" s="14" t="s">
        <v>1854</v>
      </c>
      <c r="E65" s="551" t="str">
        <f>CONCATENATE(A65,B65,C65,D65)</f>
        <v>0320620520</v>
      </c>
      <c r="F65" s="551" t="str">
        <f>TEXT(E65,"0000000000")</f>
        <v>0320620520</v>
      </c>
    </row>
    <row r="66" spans="1:6" s="561" customFormat="1" ht="19.5" customHeight="1">
      <c r="A66" s="458" t="s">
        <v>48</v>
      </c>
      <c r="B66" s="458" t="s">
        <v>94</v>
      </c>
      <c r="C66" s="458" t="s">
        <v>73</v>
      </c>
      <c r="D66" s="458" t="s">
        <v>1855</v>
      </c>
      <c r="E66" s="551" t="str">
        <f>CONCATENATE(A66,B66,C66,D66)</f>
        <v>0320760040</v>
      </c>
      <c r="F66" s="551" t="str">
        <f>TEXT(E66,"0000000000")</f>
        <v>0320760040</v>
      </c>
    </row>
    <row r="67" spans="1:6" s="561" customFormat="1" ht="19.5" customHeight="1">
      <c r="A67" s="458" t="s">
        <v>48</v>
      </c>
      <c r="B67" s="458" t="s">
        <v>94</v>
      </c>
      <c r="C67" s="458" t="s">
        <v>93</v>
      </c>
      <c r="D67" s="458" t="s">
        <v>1856</v>
      </c>
      <c r="E67" s="551" t="str">
        <f>CONCATENATE(A67,B67,C67,D67)</f>
        <v>0320820510</v>
      </c>
      <c r="F67" s="551" t="str">
        <f>TEXT(E67,"0000000000")</f>
        <v>0320820510</v>
      </c>
    </row>
    <row r="68" spans="1:6" s="561" customFormat="1" ht="18.75" customHeight="1">
      <c r="A68" s="14" t="s">
        <v>48</v>
      </c>
      <c r="B68" s="14" t="s">
        <v>316</v>
      </c>
      <c r="C68" s="14" t="s">
        <v>7</v>
      </c>
      <c r="D68" s="14">
        <v>20530</v>
      </c>
      <c r="E68" s="551" t="str">
        <f>CONCATENATE(A68,B68,C68,D68)</f>
        <v>0330120530</v>
      </c>
      <c r="F68" s="551" t="str">
        <f>TEXT(E68,"0000000000")</f>
        <v>0330120530</v>
      </c>
    </row>
    <row r="69" spans="1:6" s="561" customFormat="1" ht="18.75" customHeight="1">
      <c r="A69" s="14" t="s">
        <v>48</v>
      </c>
      <c r="B69" s="14" t="s">
        <v>316</v>
      </c>
      <c r="C69" s="14" t="s">
        <v>7</v>
      </c>
      <c r="D69" s="14" t="s">
        <v>2252</v>
      </c>
      <c r="E69" s="551" t="str">
        <f>CONCATENATE(A69,B69,C69,D69)</f>
        <v>03301S0270</v>
      </c>
      <c r="F69" s="551" t="str">
        <f>TEXT(E69,"0000000000")</f>
        <v>03301S0270</v>
      </c>
    </row>
    <row r="70" spans="1:6" s="561" customFormat="1" ht="22.5" customHeight="1">
      <c r="A70" s="14" t="s">
        <v>53</v>
      </c>
      <c r="B70" s="14" t="s">
        <v>15</v>
      </c>
      <c r="C70" s="14" t="s">
        <v>7</v>
      </c>
      <c r="D70" s="14" t="s">
        <v>374</v>
      </c>
      <c r="E70" s="551" t="str">
        <f>CONCATENATE(A70,B70,C70,D70)</f>
        <v>0410120190</v>
      </c>
      <c r="F70" s="551" t="str">
        <f>TEXT(E70,"0000000000")</f>
        <v>0410120190</v>
      </c>
    </row>
    <row r="71" spans="1:6" s="561" customFormat="1" ht="18.75" customHeight="1">
      <c r="A71" s="14" t="s">
        <v>53</v>
      </c>
      <c r="B71" s="14" t="s">
        <v>15</v>
      </c>
      <c r="C71" s="14" t="s">
        <v>7</v>
      </c>
      <c r="D71" s="14" t="s">
        <v>379</v>
      </c>
      <c r="E71" s="551" t="str">
        <f>CONCATENATE(A71,B71,C71,D71)</f>
        <v>0410120200</v>
      </c>
      <c r="F71" s="551" t="str">
        <f>TEXT(E71,"0000000000")</f>
        <v>0410120200</v>
      </c>
    </row>
    <row r="72" spans="1:6" s="561" customFormat="1" ht="18.75" customHeight="1">
      <c r="A72" s="14" t="s">
        <v>53</v>
      </c>
      <c r="B72" s="14" t="s">
        <v>15</v>
      </c>
      <c r="C72" s="14" t="s">
        <v>37</v>
      </c>
      <c r="D72" s="14" t="s">
        <v>395</v>
      </c>
      <c r="E72" s="551" t="str">
        <f>CONCATENATE(A72,B72,C72,D72)</f>
        <v>0410220220</v>
      </c>
      <c r="F72" s="551" t="str">
        <f>TEXT(E72,"0000000000")</f>
        <v>0410220220</v>
      </c>
    </row>
    <row r="73" spans="1:6" s="561" customFormat="1" ht="19.5" customHeight="1">
      <c r="A73" s="14" t="s">
        <v>53</v>
      </c>
      <c r="B73" s="14" t="s">
        <v>15</v>
      </c>
      <c r="C73" s="14" t="s">
        <v>48</v>
      </c>
      <c r="D73" s="14" t="s">
        <v>395</v>
      </c>
      <c r="E73" s="551" t="str">
        <f>CONCATENATE(A73,B73,C73,D73)</f>
        <v>0410320220</v>
      </c>
      <c r="F73" s="551" t="str">
        <f>TEXT(E73,"0000000000")</f>
        <v>0410320220</v>
      </c>
    </row>
    <row r="74" spans="1:6" s="561" customFormat="1" ht="18.75" customHeight="1">
      <c r="A74" s="14" t="s">
        <v>53</v>
      </c>
      <c r="B74" s="14" t="s">
        <v>94</v>
      </c>
      <c r="C74" s="14" t="s">
        <v>7</v>
      </c>
      <c r="D74" s="14" t="s">
        <v>22</v>
      </c>
      <c r="E74" s="551" t="str">
        <f>CONCATENATE(A74,B74,C74,D74)</f>
        <v>0420111010</v>
      </c>
      <c r="F74" s="551" t="str">
        <f>TEXT(E74,"0000000000")</f>
        <v>0420111010</v>
      </c>
    </row>
    <row r="75" spans="1:6" s="561" customFormat="1" ht="18.75" customHeight="1">
      <c r="A75" s="14" t="s">
        <v>53</v>
      </c>
      <c r="B75" s="14" t="s">
        <v>94</v>
      </c>
      <c r="C75" s="14" t="s">
        <v>7</v>
      </c>
      <c r="D75" s="14" t="s">
        <v>408</v>
      </c>
      <c r="E75" s="551" t="str">
        <f>CONCATENATE(A75,B75,C75,D75)</f>
        <v>0420160020</v>
      </c>
      <c r="F75" s="551" t="str">
        <f>TEXT(E75,"0000000000")</f>
        <v>0420160020</v>
      </c>
    </row>
    <row r="76" spans="1:6" s="561" customFormat="1" ht="19.5" customHeight="1">
      <c r="A76" s="14" t="s">
        <v>53</v>
      </c>
      <c r="B76" s="14" t="s">
        <v>94</v>
      </c>
      <c r="C76" s="14" t="s">
        <v>7</v>
      </c>
      <c r="D76" s="14" t="s">
        <v>1857</v>
      </c>
      <c r="E76" s="551" t="str">
        <f>CONCATENATE(A76,B76,C76,D76)</f>
        <v>0420160070</v>
      </c>
      <c r="F76" s="551" t="str">
        <f>TEXT(E76,"0000000000")</f>
        <v>0420160070</v>
      </c>
    </row>
    <row r="77" spans="1:6" s="561" customFormat="1" ht="18.75" customHeight="1">
      <c r="A77" s="440" t="s">
        <v>53</v>
      </c>
      <c r="B77" s="440" t="s">
        <v>94</v>
      </c>
      <c r="C77" s="440" t="s">
        <v>37</v>
      </c>
      <c r="D77" s="440" t="s">
        <v>414</v>
      </c>
      <c r="E77" s="551" t="str">
        <f>CONCATENATE(A77,B77,C77,D77)</f>
        <v>0420220130</v>
      </c>
      <c r="F77" s="551" t="str">
        <f>TEXT(E77,"0000000000")</f>
        <v>0420220130</v>
      </c>
    </row>
    <row r="78" spans="1:6" s="561" customFormat="1" ht="18.75" customHeight="1">
      <c r="A78" s="440" t="s">
        <v>53</v>
      </c>
      <c r="B78" s="440" t="s">
        <v>94</v>
      </c>
      <c r="C78" s="440" t="s">
        <v>37</v>
      </c>
      <c r="D78" s="440" t="s">
        <v>419</v>
      </c>
      <c r="E78" s="551" t="str">
        <f>CONCATENATE(A78,B78,C78,D78)</f>
        <v>0420220810</v>
      </c>
      <c r="F78" s="551" t="str">
        <f>TEXT(E78,"0000000000")</f>
        <v>0420220810</v>
      </c>
    </row>
    <row r="79" spans="1:6" s="561" customFormat="1" ht="19.5" customHeight="1">
      <c r="A79" s="440" t="s">
        <v>53</v>
      </c>
      <c r="B79" s="440" t="s">
        <v>94</v>
      </c>
      <c r="C79" s="440" t="s">
        <v>37</v>
      </c>
      <c r="D79" s="440" t="s">
        <v>424</v>
      </c>
      <c r="E79" s="551" t="str">
        <f>CONCATENATE(A79,B79,C79,D79)</f>
        <v>0420220820</v>
      </c>
      <c r="F79" s="551" t="str">
        <f>TEXT(E79,"0000000000")</f>
        <v>0420220820</v>
      </c>
    </row>
    <row r="80" spans="1:6" s="561" customFormat="1" ht="18.75" customHeight="1">
      <c r="A80" s="440" t="s">
        <v>53</v>
      </c>
      <c r="B80" s="440" t="s">
        <v>94</v>
      </c>
      <c r="C80" s="440" t="s">
        <v>37</v>
      </c>
      <c r="D80" s="440" t="s">
        <v>429</v>
      </c>
      <c r="E80" s="551" t="str">
        <f>CONCATENATE(A80,B80,C80,D80)</f>
        <v>0420220830</v>
      </c>
      <c r="F80" s="551" t="str">
        <f>TEXT(E80,"0000000000")</f>
        <v>0420220830</v>
      </c>
    </row>
    <row r="81" spans="1:6" s="561" customFormat="1" ht="18.75" customHeight="1">
      <c r="A81" s="440" t="s">
        <v>53</v>
      </c>
      <c r="B81" s="440" t="s">
        <v>94</v>
      </c>
      <c r="C81" s="440" t="s">
        <v>37</v>
      </c>
      <c r="D81" s="440" t="s">
        <v>1858</v>
      </c>
      <c r="E81" s="551" t="str">
        <f>CONCATENATE(A81,B81,C81,D81)</f>
        <v>0420221090</v>
      </c>
      <c r="F81" s="551" t="str">
        <f>TEXT(E81,"0000000000")</f>
        <v>0420221090</v>
      </c>
    </row>
    <row r="82" spans="1:6" s="561" customFormat="1" ht="18.75" customHeight="1">
      <c r="A82" s="440" t="s">
        <v>53</v>
      </c>
      <c r="B82" s="440" t="s">
        <v>94</v>
      </c>
      <c r="C82" s="440" t="s">
        <v>37</v>
      </c>
      <c r="D82" s="440" t="s">
        <v>2253</v>
      </c>
      <c r="E82" s="551" t="str">
        <f>CONCATENATE(A82,B82,C82,D82)</f>
        <v>0420221180</v>
      </c>
      <c r="F82" s="551" t="str">
        <f>TEXT(E82,"0000000000")</f>
        <v>0420221180</v>
      </c>
    </row>
    <row r="83" spans="1:6" s="561" customFormat="1" ht="18.75" customHeight="1">
      <c r="A83" s="440" t="s">
        <v>53</v>
      </c>
      <c r="B83" s="440" t="s">
        <v>94</v>
      </c>
      <c r="C83" s="440" t="s">
        <v>37</v>
      </c>
      <c r="D83" s="440" t="s">
        <v>2344</v>
      </c>
      <c r="E83" s="551" t="str">
        <f>CONCATENATE(A83,B83,C83,D83)</f>
        <v>0420221460</v>
      </c>
      <c r="F83" s="551" t="str">
        <f>TEXT(E83,"0000000000")</f>
        <v>0420221460</v>
      </c>
    </row>
    <row r="84" spans="1:6" s="561" customFormat="1" ht="18.75" customHeight="1">
      <c r="A84" s="440" t="s">
        <v>53</v>
      </c>
      <c r="B84" s="440" t="s">
        <v>94</v>
      </c>
      <c r="C84" s="440" t="s">
        <v>37</v>
      </c>
      <c r="D84" s="440" t="s">
        <v>2346</v>
      </c>
      <c r="E84" s="551" t="str">
        <f>CONCATENATE(A84,B84,C84,D84)</f>
        <v>0420221470</v>
      </c>
      <c r="F84" s="551" t="str">
        <f>TEXT(E84,"0000000000")</f>
        <v>0420221470</v>
      </c>
    </row>
    <row r="85" spans="1:6" s="561" customFormat="1" ht="18.75" customHeight="1">
      <c r="A85" s="440" t="s">
        <v>53</v>
      </c>
      <c r="B85" s="440" t="s">
        <v>94</v>
      </c>
      <c r="C85" s="440" t="s">
        <v>37</v>
      </c>
      <c r="D85" s="440" t="s">
        <v>2347</v>
      </c>
      <c r="E85" s="551" t="str">
        <f>CONCATENATE(A85,B85,C85,D85)</f>
        <v>0420221490</v>
      </c>
      <c r="F85" s="551" t="str">
        <f>TEXT(E85,"0000000000")</f>
        <v>0420221490</v>
      </c>
    </row>
    <row r="86" spans="1:6" s="561" customFormat="1" ht="18.75" customHeight="1">
      <c r="A86" s="440" t="s">
        <v>53</v>
      </c>
      <c r="B86" s="440" t="s">
        <v>94</v>
      </c>
      <c r="C86" s="440" t="s">
        <v>37</v>
      </c>
      <c r="D86" s="440" t="s">
        <v>439</v>
      </c>
      <c r="E86" s="551" t="str">
        <f>CONCATENATE(A86,B86,C86,D86)</f>
        <v>0420260090</v>
      </c>
      <c r="F86" s="551" t="str">
        <f>TEXT(E86,"0000000000")</f>
        <v>0420260090</v>
      </c>
    </row>
    <row r="87" spans="1:6" s="561" customFormat="1" ht="18.75" customHeight="1">
      <c r="A87" s="440" t="s">
        <v>53</v>
      </c>
      <c r="B87" s="440" t="s">
        <v>94</v>
      </c>
      <c r="C87" s="440" t="s">
        <v>37</v>
      </c>
      <c r="D87" s="440" t="s">
        <v>1562</v>
      </c>
      <c r="E87" s="551" t="str">
        <f>CONCATENATE(A87,B87,C87,D87)</f>
        <v>04202S6460</v>
      </c>
      <c r="F87" s="551" t="str">
        <f>TEXT(E87,"0000000000")</f>
        <v>04202S6460</v>
      </c>
    </row>
    <row r="88" spans="1:6" s="561" customFormat="1" ht="18.75" customHeight="1">
      <c r="A88" s="440" t="s">
        <v>53</v>
      </c>
      <c r="B88" s="440" t="s">
        <v>94</v>
      </c>
      <c r="C88" s="440" t="s">
        <v>48</v>
      </c>
      <c r="D88" s="440" t="s">
        <v>22</v>
      </c>
      <c r="E88" s="551" t="str">
        <f>CONCATENATE(A88,B88,C88,D88)</f>
        <v>0420311010</v>
      </c>
      <c r="F88" s="551" t="str">
        <f>TEXT(E88,"0000000000")</f>
        <v>0420311010</v>
      </c>
    </row>
    <row r="89" spans="1:6" s="561" customFormat="1" ht="18.75" customHeight="1">
      <c r="A89" s="440" t="s">
        <v>53</v>
      </c>
      <c r="B89" s="440" t="s">
        <v>94</v>
      </c>
      <c r="C89" s="440" t="s">
        <v>48</v>
      </c>
      <c r="D89" s="440" t="s">
        <v>445</v>
      </c>
      <c r="E89" s="551" t="str">
        <f>CONCATENATE(A89,B89,C89,D89)</f>
        <v>0420320570</v>
      </c>
      <c r="F89" s="551" t="str">
        <f>TEXT(E89,"0000000000")</f>
        <v>0420320570</v>
      </c>
    </row>
    <row r="90" spans="1:6" s="561" customFormat="1" ht="18.75" customHeight="1">
      <c r="A90" s="440" t="s">
        <v>53</v>
      </c>
      <c r="B90" s="440" t="s">
        <v>316</v>
      </c>
      <c r="C90" s="440" t="s">
        <v>7</v>
      </c>
      <c r="D90" s="440" t="s">
        <v>22</v>
      </c>
      <c r="E90" s="551" t="str">
        <f>CONCATENATE(A90,B90,C90,D90)</f>
        <v>0430111010</v>
      </c>
      <c r="F90" s="551" t="str">
        <f>TEXT(E90,"0000000000")</f>
        <v>0430111010</v>
      </c>
    </row>
    <row r="91" spans="1:6" s="561" customFormat="1" ht="19.5" customHeight="1">
      <c r="A91" s="440" t="s">
        <v>53</v>
      </c>
      <c r="B91" s="440" t="s">
        <v>316</v>
      </c>
      <c r="C91" s="440" t="s">
        <v>37</v>
      </c>
      <c r="D91" s="440" t="s">
        <v>463</v>
      </c>
      <c r="E91" s="551" t="str">
        <f>CONCATENATE(A91,B91,C91,D91)</f>
        <v>0430220290</v>
      </c>
      <c r="F91" s="551" t="str">
        <f>TEXT(E91,"0000000000")</f>
        <v>0430220290</v>
      </c>
    </row>
    <row r="92" spans="1:6" ht="19.5" customHeight="1">
      <c r="A92" s="14" t="s">
        <v>53</v>
      </c>
      <c r="B92" s="14" t="s">
        <v>316</v>
      </c>
      <c r="C92" s="440" t="s">
        <v>48</v>
      </c>
      <c r="D92" s="440">
        <v>77150</v>
      </c>
      <c r="E92" s="551" t="str">
        <f>CONCATENATE(A92,B92,C92,D92)</f>
        <v>0430377150</v>
      </c>
      <c r="F92" s="551" t="str">
        <f>TEXT(E92,"0000000000")</f>
        <v>0430377150</v>
      </c>
    </row>
    <row r="93" spans="1:6" s="561" customFormat="1" ht="19.5" customHeight="1">
      <c r="A93" s="440" t="s">
        <v>53</v>
      </c>
      <c r="B93" s="440" t="s">
        <v>316</v>
      </c>
      <c r="C93" s="440" t="s">
        <v>53</v>
      </c>
      <c r="D93" s="440" t="s">
        <v>22</v>
      </c>
      <c r="E93" s="551" t="str">
        <f>CONCATENATE(A93,B93,C93,D93)</f>
        <v>0430411010</v>
      </c>
      <c r="F93" s="551" t="str">
        <f>TEXT(E93,"0000000000")</f>
        <v>0430411010</v>
      </c>
    </row>
    <row r="94" spans="1:6" s="561" customFormat="1" ht="18.75" customHeight="1">
      <c r="A94" s="440" t="s">
        <v>53</v>
      </c>
      <c r="B94" s="440" t="s">
        <v>316</v>
      </c>
      <c r="C94" s="440" t="s">
        <v>53</v>
      </c>
      <c r="D94" s="440" t="s">
        <v>472</v>
      </c>
      <c r="E94" s="551" t="str">
        <f>CONCATENATE(A94,B94,C94,D94)</f>
        <v>0430420280</v>
      </c>
      <c r="F94" s="551" t="str">
        <f>TEXT(E94,"0000000000")</f>
        <v>0430420280</v>
      </c>
    </row>
    <row r="95" spans="1:6" s="561" customFormat="1" ht="19.5" customHeight="1">
      <c r="A95" s="440" t="s">
        <v>53</v>
      </c>
      <c r="B95" s="440" t="s">
        <v>316</v>
      </c>
      <c r="C95" s="440" t="s">
        <v>53</v>
      </c>
      <c r="D95" s="440" t="s">
        <v>477</v>
      </c>
      <c r="E95" s="551" t="str">
        <f>CONCATENATE(A95,B95,C95,D95)</f>
        <v>0430420300</v>
      </c>
      <c r="F95" s="551" t="str">
        <f>TEXT(E95,"0000000000")</f>
        <v>0430420300</v>
      </c>
    </row>
    <row r="96" spans="1:6" s="561" customFormat="1" ht="18.75" customHeight="1">
      <c r="A96" s="440" t="s">
        <v>53</v>
      </c>
      <c r="B96" s="440" t="s">
        <v>316</v>
      </c>
      <c r="C96" s="440" t="s">
        <v>53</v>
      </c>
      <c r="D96" s="440" t="s">
        <v>482</v>
      </c>
      <c r="E96" s="551" t="str">
        <f>CONCATENATE(A96,B96,C96,D96)</f>
        <v>0430420780</v>
      </c>
      <c r="F96" s="551" t="str">
        <f>TEXT(E96,"0000000000")</f>
        <v>0430420780</v>
      </c>
    </row>
    <row r="97" spans="1:6" s="561" customFormat="1" ht="18.75" customHeight="1">
      <c r="A97" s="440" t="s">
        <v>53</v>
      </c>
      <c r="B97" s="440" t="s">
        <v>316</v>
      </c>
      <c r="C97" s="440" t="s">
        <v>53</v>
      </c>
      <c r="D97" s="440" t="s">
        <v>487</v>
      </c>
      <c r="E97" s="551" t="str">
        <f>CONCATENATE(A97,B97,C97,D97)</f>
        <v>0430420790</v>
      </c>
      <c r="F97" s="551" t="str">
        <f>TEXT(E97,"0000000000")</f>
        <v>0430420790</v>
      </c>
    </row>
    <row r="98" spans="1:6" s="561" customFormat="1" ht="18.75" customHeight="1">
      <c r="A98" s="440" t="s">
        <v>53</v>
      </c>
      <c r="B98" s="440" t="s">
        <v>316</v>
      </c>
      <c r="C98" s="440" t="s">
        <v>53</v>
      </c>
      <c r="D98" s="440" t="s">
        <v>1859</v>
      </c>
      <c r="E98" s="551" t="str">
        <f>CONCATENATE(A98,B98,C98,D98)</f>
        <v>0430421070</v>
      </c>
      <c r="F98" s="551" t="str">
        <f>TEXT(E98,"0000000000")</f>
        <v>0430421070</v>
      </c>
    </row>
    <row r="99" spans="1:6" s="561" customFormat="1" ht="18.75" customHeight="1">
      <c r="A99" s="440" t="s">
        <v>53</v>
      </c>
      <c r="B99" s="440" t="s">
        <v>316</v>
      </c>
      <c r="C99" s="440" t="s">
        <v>53</v>
      </c>
      <c r="D99" s="440" t="s">
        <v>1860</v>
      </c>
      <c r="E99" s="551" t="str">
        <f>CONCATENATE(A99,B99,C99,D99)</f>
        <v>0430421080</v>
      </c>
      <c r="F99" s="551" t="str">
        <f>TEXT(E99,"0000000000")</f>
        <v>0430421080</v>
      </c>
    </row>
    <row r="100" spans="1:6" s="561" customFormat="1" ht="18.75" customHeight="1">
      <c r="A100" s="440" t="s">
        <v>53</v>
      </c>
      <c r="B100" s="440" t="s">
        <v>316</v>
      </c>
      <c r="C100" s="440" t="s">
        <v>53</v>
      </c>
      <c r="D100" s="440" t="s">
        <v>2348</v>
      </c>
      <c r="E100" s="551" t="str">
        <f>CONCATENATE(A100,B100,C100,D100)</f>
        <v>0430421480</v>
      </c>
      <c r="F100" s="551" t="str">
        <f>TEXT(E100,"0000000000")</f>
        <v>0430421480</v>
      </c>
    </row>
    <row r="101" spans="1:6" s="561" customFormat="1" ht="18.75" customHeight="1">
      <c r="A101" s="440" t="s">
        <v>53</v>
      </c>
      <c r="B101" s="440" t="s">
        <v>316</v>
      </c>
      <c r="C101" s="440" t="s">
        <v>53</v>
      </c>
      <c r="D101" s="440" t="s">
        <v>2349</v>
      </c>
      <c r="E101" s="551" t="str">
        <f>CONCATENATE(A101,B101,C101,D101)</f>
        <v>0430421510</v>
      </c>
      <c r="F101" s="551" t="str">
        <f>TEXT(E101,"0000000000")</f>
        <v>0430421510</v>
      </c>
    </row>
    <row r="102" spans="1:6" ht="22.5" customHeight="1">
      <c r="A102" s="440" t="s">
        <v>62</v>
      </c>
      <c r="B102" s="440" t="s">
        <v>105</v>
      </c>
      <c r="C102" s="440" t="s">
        <v>7</v>
      </c>
      <c r="D102" s="440" t="s">
        <v>503</v>
      </c>
      <c r="E102" s="551" t="str">
        <f>CONCATENATE(A102,B102,C102,D102)</f>
        <v>05Б0120390</v>
      </c>
      <c r="F102" s="551" t="str">
        <f>TEXT(E102,"0000000000")</f>
        <v>05Б0120390</v>
      </c>
    </row>
    <row r="103" spans="1:6" ht="19.5" customHeight="1">
      <c r="A103" s="440" t="s">
        <v>62</v>
      </c>
      <c r="B103" s="440" t="s">
        <v>105</v>
      </c>
      <c r="C103" s="440" t="s">
        <v>37</v>
      </c>
      <c r="D103" s="440" t="s">
        <v>1896</v>
      </c>
      <c r="E103" s="551" t="str">
        <f>CONCATENATE(A103,B103,C103,D103)</f>
        <v>05Б0221190</v>
      </c>
      <c r="F103" s="551" t="str">
        <f>TEXT(E103,"0000000000")</f>
        <v>05Б0221190</v>
      </c>
    </row>
    <row r="104" spans="1:6" ht="22.5" customHeight="1">
      <c r="A104" s="440" t="s">
        <v>68</v>
      </c>
      <c r="B104" s="440" t="s">
        <v>105</v>
      </c>
      <c r="C104" s="440" t="s">
        <v>7</v>
      </c>
      <c r="D104" s="440" t="s">
        <v>1569</v>
      </c>
      <c r="E104" s="551" t="str">
        <f>CONCATENATE(A104,B104,C104,D104)</f>
        <v>06Б01L0200</v>
      </c>
      <c r="F104" s="551" t="str">
        <f>TEXT(E104,"0000000000")</f>
        <v>06Б01L0200</v>
      </c>
    </row>
    <row r="105" spans="1:6" ht="22.5" customHeight="1">
      <c r="A105" s="440" t="s">
        <v>73</v>
      </c>
      <c r="B105" s="440" t="s">
        <v>15</v>
      </c>
      <c r="C105" s="440" t="s">
        <v>7</v>
      </c>
      <c r="D105" s="440" t="s">
        <v>535</v>
      </c>
      <c r="E105" s="551" t="str">
        <f>CONCATENATE(A105,B105,C105,D105)</f>
        <v>0710120060</v>
      </c>
      <c r="F105" s="551" t="str">
        <f>TEXT(E105,"0000000000")</f>
        <v>0710120060</v>
      </c>
    </row>
    <row r="106" spans="1:6" ht="18.75" customHeight="1">
      <c r="A106" s="440" t="s">
        <v>73</v>
      </c>
      <c r="B106" s="440" t="s">
        <v>15</v>
      </c>
      <c r="C106" s="440" t="s">
        <v>7</v>
      </c>
      <c r="D106" s="440" t="s">
        <v>537</v>
      </c>
      <c r="E106" s="551" t="str">
        <f>CONCATENATE(A106,B106,C106,D106)</f>
        <v>0710121130</v>
      </c>
      <c r="F106" s="551" t="str">
        <f>TEXT(E106,"0000000000")</f>
        <v>0710121130</v>
      </c>
    </row>
    <row r="107" spans="1:6" s="561" customFormat="1" ht="18.75" customHeight="1">
      <c r="A107" s="440" t="s">
        <v>73</v>
      </c>
      <c r="B107" s="440" t="s">
        <v>94</v>
      </c>
      <c r="C107" s="440" t="s">
        <v>7</v>
      </c>
      <c r="D107" s="440" t="s">
        <v>22</v>
      </c>
      <c r="E107" s="551" t="str">
        <f>CONCATENATE(A107,B107,C107,D107)</f>
        <v>0720111010</v>
      </c>
      <c r="F107" s="551" t="str">
        <f>TEXT(E107,"0000000000")</f>
        <v>0720111010</v>
      </c>
    </row>
    <row r="108" spans="1:6" s="561" customFormat="1" ht="19.5" customHeight="1">
      <c r="A108" s="440" t="s">
        <v>73</v>
      </c>
      <c r="B108" s="440" t="s">
        <v>94</v>
      </c>
      <c r="C108" s="440" t="s">
        <v>37</v>
      </c>
      <c r="D108" s="440" t="s">
        <v>22</v>
      </c>
      <c r="E108" s="551" t="str">
        <f>CONCATENATE(A108,B108,C108,D108)</f>
        <v>0720211010</v>
      </c>
      <c r="F108" s="551" t="str">
        <f>TEXT(E108,"0000000000")</f>
        <v>0720211010</v>
      </c>
    </row>
    <row r="109" spans="1:6" s="561" customFormat="1" ht="19.5" customHeight="1">
      <c r="A109" s="440" t="s">
        <v>73</v>
      </c>
      <c r="B109" s="440" t="s">
        <v>94</v>
      </c>
      <c r="C109" s="440" t="s">
        <v>48</v>
      </c>
      <c r="D109" s="440" t="s">
        <v>22</v>
      </c>
      <c r="E109" s="551" t="str">
        <f>CONCATENATE(A109,B109,C109,D109)</f>
        <v>0720311010</v>
      </c>
      <c r="F109" s="551" t="str">
        <f>TEXT(E109,"0000000000")</f>
        <v>0720311010</v>
      </c>
    </row>
    <row r="110" spans="1:6" s="561" customFormat="1" ht="19.5" customHeight="1">
      <c r="A110" s="440" t="s">
        <v>73</v>
      </c>
      <c r="B110" s="440" t="s">
        <v>94</v>
      </c>
      <c r="C110" s="440" t="s">
        <v>53</v>
      </c>
      <c r="D110" s="440" t="s">
        <v>22</v>
      </c>
      <c r="E110" s="551" t="str">
        <f>CONCATENATE(A110,B110,C110,D110)</f>
        <v>0720411010</v>
      </c>
      <c r="F110" s="551" t="str">
        <f>TEXT(E110,"0000000000")</f>
        <v>0720411010</v>
      </c>
    </row>
    <row r="111" spans="1:6" s="561" customFormat="1" ht="18.75" customHeight="1">
      <c r="A111" s="440" t="s">
        <v>73</v>
      </c>
      <c r="B111" s="440" t="s">
        <v>94</v>
      </c>
      <c r="C111" s="440" t="s">
        <v>53</v>
      </c>
      <c r="D111" s="440" t="s">
        <v>1862</v>
      </c>
      <c r="E111" s="551" t="str">
        <f>CONCATENATE(A111,B111,C111,D111)</f>
        <v>07204L5194</v>
      </c>
      <c r="F111" s="551" t="str">
        <f>TEXT(E111,"0000000000")</f>
        <v>07204L5194</v>
      </c>
    </row>
    <row r="112" spans="1:6" s="561" customFormat="1" ht="18.75" customHeight="1">
      <c r="A112" s="440" t="s">
        <v>73</v>
      </c>
      <c r="B112" s="440" t="s">
        <v>94</v>
      </c>
      <c r="C112" s="440" t="s">
        <v>62</v>
      </c>
      <c r="D112" s="440" t="s">
        <v>22</v>
      </c>
      <c r="E112" s="551" t="str">
        <f>CONCATENATE(A112,B112,C112,D112)</f>
        <v>0720511010</v>
      </c>
      <c r="F112" s="551" t="str">
        <f>TEXT(E112,"0000000000")</f>
        <v>0720511010</v>
      </c>
    </row>
    <row r="113" spans="1:6" ht="19.5" customHeight="1">
      <c r="A113" s="440" t="s">
        <v>73</v>
      </c>
      <c r="B113" s="440" t="s">
        <v>94</v>
      </c>
      <c r="C113" s="440" t="s">
        <v>68</v>
      </c>
      <c r="D113" s="440" t="s">
        <v>570</v>
      </c>
      <c r="E113" s="551" t="str">
        <f>CONCATENATE(A113,B113,C113,D113)</f>
        <v>0720620400</v>
      </c>
      <c r="F113" s="551" t="str">
        <f>TEXT(E113,"0000000000")</f>
        <v>0720620400</v>
      </c>
    </row>
    <row r="114" spans="1:6" ht="19.5" customHeight="1">
      <c r="A114" s="440" t="s">
        <v>73</v>
      </c>
      <c r="B114" s="440" t="s">
        <v>94</v>
      </c>
      <c r="C114" s="440" t="s">
        <v>93</v>
      </c>
      <c r="D114" s="440" t="s">
        <v>578</v>
      </c>
      <c r="E114" s="551" t="str">
        <f>CONCATENATE(A114,B114,C114,D114)</f>
        <v>0720821230</v>
      </c>
      <c r="F114" s="551" t="str">
        <f>TEXT(E114,"0000000000")</f>
        <v>0720821230</v>
      </c>
    </row>
    <row r="115" spans="1:6" ht="19.5" customHeight="1">
      <c r="A115" s="440" t="s">
        <v>73</v>
      </c>
      <c r="B115" s="440" t="s">
        <v>94</v>
      </c>
      <c r="C115" s="440" t="s">
        <v>580</v>
      </c>
      <c r="D115" s="440" t="s">
        <v>1577</v>
      </c>
      <c r="E115" s="551" t="str">
        <f>CONCATENATE(A115,B115,C115,D115)</f>
        <v>0720921280</v>
      </c>
      <c r="F115" s="551" t="str">
        <f>TEXT(E115,"0000000000")</f>
        <v>0720921280</v>
      </c>
    </row>
    <row r="116" spans="1:6" ht="19.5" customHeight="1">
      <c r="A116" s="440" t="s">
        <v>73</v>
      </c>
      <c r="B116" s="440" t="s">
        <v>94</v>
      </c>
      <c r="C116" s="440" t="s">
        <v>703</v>
      </c>
      <c r="D116" s="440" t="s">
        <v>2243</v>
      </c>
      <c r="E116" s="551" t="str">
        <f>CONCATENATE(A116,B116,C116,D116)</f>
        <v>0721221430</v>
      </c>
      <c r="F116" s="551" t="str">
        <f>TEXT(E116,"0000000000")</f>
        <v>0721221430</v>
      </c>
    </row>
    <row r="117" spans="1:6" s="561" customFormat="1" ht="22.5" customHeight="1">
      <c r="A117" s="440" t="s">
        <v>93</v>
      </c>
      <c r="B117" s="440" t="s">
        <v>15</v>
      </c>
      <c r="C117" s="440" t="s">
        <v>7</v>
      </c>
      <c r="D117" s="440" t="s">
        <v>22</v>
      </c>
      <c r="E117" s="551" t="str">
        <f>CONCATENATE(A117,B117,C117,D117)</f>
        <v>0810111010</v>
      </c>
      <c r="F117" s="551" t="str">
        <f>TEXT(E117,"0000000000")</f>
        <v>0810111010</v>
      </c>
    </row>
    <row r="118" spans="1:6" s="561" customFormat="1" ht="19.5" customHeight="1">
      <c r="A118" s="440" t="s">
        <v>93</v>
      </c>
      <c r="B118" s="440" t="s">
        <v>15</v>
      </c>
      <c r="C118" s="440" t="s">
        <v>37</v>
      </c>
      <c r="D118" s="440" t="s">
        <v>22</v>
      </c>
      <c r="E118" s="551" t="str">
        <f>CONCATENATE(A118,B118,C118,D118)</f>
        <v>0810211010</v>
      </c>
      <c r="F118" s="551" t="str">
        <f>TEXT(E118,"0000000000")</f>
        <v>0810211010</v>
      </c>
    </row>
    <row r="119" spans="1:6" s="561" customFormat="1" ht="19.5" customHeight="1">
      <c r="A119" s="440" t="s">
        <v>93</v>
      </c>
      <c r="B119" s="440" t="s">
        <v>15</v>
      </c>
      <c r="C119" s="440" t="s">
        <v>48</v>
      </c>
      <c r="D119" s="440" t="s">
        <v>22</v>
      </c>
      <c r="E119" s="551" t="str">
        <f>CONCATENATE(A119,B119,C119,D119)</f>
        <v>0810311010</v>
      </c>
      <c r="F119" s="551" t="str">
        <f>TEXT(E119,"0000000000")</f>
        <v>0810311010</v>
      </c>
    </row>
    <row r="120" spans="1:6" ht="18.75" customHeight="1">
      <c r="A120" s="440" t="s">
        <v>93</v>
      </c>
      <c r="B120" s="440" t="s">
        <v>94</v>
      </c>
      <c r="C120" s="440" t="s">
        <v>7</v>
      </c>
      <c r="D120" s="440" t="s">
        <v>602</v>
      </c>
      <c r="E120" s="551" t="str">
        <f>CONCATENATE(A120,B120,C120,D120)</f>
        <v>0820120420</v>
      </c>
      <c r="F120" s="551" t="str">
        <f>TEXT(E120,"0000000000")</f>
        <v>0820120420</v>
      </c>
    </row>
    <row r="121" spans="1:6" ht="19.5" customHeight="1">
      <c r="A121" s="440" t="s">
        <v>93</v>
      </c>
      <c r="B121" s="440" t="s">
        <v>94</v>
      </c>
      <c r="C121" s="440" t="s">
        <v>37</v>
      </c>
      <c r="D121" s="440" t="s">
        <v>606</v>
      </c>
      <c r="E121" s="551" t="str">
        <f>CONCATENATE(A121,B121,C121,D121)</f>
        <v>0820220440</v>
      </c>
      <c r="F121" s="551" t="str">
        <f>TEXT(E121,"0000000000")</f>
        <v>0820220440</v>
      </c>
    </row>
    <row r="122" spans="1:6" ht="19.5" customHeight="1">
      <c r="A122" s="440" t="s">
        <v>93</v>
      </c>
      <c r="B122" s="440" t="s">
        <v>94</v>
      </c>
      <c r="C122" s="440" t="s">
        <v>48</v>
      </c>
      <c r="D122" s="440" t="s">
        <v>1865</v>
      </c>
      <c r="E122" s="551" t="str">
        <f>CONCATENATE(A122,B122,C122,D122)</f>
        <v>0820321060</v>
      </c>
      <c r="F122" s="551" t="str">
        <f>TEXT(E122,"0000000000")</f>
        <v>0820321060</v>
      </c>
    </row>
    <row r="123" spans="1:6" ht="19.5" customHeight="1">
      <c r="A123" s="440" t="s">
        <v>93</v>
      </c>
      <c r="B123" s="440" t="s">
        <v>94</v>
      </c>
      <c r="C123" s="440" t="s">
        <v>53</v>
      </c>
      <c r="D123" s="440" t="s">
        <v>610</v>
      </c>
      <c r="E123" s="551" t="str">
        <f>CONCATENATE(A123,B123,C123,D123)</f>
        <v>0820460120</v>
      </c>
      <c r="F123" s="551" t="str">
        <f>TEXT(E123,"0000000000")</f>
        <v>0820460120</v>
      </c>
    </row>
    <row r="124" spans="1:6" ht="22.5" customHeight="1">
      <c r="A124" s="440" t="s">
        <v>580</v>
      </c>
      <c r="B124" s="440" t="s">
        <v>105</v>
      </c>
      <c r="C124" s="440" t="s">
        <v>7</v>
      </c>
      <c r="D124" s="440" t="s">
        <v>632</v>
      </c>
      <c r="E124" s="551" t="str">
        <f>CONCATENATE(A124,B124,C124,D124)</f>
        <v>09Б0120460</v>
      </c>
      <c r="F124" s="551" t="str">
        <f>TEXT(E124,"0000000000")</f>
        <v>09Б0120460</v>
      </c>
    </row>
    <row r="125" spans="1:6" ht="19.5" customHeight="1">
      <c r="A125" s="440" t="s">
        <v>580</v>
      </c>
      <c r="B125" s="440" t="s">
        <v>105</v>
      </c>
      <c r="C125" s="440" t="s">
        <v>37</v>
      </c>
      <c r="D125" s="440" t="s">
        <v>632</v>
      </c>
      <c r="E125" s="551" t="str">
        <f>CONCATENATE(A125,B125,C125,D125)</f>
        <v>09Б0220460</v>
      </c>
      <c r="F125" s="551" t="str">
        <f>TEXT(E125,"0000000000")</f>
        <v>09Б0220460</v>
      </c>
    </row>
    <row r="126" spans="1:6" ht="19.5" customHeight="1">
      <c r="A126" s="440" t="s">
        <v>580</v>
      </c>
      <c r="B126" s="440" t="s">
        <v>105</v>
      </c>
      <c r="C126" s="440" t="s">
        <v>48</v>
      </c>
      <c r="D126" s="440" t="s">
        <v>632</v>
      </c>
      <c r="E126" s="551" t="str">
        <f>CONCATENATE(A126,B126,C126,D126)</f>
        <v>09Б0320460</v>
      </c>
      <c r="F126" s="551" t="str">
        <f>TEXT(E126,"0000000000")</f>
        <v>09Б0320460</v>
      </c>
    </row>
    <row r="127" spans="1:6" ht="19.5" customHeight="1">
      <c r="A127" s="440" t="s">
        <v>580</v>
      </c>
      <c r="B127" s="440" t="s">
        <v>105</v>
      </c>
      <c r="C127" s="440" t="s">
        <v>53</v>
      </c>
      <c r="D127" s="440" t="s">
        <v>632</v>
      </c>
      <c r="E127" s="551" t="str">
        <f>CONCATENATE(A127,B127,C127,D127)</f>
        <v>09Б0420460</v>
      </c>
      <c r="F127" s="551" t="str">
        <f>TEXT(E127,"0000000000")</f>
        <v>09Б0420460</v>
      </c>
    </row>
    <row r="128" spans="1:6" ht="19.5" customHeight="1">
      <c r="A128" s="440" t="s">
        <v>580</v>
      </c>
      <c r="B128" s="440" t="s">
        <v>105</v>
      </c>
      <c r="C128" s="440" t="s">
        <v>62</v>
      </c>
      <c r="D128" s="440" t="s">
        <v>632</v>
      </c>
      <c r="E128" s="551" t="str">
        <f>CONCATENATE(A128,B128,C128,D128)</f>
        <v>09Б0520460</v>
      </c>
      <c r="F128" s="551" t="str">
        <f>TEXT(E128,"0000000000")</f>
        <v>09Б0520460</v>
      </c>
    </row>
    <row r="129" spans="1:6" s="561" customFormat="1" ht="19.5" customHeight="1">
      <c r="A129" s="440" t="s">
        <v>580</v>
      </c>
      <c r="B129" s="440" t="s">
        <v>105</v>
      </c>
      <c r="C129" s="440" t="s">
        <v>68</v>
      </c>
      <c r="D129" s="440" t="s">
        <v>22</v>
      </c>
      <c r="E129" s="551" t="str">
        <f>CONCATENATE(A129,B129,C129,D129)</f>
        <v>09Б0611010</v>
      </c>
      <c r="F129" s="551" t="str">
        <f>TEXT(E129,"0000000000")</f>
        <v>09Б0611010</v>
      </c>
    </row>
    <row r="130" spans="1:6" ht="22.5" customHeight="1">
      <c r="A130" s="440" t="s">
        <v>652</v>
      </c>
      <c r="B130" s="440" t="s">
        <v>105</v>
      </c>
      <c r="C130" s="440" t="s">
        <v>7</v>
      </c>
      <c r="D130" s="440" t="s">
        <v>667</v>
      </c>
      <c r="E130" s="551" t="str">
        <f>CONCATENATE(A130,B130,C130,D130)</f>
        <v>10Б0120050</v>
      </c>
      <c r="F130" s="551" t="str">
        <f>TEXT(E130,"0000000000")</f>
        <v>10Б0120050</v>
      </c>
    </row>
    <row r="131" spans="1:6" ht="19.5" customHeight="1">
      <c r="A131" s="440" t="s">
        <v>652</v>
      </c>
      <c r="B131" s="440" t="s">
        <v>105</v>
      </c>
      <c r="C131" s="440" t="s">
        <v>37</v>
      </c>
      <c r="D131" s="440" t="s">
        <v>672</v>
      </c>
      <c r="E131" s="551" t="str">
        <f>CONCATENATE(A131,B131,C131,D131)</f>
        <v>10Б0220010</v>
      </c>
      <c r="F131" s="551" t="str">
        <f>TEXT(E131,"0000000000")</f>
        <v>10Б0220010</v>
      </c>
    </row>
    <row r="132" spans="1:6" ht="22.5" customHeight="1">
      <c r="A132" s="440" t="s">
        <v>674</v>
      </c>
      <c r="B132" s="254" t="s">
        <v>105</v>
      </c>
      <c r="C132" s="440" t="s">
        <v>7</v>
      </c>
      <c r="D132" s="440" t="s">
        <v>683</v>
      </c>
      <c r="E132" s="551" t="str">
        <f>CONCATENATE(A132,B132,C132,D132)</f>
        <v>11Б0120030</v>
      </c>
      <c r="F132" s="551" t="str">
        <f>TEXT(E132,"0000000000")</f>
        <v>11Б0120030</v>
      </c>
    </row>
    <row r="133" spans="1:6" ht="18.75" customHeight="1">
      <c r="A133" s="440" t="s">
        <v>674</v>
      </c>
      <c r="B133" s="254" t="s">
        <v>105</v>
      </c>
      <c r="C133" s="440" t="s">
        <v>7</v>
      </c>
      <c r="D133" s="440" t="s">
        <v>687</v>
      </c>
      <c r="E133" s="551" t="str">
        <f>CONCATENATE(A133,B133,C133,D133)</f>
        <v>11Б0120070</v>
      </c>
      <c r="F133" s="551" t="str">
        <f>TEXT(E133,"0000000000")</f>
        <v>11Б0120070</v>
      </c>
    </row>
    <row r="134" spans="1:6" ht="19.5" customHeight="1">
      <c r="A134" s="440" t="s">
        <v>674</v>
      </c>
      <c r="B134" s="254" t="s">
        <v>105</v>
      </c>
      <c r="C134" s="440" t="s">
        <v>7</v>
      </c>
      <c r="D134" s="440" t="s">
        <v>691</v>
      </c>
      <c r="E134" s="551" t="str">
        <f>CONCATENATE(A134,B134,C134,D134)</f>
        <v>11Б0120840</v>
      </c>
      <c r="F134" s="551" t="str">
        <f>TEXT(E134,"0000000000")</f>
        <v>11Б0120840</v>
      </c>
    </row>
    <row r="135" spans="1:6" ht="18.75" customHeight="1">
      <c r="A135" s="440" t="s">
        <v>674</v>
      </c>
      <c r="B135" s="254" t="s">
        <v>105</v>
      </c>
      <c r="C135" s="440" t="s">
        <v>7</v>
      </c>
      <c r="D135" s="440" t="s">
        <v>1867</v>
      </c>
      <c r="E135" s="551" t="str">
        <f>CONCATENATE(A135,B135,C135,D135)</f>
        <v>11Б0121120</v>
      </c>
      <c r="F135" s="551" t="str">
        <f>TEXT(E135,"0000000000")</f>
        <v>11Б0121120</v>
      </c>
    </row>
    <row r="136" spans="1:6" ht="18.75" customHeight="1">
      <c r="A136" s="440" t="s">
        <v>674</v>
      </c>
      <c r="B136" s="254" t="s">
        <v>105</v>
      </c>
      <c r="C136" s="440" t="s">
        <v>37</v>
      </c>
      <c r="D136" s="440" t="s">
        <v>696</v>
      </c>
      <c r="E136" s="551" t="str">
        <f>CONCATENATE(A136,B136,C136,D136)</f>
        <v>11Б0220180</v>
      </c>
      <c r="F136" s="551" t="str">
        <f>TEXT(E136,"0000000000")</f>
        <v>11Б0220180</v>
      </c>
    </row>
    <row r="137" spans="1:6" ht="18.75" customHeight="1">
      <c r="A137" s="442" t="s">
        <v>674</v>
      </c>
      <c r="B137" s="444" t="s">
        <v>105</v>
      </c>
      <c r="C137" s="442" t="s">
        <v>37</v>
      </c>
      <c r="D137" s="442" t="s">
        <v>2359</v>
      </c>
      <c r="E137" s="551" t="str">
        <f>CONCATENATE(A137,B137,C137,D137)</f>
        <v>11Б0221550</v>
      </c>
      <c r="F137" s="551" t="str">
        <f>TEXT(E137,"0000000000")</f>
        <v>11Б0221550</v>
      </c>
    </row>
    <row r="138" spans="1:6" ht="18.75" customHeight="1">
      <c r="A138" s="440" t="s">
        <v>674</v>
      </c>
      <c r="B138" s="254" t="s">
        <v>105</v>
      </c>
      <c r="C138" s="440" t="s">
        <v>48</v>
      </c>
      <c r="D138" s="440" t="s">
        <v>701</v>
      </c>
      <c r="E138" s="551" t="str">
        <f>CONCATENATE(A138,B138,C138,D138)</f>
        <v>11Б0320340</v>
      </c>
      <c r="F138" s="551" t="str">
        <f>TEXT(E138,"0000000000")</f>
        <v>11Б0320340</v>
      </c>
    </row>
    <row r="139" spans="1:6" ht="22.5" customHeight="1">
      <c r="A139" s="440" t="s">
        <v>703</v>
      </c>
      <c r="B139" s="440" t="s">
        <v>15</v>
      </c>
      <c r="C139" s="440" t="s">
        <v>7</v>
      </c>
      <c r="D139" s="440" t="s">
        <v>713</v>
      </c>
      <c r="E139" s="551" t="str">
        <f>CONCATENATE(A139,B139,C139,D139)</f>
        <v>1210160130</v>
      </c>
      <c r="F139" s="551" t="str">
        <f>TEXT(E139,"0000000000")</f>
        <v>1210160130</v>
      </c>
    </row>
    <row r="140" spans="1:6" ht="19.5" customHeight="1">
      <c r="A140" s="440" t="s">
        <v>703</v>
      </c>
      <c r="B140" s="440" t="s">
        <v>15</v>
      </c>
      <c r="C140" s="440" t="s">
        <v>37</v>
      </c>
      <c r="D140" s="440" t="s">
        <v>716</v>
      </c>
      <c r="E140" s="551" t="str">
        <f>CONCATENATE(A140,B140,C140,D140)</f>
        <v>1210220480</v>
      </c>
      <c r="F140" s="551" t="str">
        <f>TEXT(E140,"0000000000")</f>
        <v>1210220480</v>
      </c>
    </row>
    <row r="141" spans="1:6" ht="19.5" customHeight="1">
      <c r="A141" s="440" t="s">
        <v>703</v>
      </c>
      <c r="B141" s="440" t="s">
        <v>15</v>
      </c>
      <c r="C141" s="440" t="s">
        <v>48</v>
      </c>
      <c r="D141" s="440" t="s">
        <v>716</v>
      </c>
      <c r="E141" s="551" t="str">
        <f>CONCATENATE(A141,B141,C141,D141)</f>
        <v>1210320480</v>
      </c>
      <c r="F141" s="551" t="str">
        <f>TEXT(E141,"0000000000")</f>
        <v>1210320480</v>
      </c>
    </row>
    <row r="142" spans="1:6" ht="18.75" customHeight="1">
      <c r="A142" s="440" t="s">
        <v>703</v>
      </c>
      <c r="B142" s="440" t="s">
        <v>94</v>
      </c>
      <c r="C142" s="440" t="s">
        <v>7</v>
      </c>
      <c r="D142" s="440" t="s">
        <v>745</v>
      </c>
      <c r="E142" s="551" t="str">
        <f>CONCATENATE(A142,B142,C142,D142)</f>
        <v>1220120650</v>
      </c>
      <c r="F142" s="551" t="str">
        <f>TEXT(E142,"0000000000")</f>
        <v>1220120650</v>
      </c>
    </row>
    <row r="143" spans="1:6" ht="19.5" customHeight="1">
      <c r="A143" s="440" t="s">
        <v>703</v>
      </c>
      <c r="B143" s="440" t="s">
        <v>94</v>
      </c>
      <c r="C143" s="440" t="s">
        <v>37</v>
      </c>
      <c r="D143" s="440" t="s">
        <v>726</v>
      </c>
      <c r="E143" s="551" t="str">
        <f>CONCATENATE(A143,B143,C143,D143)</f>
        <v>1220220640</v>
      </c>
      <c r="F143" s="551" t="str">
        <f>TEXT(E143,"0000000000")</f>
        <v>1220220640</v>
      </c>
    </row>
    <row r="144" spans="1:6" ht="19.5" customHeight="1">
      <c r="A144" s="440" t="s">
        <v>703</v>
      </c>
      <c r="B144" s="440" t="s">
        <v>94</v>
      </c>
      <c r="C144" s="440" t="s">
        <v>48</v>
      </c>
      <c r="D144" s="440" t="s">
        <v>733</v>
      </c>
      <c r="E144" s="551" t="str">
        <f>CONCATENATE(A144,B144,C144,D144)</f>
        <v>1220320040</v>
      </c>
      <c r="F144" s="551" t="str">
        <f>TEXT(E144,"0000000000")</f>
        <v>1220320040</v>
      </c>
    </row>
    <row r="145" spans="1:6" ht="18.75" customHeight="1">
      <c r="A145" s="442" t="s">
        <v>703</v>
      </c>
      <c r="B145" s="442" t="s">
        <v>94</v>
      </c>
      <c r="C145" s="442" t="s">
        <v>48</v>
      </c>
      <c r="D145" s="442" t="s">
        <v>737</v>
      </c>
      <c r="E145" s="551" t="str">
        <f>CONCATENATE(A145,B145,C145,D145)</f>
        <v>1220320090</v>
      </c>
      <c r="F145" s="551" t="str">
        <f>TEXT(E145,"0000000000")</f>
        <v>1220320090</v>
      </c>
    </row>
    <row r="146" spans="1:6" ht="22.5" customHeight="1">
      <c r="A146" s="440" t="s">
        <v>751</v>
      </c>
      <c r="B146" s="440" t="s">
        <v>15</v>
      </c>
      <c r="C146" s="440" t="s">
        <v>7</v>
      </c>
      <c r="D146" s="440" t="s">
        <v>762</v>
      </c>
      <c r="E146" s="551" t="str">
        <f>CONCATENATE(A146,B146,C146,D146)</f>
        <v>1310120450</v>
      </c>
      <c r="F146" s="551" t="str">
        <f>TEXT(E146,"0000000000")</f>
        <v>1310120450</v>
      </c>
    </row>
    <row r="147" spans="1:6" ht="18.75" customHeight="1">
      <c r="A147" s="440" t="s">
        <v>751</v>
      </c>
      <c r="B147" s="440" t="s">
        <v>94</v>
      </c>
      <c r="C147" s="440" t="s">
        <v>7</v>
      </c>
      <c r="D147" s="440" t="s">
        <v>770</v>
      </c>
      <c r="E147" s="551" t="str">
        <f>CONCATENATE(A147,B147,C147,D147)</f>
        <v>1320120620</v>
      </c>
      <c r="F147" s="551" t="str">
        <f>TEXT(E147,"0000000000")</f>
        <v>1320120620</v>
      </c>
    </row>
    <row r="148" spans="1:6" s="561" customFormat="1" ht="22.5" customHeight="1">
      <c r="A148" s="14" t="s">
        <v>776</v>
      </c>
      <c r="B148" s="14" t="s">
        <v>15</v>
      </c>
      <c r="C148" s="14" t="s">
        <v>7</v>
      </c>
      <c r="D148" s="14" t="s">
        <v>784</v>
      </c>
      <c r="E148" s="551" t="str">
        <f>CONCATENATE(A148,B148,C148,D148)</f>
        <v>1410120630</v>
      </c>
      <c r="F148" s="551" t="str">
        <f>TEXT(E148,"0000000000")</f>
        <v>1410120630</v>
      </c>
    </row>
    <row r="149" spans="1:6" ht="19.5" customHeight="1">
      <c r="A149" s="218" t="s">
        <v>776</v>
      </c>
      <c r="B149" s="218" t="s">
        <v>15</v>
      </c>
      <c r="C149" s="218" t="s">
        <v>37</v>
      </c>
      <c r="D149" s="218" t="s">
        <v>784</v>
      </c>
      <c r="E149" s="551" t="str">
        <f>CONCATENATE(A149,B149,C149,D149)</f>
        <v>1410220630</v>
      </c>
      <c r="F149" s="551" t="str">
        <f>TEXT(E149,"0000000000")</f>
        <v>1410220630</v>
      </c>
    </row>
    <row r="150" spans="1:6" ht="19.5" customHeight="1">
      <c r="A150" s="218" t="s">
        <v>776</v>
      </c>
      <c r="B150" s="218" t="s">
        <v>15</v>
      </c>
      <c r="C150" s="218" t="s">
        <v>48</v>
      </c>
      <c r="D150" s="218" t="s">
        <v>1868</v>
      </c>
      <c r="E150" s="551" t="str">
        <f>CONCATENATE(A150,B150,C150,D150)</f>
        <v>1410398710</v>
      </c>
      <c r="F150" s="551" t="str">
        <f>TEXT(E150,"0000000000")</f>
        <v>1410398710</v>
      </c>
    </row>
    <row r="151" spans="1:6" ht="19.5" customHeight="1">
      <c r="A151" s="218" t="s">
        <v>776</v>
      </c>
      <c r="B151" s="218" t="s">
        <v>15</v>
      </c>
      <c r="C151" s="218" t="s">
        <v>53</v>
      </c>
      <c r="D151" s="218" t="s">
        <v>1869</v>
      </c>
      <c r="E151" s="551" t="str">
        <f>CONCATENATE(A151,B151,C151,D151)</f>
        <v>1410498720</v>
      </c>
      <c r="F151" s="551" t="str">
        <f>TEXT(E151,"0000000000")</f>
        <v>1410498720</v>
      </c>
    </row>
    <row r="152" spans="1:6" ht="18.75" customHeight="1">
      <c r="A152" s="218" t="s">
        <v>776</v>
      </c>
      <c r="B152" s="218" t="s">
        <v>94</v>
      </c>
      <c r="C152" s="218" t="s">
        <v>7</v>
      </c>
      <c r="D152" s="218" t="s">
        <v>804</v>
      </c>
      <c r="E152" s="551" t="str">
        <f>CONCATENATE(A152,B152,C152,D152)</f>
        <v>1420120710</v>
      </c>
      <c r="F152" s="551" t="str">
        <f>TEXT(E152,"0000000000")</f>
        <v>1420120710</v>
      </c>
    </row>
    <row r="153" spans="1:6" ht="19.5" customHeight="1">
      <c r="A153" s="218" t="s">
        <v>776</v>
      </c>
      <c r="B153" s="218" t="s">
        <v>94</v>
      </c>
      <c r="C153" s="218" t="s">
        <v>37</v>
      </c>
      <c r="D153" s="218" t="s">
        <v>804</v>
      </c>
      <c r="E153" s="551" t="str">
        <f>CONCATENATE(A153,B153,C153,D153)</f>
        <v>1420220710</v>
      </c>
      <c r="F153" s="551" t="str">
        <f>TEXT(E153,"0000000000")</f>
        <v>1420220710</v>
      </c>
    </row>
    <row r="154" spans="1:6" ht="19.5" customHeight="1">
      <c r="A154" s="218" t="s">
        <v>776</v>
      </c>
      <c r="B154" s="218" t="s">
        <v>94</v>
      </c>
      <c r="C154" s="218" t="s">
        <v>48</v>
      </c>
      <c r="D154" s="218" t="s">
        <v>804</v>
      </c>
      <c r="E154" s="551" t="str">
        <f>CONCATENATE(A154,B154,C154,D154)</f>
        <v>1420320710</v>
      </c>
      <c r="F154" s="551" t="str">
        <f>TEXT(E154,"0000000000")</f>
        <v>1420320710</v>
      </c>
    </row>
    <row r="155" spans="1:6" s="561" customFormat="1" ht="19.5" customHeight="1">
      <c r="A155" s="218">
        <v>14</v>
      </c>
      <c r="B155" s="218">
        <v>2</v>
      </c>
      <c r="C155" s="218" t="s">
        <v>53</v>
      </c>
      <c r="D155" s="440" t="s">
        <v>22</v>
      </c>
      <c r="E155" s="551" t="str">
        <f>CONCATENATE(A155,B155,C155,D155)</f>
        <v>1420411010</v>
      </c>
      <c r="F155" s="551" t="str">
        <f>TEXT(E155,"0000000000")</f>
        <v>1420411010</v>
      </c>
    </row>
    <row r="156" spans="1:6" s="561" customFormat="1" ht="22.5" customHeight="1">
      <c r="A156" s="14" t="s">
        <v>813</v>
      </c>
      <c r="B156" s="14" t="s">
        <v>15</v>
      </c>
      <c r="C156" s="14" t="s">
        <v>7</v>
      </c>
      <c r="D156" s="14" t="s">
        <v>823</v>
      </c>
      <c r="E156" s="551" t="str">
        <f>CONCATENATE(A156,B156,C156,D156)</f>
        <v>1510120350</v>
      </c>
      <c r="F156" s="551" t="str">
        <f>TEXT(E156,"0000000000")</f>
        <v>1510120350</v>
      </c>
    </row>
    <row r="157" spans="1:6" s="561" customFormat="1" ht="19.5" customHeight="1">
      <c r="A157" s="14" t="s">
        <v>813</v>
      </c>
      <c r="B157" s="14" t="s">
        <v>15</v>
      </c>
      <c r="C157" s="14" t="s">
        <v>37</v>
      </c>
      <c r="D157" s="14" t="s">
        <v>823</v>
      </c>
      <c r="E157" s="551" t="str">
        <f>CONCATENATE(A157,B157,C157,D157)</f>
        <v>1510220350</v>
      </c>
      <c r="F157" s="551" t="str">
        <f>TEXT(E157,"0000000000")</f>
        <v>1510220350</v>
      </c>
    </row>
    <row r="158" spans="1:6" s="561" customFormat="1" ht="18.75" customHeight="1">
      <c r="A158" s="14" t="s">
        <v>813</v>
      </c>
      <c r="B158" s="14" t="s">
        <v>94</v>
      </c>
      <c r="C158" s="14" t="s">
        <v>7</v>
      </c>
      <c r="D158" s="14" t="s">
        <v>837</v>
      </c>
      <c r="E158" s="551" t="str">
        <f>CONCATENATE(A158,B158,C158,D158)</f>
        <v>1520120370</v>
      </c>
      <c r="F158" s="551" t="str">
        <f>TEXT(E158,"0000000000")</f>
        <v>1520120370</v>
      </c>
    </row>
    <row r="159" spans="1:6" s="561" customFormat="1" ht="19.5" customHeight="1">
      <c r="A159" s="14" t="s">
        <v>813</v>
      </c>
      <c r="B159" s="14" t="s">
        <v>94</v>
      </c>
      <c r="C159" s="14" t="s">
        <v>37</v>
      </c>
      <c r="D159" s="14" t="s">
        <v>837</v>
      </c>
      <c r="E159" s="551" t="str">
        <f>CONCATENATE(A159,B159,C159,D159)</f>
        <v>1520220370</v>
      </c>
      <c r="F159" s="551" t="str">
        <f>TEXT(E159,"0000000000")</f>
        <v>1520220370</v>
      </c>
    </row>
    <row r="160" spans="1:6" s="561" customFormat="1" ht="19.5" customHeight="1">
      <c r="A160" s="14" t="s">
        <v>813</v>
      </c>
      <c r="B160" s="14" t="s">
        <v>94</v>
      </c>
      <c r="C160" s="14" t="s">
        <v>48</v>
      </c>
      <c r="D160" s="14" t="s">
        <v>837</v>
      </c>
      <c r="E160" s="551" t="str">
        <f>CONCATENATE(A160,B160,C160,D160)</f>
        <v>1520320370</v>
      </c>
      <c r="F160" s="551" t="str">
        <f>TEXT(E160,"0000000000")</f>
        <v>1520320370</v>
      </c>
    </row>
    <row r="161" spans="1:6" s="561" customFormat="1" ht="18.75" customHeight="1">
      <c r="A161" s="14" t="s">
        <v>813</v>
      </c>
      <c r="B161" s="14" t="s">
        <v>316</v>
      </c>
      <c r="C161" s="14" t="s">
        <v>7</v>
      </c>
      <c r="D161" s="14" t="s">
        <v>849</v>
      </c>
      <c r="E161" s="551" t="str">
        <f>CONCATENATE(A161,B161,C161,D161)</f>
        <v>1530120660</v>
      </c>
      <c r="F161" s="551" t="str">
        <f>TEXT(E161,"0000000000")</f>
        <v>1530120660</v>
      </c>
    </row>
    <row r="162" spans="1:6" s="561" customFormat="1" ht="19.5" customHeight="1">
      <c r="A162" s="14" t="s">
        <v>813</v>
      </c>
      <c r="B162" s="14" t="s">
        <v>316</v>
      </c>
      <c r="C162" s="14" t="s">
        <v>37</v>
      </c>
      <c r="D162" s="14" t="s">
        <v>1870</v>
      </c>
      <c r="E162" s="551" t="str">
        <f>CONCATENATE(A162,B162,C162,D162)</f>
        <v>1530221290</v>
      </c>
      <c r="F162" s="551" t="str">
        <f>TEXT(E162,"0000000000")</f>
        <v>1530221290</v>
      </c>
    </row>
    <row r="163" spans="1:6" s="561" customFormat="1" ht="19.5" customHeight="1">
      <c r="A163" s="14" t="s">
        <v>813</v>
      </c>
      <c r="B163" s="14" t="s">
        <v>316</v>
      </c>
      <c r="C163" s="14" t="s">
        <v>48</v>
      </c>
      <c r="D163" s="14" t="s">
        <v>857</v>
      </c>
      <c r="E163" s="551" t="str">
        <f>CONCATENATE(A163,B163,C163,D163)</f>
        <v>1530320100</v>
      </c>
      <c r="F163" s="551" t="str">
        <f>TEXT(E163,"0000000000")</f>
        <v>1530320100</v>
      </c>
    </row>
    <row r="164" spans="1:6" s="561" customFormat="1" ht="22.5" customHeight="1">
      <c r="A164" s="440" t="s">
        <v>859</v>
      </c>
      <c r="B164" s="440" t="s">
        <v>15</v>
      </c>
      <c r="C164" s="440" t="s">
        <v>7</v>
      </c>
      <c r="D164" s="440" t="s">
        <v>871</v>
      </c>
      <c r="E164" s="551" t="str">
        <f>CONCATENATE(A164,B164,C164,D164)</f>
        <v>1610120120</v>
      </c>
      <c r="F164" s="551" t="str">
        <f>TEXT(E164,"0000000000")</f>
        <v>1610120120</v>
      </c>
    </row>
    <row r="165" spans="1:6" s="561" customFormat="1" ht="19.5" customHeight="1">
      <c r="A165" s="440" t="s">
        <v>859</v>
      </c>
      <c r="B165" s="440" t="s">
        <v>15</v>
      </c>
      <c r="C165" s="440" t="s">
        <v>37</v>
      </c>
      <c r="D165" s="440" t="s">
        <v>22</v>
      </c>
      <c r="E165" s="551" t="str">
        <f>CONCATENATE(A165,B165,C165,D165)</f>
        <v>1610211010</v>
      </c>
      <c r="F165" s="551" t="str">
        <f>TEXT(E165,"0000000000")</f>
        <v>1610211010</v>
      </c>
    </row>
    <row r="166" spans="1:6" s="561" customFormat="1" ht="19.5" customHeight="1">
      <c r="A166" s="440" t="s">
        <v>859</v>
      </c>
      <c r="B166" s="440" t="s">
        <v>15</v>
      </c>
      <c r="C166" s="440" t="s">
        <v>48</v>
      </c>
      <c r="D166" s="440" t="s">
        <v>871</v>
      </c>
      <c r="E166" s="551" t="str">
        <f>CONCATENATE(A166,B166,C166,D166)</f>
        <v>1610320120</v>
      </c>
      <c r="F166" s="551" t="str">
        <f>TEXT(E166,"0000000000")</f>
        <v>1610320120</v>
      </c>
    </row>
    <row r="167" spans="1:6" s="561" customFormat="1" ht="18.75" customHeight="1">
      <c r="A167" s="440" t="s">
        <v>859</v>
      </c>
      <c r="B167" s="440" t="s">
        <v>94</v>
      </c>
      <c r="C167" s="440" t="s">
        <v>7</v>
      </c>
      <c r="D167" s="440" t="s">
        <v>895</v>
      </c>
      <c r="E167" s="551" t="str">
        <f>CONCATENATE(A167,B167,C167,D167)</f>
        <v>1620120540</v>
      </c>
      <c r="F167" s="551" t="str">
        <f>TEXT(E167,"0000000000")</f>
        <v>1620120540</v>
      </c>
    </row>
    <row r="168" spans="1:6" ht="19.5" customHeight="1">
      <c r="A168" s="440" t="s">
        <v>859</v>
      </c>
      <c r="B168" s="440" t="s">
        <v>94</v>
      </c>
      <c r="C168" s="440" t="s">
        <v>37</v>
      </c>
      <c r="D168" s="440" t="s">
        <v>901</v>
      </c>
      <c r="E168" s="551" t="str">
        <f>CONCATENATE(A168,B168,C168,D168)</f>
        <v>1620220550</v>
      </c>
      <c r="F168" s="551" t="str">
        <f>TEXT(E168,"0000000000")</f>
        <v>1620220550</v>
      </c>
    </row>
    <row r="169" spans="1:6" s="561" customFormat="1" ht="18.75" customHeight="1">
      <c r="A169" s="440" t="s">
        <v>859</v>
      </c>
      <c r="B169" s="440" t="s">
        <v>316</v>
      </c>
      <c r="C169" s="440" t="s">
        <v>7</v>
      </c>
      <c r="D169" s="440" t="s">
        <v>22</v>
      </c>
      <c r="E169" s="551" t="str">
        <f>CONCATENATE(A169,B169,C169,D169)</f>
        <v>1630111010</v>
      </c>
      <c r="F169" s="551" t="str">
        <f>TEXT(E169,"0000000000")</f>
        <v>1630111010</v>
      </c>
    </row>
    <row r="170" spans="1:6" s="561" customFormat="1" ht="19.5" customHeight="1">
      <c r="A170" s="440" t="s">
        <v>859</v>
      </c>
      <c r="B170" s="440" t="s">
        <v>316</v>
      </c>
      <c r="C170" s="440" t="s">
        <v>37</v>
      </c>
      <c r="D170" s="440" t="s">
        <v>877</v>
      </c>
      <c r="E170" s="551" t="str">
        <f>CONCATENATE(A170,B170,C170,D170)</f>
        <v>1630220690</v>
      </c>
      <c r="F170" s="551" t="str">
        <f>TEXT(E170,"0000000000")</f>
        <v>1630220690</v>
      </c>
    </row>
    <row r="171" spans="1:6" s="561" customFormat="1" ht="19.5" customHeight="1">
      <c r="A171" s="440" t="s">
        <v>859</v>
      </c>
      <c r="B171" s="440" t="s">
        <v>316</v>
      </c>
      <c r="C171" s="440" t="s">
        <v>48</v>
      </c>
      <c r="D171" s="440" t="s">
        <v>823</v>
      </c>
      <c r="E171" s="551" t="str">
        <f>CONCATENATE(A171,B171,C171,D171)</f>
        <v>1630320350</v>
      </c>
      <c r="F171" s="551" t="str">
        <f>TEXT(E171,"0000000000")</f>
        <v>1630320350</v>
      </c>
    </row>
    <row r="172" spans="1:6" s="561" customFormat="1" ht="19.5" customHeight="1">
      <c r="A172" s="458" t="s">
        <v>859</v>
      </c>
      <c r="B172" s="458" t="s">
        <v>316</v>
      </c>
      <c r="C172" s="458" t="s">
        <v>53</v>
      </c>
      <c r="D172" s="458" t="s">
        <v>823</v>
      </c>
      <c r="E172" s="551" t="str">
        <f>CONCATENATE(A172,B172,C172,D172)</f>
        <v>1630420350</v>
      </c>
      <c r="F172" s="551" t="str">
        <f>TEXT(E172,"0000000000")</f>
        <v>1630420350</v>
      </c>
    </row>
    <row r="173" spans="1:6" s="561" customFormat="1" ht="22.5" customHeight="1">
      <c r="A173" s="14" t="s">
        <v>903</v>
      </c>
      <c r="B173" s="14" t="s">
        <v>105</v>
      </c>
      <c r="C173" s="14" t="s">
        <v>7</v>
      </c>
      <c r="D173" s="14" t="s">
        <v>914</v>
      </c>
      <c r="E173" s="551" t="str">
        <f>CONCATENATE(A173,B173,C173,D173)</f>
        <v>17Б0120490</v>
      </c>
      <c r="F173" s="551" t="str">
        <f>TEXT(E173,"0000000000")</f>
        <v>17Б0120490</v>
      </c>
    </row>
    <row r="174" spans="1:6" s="561" customFormat="1" ht="19.5" customHeight="1">
      <c r="A174" s="14" t="s">
        <v>903</v>
      </c>
      <c r="B174" s="14" t="s">
        <v>105</v>
      </c>
      <c r="C174" s="14" t="s">
        <v>37</v>
      </c>
      <c r="D174" s="14" t="s">
        <v>914</v>
      </c>
      <c r="E174" s="551" t="str">
        <f>CONCATENATE(A174,B174,C174,D174)</f>
        <v>17Б0220490</v>
      </c>
      <c r="F174" s="551" t="str">
        <f>TEXT(E174,"0000000000")</f>
        <v>17Б0220490</v>
      </c>
    </row>
    <row r="175" spans="1:6" s="561" customFormat="1" ht="22.5" customHeight="1">
      <c r="A175" s="14" t="s">
        <v>918</v>
      </c>
      <c r="B175" s="14" t="s">
        <v>105</v>
      </c>
      <c r="C175" s="14" t="s">
        <v>7</v>
      </c>
      <c r="D175" s="14" t="s">
        <v>929</v>
      </c>
      <c r="E175" s="551" t="str">
        <f>CONCATENATE(A175,B175,C175,D175)</f>
        <v>18Б0160080</v>
      </c>
      <c r="F175" s="551" t="str">
        <f>TEXT(E175,"0000000000")</f>
        <v>18Б0160080</v>
      </c>
    </row>
    <row r="176" spans="1:6" s="561" customFormat="1" ht="19.5" customHeight="1">
      <c r="A176" s="14" t="s">
        <v>918</v>
      </c>
      <c r="B176" s="14" t="s">
        <v>105</v>
      </c>
      <c r="C176" s="14" t="s">
        <v>37</v>
      </c>
      <c r="D176" s="14" t="s">
        <v>933</v>
      </c>
      <c r="E176" s="551" t="str">
        <f>CONCATENATE(A176,B176,C176,D176)</f>
        <v>18Б0220360</v>
      </c>
      <c r="F176" s="551" t="str">
        <f>TEXT(E176,"0000000000")</f>
        <v>18Б0220360</v>
      </c>
    </row>
    <row r="177" spans="1:6" ht="22.5" customHeight="1">
      <c r="A177" s="447" t="s">
        <v>2350</v>
      </c>
      <c r="B177" s="447" t="s">
        <v>105</v>
      </c>
      <c r="C177" s="447" t="s">
        <v>7</v>
      </c>
      <c r="D177" s="442" t="s">
        <v>1861</v>
      </c>
      <c r="E177" s="551" t="str">
        <f>CONCATENATE(A177,B177,C177,D177)</f>
        <v>20Б01L5550</v>
      </c>
      <c r="F177" s="551" t="str">
        <f>TEXT(E177,"0000000000")</f>
        <v>20Б01L5550</v>
      </c>
    </row>
    <row r="178" spans="1:6" ht="19.5" customHeight="1">
      <c r="A178" s="457" t="s">
        <v>2350</v>
      </c>
      <c r="B178" s="457" t="s">
        <v>105</v>
      </c>
      <c r="C178" s="457" t="s">
        <v>37</v>
      </c>
      <c r="D178" s="440" t="s">
        <v>1861</v>
      </c>
      <c r="E178" s="551" t="str">
        <f>CONCATENATE(A178,B178,C178,D178)</f>
        <v>20Б02L5550</v>
      </c>
      <c r="F178" s="551" t="str">
        <f>TEXT(E178,"0000000000")</f>
        <v>20Б02L5550</v>
      </c>
    </row>
    <row r="179" spans="1:6" ht="19.5" customHeight="1">
      <c r="A179" s="457" t="s">
        <v>2350</v>
      </c>
      <c r="B179" s="457" t="s">
        <v>105</v>
      </c>
      <c r="C179" s="457" t="s">
        <v>48</v>
      </c>
      <c r="D179" s="440" t="s">
        <v>477</v>
      </c>
      <c r="E179" s="551" t="str">
        <f>CONCATENATE(A179,B179,C179,D179)</f>
        <v>20Б0320300</v>
      </c>
      <c r="F179" s="551" t="str">
        <f>TEXT(E179,"0000000000")</f>
        <v>20Б0320300</v>
      </c>
    </row>
    <row r="180" spans="1:6" s="561" customFormat="1" ht="18.75" customHeight="1">
      <c r="A180" s="14">
        <v>70</v>
      </c>
      <c r="B180" s="14">
        <v>1</v>
      </c>
      <c r="C180" s="440" t="s">
        <v>12</v>
      </c>
      <c r="D180" s="17">
        <v>10010</v>
      </c>
      <c r="E180" s="551" t="str">
        <f>CONCATENATE(A180,B180,C180,D180)</f>
        <v>7010010010</v>
      </c>
      <c r="F180" s="551" t="str">
        <f>TEXT(E180,"0000000000")</f>
        <v>7010010010</v>
      </c>
    </row>
    <row r="181" spans="1:6" s="561" customFormat="1" ht="22.5" customHeight="1">
      <c r="A181" s="14">
        <v>70</v>
      </c>
      <c r="B181" s="14">
        <v>1</v>
      </c>
      <c r="C181" s="440" t="s">
        <v>12</v>
      </c>
      <c r="D181" s="17">
        <v>10020</v>
      </c>
      <c r="E181" s="551" t="str">
        <f>CONCATENATE(A181,B181,C181,D181)</f>
        <v>7010010020</v>
      </c>
      <c r="F181" s="551" t="str">
        <f>TEXT(E181,"0000000000")</f>
        <v>7010010020</v>
      </c>
    </row>
    <row r="182" spans="1:6" s="561" customFormat="1" ht="18.75" customHeight="1">
      <c r="A182" s="14">
        <v>70</v>
      </c>
      <c r="B182" s="14" t="s">
        <v>94</v>
      </c>
      <c r="C182" s="440" t="s">
        <v>12</v>
      </c>
      <c r="D182" s="17">
        <v>10010</v>
      </c>
      <c r="E182" s="551" t="str">
        <f>CONCATENATE(A182,B182,C182,D182)</f>
        <v>7020010010</v>
      </c>
      <c r="F182" s="551" t="str">
        <f>TEXT(E182,"0000000000")</f>
        <v>7020010010</v>
      </c>
    </row>
    <row r="183" spans="1:6" s="561" customFormat="1" ht="18.75" customHeight="1">
      <c r="A183" s="14">
        <v>70</v>
      </c>
      <c r="B183" s="14">
        <v>2</v>
      </c>
      <c r="C183" s="440" t="s">
        <v>12</v>
      </c>
      <c r="D183" s="17">
        <v>10020</v>
      </c>
      <c r="E183" s="551" t="str">
        <f>CONCATENATE(A183,B183,C183,D183)</f>
        <v>7020010020</v>
      </c>
      <c r="F183" s="551" t="str">
        <f>TEXT(E183,"0000000000")</f>
        <v>7020010020</v>
      </c>
    </row>
    <row r="184" spans="1:6" s="561" customFormat="1" ht="18.75" customHeight="1">
      <c r="A184" s="14">
        <v>70</v>
      </c>
      <c r="B184" s="14" t="s">
        <v>316</v>
      </c>
      <c r="C184" s="440" t="s">
        <v>12</v>
      </c>
      <c r="D184" s="17">
        <v>10010</v>
      </c>
      <c r="E184" s="551" t="str">
        <f>CONCATENATE(A184,B184,C184,D184)</f>
        <v>7030010010</v>
      </c>
      <c r="F184" s="551" t="str">
        <f>TEXT(E184,"0000000000")</f>
        <v>7030010010</v>
      </c>
    </row>
    <row r="185" spans="1:6" s="561" customFormat="1" ht="18.75" customHeight="1">
      <c r="A185" s="14">
        <v>70</v>
      </c>
      <c r="B185" s="14" t="s">
        <v>316</v>
      </c>
      <c r="C185" s="440" t="s">
        <v>12</v>
      </c>
      <c r="D185" s="17">
        <v>10020</v>
      </c>
      <c r="E185" s="551" t="str">
        <f>CONCATENATE(A185,B185,C185,D185)</f>
        <v>7030010020</v>
      </c>
      <c r="F185" s="551" t="str">
        <f>TEXT(E185,"0000000000")</f>
        <v>7030010020</v>
      </c>
    </row>
    <row r="186" spans="1:6" s="561" customFormat="1" ht="18.75" customHeight="1">
      <c r="A186" s="14">
        <v>70</v>
      </c>
      <c r="B186" s="14" t="s">
        <v>326</v>
      </c>
      <c r="C186" s="440" t="s">
        <v>12</v>
      </c>
      <c r="D186" s="17">
        <v>20090</v>
      </c>
      <c r="E186" s="551" t="str">
        <f>CONCATENATE(A186,B186,C186,D186)</f>
        <v>7040020090</v>
      </c>
      <c r="F186" s="551" t="str">
        <f>TEXT(E186,"0000000000")</f>
        <v>7040020090</v>
      </c>
    </row>
    <row r="187" spans="1:6" ht="18.75" customHeight="1">
      <c r="A187" s="14">
        <v>70</v>
      </c>
      <c r="B187" s="14" t="s">
        <v>326</v>
      </c>
      <c r="C187" s="440" t="s">
        <v>12</v>
      </c>
      <c r="D187" s="17">
        <v>98710</v>
      </c>
      <c r="E187" s="551" t="str">
        <f>CONCATENATE(A187,B187,C187,D187)</f>
        <v>7040098710</v>
      </c>
      <c r="F187" s="551" t="str">
        <f>TEXT(E187,"0000000000")</f>
        <v>7040098710</v>
      </c>
    </row>
    <row r="188" spans="1:6" s="561" customFormat="1" ht="18.75" customHeight="1">
      <c r="A188" s="14">
        <v>71</v>
      </c>
      <c r="B188" s="14" t="s">
        <v>15</v>
      </c>
      <c r="C188" s="440" t="s">
        <v>12</v>
      </c>
      <c r="D188" s="17">
        <v>10010</v>
      </c>
      <c r="E188" s="551" t="str">
        <f>CONCATENATE(A188,B188,C188,D188)</f>
        <v>7110010010</v>
      </c>
      <c r="F188" s="551" t="str">
        <f>TEXT(E188,"0000000000")</f>
        <v>7110010010</v>
      </c>
    </row>
    <row r="189" spans="1:6" s="561" customFormat="1" ht="22.5" customHeight="1">
      <c r="A189" s="14">
        <v>71</v>
      </c>
      <c r="B189" s="14" t="s">
        <v>15</v>
      </c>
      <c r="C189" s="440" t="s">
        <v>12</v>
      </c>
      <c r="D189" s="17">
        <v>10020</v>
      </c>
      <c r="E189" s="551" t="str">
        <f>CONCATENATE(A189,B189,C189,D189)</f>
        <v>7110010020</v>
      </c>
      <c r="F189" s="551" t="str">
        <f>TEXT(E189,"0000000000")</f>
        <v>7110010020</v>
      </c>
    </row>
    <row r="190" spans="1:6" s="561" customFormat="1" ht="18.75" customHeight="1">
      <c r="A190" s="14">
        <v>71</v>
      </c>
      <c r="B190" s="14" t="s">
        <v>15</v>
      </c>
      <c r="C190" s="440" t="s">
        <v>12</v>
      </c>
      <c r="D190" s="17">
        <v>11010</v>
      </c>
      <c r="E190" s="551" t="str">
        <f>CONCATENATE(A190,B190,C190,D190)</f>
        <v>7110011010</v>
      </c>
      <c r="F190" s="551" t="str">
        <f>TEXT(E190,"0000000000")</f>
        <v>7110011010</v>
      </c>
    </row>
    <row r="191" spans="1:6" s="561" customFormat="1" ht="18.75" customHeight="1">
      <c r="A191" s="14">
        <v>71</v>
      </c>
      <c r="B191" s="14" t="s">
        <v>15</v>
      </c>
      <c r="C191" s="440" t="s">
        <v>12</v>
      </c>
      <c r="D191" s="17">
        <v>20050</v>
      </c>
      <c r="E191" s="551" t="str">
        <f>CONCATENATE(A191,B191,C191,D191)</f>
        <v>7110020050</v>
      </c>
      <c r="F191" s="551" t="str">
        <f>TEXT(E191,"0000000000")</f>
        <v>7110020050</v>
      </c>
    </row>
    <row r="192" spans="1:6" s="561" customFormat="1" ht="18.75" customHeight="1">
      <c r="A192" s="14">
        <v>71</v>
      </c>
      <c r="B192" s="14" t="s">
        <v>15</v>
      </c>
      <c r="C192" s="440" t="s">
        <v>12</v>
      </c>
      <c r="D192" s="17">
        <v>76630</v>
      </c>
      <c r="E192" s="551" t="str">
        <f>CONCATENATE(A192,B192,C192,D192)</f>
        <v>7110076630</v>
      </c>
      <c r="F192" s="551" t="str">
        <f>TEXT(E192,"0000000000")</f>
        <v>7110076630</v>
      </c>
    </row>
    <row r="193" spans="1:6" s="561" customFormat="1" ht="18.75" customHeight="1">
      <c r="A193" s="14">
        <v>71</v>
      </c>
      <c r="B193" s="14" t="s">
        <v>15</v>
      </c>
      <c r="C193" s="440" t="s">
        <v>12</v>
      </c>
      <c r="D193" s="17">
        <v>76930</v>
      </c>
      <c r="E193" s="551" t="str">
        <f>CONCATENATE(A193,B193,C193,D193)</f>
        <v>7110076930</v>
      </c>
      <c r="F193" s="551" t="str">
        <f>TEXT(E193,"0000000000")</f>
        <v>7110076930</v>
      </c>
    </row>
    <row r="194" spans="1:6" s="561" customFormat="1" ht="18.75" customHeight="1">
      <c r="A194" s="14">
        <v>71</v>
      </c>
      <c r="B194" s="14" t="s">
        <v>94</v>
      </c>
      <c r="C194" s="440" t="s">
        <v>12</v>
      </c>
      <c r="D194" s="17">
        <v>10010</v>
      </c>
      <c r="E194" s="551" t="str">
        <f>CONCATENATE(A194,B194,C194,D194)</f>
        <v>7120010010</v>
      </c>
      <c r="F194" s="551" t="str">
        <f>TEXT(E194,"0000000000")</f>
        <v>7120010010</v>
      </c>
    </row>
    <row r="195" spans="1:6" s="561" customFormat="1" ht="18.75" customHeight="1">
      <c r="A195" s="14">
        <v>71</v>
      </c>
      <c r="B195" s="14" t="s">
        <v>94</v>
      </c>
      <c r="C195" s="440" t="s">
        <v>12</v>
      </c>
      <c r="D195" s="17">
        <v>10020</v>
      </c>
      <c r="E195" s="551" t="str">
        <f>CONCATENATE(A195,B195,C195,D195)</f>
        <v>7120010020</v>
      </c>
      <c r="F195" s="551" t="str">
        <f>TEXT(E195,"0000000000")</f>
        <v>7120010020</v>
      </c>
    </row>
    <row r="196" spans="1:6" s="561" customFormat="1" ht="18.75" customHeight="1">
      <c r="A196" s="14">
        <v>72</v>
      </c>
      <c r="B196" s="14" t="s">
        <v>15</v>
      </c>
      <c r="C196" s="440" t="s">
        <v>12</v>
      </c>
      <c r="D196" s="17">
        <v>10010</v>
      </c>
      <c r="E196" s="551" t="str">
        <f>CONCATENATE(A196,B196,C196,D196)</f>
        <v>7210010010</v>
      </c>
      <c r="F196" s="551" t="str">
        <f>TEXT(E196,"0000000000")</f>
        <v>7210010010</v>
      </c>
    </row>
    <row r="197" spans="1:6" s="561" customFormat="1" ht="22.5" customHeight="1">
      <c r="A197" s="14">
        <v>72</v>
      </c>
      <c r="B197" s="14" t="s">
        <v>15</v>
      </c>
      <c r="C197" s="440" t="s">
        <v>12</v>
      </c>
      <c r="D197" s="17">
        <v>10020</v>
      </c>
      <c r="E197" s="551" t="str">
        <f>CONCATENATE(A197,B197,C197,D197)</f>
        <v>7210010020</v>
      </c>
      <c r="F197" s="551" t="str">
        <f>TEXT(E197,"0000000000")</f>
        <v>7210010020</v>
      </c>
    </row>
    <row r="198" spans="1:6" s="561" customFormat="1" ht="18.75" customHeight="1">
      <c r="A198" s="14">
        <v>73</v>
      </c>
      <c r="B198" s="14" t="s">
        <v>15</v>
      </c>
      <c r="C198" s="440" t="s">
        <v>12</v>
      </c>
      <c r="D198" s="17">
        <v>10010</v>
      </c>
      <c r="E198" s="551" t="str">
        <f>CONCATENATE(A198,B198,C198,D198)</f>
        <v>7310010010</v>
      </c>
      <c r="F198" s="551" t="str">
        <f>TEXT(E198,"0000000000")</f>
        <v>7310010010</v>
      </c>
    </row>
    <row r="199" spans="1:6" s="561" customFormat="1" ht="22.5" customHeight="1">
      <c r="A199" s="14">
        <v>73</v>
      </c>
      <c r="B199" s="14" t="s">
        <v>15</v>
      </c>
      <c r="C199" s="440" t="s">
        <v>12</v>
      </c>
      <c r="D199" s="17">
        <v>10020</v>
      </c>
      <c r="E199" s="551" t="str">
        <f>CONCATENATE(A199,B199,C199,D199)</f>
        <v>7310010020</v>
      </c>
      <c r="F199" s="551" t="str">
        <f>TEXT(E199,"0000000000")</f>
        <v>7310010020</v>
      </c>
    </row>
    <row r="200" spans="1:6" s="561" customFormat="1" ht="18.75" customHeight="1">
      <c r="A200" s="14">
        <v>74</v>
      </c>
      <c r="B200" s="14" t="s">
        <v>15</v>
      </c>
      <c r="C200" s="440" t="s">
        <v>12</v>
      </c>
      <c r="D200" s="17">
        <v>10010</v>
      </c>
      <c r="E200" s="551" t="str">
        <f>CONCATENATE(A200,B200,C200,D200)</f>
        <v>7410010010</v>
      </c>
      <c r="F200" s="551" t="str">
        <f>TEXT(E200,"0000000000")</f>
        <v>7410010010</v>
      </c>
    </row>
    <row r="201" spans="1:6" s="561" customFormat="1" ht="22.5" customHeight="1">
      <c r="A201" s="14">
        <v>74</v>
      </c>
      <c r="B201" s="14" t="s">
        <v>15</v>
      </c>
      <c r="C201" s="440" t="s">
        <v>12</v>
      </c>
      <c r="D201" s="17">
        <v>10020</v>
      </c>
      <c r="E201" s="551" t="str">
        <f>CONCATENATE(A201,B201,C201,D201)</f>
        <v>7410010020</v>
      </c>
      <c r="F201" s="551" t="str">
        <f>TEXT(E201,"0000000000")</f>
        <v>7410010020</v>
      </c>
    </row>
    <row r="202" spans="1:6" s="561" customFormat="1" ht="18.75" customHeight="1">
      <c r="A202" s="14">
        <v>75</v>
      </c>
      <c r="B202" s="14" t="s">
        <v>15</v>
      </c>
      <c r="C202" s="440" t="s">
        <v>12</v>
      </c>
      <c r="D202" s="17">
        <v>10010</v>
      </c>
      <c r="E202" s="551" t="str">
        <f>CONCATENATE(A202,B202,C202,D202)</f>
        <v>7510010010</v>
      </c>
      <c r="F202" s="551" t="str">
        <f>TEXT(E202,"0000000000")</f>
        <v>7510010010</v>
      </c>
    </row>
    <row r="203" spans="1:6" s="561" customFormat="1" ht="22.5" customHeight="1">
      <c r="A203" s="14">
        <v>75</v>
      </c>
      <c r="B203" s="14" t="s">
        <v>15</v>
      </c>
      <c r="C203" s="440" t="s">
        <v>12</v>
      </c>
      <c r="D203" s="17">
        <v>10020</v>
      </c>
      <c r="E203" s="551" t="str">
        <f>CONCATENATE(A203,B203,C203,D203)</f>
        <v>7510010020</v>
      </c>
      <c r="F203" s="551" t="str">
        <f>TEXT(E203,"0000000000")</f>
        <v>7510010020</v>
      </c>
    </row>
    <row r="204" spans="1:6" s="561" customFormat="1" ht="18.75" customHeight="1">
      <c r="A204" s="14">
        <v>75</v>
      </c>
      <c r="B204" s="14" t="s">
        <v>15</v>
      </c>
      <c r="C204" s="440" t="s">
        <v>12</v>
      </c>
      <c r="D204" s="17">
        <v>11010</v>
      </c>
      <c r="E204" s="551" t="str">
        <f>CONCATENATE(A204,B204,C204,D204)</f>
        <v>7510011010</v>
      </c>
      <c r="F204" s="551" t="str">
        <f>TEXT(E204,"0000000000")</f>
        <v>7510011010</v>
      </c>
    </row>
    <row r="205" spans="1:6" s="561" customFormat="1" ht="18.75" customHeight="1">
      <c r="A205" s="14">
        <v>75</v>
      </c>
      <c r="B205" s="14" t="s">
        <v>15</v>
      </c>
      <c r="C205" s="440" t="s">
        <v>12</v>
      </c>
      <c r="D205" s="17">
        <v>76200</v>
      </c>
      <c r="E205" s="551" t="str">
        <f>CONCATENATE(A205,B205,C205,D205)</f>
        <v>7510076200</v>
      </c>
      <c r="F205" s="551" t="str">
        <f>TEXT(E205,"0000000000")</f>
        <v>7510076200</v>
      </c>
    </row>
    <row r="206" spans="1:6" s="561" customFormat="1" ht="18.75" customHeight="1">
      <c r="A206" s="14">
        <v>76</v>
      </c>
      <c r="B206" s="14" t="s">
        <v>15</v>
      </c>
      <c r="C206" s="440" t="s">
        <v>12</v>
      </c>
      <c r="D206" s="17">
        <v>10010</v>
      </c>
      <c r="E206" s="551" t="str">
        <f>CONCATENATE(A206,B206,C206,D206)</f>
        <v>7610010010</v>
      </c>
      <c r="F206" s="551" t="str">
        <f>TEXT(E206,"0000000000")</f>
        <v>7610010010</v>
      </c>
    </row>
    <row r="207" spans="1:6" s="561" customFormat="1" ht="22.5" customHeight="1">
      <c r="A207" s="14">
        <v>76</v>
      </c>
      <c r="B207" s="14" t="s">
        <v>15</v>
      </c>
      <c r="C207" s="440" t="s">
        <v>12</v>
      </c>
      <c r="D207" s="17">
        <v>10020</v>
      </c>
      <c r="E207" s="551" t="str">
        <f>CONCATENATE(A207,B207,C207,D207)</f>
        <v>7610010020</v>
      </c>
      <c r="F207" s="551" t="str">
        <f>TEXT(E207,"0000000000")</f>
        <v>7610010020</v>
      </c>
    </row>
    <row r="208" spans="1:6" s="561" customFormat="1" ht="18.75" customHeight="1">
      <c r="A208" s="14">
        <v>76</v>
      </c>
      <c r="B208" s="14" t="s">
        <v>94</v>
      </c>
      <c r="C208" s="440" t="s">
        <v>12</v>
      </c>
      <c r="D208" s="17">
        <v>20250</v>
      </c>
      <c r="E208" s="551" t="str">
        <f>CONCATENATE(A208,B208,C208,D208)</f>
        <v>7620020250</v>
      </c>
      <c r="F208" s="551" t="str">
        <f>TEXT(E208,"0000000000")</f>
        <v>7620020250</v>
      </c>
    </row>
    <row r="209" spans="1:6" s="561" customFormat="1" ht="18.75" customHeight="1">
      <c r="A209" s="14">
        <v>77</v>
      </c>
      <c r="B209" s="14" t="s">
        <v>15</v>
      </c>
      <c r="C209" s="440" t="s">
        <v>12</v>
      </c>
      <c r="D209" s="17">
        <v>10010</v>
      </c>
      <c r="E209" s="551" t="str">
        <f>CONCATENATE(A209,B209,C209,D209)</f>
        <v>7710010010</v>
      </c>
      <c r="F209" s="551" t="str">
        <f>TEXT(E209,"0000000000")</f>
        <v>7710010010</v>
      </c>
    </row>
    <row r="210" spans="1:6" s="561" customFormat="1" ht="22.5" customHeight="1">
      <c r="A210" s="14">
        <v>77</v>
      </c>
      <c r="B210" s="14" t="s">
        <v>15</v>
      </c>
      <c r="C210" s="440" t="s">
        <v>12</v>
      </c>
      <c r="D210" s="17">
        <v>10020</v>
      </c>
      <c r="E210" s="551" t="str">
        <f>CONCATENATE(A210,B210,C210,D210)</f>
        <v>7710010020</v>
      </c>
      <c r="F210" s="551" t="str">
        <f>TEXT(E210,"0000000000")</f>
        <v>7710010020</v>
      </c>
    </row>
    <row r="211" spans="1:6" s="561" customFormat="1" ht="18.75" customHeight="1">
      <c r="A211" s="14">
        <v>77</v>
      </c>
      <c r="B211" s="14" t="s">
        <v>15</v>
      </c>
      <c r="C211" s="440" t="s">
        <v>12</v>
      </c>
      <c r="D211" s="17">
        <v>76100</v>
      </c>
      <c r="E211" s="551" t="str">
        <f>CONCATENATE(A211,B211,C211,D211)</f>
        <v>7710076100</v>
      </c>
      <c r="F211" s="551" t="str">
        <f>TEXT(E211,"0000000000")</f>
        <v>7710076100</v>
      </c>
    </row>
    <row r="212" spans="1:6" s="561" customFormat="1" ht="18.75" customHeight="1">
      <c r="A212" s="14">
        <v>77</v>
      </c>
      <c r="B212" s="14" t="s">
        <v>15</v>
      </c>
      <c r="C212" s="440" t="s">
        <v>12</v>
      </c>
      <c r="D212" s="17">
        <v>76210</v>
      </c>
      <c r="E212" s="551" t="str">
        <f>CONCATENATE(A212,B212,C212,D212)</f>
        <v>7710076210</v>
      </c>
      <c r="F212" s="551" t="str">
        <f>TEXT(E212,"0000000000")</f>
        <v>7710076210</v>
      </c>
    </row>
    <row r="213" spans="1:6" s="561" customFormat="1" ht="18.75" customHeight="1">
      <c r="A213" s="14">
        <v>78</v>
      </c>
      <c r="B213" s="14" t="s">
        <v>15</v>
      </c>
      <c r="C213" s="440" t="s">
        <v>12</v>
      </c>
      <c r="D213" s="17">
        <v>10010</v>
      </c>
      <c r="E213" s="551" t="str">
        <f>CONCATENATE(A213,B213,C213,D213)</f>
        <v>7810010010</v>
      </c>
      <c r="F213" s="551" t="str">
        <f>TEXT(E213,"0000000000")</f>
        <v>7810010010</v>
      </c>
    </row>
    <row r="214" spans="1:6" s="561" customFormat="1" ht="22.5" customHeight="1">
      <c r="A214" s="14">
        <v>78</v>
      </c>
      <c r="B214" s="14" t="s">
        <v>15</v>
      </c>
      <c r="C214" s="440" t="s">
        <v>12</v>
      </c>
      <c r="D214" s="17">
        <v>10020</v>
      </c>
      <c r="E214" s="551" t="str">
        <f>CONCATENATE(A214,B214,C214,D214)</f>
        <v>7810010020</v>
      </c>
      <c r="F214" s="551" t="str">
        <f>TEXT(E214,"0000000000")</f>
        <v>7810010020</v>
      </c>
    </row>
    <row r="215" spans="1:6" s="561" customFormat="1" ht="18.75" customHeight="1">
      <c r="A215" s="14" t="s">
        <v>1907</v>
      </c>
      <c r="B215" s="14" t="s">
        <v>15</v>
      </c>
      <c r="C215" s="440" t="s">
        <v>12</v>
      </c>
      <c r="D215" s="17">
        <v>11010</v>
      </c>
      <c r="E215" s="551" t="str">
        <f>CONCATENATE(A215,B215,C215,D215)</f>
        <v>7810011010</v>
      </c>
      <c r="F215" s="551" t="str">
        <f>TEXT(E215,"0000000000")</f>
        <v>7810011010</v>
      </c>
    </row>
    <row r="216" spans="1:6" s="561" customFormat="1" ht="18.75" customHeight="1">
      <c r="A216" s="14">
        <v>80</v>
      </c>
      <c r="B216" s="14" t="s">
        <v>15</v>
      </c>
      <c r="C216" s="440" t="s">
        <v>12</v>
      </c>
      <c r="D216" s="17">
        <v>10010</v>
      </c>
      <c r="E216" s="551" t="str">
        <f>CONCATENATE(A216,B216,C216,D216)</f>
        <v>8010010010</v>
      </c>
      <c r="F216" s="551" t="str">
        <f>TEXT(E216,"0000000000")</f>
        <v>8010010010</v>
      </c>
    </row>
    <row r="217" spans="1:6" s="561" customFormat="1" ht="22.5" customHeight="1">
      <c r="A217" s="14">
        <v>80</v>
      </c>
      <c r="B217" s="14" t="s">
        <v>15</v>
      </c>
      <c r="C217" s="440" t="s">
        <v>12</v>
      </c>
      <c r="D217" s="17">
        <v>10020</v>
      </c>
      <c r="E217" s="551" t="str">
        <f>CONCATENATE(A217,B217,C217,D217)</f>
        <v>8010010020</v>
      </c>
      <c r="F217" s="551" t="str">
        <f>TEXT(E217,"0000000000")</f>
        <v>8010010020</v>
      </c>
    </row>
    <row r="218" spans="1:6" s="561" customFormat="1" ht="18.75" customHeight="1">
      <c r="A218" s="14">
        <v>80</v>
      </c>
      <c r="B218" s="14" t="s">
        <v>15</v>
      </c>
      <c r="C218" s="440" t="s">
        <v>12</v>
      </c>
      <c r="D218" s="17">
        <v>76200</v>
      </c>
      <c r="E218" s="551" t="str">
        <f>CONCATENATE(A218,B218,C218,D218)</f>
        <v>8010076200</v>
      </c>
      <c r="F218" s="551" t="str">
        <f>TEXT(E218,"0000000000")</f>
        <v>8010076200</v>
      </c>
    </row>
    <row r="219" spans="1:6" s="561" customFormat="1" ht="18.75" customHeight="1">
      <c r="A219" s="14">
        <v>80</v>
      </c>
      <c r="B219" s="14" t="s">
        <v>15</v>
      </c>
      <c r="C219" s="440" t="s">
        <v>12</v>
      </c>
      <c r="D219" s="17">
        <v>76360</v>
      </c>
      <c r="E219" s="551" t="str">
        <f>CONCATENATE(A219,B219,C219,D219)</f>
        <v>8010076360</v>
      </c>
      <c r="F219" s="551" t="str">
        <f>TEXT(E219,"0000000000")</f>
        <v>8010076360</v>
      </c>
    </row>
    <row r="220" spans="1:6" s="561" customFormat="1" ht="18.75" customHeight="1">
      <c r="A220" s="14">
        <v>81</v>
      </c>
      <c r="B220" s="14" t="s">
        <v>15</v>
      </c>
      <c r="C220" s="440" t="s">
        <v>12</v>
      </c>
      <c r="D220" s="17">
        <v>10010</v>
      </c>
      <c r="E220" s="551" t="str">
        <f>CONCATENATE(A220,B220,C220,D220)</f>
        <v>8110010010</v>
      </c>
      <c r="F220" s="551" t="str">
        <f>TEXT(E220,"0000000000")</f>
        <v>8110010010</v>
      </c>
    </row>
    <row r="221" spans="1:6" s="561" customFormat="1" ht="22.5" customHeight="1">
      <c r="A221" s="14">
        <v>81</v>
      </c>
      <c r="B221" s="14" t="s">
        <v>15</v>
      </c>
      <c r="C221" s="440" t="s">
        <v>12</v>
      </c>
      <c r="D221" s="17">
        <v>10020</v>
      </c>
      <c r="E221" s="551" t="str">
        <f>CONCATENATE(A221,B221,C221,D221)</f>
        <v>8110010020</v>
      </c>
      <c r="F221" s="551" t="str">
        <f>TEXT(E221,"0000000000")</f>
        <v>8110010020</v>
      </c>
    </row>
    <row r="222" spans="1:6" s="561" customFormat="1" ht="18.75" customHeight="1">
      <c r="A222" s="14">
        <v>81</v>
      </c>
      <c r="B222" s="14" t="s">
        <v>15</v>
      </c>
      <c r="C222" s="440" t="s">
        <v>12</v>
      </c>
      <c r="D222" s="17">
        <v>76200</v>
      </c>
      <c r="E222" s="551" t="str">
        <f>CONCATENATE(A222,B222,C222,D222)</f>
        <v>8110076200</v>
      </c>
      <c r="F222" s="551" t="str">
        <f>TEXT(E222,"0000000000")</f>
        <v>8110076200</v>
      </c>
    </row>
    <row r="223" spans="1:6" s="561" customFormat="1" ht="18.75" customHeight="1">
      <c r="A223" s="14">
        <v>81</v>
      </c>
      <c r="B223" s="14" t="s">
        <v>15</v>
      </c>
      <c r="C223" s="440" t="s">
        <v>12</v>
      </c>
      <c r="D223" s="17">
        <v>76360</v>
      </c>
      <c r="E223" s="551" t="str">
        <f>CONCATENATE(A223,B223,C223,D223)</f>
        <v>8110076360</v>
      </c>
      <c r="F223" s="551" t="str">
        <f>TEXT(E223,"0000000000")</f>
        <v>8110076360</v>
      </c>
    </row>
    <row r="224" spans="1:6" s="561" customFormat="1" ht="18.75" customHeight="1">
      <c r="A224" s="14">
        <v>82</v>
      </c>
      <c r="B224" s="14" t="s">
        <v>15</v>
      </c>
      <c r="C224" s="440" t="s">
        <v>12</v>
      </c>
      <c r="D224" s="17">
        <v>10010</v>
      </c>
      <c r="E224" s="551" t="str">
        <f>CONCATENATE(A224,B224,C224,D224)</f>
        <v>8210010010</v>
      </c>
      <c r="F224" s="551" t="str">
        <f>TEXT(E224,"0000000000")</f>
        <v>8210010010</v>
      </c>
    </row>
    <row r="225" spans="1:6" s="561" customFormat="1" ht="22.5" customHeight="1">
      <c r="A225" s="14">
        <v>82</v>
      </c>
      <c r="B225" s="14" t="s">
        <v>15</v>
      </c>
      <c r="C225" s="440" t="s">
        <v>12</v>
      </c>
      <c r="D225" s="17">
        <v>10020</v>
      </c>
      <c r="E225" s="551" t="str">
        <f>CONCATENATE(A225,B225,C225,D225)</f>
        <v>8210010020</v>
      </c>
      <c r="F225" s="551" t="str">
        <f>TEXT(E225,"0000000000")</f>
        <v>8210010020</v>
      </c>
    </row>
    <row r="226" spans="1:6" s="561" customFormat="1" ht="18.75" customHeight="1">
      <c r="A226" s="14">
        <v>82</v>
      </c>
      <c r="B226" s="14" t="s">
        <v>15</v>
      </c>
      <c r="C226" s="440" t="s">
        <v>12</v>
      </c>
      <c r="D226" s="17">
        <v>76200</v>
      </c>
      <c r="E226" s="551" t="str">
        <f>CONCATENATE(A226,B226,C226,D226)</f>
        <v>8210076200</v>
      </c>
      <c r="F226" s="551" t="str">
        <f>TEXT(E226,"0000000000")</f>
        <v>8210076200</v>
      </c>
    </row>
    <row r="227" spans="1:6" s="561" customFormat="1" ht="18.75" customHeight="1">
      <c r="A227" s="14">
        <v>82</v>
      </c>
      <c r="B227" s="14" t="s">
        <v>15</v>
      </c>
      <c r="C227" s="440" t="s">
        <v>12</v>
      </c>
      <c r="D227" s="17">
        <v>76360</v>
      </c>
      <c r="E227" s="551" t="str">
        <f>CONCATENATE(A227,B227,C227,D227)</f>
        <v>8210076360</v>
      </c>
      <c r="F227" s="551" t="str">
        <f>TEXT(E227,"0000000000")</f>
        <v>8210076360</v>
      </c>
    </row>
    <row r="228" spans="1:6" s="561" customFormat="1" ht="18.75" customHeight="1">
      <c r="A228" s="14">
        <v>83</v>
      </c>
      <c r="B228" s="14" t="s">
        <v>15</v>
      </c>
      <c r="C228" s="440" t="s">
        <v>12</v>
      </c>
      <c r="D228" s="17">
        <v>10010</v>
      </c>
      <c r="E228" s="551" t="str">
        <f>CONCATENATE(A228,B228,C228,D228)</f>
        <v>8310010010</v>
      </c>
      <c r="F228" s="551" t="str">
        <f>TEXT(E228,"0000000000")</f>
        <v>8310010010</v>
      </c>
    </row>
    <row r="229" spans="1:6" s="561" customFormat="1" ht="22.5" customHeight="1">
      <c r="A229" s="14">
        <v>83</v>
      </c>
      <c r="B229" s="14" t="s">
        <v>15</v>
      </c>
      <c r="C229" s="440" t="s">
        <v>12</v>
      </c>
      <c r="D229" s="17">
        <v>10020</v>
      </c>
      <c r="E229" s="551" t="str">
        <f>CONCATENATE(A229,B229,C229,D229)</f>
        <v>8310010020</v>
      </c>
      <c r="F229" s="551" t="str">
        <f>TEXT(E229,"0000000000")</f>
        <v>8310010020</v>
      </c>
    </row>
    <row r="230" spans="1:6" s="561" customFormat="1" ht="18.75" customHeight="1">
      <c r="A230" s="14" t="s">
        <v>1184</v>
      </c>
      <c r="B230" s="14" t="s">
        <v>15</v>
      </c>
      <c r="C230" s="440" t="s">
        <v>12</v>
      </c>
      <c r="D230" s="17">
        <v>20050</v>
      </c>
      <c r="E230" s="551" t="str">
        <f>CONCATENATE(A230,B230,C230,D230)</f>
        <v>8310020050</v>
      </c>
      <c r="F230" s="551" t="str">
        <f>TEXT(E230,"0000000000")</f>
        <v>8310020050</v>
      </c>
    </row>
    <row r="231" spans="1:6" s="561" customFormat="1" ht="18.75" customHeight="1">
      <c r="A231" s="14">
        <v>84</v>
      </c>
      <c r="B231" s="14" t="s">
        <v>15</v>
      </c>
      <c r="C231" s="440" t="s">
        <v>12</v>
      </c>
      <c r="D231" s="17">
        <v>10010</v>
      </c>
      <c r="E231" s="551" t="str">
        <f>CONCATENATE(A231,B231,C231,D231)</f>
        <v>8410010010</v>
      </c>
      <c r="F231" s="551" t="str">
        <f>TEXT(E231,"0000000000")</f>
        <v>8410010010</v>
      </c>
    </row>
    <row r="232" spans="1:6" s="561" customFormat="1" ht="22.5" customHeight="1">
      <c r="A232" s="14">
        <v>84</v>
      </c>
      <c r="B232" s="14" t="s">
        <v>15</v>
      </c>
      <c r="C232" s="440" t="s">
        <v>12</v>
      </c>
      <c r="D232" s="17">
        <v>10020</v>
      </c>
      <c r="E232" s="551" t="str">
        <f>CONCATENATE(A232,B232,C232,D232)</f>
        <v>8410010020</v>
      </c>
      <c r="F232" s="551" t="str">
        <f>TEXT(E232,"0000000000")</f>
        <v>8410010020</v>
      </c>
    </row>
    <row r="233" spans="1:6" s="561" customFormat="1" ht="18.75" customHeight="1">
      <c r="A233" s="14">
        <v>84</v>
      </c>
      <c r="B233" s="14" t="s">
        <v>94</v>
      </c>
      <c r="C233" s="440" t="s">
        <v>12</v>
      </c>
      <c r="D233" s="17">
        <v>20740</v>
      </c>
      <c r="E233" s="551" t="str">
        <f>CONCATENATE(A233,B233,C233,D233)</f>
        <v>8420020740</v>
      </c>
      <c r="F233" s="551" t="str">
        <f>TEXT(E233,"0000000000")</f>
        <v>8420020740</v>
      </c>
    </row>
    <row r="234" spans="1:6" s="561" customFormat="1" ht="18.75" customHeight="1">
      <c r="A234" s="14">
        <v>84</v>
      </c>
      <c r="B234" s="14" t="s">
        <v>94</v>
      </c>
      <c r="C234" s="440" t="s">
        <v>12</v>
      </c>
      <c r="D234" s="17">
        <v>21100</v>
      </c>
      <c r="E234" s="551" t="str">
        <f>CONCATENATE(A234,B234,C234,D234)</f>
        <v>8420021100</v>
      </c>
      <c r="F234" s="551" t="str">
        <f>TEXT(E234,"0000000000")</f>
        <v>8420021100</v>
      </c>
    </row>
    <row r="235" spans="1:6" s="561" customFormat="1" ht="18.75" customHeight="1">
      <c r="A235" s="14">
        <v>84</v>
      </c>
      <c r="B235" s="14" t="s">
        <v>94</v>
      </c>
      <c r="C235" s="440" t="s">
        <v>12</v>
      </c>
      <c r="D235" s="17">
        <v>21210</v>
      </c>
      <c r="E235" s="551" t="str">
        <f>CONCATENATE(A235,B235,C235,D235)</f>
        <v>8420021210</v>
      </c>
      <c r="F235" s="551" t="str">
        <f>TEXT(E235,"0000000000")</f>
        <v>8420021210</v>
      </c>
    </row>
    <row r="236" spans="1:6" s="561" customFormat="1" ht="18.75" customHeight="1">
      <c r="A236" s="14">
        <v>85</v>
      </c>
      <c r="B236" s="14" t="s">
        <v>15</v>
      </c>
      <c r="C236" s="440" t="s">
        <v>12</v>
      </c>
      <c r="D236" s="17">
        <v>10010</v>
      </c>
      <c r="E236" s="551" t="str">
        <f>CONCATENATE(A236,B236,C236,D236)</f>
        <v>8510010010</v>
      </c>
      <c r="F236" s="551" t="str">
        <f>TEXT(E236,"0000000000")</f>
        <v>8510010010</v>
      </c>
    </row>
    <row r="237" spans="1:6" s="561" customFormat="1" ht="22.5" customHeight="1">
      <c r="A237" s="14">
        <v>85</v>
      </c>
      <c r="B237" s="14" t="s">
        <v>15</v>
      </c>
      <c r="C237" s="440" t="s">
        <v>12</v>
      </c>
      <c r="D237" s="17">
        <v>10020</v>
      </c>
      <c r="E237" s="551" t="str">
        <f>CONCATENATE(A237,B237,C237,D237)</f>
        <v>8510010020</v>
      </c>
      <c r="F237" s="551" t="str">
        <f>TEXT(E237,"0000000000")</f>
        <v>8510010020</v>
      </c>
    </row>
    <row r="238" spans="1:6" s="561" customFormat="1" ht="18.75" customHeight="1">
      <c r="A238" s="14" t="s">
        <v>1599</v>
      </c>
      <c r="B238" s="14" t="s">
        <v>15</v>
      </c>
      <c r="C238" s="440" t="s">
        <v>12</v>
      </c>
      <c r="D238" s="17">
        <v>10010</v>
      </c>
      <c r="E238" s="551" t="str">
        <f>CONCATENATE(A238,B238,C238,D238)</f>
        <v>8610010010</v>
      </c>
      <c r="F238" s="551" t="str">
        <f>TEXT(E238,"0000000000")</f>
        <v>8610010010</v>
      </c>
    </row>
    <row r="239" spans="1:6" s="561" customFormat="1" ht="22.5" customHeight="1">
      <c r="A239" s="14" t="s">
        <v>1599</v>
      </c>
      <c r="B239" s="14" t="s">
        <v>15</v>
      </c>
      <c r="C239" s="440" t="s">
        <v>12</v>
      </c>
      <c r="D239" s="17">
        <v>10020</v>
      </c>
      <c r="E239" s="551" t="str">
        <f>CONCATENATE(A239,B239,C239,D239)</f>
        <v>8610010020</v>
      </c>
      <c r="F239" s="551" t="str">
        <f>TEXT(E239,"0000000000")</f>
        <v>8610010020</v>
      </c>
    </row>
    <row r="240" spans="1:6" s="561" customFormat="1" ht="18.75" customHeight="1">
      <c r="A240" s="14" t="s">
        <v>1600</v>
      </c>
      <c r="B240" s="14" t="s">
        <v>15</v>
      </c>
      <c r="C240" s="440" t="s">
        <v>12</v>
      </c>
      <c r="D240" s="17">
        <v>10050</v>
      </c>
      <c r="E240" s="551" t="str">
        <f>CONCATENATE(A240,B240,C240,D240)</f>
        <v>9810010050</v>
      </c>
      <c r="F240" s="551" t="str">
        <f>TEXT(E240,"0000000000")</f>
        <v>9810010050</v>
      </c>
    </row>
    <row r="241" spans="1:6" s="561" customFormat="1" ht="22.5" customHeight="1">
      <c r="A241" s="14" t="s">
        <v>1600</v>
      </c>
      <c r="B241" s="14" t="s">
        <v>15</v>
      </c>
      <c r="C241" s="440" t="s">
        <v>12</v>
      </c>
      <c r="D241" s="17">
        <v>20020</v>
      </c>
      <c r="E241" s="551" t="str">
        <f>CONCATENATE(A241,B241,C241,D241)</f>
        <v>9810020020</v>
      </c>
      <c r="F241" s="551" t="str">
        <f>TEXT(E241,"0000000000")</f>
        <v>9810020020</v>
      </c>
    </row>
    <row r="242" spans="1:6" s="561" customFormat="1" ht="18.75" customHeight="1">
      <c r="A242" s="14" t="s">
        <v>1600</v>
      </c>
      <c r="B242" s="14" t="s">
        <v>15</v>
      </c>
      <c r="C242" s="440" t="s">
        <v>12</v>
      </c>
      <c r="D242" s="17">
        <v>20110</v>
      </c>
      <c r="E242" s="551" t="str">
        <f>CONCATENATE(A242,B242,C242,D242)</f>
        <v>9810020110</v>
      </c>
      <c r="F242" s="551" t="str">
        <f>TEXT(E242,"0000000000")</f>
        <v>9810020110</v>
      </c>
    </row>
    <row r="243" spans="1:6" ht="18.75" customHeight="1">
      <c r="A243" s="14" t="s">
        <v>1600</v>
      </c>
      <c r="B243" s="14" t="s">
        <v>15</v>
      </c>
      <c r="C243" s="440" t="s">
        <v>12</v>
      </c>
      <c r="D243" s="17">
        <v>20950</v>
      </c>
      <c r="E243" s="551" t="str">
        <f>CONCATENATE(A243,B243,C243,D243)</f>
        <v>9810020950</v>
      </c>
      <c r="F243" s="551" t="str">
        <f>TEXT(E243,"0000000000")</f>
        <v>9810020950</v>
      </c>
    </row>
    <row r="244" spans="1:6" ht="18.75" customHeight="1">
      <c r="A244" s="458" t="s">
        <v>1600</v>
      </c>
      <c r="B244" s="458" t="s">
        <v>15</v>
      </c>
      <c r="C244" s="442" t="s">
        <v>12</v>
      </c>
      <c r="D244" s="460">
        <v>21020</v>
      </c>
      <c r="E244" s="551" t="str">
        <f>CONCATENATE(A244,B244,C244,D244)</f>
        <v>9810021020</v>
      </c>
      <c r="F244" s="551" t="str">
        <f>TEXT(E244,"0000000000")</f>
        <v>9810021020</v>
      </c>
    </row>
    <row r="245" spans="1:6" s="561" customFormat="1" ht="18.75" customHeight="1">
      <c r="A245" s="14" t="s">
        <v>1600</v>
      </c>
      <c r="B245" s="14" t="s">
        <v>15</v>
      </c>
      <c r="C245" s="440" t="s">
        <v>12</v>
      </c>
      <c r="D245" s="17">
        <v>21170</v>
      </c>
      <c r="E245" s="551" t="str">
        <f>CONCATENATE(A245,B245,C245,D245)</f>
        <v>9810021170</v>
      </c>
      <c r="F245" s="551" t="str">
        <f>TEXT(E245,"0000000000")</f>
        <v>9810021170</v>
      </c>
    </row>
    <row r="246" spans="1:6" s="561" customFormat="1" ht="18.75" customHeight="1">
      <c r="A246" s="458" t="s">
        <v>1600</v>
      </c>
      <c r="B246" s="458" t="s">
        <v>15</v>
      </c>
      <c r="C246" s="442" t="s">
        <v>12</v>
      </c>
      <c r="D246" s="460">
        <v>21350</v>
      </c>
      <c r="E246" s="551" t="str">
        <f>CONCATENATE(A246,B246,C246,D246)</f>
        <v>9810021350</v>
      </c>
      <c r="F246" s="551" t="str">
        <f>TEXT(E246,"0000000000")</f>
        <v>9810021350</v>
      </c>
    </row>
    <row r="247" spans="1:6" s="561" customFormat="1" ht="18.75" customHeight="1">
      <c r="A247" s="459" t="s">
        <v>1600</v>
      </c>
      <c r="B247" s="459" t="s">
        <v>15</v>
      </c>
      <c r="C247" s="443" t="s">
        <v>12</v>
      </c>
      <c r="D247" s="461">
        <v>21440</v>
      </c>
      <c r="E247" s="551" t="str">
        <f>CONCATENATE(A247,B247,C247,D247)</f>
        <v>9810021440</v>
      </c>
      <c r="F247" s="551" t="str">
        <f>TEXT(E247,"0000000000")</f>
        <v>9810021440</v>
      </c>
    </row>
    <row r="248" spans="1:6" s="561" customFormat="1" ht="18.75" customHeight="1">
      <c r="A248" s="458" t="s">
        <v>1600</v>
      </c>
      <c r="B248" s="458" t="s">
        <v>15</v>
      </c>
      <c r="C248" s="442" t="s">
        <v>12</v>
      </c>
      <c r="D248" s="460">
        <v>21450</v>
      </c>
      <c r="E248" s="551" t="str">
        <f>CONCATENATE(A248,B248,C248,D248)</f>
        <v>9810021450</v>
      </c>
      <c r="F248" s="551" t="str">
        <f>TEXT(E248,"0000000000")</f>
        <v>9810021450</v>
      </c>
    </row>
    <row r="249" spans="1:6" s="561" customFormat="1" ht="18.75" customHeight="1">
      <c r="A249" s="14" t="s">
        <v>1600</v>
      </c>
      <c r="B249" s="14" t="s">
        <v>15</v>
      </c>
      <c r="C249" s="440" t="s">
        <v>12</v>
      </c>
      <c r="D249" s="17">
        <v>21520</v>
      </c>
      <c r="E249" s="551" t="str">
        <f>CONCATENATE(A249,B249,C249,D249)</f>
        <v>9810021520</v>
      </c>
      <c r="F249" s="551" t="str">
        <f>TEXT(E249,"0000000000")</f>
        <v>9810021520</v>
      </c>
    </row>
    <row r="250" spans="1:6" s="561" customFormat="1" ht="18.75" customHeight="1">
      <c r="A250" s="14" t="s">
        <v>1600</v>
      </c>
      <c r="B250" s="14" t="s">
        <v>15</v>
      </c>
      <c r="C250" s="440" t="s">
        <v>12</v>
      </c>
      <c r="D250" s="17">
        <v>21530</v>
      </c>
      <c r="E250" s="551" t="str">
        <f>CONCATENATE(A250,B250,C250,D250)</f>
        <v>9810021530</v>
      </c>
      <c r="F250" s="551" t="str">
        <f>TEXT(E250,"0000000000")</f>
        <v>9810021530</v>
      </c>
    </row>
    <row r="251" spans="1:6" s="561" customFormat="1" ht="18.75" customHeight="1">
      <c r="A251" s="14" t="s">
        <v>1600</v>
      </c>
      <c r="B251" s="14" t="s">
        <v>15</v>
      </c>
      <c r="C251" s="440" t="s">
        <v>12</v>
      </c>
      <c r="D251" s="17">
        <v>21540</v>
      </c>
      <c r="E251" s="551" t="str">
        <f>CONCATENATE(A251,B251,C251,D251)</f>
        <v>9810021540</v>
      </c>
      <c r="F251" s="551" t="str">
        <f>TEXT(E251,"0000000000")</f>
        <v>9810021540</v>
      </c>
    </row>
    <row r="252" spans="1:6" s="561" customFormat="1" ht="18.75" customHeight="1">
      <c r="A252" s="14" t="s">
        <v>1600</v>
      </c>
      <c r="B252" s="14" t="s">
        <v>15</v>
      </c>
      <c r="C252" s="440" t="s">
        <v>12</v>
      </c>
      <c r="D252" s="17">
        <v>51200</v>
      </c>
      <c r="E252" s="551" t="str">
        <f>CONCATENATE(A252,B252,C252,D252)</f>
        <v>9810051200</v>
      </c>
      <c r="F252" s="551" t="str">
        <f>TEXT(E252,"0000000000")</f>
        <v>9810051200</v>
      </c>
    </row>
    <row r="253" spans="1:6" s="561" customFormat="1" ht="18.75" customHeight="1">
      <c r="A253" s="14" t="s">
        <v>1600</v>
      </c>
      <c r="B253" s="14" t="s">
        <v>15</v>
      </c>
      <c r="C253" s="440" t="s">
        <v>12</v>
      </c>
      <c r="D253" s="17">
        <v>76610</v>
      </c>
      <c r="E253" s="551" t="str">
        <f>CONCATENATE(A253,B253,C253,D253)</f>
        <v>9810076610</v>
      </c>
      <c r="F253" s="551" t="str">
        <f>TEXT(E253,"0000000000")</f>
        <v>9810076610</v>
      </c>
    </row>
    <row r="254" spans="1:6" s="561" customFormat="1" ht="18.75" customHeight="1">
      <c r="A254" s="14" t="s">
        <v>1600</v>
      </c>
      <c r="B254" s="14" t="s">
        <v>15</v>
      </c>
      <c r="C254" s="440" t="s">
        <v>12</v>
      </c>
      <c r="D254" s="17" t="s">
        <v>2351</v>
      </c>
      <c r="E254" s="551" t="str">
        <f>CONCATENATE(A254,B254,C254,D254)</f>
        <v>98100S6420</v>
      </c>
      <c r="F254" s="551" t="str">
        <f>TEXT(E254,"0000000000")</f>
        <v>98100S6420</v>
      </c>
    </row>
    <row r="255" spans="1:6" ht="18.75" customHeight="1">
      <c r="A255" s="464"/>
      <c r="B255" s="464"/>
      <c r="C255" s="464"/>
      <c r="D255" s="464"/>
    </row>
    <row r="256" spans="1:6" ht="18.75" customHeight="1">
      <c r="A256" s="464"/>
      <c r="B256" s="464"/>
      <c r="C256" s="464"/>
      <c r="D256" s="464"/>
    </row>
    <row r="257" spans="1:4" ht="18.75" customHeight="1">
      <c r="A257" s="464"/>
      <c r="B257" s="464"/>
      <c r="C257" s="464"/>
      <c r="D257" s="464"/>
    </row>
    <row r="258" spans="1:4" ht="18.75" customHeight="1">
      <c r="A258" s="464"/>
      <c r="B258" s="464"/>
      <c r="C258" s="464"/>
      <c r="D258" s="464"/>
    </row>
    <row r="259" spans="1:4" ht="18.75" customHeight="1">
      <c r="A259" s="464"/>
      <c r="B259" s="464"/>
      <c r="C259" s="464"/>
      <c r="D259" s="464"/>
    </row>
    <row r="260" spans="1:4" ht="18.75" customHeight="1">
      <c r="A260" s="464"/>
      <c r="B260" s="464"/>
      <c r="C260" s="464"/>
      <c r="D260" s="464"/>
    </row>
    <row r="261" spans="1:4" ht="18.75" customHeight="1">
      <c r="A261" s="464"/>
      <c r="B261" s="464"/>
      <c r="C261" s="464"/>
      <c r="D261" s="464"/>
    </row>
    <row r="262" spans="1:4" ht="18.75" customHeight="1">
      <c r="A262" s="464"/>
      <c r="B262" s="464"/>
      <c r="C262" s="464"/>
      <c r="D262" s="464"/>
    </row>
    <row r="263" spans="1:4" ht="18.75" customHeight="1">
      <c r="A263" s="464"/>
      <c r="B263" s="464"/>
      <c r="C263" s="464"/>
      <c r="D263" s="464"/>
    </row>
    <row r="264" spans="1:4" ht="18.75" customHeight="1">
      <c r="A264" s="464"/>
      <c r="B264" s="464"/>
      <c r="C264" s="464"/>
      <c r="D264" s="464"/>
    </row>
    <row r="265" spans="1:4" ht="18.75" customHeight="1">
      <c r="A265" s="464"/>
      <c r="B265" s="464"/>
      <c r="C265" s="464"/>
      <c r="D265" s="464"/>
    </row>
    <row r="266" spans="1:4" ht="18.75" customHeight="1">
      <c r="A266" s="464"/>
      <c r="B266" s="464"/>
      <c r="C266" s="464"/>
      <c r="D266" s="464"/>
    </row>
    <row r="267" spans="1:4" ht="18.75" customHeight="1">
      <c r="A267" s="464"/>
      <c r="B267" s="464"/>
      <c r="C267" s="464"/>
      <c r="D267" s="464"/>
    </row>
    <row r="268" spans="1:4" ht="18.75" customHeight="1">
      <c r="A268" s="464"/>
      <c r="B268" s="464"/>
      <c r="C268" s="464"/>
      <c r="D268" s="464"/>
    </row>
    <row r="269" spans="1:4" ht="18.75" customHeight="1">
      <c r="A269" s="464"/>
      <c r="B269" s="464"/>
      <c r="C269" s="464"/>
      <c r="D269" s="464"/>
    </row>
    <row r="270" spans="1:4" ht="18.75" customHeight="1">
      <c r="A270" s="464"/>
      <c r="B270" s="464"/>
      <c r="C270" s="464"/>
      <c r="D270" s="464"/>
    </row>
    <row r="271" spans="1:4" ht="18.75" customHeight="1">
      <c r="A271" s="464"/>
      <c r="B271" s="464"/>
      <c r="C271" s="464"/>
      <c r="D271" s="464"/>
    </row>
    <row r="272" spans="1:4" ht="18.75" customHeight="1">
      <c r="A272" s="464"/>
      <c r="B272" s="464"/>
      <c r="C272" s="464"/>
      <c r="D272" s="464"/>
    </row>
    <row r="273" spans="1:4" ht="18.75" customHeight="1">
      <c r="A273" s="464"/>
      <c r="B273" s="464"/>
      <c r="C273" s="464"/>
      <c r="D273" s="464"/>
    </row>
    <row r="274" spans="1:4" ht="18.75" customHeight="1">
      <c r="A274" s="464"/>
      <c r="B274" s="464"/>
      <c r="C274" s="464"/>
      <c r="D274" s="464"/>
    </row>
    <row r="275" spans="1:4" ht="18.75" customHeight="1">
      <c r="A275" s="464"/>
      <c r="B275" s="464"/>
      <c r="C275" s="464"/>
      <c r="D275" s="464"/>
    </row>
    <row r="276" spans="1:4" ht="18.75" customHeight="1">
      <c r="A276" s="464"/>
      <c r="B276" s="464"/>
      <c r="C276" s="464"/>
      <c r="D276" s="464"/>
    </row>
    <row r="277" spans="1:4" ht="18.75" customHeight="1">
      <c r="A277" s="464"/>
      <c r="B277" s="464"/>
      <c r="C277" s="464"/>
      <c r="D277" s="464"/>
    </row>
    <row r="278" spans="1:4" ht="18.75" customHeight="1">
      <c r="A278" s="464"/>
      <c r="B278" s="464"/>
      <c r="C278" s="464"/>
      <c r="D278" s="464"/>
    </row>
    <row r="279" spans="1:4" ht="18.75" customHeight="1">
      <c r="A279" s="464"/>
      <c r="B279" s="464"/>
      <c r="C279" s="464"/>
      <c r="D279" s="464"/>
    </row>
    <row r="280" spans="1:4" ht="18.75" customHeight="1">
      <c r="A280" s="464"/>
      <c r="B280" s="464"/>
      <c r="C280" s="464"/>
      <c r="D280" s="464"/>
    </row>
    <row r="281" spans="1:4" ht="18.75" customHeight="1">
      <c r="A281" s="464"/>
      <c r="B281" s="464"/>
      <c r="C281" s="464"/>
      <c r="D281" s="464"/>
    </row>
    <row r="282" spans="1:4" ht="18.75" customHeight="1">
      <c r="A282" s="464"/>
      <c r="B282" s="464"/>
      <c r="C282" s="464"/>
      <c r="D282" s="464"/>
    </row>
    <row r="283" spans="1:4" ht="18.75" customHeight="1">
      <c r="A283" s="464"/>
      <c r="B283" s="464"/>
      <c r="C283" s="464"/>
      <c r="D283" s="464"/>
    </row>
    <row r="284" spans="1:4" ht="18.75" customHeight="1">
      <c r="A284" s="464"/>
      <c r="B284" s="464"/>
      <c r="C284" s="464"/>
      <c r="D284" s="464"/>
    </row>
    <row r="285" spans="1:4" ht="18.75" customHeight="1">
      <c r="A285" s="464"/>
      <c r="B285" s="464"/>
      <c r="C285" s="464"/>
      <c r="D285" s="464"/>
    </row>
    <row r="286" spans="1:4" ht="18.75" customHeight="1">
      <c r="A286" s="464"/>
      <c r="B286" s="464"/>
      <c r="C286" s="464"/>
      <c r="D286" s="464"/>
    </row>
    <row r="287" spans="1:4" ht="18.75" customHeight="1">
      <c r="A287" s="464"/>
      <c r="B287" s="464"/>
      <c r="C287" s="464"/>
      <c r="D287" s="464"/>
    </row>
    <row r="288" spans="1:4" ht="18.75" customHeight="1">
      <c r="A288" s="464"/>
      <c r="B288" s="464"/>
      <c r="C288" s="464"/>
      <c r="D288" s="464"/>
    </row>
    <row r="289" spans="1:4" ht="18.75" customHeight="1">
      <c r="A289" s="464"/>
      <c r="B289" s="464"/>
      <c r="C289" s="464"/>
      <c r="D289" s="464"/>
    </row>
    <row r="290" spans="1:4" ht="18.75" customHeight="1">
      <c r="A290" s="464"/>
      <c r="B290" s="464"/>
      <c r="C290" s="464"/>
      <c r="D290" s="464"/>
    </row>
    <row r="291" spans="1:4" ht="18.75" customHeight="1">
      <c r="A291" s="464"/>
      <c r="B291" s="464"/>
      <c r="C291" s="464"/>
      <c r="D291" s="464"/>
    </row>
    <row r="292" spans="1:4" ht="18.75" customHeight="1">
      <c r="A292" s="464"/>
      <c r="B292" s="464"/>
      <c r="C292" s="464"/>
      <c r="D292" s="464"/>
    </row>
    <row r="293" spans="1:4" ht="18.75" customHeight="1">
      <c r="A293" s="464"/>
      <c r="B293" s="464"/>
      <c r="C293" s="464"/>
      <c r="D293" s="464"/>
    </row>
    <row r="294" spans="1:4" ht="18.75" customHeight="1">
      <c r="A294" s="464"/>
      <c r="B294" s="464"/>
      <c r="C294" s="464"/>
      <c r="D294" s="464"/>
    </row>
    <row r="295" spans="1:4" ht="18.75" customHeight="1">
      <c r="A295" s="464"/>
      <c r="B295" s="464"/>
      <c r="C295" s="464"/>
      <c r="D295" s="464"/>
    </row>
    <row r="296" spans="1:4" ht="18.75" customHeight="1">
      <c r="A296" s="464"/>
      <c r="B296" s="464"/>
      <c r="C296" s="464"/>
      <c r="D296" s="464"/>
    </row>
    <row r="297" spans="1:4" ht="18.75" customHeight="1">
      <c r="A297" s="464"/>
      <c r="B297" s="464"/>
      <c r="C297" s="464"/>
      <c r="D297" s="464"/>
    </row>
    <row r="298" spans="1:4" ht="18.75" customHeight="1">
      <c r="A298" s="464"/>
      <c r="B298" s="464"/>
      <c r="C298" s="464"/>
      <c r="D298" s="464"/>
    </row>
    <row r="299" spans="1:4" ht="18.75" customHeight="1">
      <c r="A299" s="464"/>
      <c r="B299" s="464"/>
      <c r="C299" s="464"/>
      <c r="D299" s="464"/>
    </row>
    <row r="300" spans="1:4" ht="18.75" customHeight="1">
      <c r="A300" s="464"/>
      <c r="B300" s="464"/>
      <c r="C300" s="464"/>
      <c r="D300" s="464"/>
    </row>
    <row r="301" spans="1:4" ht="18.75" customHeight="1">
      <c r="A301" s="464"/>
      <c r="B301" s="464"/>
      <c r="C301" s="464"/>
      <c r="D301" s="464"/>
    </row>
    <row r="302" spans="1:4" ht="18.75" customHeight="1">
      <c r="A302" s="464"/>
      <c r="B302" s="464"/>
      <c r="C302" s="464"/>
      <c r="D302" s="464"/>
    </row>
    <row r="303" spans="1:4" ht="18.75" customHeight="1">
      <c r="A303" s="464"/>
      <c r="B303" s="464"/>
      <c r="C303" s="464"/>
      <c r="D303" s="464"/>
    </row>
    <row r="304" spans="1:4" ht="18.75" customHeight="1">
      <c r="A304" s="464"/>
      <c r="B304" s="464"/>
      <c r="C304" s="464"/>
      <c r="D304" s="464"/>
    </row>
    <row r="305" spans="1:4" ht="18.75" customHeight="1">
      <c r="A305" s="464"/>
      <c r="B305" s="464"/>
      <c r="C305" s="464"/>
      <c r="D305" s="464"/>
    </row>
    <row r="306" spans="1:4" ht="18.75" customHeight="1">
      <c r="A306" s="464"/>
      <c r="B306" s="464"/>
      <c r="C306" s="464"/>
      <c r="D306" s="464"/>
    </row>
    <row r="307" spans="1:4" ht="18.75" customHeight="1">
      <c r="A307" s="464"/>
      <c r="B307" s="464"/>
      <c r="C307" s="464"/>
      <c r="D307" s="464"/>
    </row>
    <row r="308" spans="1:4" ht="18.75" customHeight="1">
      <c r="A308" s="464"/>
      <c r="B308" s="464"/>
      <c r="C308" s="464"/>
      <c r="D308" s="464"/>
    </row>
    <row r="309" spans="1:4" ht="18.75" customHeight="1">
      <c r="A309" s="464"/>
      <c r="B309" s="464"/>
      <c r="C309" s="464"/>
      <c r="D309" s="464"/>
    </row>
    <row r="310" spans="1:4" ht="18.75" customHeight="1">
      <c r="A310" s="464"/>
      <c r="B310" s="464"/>
      <c r="C310" s="464"/>
      <c r="D310" s="464"/>
    </row>
    <row r="311" spans="1:4" ht="18.75" customHeight="1">
      <c r="A311" s="464"/>
      <c r="B311" s="464"/>
      <c r="C311" s="464"/>
      <c r="D311" s="464"/>
    </row>
    <row r="312" spans="1:4" ht="18.75" customHeight="1">
      <c r="A312" s="464"/>
      <c r="B312" s="464"/>
      <c r="C312" s="464"/>
      <c r="D312" s="464"/>
    </row>
    <row r="313" spans="1:4" ht="18.75" customHeight="1">
      <c r="A313" s="464"/>
      <c r="B313" s="464"/>
      <c r="C313" s="464"/>
      <c r="D313" s="464"/>
    </row>
    <row r="314" spans="1:4" ht="18.75" customHeight="1">
      <c r="A314" s="464"/>
      <c r="B314" s="464"/>
      <c r="C314" s="464"/>
      <c r="D314" s="464"/>
    </row>
    <row r="315" spans="1:4" ht="18.75" customHeight="1">
      <c r="A315" s="464"/>
      <c r="B315" s="464"/>
      <c r="C315" s="464"/>
      <c r="D315" s="464"/>
    </row>
    <row r="316" spans="1:4" ht="18.75" customHeight="1">
      <c r="A316" s="464"/>
      <c r="B316" s="464"/>
      <c r="C316" s="464"/>
      <c r="D316" s="464"/>
    </row>
    <row r="317" spans="1:4" ht="18.75" customHeight="1">
      <c r="A317" s="464"/>
      <c r="B317" s="464"/>
      <c r="C317" s="464"/>
      <c r="D317" s="464"/>
    </row>
    <row r="318" spans="1:4" ht="18.75" customHeight="1">
      <c r="A318" s="464"/>
      <c r="B318" s="464"/>
      <c r="C318" s="464"/>
      <c r="D318" s="464"/>
    </row>
    <row r="319" spans="1:4" ht="18.75" customHeight="1">
      <c r="A319" s="464"/>
      <c r="B319" s="464"/>
      <c r="C319" s="464"/>
      <c r="D319" s="464"/>
    </row>
    <row r="320" spans="1:4" ht="18.75" customHeight="1">
      <c r="A320" s="464"/>
      <c r="B320" s="464"/>
      <c r="C320" s="464"/>
      <c r="D320" s="464"/>
    </row>
    <row r="321" spans="1:4" ht="18.75" customHeight="1">
      <c r="A321" s="464"/>
      <c r="B321" s="464"/>
      <c r="C321" s="464"/>
      <c r="D321" s="464"/>
    </row>
    <row r="322" spans="1:4" ht="18.75" customHeight="1">
      <c r="A322" s="464"/>
      <c r="B322" s="464"/>
      <c r="C322" s="464"/>
      <c r="D322" s="464"/>
    </row>
    <row r="323" spans="1:4" ht="18.75" customHeight="1">
      <c r="A323" s="464"/>
      <c r="B323" s="464"/>
      <c r="C323" s="464"/>
      <c r="D323" s="464"/>
    </row>
    <row r="324" spans="1:4" ht="18.75" customHeight="1">
      <c r="A324" s="464"/>
      <c r="B324" s="464"/>
      <c r="C324" s="464"/>
      <c r="D324" s="464"/>
    </row>
    <row r="325" spans="1:4" ht="18.75" customHeight="1">
      <c r="A325" s="464"/>
      <c r="B325" s="464"/>
      <c r="C325" s="464"/>
      <c r="D325" s="464"/>
    </row>
    <row r="326" spans="1:4" ht="18.75" customHeight="1">
      <c r="A326" s="464"/>
      <c r="B326" s="464"/>
      <c r="C326" s="464"/>
      <c r="D326" s="464"/>
    </row>
    <row r="327" spans="1:4" ht="18.75" customHeight="1">
      <c r="A327" s="464"/>
      <c r="B327" s="464"/>
      <c r="C327" s="464"/>
      <c r="D327" s="464"/>
    </row>
    <row r="328" spans="1:4" ht="18.75" customHeight="1">
      <c r="A328" s="464"/>
      <c r="B328" s="464"/>
      <c r="C328" s="464"/>
      <c r="D328" s="464"/>
    </row>
    <row r="329" spans="1:4" ht="18.75" customHeight="1">
      <c r="A329" s="464"/>
      <c r="B329" s="464"/>
      <c r="C329" s="464"/>
      <c r="D329" s="464"/>
    </row>
    <row r="330" spans="1:4" ht="18.75" customHeight="1">
      <c r="A330" s="464"/>
      <c r="B330" s="464"/>
      <c r="C330" s="464"/>
      <c r="D330" s="464"/>
    </row>
    <row r="331" spans="1:4" ht="18.75" customHeight="1">
      <c r="A331" s="464"/>
      <c r="B331" s="464"/>
      <c r="C331" s="464"/>
      <c r="D331" s="464"/>
    </row>
    <row r="332" spans="1:4" ht="18.75" customHeight="1">
      <c r="A332" s="464"/>
      <c r="B332" s="464"/>
      <c r="C332" s="464"/>
      <c r="D332" s="464"/>
    </row>
    <row r="333" spans="1:4" ht="18.75" customHeight="1">
      <c r="A333" s="464"/>
      <c r="B333" s="464"/>
      <c r="C333" s="464"/>
      <c r="D333" s="464"/>
    </row>
    <row r="334" spans="1:4" ht="18.75" customHeight="1">
      <c r="A334" s="464"/>
      <c r="B334" s="464"/>
      <c r="C334" s="464"/>
      <c r="D334" s="464"/>
    </row>
    <row r="335" spans="1:4" ht="18.75" customHeight="1">
      <c r="A335" s="464"/>
      <c r="B335" s="464"/>
      <c r="C335" s="464"/>
      <c r="D335" s="464"/>
    </row>
    <row r="336" spans="1:4" ht="18.75" customHeight="1">
      <c r="A336" s="464"/>
      <c r="B336" s="464"/>
      <c r="C336" s="464"/>
      <c r="D336" s="464"/>
    </row>
    <row r="337" spans="1:4" ht="18.75" customHeight="1">
      <c r="A337" s="464"/>
      <c r="B337" s="464"/>
      <c r="C337" s="464"/>
      <c r="D337" s="464"/>
    </row>
    <row r="338" spans="1:4" ht="18.75" customHeight="1">
      <c r="A338" s="464"/>
      <c r="B338" s="464"/>
      <c r="C338" s="464"/>
      <c r="D338" s="464"/>
    </row>
    <row r="339" spans="1:4" ht="18.75" customHeight="1">
      <c r="A339" s="464"/>
      <c r="B339" s="464"/>
      <c r="C339" s="464"/>
      <c r="D339" s="464"/>
    </row>
    <row r="340" spans="1:4" ht="18.75" customHeight="1">
      <c r="A340" s="464"/>
      <c r="B340" s="464"/>
      <c r="C340" s="464"/>
      <c r="D340" s="464"/>
    </row>
    <row r="341" spans="1:4" ht="18.75" customHeight="1">
      <c r="A341" s="464"/>
      <c r="B341" s="464"/>
      <c r="C341" s="464"/>
      <c r="D341" s="464"/>
    </row>
    <row r="342" spans="1:4" ht="18.75" customHeight="1">
      <c r="A342" s="464"/>
      <c r="B342" s="464"/>
      <c r="C342" s="464"/>
      <c r="D342" s="464"/>
    </row>
    <row r="343" spans="1:4" ht="18.75" customHeight="1">
      <c r="A343" s="464"/>
      <c r="B343" s="464"/>
      <c r="C343" s="464"/>
      <c r="D343" s="464"/>
    </row>
    <row r="344" spans="1:4" ht="18.75" customHeight="1">
      <c r="A344" s="464"/>
      <c r="B344" s="464"/>
      <c r="C344" s="464"/>
      <c r="D344" s="464"/>
    </row>
    <row r="345" spans="1:4" ht="18.75" customHeight="1">
      <c r="A345" s="464"/>
      <c r="B345" s="464"/>
      <c r="C345" s="464"/>
      <c r="D345" s="464"/>
    </row>
    <row r="346" spans="1:4" ht="18.75" customHeight="1">
      <c r="A346" s="464"/>
      <c r="B346" s="464"/>
      <c r="C346" s="464"/>
      <c r="D346" s="464"/>
    </row>
    <row r="347" spans="1:4" ht="18.75" customHeight="1">
      <c r="A347" s="464"/>
      <c r="B347" s="464"/>
      <c r="C347" s="464"/>
      <c r="D347" s="464"/>
    </row>
    <row r="348" spans="1:4" ht="18.75" customHeight="1">
      <c r="A348" s="464"/>
      <c r="B348" s="464"/>
      <c r="C348" s="464"/>
      <c r="D348" s="464"/>
    </row>
    <row r="349" spans="1:4" ht="18.75" customHeight="1">
      <c r="A349" s="464"/>
      <c r="B349" s="464"/>
      <c r="C349" s="464"/>
      <c r="D349" s="464"/>
    </row>
    <row r="350" spans="1:4" ht="18.75" customHeight="1">
      <c r="A350" s="464"/>
      <c r="B350" s="464"/>
      <c r="C350" s="464"/>
      <c r="D350" s="464"/>
    </row>
    <row r="351" spans="1:4" ht="18.75" customHeight="1">
      <c r="A351" s="464"/>
      <c r="B351" s="464"/>
      <c r="C351" s="464"/>
      <c r="D351" s="464"/>
    </row>
    <row r="352" spans="1:4" ht="18.75" customHeight="1">
      <c r="A352" s="464"/>
      <c r="B352" s="464"/>
      <c r="C352" s="464"/>
      <c r="D352" s="464"/>
    </row>
    <row r="353" spans="1:4" ht="18.75" customHeight="1">
      <c r="A353" s="464"/>
      <c r="B353" s="464"/>
      <c r="C353" s="464"/>
      <c r="D353" s="464"/>
    </row>
    <row r="354" spans="1:4" ht="18.75" customHeight="1">
      <c r="A354" s="464"/>
      <c r="B354" s="464"/>
      <c r="C354" s="464"/>
      <c r="D354" s="464"/>
    </row>
    <row r="355" spans="1:4" ht="18.75" customHeight="1">
      <c r="A355" s="464"/>
      <c r="B355" s="464"/>
      <c r="C355" s="464"/>
      <c r="D355" s="464"/>
    </row>
    <row r="356" spans="1:4" ht="18.75" customHeight="1">
      <c r="A356" s="464"/>
      <c r="B356" s="464"/>
      <c r="C356" s="464"/>
      <c r="D356" s="464"/>
    </row>
    <row r="357" spans="1:4" ht="18.75" customHeight="1">
      <c r="A357" s="464"/>
      <c r="B357" s="464"/>
      <c r="C357" s="464"/>
      <c r="D357" s="464"/>
    </row>
    <row r="358" spans="1:4" ht="18.75" customHeight="1">
      <c r="A358" s="464"/>
      <c r="B358" s="464"/>
      <c r="C358" s="464"/>
      <c r="D358" s="464"/>
    </row>
    <row r="359" spans="1:4" ht="18.75" customHeight="1">
      <c r="A359" s="464"/>
      <c r="B359" s="464"/>
      <c r="C359" s="464"/>
      <c r="D359" s="464"/>
    </row>
    <row r="360" spans="1:4" ht="18.75" customHeight="1">
      <c r="A360" s="464"/>
      <c r="B360" s="464"/>
      <c r="C360" s="464"/>
      <c r="D360" s="464"/>
    </row>
    <row r="361" spans="1:4" ht="18.75" customHeight="1">
      <c r="A361" s="464"/>
      <c r="B361" s="464"/>
      <c r="C361" s="464"/>
      <c r="D361" s="464"/>
    </row>
    <row r="362" spans="1:4" ht="18.75" customHeight="1">
      <c r="A362" s="464"/>
      <c r="B362" s="464"/>
      <c r="C362" s="464"/>
      <c r="D362" s="464"/>
    </row>
    <row r="363" spans="1:4" ht="18.75" customHeight="1">
      <c r="A363" s="464"/>
      <c r="B363" s="464"/>
      <c r="C363" s="464"/>
      <c r="D363" s="464"/>
    </row>
    <row r="364" spans="1:4" ht="18.75" customHeight="1">
      <c r="A364" s="464"/>
      <c r="B364" s="464"/>
      <c r="C364" s="464"/>
      <c r="D364" s="464"/>
    </row>
    <row r="365" spans="1:4" ht="18.75" customHeight="1">
      <c r="A365" s="464"/>
      <c r="B365" s="464"/>
      <c r="C365" s="464"/>
      <c r="D365" s="464"/>
    </row>
    <row r="366" spans="1:4" ht="18.75" customHeight="1">
      <c r="A366" s="464"/>
      <c r="B366" s="464"/>
      <c r="C366" s="464"/>
      <c r="D366" s="464"/>
    </row>
    <row r="367" spans="1:4" ht="18.75" customHeight="1">
      <c r="A367" s="464"/>
      <c r="B367" s="464"/>
      <c r="C367" s="464"/>
      <c r="D367" s="464"/>
    </row>
    <row r="368" spans="1:4" ht="18.75" customHeight="1">
      <c r="A368" s="464"/>
      <c r="B368" s="464"/>
      <c r="C368" s="464"/>
      <c r="D368" s="464"/>
    </row>
    <row r="369" spans="1:4" ht="18.75" customHeight="1">
      <c r="A369" s="464"/>
      <c r="B369" s="464"/>
      <c r="C369" s="464"/>
      <c r="D369" s="464"/>
    </row>
    <row r="370" spans="1:4" ht="18.75" customHeight="1">
      <c r="A370" s="464"/>
      <c r="B370" s="464"/>
      <c r="C370" s="464"/>
      <c r="D370" s="464"/>
    </row>
    <row r="371" spans="1:4" ht="18.75" customHeight="1">
      <c r="A371" s="464"/>
      <c r="B371" s="464"/>
      <c r="C371" s="464"/>
      <c r="D371" s="464"/>
    </row>
    <row r="372" spans="1:4" ht="18.75" customHeight="1">
      <c r="A372" s="464"/>
      <c r="B372" s="464"/>
      <c r="C372" s="464"/>
      <c r="D372" s="464"/>
    </row>
    <row r="373" spans="1:4" ht="18.75" customHeight="1">
      <c r="A373" s="464"/>
      <c r="B373" s="464"/>
      <c r="C373" s="464"/>
      <c r="D373" s="464"/>
    </row>
    <row r="374" spans="1:4" ht="18.75" customHeight="1">
      <c r="A374" s="464"/>
      <c r="B374" s="464"/>
      <c r="C374" s="464"/>
      <c r="D374" s="464"/>
    </row>
    <row r="375" spans="1:4" ht="18.75" customHeight="1">
      <c r="A375" s="464"/>
      <c r="B375" s="464"/>
      <c r="C375" s="464"/>
      <c r="D375" s="464"/>
    </row>
    <row r="376" spans="1:4" ht="18.75" customHeight="1">
      <c r="A376" s="464"/>
      <c r="B376" s="464"/>
      <c r="C376" s="464"/>
      <c r="D376" s="464"/>
    </row>
    <row r="377" spans="1:4" ht="18.75" customHeight="1">
      <c r="A377" s="464"/>
      <c r="B377" s="464"/>
      <c r="C377" s="464"/>
      <c r="D377" s="464"/>
    </row>
    <row r="378" spans="1:4" ht="18.75" customHeight="1">
      <c r="A378" s="464"/>
      <c r="B378" s="464"/>
      <c r="C378" s="464"/>
      <c r="D378" s="464"/>
    </row>
    <row r="379" spans="1:4" ht="18.75" customHeight="1">
      <c r="A379" s="464"/>
      <c r="B379" s="464"/>
      <c r="C379" s="464"/>
      <c r="D379" s="464"/>
    </row>
    <row r="380" spans="1:4" ht="18.75" customHeight="1">
      <c r="A380" s="464"/>
      <c r="B380" s="464"/>
      <c r="C380" s="464"/>
      <c r="D380" s="464"/>
    </row>
    <row r="381" spans="1:4" ht="18.75" customHeight="1">
      <c r="A381" s="464"/>
      <c r="B381" s="464"/>
      <c r="C381" s="464"/>
      <c r="D381" s="464"/>
    </row>
    <row r="382" spans="1:4" ht="18.75" customHeight="1">
      <c r="A382" s="464"/>
      <c r="B382" s="464"/>
      <c r="C382" s="464"/>
      <c r="D382" s="464"/>
    </row>
    <row r="383" spans="1:4" ht="18.75" customHeight="1">
      <c r="A383" s="464"/>
      <c r="B383" s="464"/>
      <c r="C383" s="464"/>
      <c r="D383" s="464"/>
    </row>
    <row r="384" spans="1:4" ht="18.75" customHeight="1">
      <c r="A384" s="464"/>
      <c r="B384" s="464"/>
      <c r="C384" s="464"/>
      <c r="D384" s="464"/>
    </row>
    <row r="385" spans="1:4" ht="18.75" customHeight="1">
      <c r="A385" s="464"/>
      <c r="B385" s="464"/>
      <c r="C385" s="464"/>
      <c r="D385" s="464"/>
    </row>
    <row r="386" spans="1:4" ht="18.75" customHeight="1">
      <c r="A386" s="464"/>
      <c r="B386" s="464"/>
      <c r="C386" s="464"/>
      <c r="D386" s="464"/>
    </row>
    <row r="387" spans="1:4" ht="18.75" customHeight="1">
      <c r="A387" s="464"/>
      <c r="B387" s="464"/>
      <c r="C387" s="464"/>
      <c r="D387" s="464"/>
    </row>
    <row r="388" spans="1:4" ht="18.75" customHeight="1">
      <c r="A388" s="464"/>
      <c r="B388" s="464"/>
      <c r="C388" s="464"/>
      <c r="D388" s="464"/>
    </row>
    <row r="389" spans="1:4" ht="18.75" customHeight="1">
      <c r="A389" s="464"/>
      <c r="B389" s="464"/>
      <c r="C389" s="464"/>
      <c r="D389" s="464"/>
    </row>
    <row r="390" spans="1:4" ht="18.75" customHeight="1">
      <c r="A390" s="464"/>
      <c r="B390" s="464"/>
      <c r="C390" s="464"/>
      <c r="D390" s="464"/>
    </row>
    <row r="391" spans="1:4" ht="18.75" customHeight="1">
      <c r="A391" s="464"/>
      <c r="B391" s="464"/>
      <c r="C391" s="464"/>
      <c r="D391" s="464"/>
    </row>
    <row r="392" spans="1:4" ht="18.75" customHeight="1">
      <c r="A392" s="464"/>
      <c r="B392" s="464"/>
      <c r="C392" s="464"/>
      <c r="D392" s="464"/>
    </row>
    <row r="393" spans="1:4" ht="18.75" customHeight="1">
      <c r="A393" s="464"/>
      <c r="B393" s="464"/>
      <c r="C393" s="464"/>
      <c r="D393" s="464"/>
    </row>
    <row r="394" spans="1:4" ht="18.75" customHeight="1">
      <c r="A394" s="464"/>
      <c r="B394" s="464"/>
      <c r="C394" s="464"/>
      <c r="D394" s="464"/>
    </row>
    <row r="395" spans="1:4" ht="18.75" customHeight="1">
      <c r="A395" s="464"/>
      <c r="B395" s="464"/>
      <c r="C395" s="464"/>
      <c r="D395" s="464"/>
    </row>
    <row r="396" spans="1:4" ht="18.75" customHeight="1">
      <c r="A396" s="464"/>
      <c r="B396" s="464"/>
      <c r="C396" s="464"/>
      <c r="D396" s="464"/>
    </row>
    <row r="397" spans="1:4" ht="18.75" customHeight="1">
      <c r="A397" s="464"/>
      <c r="B397" s="464"/>
      <c r="C397" s="464"/>
      <c r="D397" s="464"/>
    </row>
    <row r="398" spans="1:4" ht="18.75" customHeight="1">
      <c r="A398" s="464"/>
      <c r="B398" s="464"/>
      <c r="C398" s="464"/>
      <c r="D398" s="464"/>
    </row>
    <row r="399" spans="1:4" ht="18.75" customHeight="1">
      <c r="A399" s="464"/>
      <c r="B399" s="464"/>
      <c r="C399" s="464"/>
      <c r="D399" s="464"/>
    </row>
    <row r="400" spans="1:4" ht="18.75" customHeight="1">
      <c r="A400" s="464"/>
      <c r="B400" s="464"/>
      <c r="C400" s="464"/>
      <c r="D400" s="464"/>
    </row>
    <row r="401" spans="1:4" ht="18.75" customHeight="1">
      <c r="A401" s="464"/>
      <c r="B401" s="464"/>
      <c r="C401" s="464"/>
      <c r="D401" s="464"/>
    </row>
    <row r="402" spans="1:4" ht="18.75" customHeight="1">
      <c r="A402" s="464"/>
      <c r="B402" s="464"/>
      <c r="C402" s="464"/>
      <c r="D402" s="464"/>
    </row>
    <row r="403" spans="1:4" ht="18.75" customHeight="1">
      <c r="A403" s="464"/>
      <c r="B403" s="464"/>
      <c r="C403" s="464"/>
      <c r="D403" s="464"/>
    </row>
    <row r="404" spans="1:4" ht="18.75" customHeight="1">
      <c r="A404" s="464"/>
      <c r="B404" s="464"/>
      <c r="C404" s="464"/>
      <c r="D404" s="464"/>
    </row>
    <row r="405" spans="1:4" ht="18.75" customHeight="1">
      <c r="A405" s="464"/>
      <c r="B405" s="464"/>
      <c r="C405" s="464"/>
      <c r="D405" s="464"/>
    </row>
    <row r="406" spans="1:4" ht="18.75" customHeight="1">
      <c r="A406" s="464"/>
      <c r="B406" s="464"/>
      <c r="C406" s="464"/>
      <c r="D406" s="464"/>
    </row>
    <row r="407" spans="1:4" ht="18.75" customHeight="1">
      <c r="A407" s="464"/>
      <c r="B407" s="464"/>
      <c r="C407" s="464"/>
      <c r="D407" s="464"/>
    </row>
    <row r="408" spans="1:4" ht="18.75" customHeight="1">
      <c r="A408" s="464"/>
      <c r="B408" s="464"/>
      <c r="C408" s="464"/>
      <c r="D408" s="464"/>
    </row>
    <row r="409" spans="1:4" ht="18.75" customHeight="1">
      <c r="A409" s="464"/>
      <c r="B409" s="464"/>
      <c r="C409" s="464"/>
      <c r="D409" s="464"/>
    </row>
    <row r="410" spans="1:4" ht="18.75" customHeight="1">
      <c r="A410" s="464"/>
      <c r="B410" s="464"/>
      <c r="C410" s="464"/>
      <c r="D410" s="464"/>
    </row>
    <row r="411" spans="1:4" ht="18.75" customHeight="1">
      <c r="A411" s="464"/>
      <c r="B411" s="464"/>
      <c r="C411" s="464"/>
      <c r="D411" s="464"/>
    </row>
    <row r="412" spans="1:4" ht="18.75" customHeight="1">
      <c r="A412" s="464"/>
      <c r="B412" s="464"/>
      <c r="C412" s="464"/>
      <c r="D412" s="464"/>
    </row>
    <row r="413" spans="1:4" ht="18.75" customHeight="1">
      <c r="A413" s="464"/>
      <c r="B413" s="464"/>
      <c r="C413" s="464"/>
      <c r="D413" s="464"/>
    </row>
    <row r="414" spans="1:4" ht="18.75" customHeight="1">
      <c r="A414" s="464"/>
      <c r="B414" s="464"/>
      <c r="C414" s="464"/>
      <c r="D414" s="464"/>
    </row>
    <row r="415" spans="1:4" ht="18.75" customHeight="1">
      <c r="A415" s="464"/>
      <c r="B415" s="464"/>
      <c r="C415" s="464"/>
      <c r="D415" s="464"/>
    </row>
    <row r="416" spans="1:4" ht="18.75" customHeight="1">
      <c r="A416" s="464"/>
      <c r="B416" s="464"/>
      <c r="C416" s="464"/>
      <c r="D416" s="464"/>
    </row>
    <row r="417" spans="1:4" ht="18.75" customHeight="1">
      <c r="A417" s="464"/>
      <c r="B417" s="464"/>
      <c r="C417" s="464"/>
      <c r="D417" s="464"/>
    </row>
    <row r="418" spans="1:4" ht="18.75" customHeight="1">
      <c r="A418" s="464"/>
      <c r="B418" s="464"/>
      <c r="C418" s="464"/>
      <c r="D418" s="464"/>
    </row>
    <row r="419" spans="1:4" ht="18.75" customHeight="1">
      <c r="A419" s="464"/>
      <c r="B419" s="464"/>
      <c r="C419" s="464"/>
      <c r="D419" s="464"/>
    </row>
    <row r="420" spans="1:4" ht="18.75" customHeight="1">
      <c r="A420" s="464"/>
      <c r="B420" s="464"/>
      <c r="C420" s="464"/>
      <c r="D420" s="464"/>
    </row>
    <row r="421" spans="1:4" ht="18.75" customHeight="1">
      <c r="A421" s="464"/>
      <c r="B421" s="464"/>
      <c r="C421" s="464"/>
      <c r="D421" s="464"/>
    </row>
    <row r="422" spans="1:4" ht="18.75" customHeight="1">
      <c r="A422" s="464"/>
      <c r="B422" s="464"/>
      <c r="C422" s="464"/>
      <c r="D422" s="464"/>
    </row>
    <row r="423" spans="1:4" ht="18.75" customHeight="1">
      <c r="A423" s="464"/>
      <c r="B423" s="464"/>
      <c r="C423" s="464"/>
      <c r="D423" s="464"/>
    </row>
    <row r="424" spans="1:4" ht="18.75" customHeight="1">
      <c r="A424" s="464"/>
      <c r="B424" s="464"/>
      <c r="C424" s="464"/>
      <c r="D424" s="464"/>
    </row>
    <row r="425" spans="1:4" ht="18.75" customHeight="1">
      <c r="A425" s="464"/>
      <c r="B425" s="464"/>
      <c r="C425" s="464"/>
      <c r="D425" s="464"/>
    </row>
    <row r="426" spans="1:4" ht="18.75" customHeight="1">
      <c r="A426" s="464"/>
      <c r="B426" s="464"/>
      <c r="C426" s="464"/>
      <c r="D426" s="464"/>
    </row>
    <row r="427" spans="1:4" ht="18.75" customHeight="1">
      <c r="A427" s="464"/>
      <c r="B427" s="464"/>
      <c r="C427" s="464"/>
      <c r="D427" s="464"/>
    </row>
    <row r="428" spans="1:4" ht="18.75" customHeight="1">
      <c r="A428" s="464"/>
      <c r="B428" s="464"/>
      <c r="C428" s="464"/>
      <c r="D428" s="464"/>
    </row>
    <row r="429" spans="1:4" ht="18.75" customHeight="1">
      <c r="A429" s="464"/>
      <c r="B429" s="464"/>
      <c r="C429" s="464"/>
      <c r="D429" s="464"/>
    </row>
    <row r="430" spans="1:4" ht="18.75" customHeight="1">
      <c r="A430" s="464"/>
      <c r="B430" s="464"/>
      <c r="C430" s="464"/>
      <c r="D430" s="464"/>
    </row>
    <row r="431" spans="1:4" ht="18.75" customHeight="1">
      <c r="A431" s="464"/>
      <c r="B431" s="464"/>
      <c r="C431" s="464"/>
      <c r="D431" s="464"/>
    </row>
    <row r="432" spans="1:4" ht="18.75" customHeight="1">
      <c r="A432" s="464"/>
      <c r="B432" s="464"/>
      <c r="C432" s="464"/>
      <c r="D432" s="464"/>
    </row>
    <row r="433" spans="1:4" ht="18.75" customHeight="1">
      <c r="A433" s="464"/>
      <c r="B433" s="464"/>
      <c r="C433" s="464"/>
      <c r="D433" s="464"/>
    </row>
    <row r="434" spans="1:4" ht="18.75" customHeight="1">
      <c r="A434" s="464"/>
      <c r="B434" s="464"/>
      <c r="C434" s="464"/>
      <c r="D434" s="464"/>
    </row>
    <row r="435" spans="1:4" ht="18.75" customHeight="1">
      <c r="A435" s="464"/>
      <c r="B435" s="464"/>
      <c r="C435" s="464"/>
      <c r="D435" s="464"/>
    </row>
    <row r="436" spans="1:4" ht="18.75" customHeight="1">
      <c r="A436" s="464"/>
      <c r="B436" s="464"/>
      <c r="C436" s="464"/>
      <c r="D436" s="464"/>
    </row>
    <row r="437" spans="1:4" ht="18.75" customHeight="1">
      <c r="A437" s="464"/>
      <c r="B437" s="464"/>
      <c r="C437" s="464"/>
      <c r="D437" s="464"/>
    </row>
    <row r="438" spans="1:4" ht="18.75" customHeight="1">
      <c r="A438" s="464"/>
      <c r="B438" s="464"/>
      <c r="C438" s="464"/>
      <c r="D438" s="464"/>
    </row>
    <row r="439" spans="1:4" ht="18.75" customHeight="1">
      <c r="A439" s="464"/>
      <c r="B439" s="464"/>
      <c r="C439" s="464"/>
      <c r="D439" s="464"/>
    </row>
    <row r="440" spans="1:4" ht="18.75" customHeight="1">
      <c r="A440" s="464"/>
      <c r="B440" s="464"/>
      <c r="C440" s="464"/>
      <c r="D440" s="464"/>
    </row>
    <row r="441" spans="1:4" ht="18.75" customHeight="1">
      <c r="A441" s="464"/>
      <c r="B441" s="464"/>
      <c r="C441" s="464"/>
      <c r="D441" s="464"/>
    </row>
    <row r="442" spans="1:4" ht="18.75" customHeight="1">
      <c r="A442" s="464"/>
      <c r="B442" s="464"/>
      <c r="C442" s="464"/>
      <c r="D442" s="464"/>
    </row>
    <row r="443" spans="1:4" ht="18.75" customHeight="1">
      <c r="A443" s="464"/>
      <c r="B443" s="464"/>
      <c r="C443" s="464"/>
      <c r="D443" s="464"/>
    </row>
    <row r="444" spans="1:4" ht="18.75" customHeight="1">
      <c r="A444" s="464"/>
      <c r="B444" s="464"/>
      <c r="C444" s="464"/>
      <c r="D444" s="464"/>
    </row>
    <row r="445" spans="1:4" ht="18.75" customHeight="1">
      <c r="A445" s="464"/>
      <c r="B445" s="464"/>
      <c r="C445" s="464"/>
      <c r="D445" s="464"/>
    </row>
    <row r="446" spans="1:4" ht="18.75" customHeight="1">
      <c r="A446" s="464"/>
      <c r="B446" s="464"/>
      <c r="C446" s="464"/>
      <c r="D446" s="464"/>
    </row>
    <row r="447" spans="1:4" ht="18.75" customHeight="1">
      <c r="A447" s="464"/>
      <c r="B447" s="464"/>
      <c r="C447" s="464"/>
      <c r="D447" s="464"/>
    </row>
    <row r="448" spans="1:4" ht="18.75" customHeight="1">
      <c r="A448" s="464"/>
      <c r="B448" s="464"/>
      <c r="C448" s="464"/>
      <c r="D448" s="464"/>
    </row>
    <row r="449" spans="1:4" ht="18.75" customHeight="1">
      <c r="A449" s="464"/>
      <c r="B449" s="464"/>
      <c r="C449" s="464"/>
      <c r="D449" s="464"/>
    </row>
    <row r="450" spans="1:4" ht="18.75" customHeight="1">
      <c r="A450" s="464"/>
      <c r="B450" s="464"/>
      <c r="C450" s="464"/>
      <c r="D450" s="464"/>
    </row>
    <row r="451" spans="1:4" ht="18.75" customHeight="1">
      <c r="A451" s="464"/>
      <c r="B451" s="464"/>
      <c r="C451" s="464"/>
      <c r="D451" s="464"/>
    </row>
    <row r="452" spans="1:4" ht="18.75" customHeight="1">
      <c r="A452" s="464"/>
      <c r="B452" s="464"/>
      <c r="C452" s="464"/>
      <c r="D452" s="464"/>
    </row>
    <row r="453" spans="1:4" ht="18.75" customHeight="1">
      <c r="A453" s="464"/>
      <c r="B453" s="464"/>
      <c r="C453" s="464"/>
      <c r="D453" s="464"/>
    </row>
    <row r="454" spans="1:4" ht="18.75" customHeight="1">
      <c r="A454" s="464"/>
      <c r="B454" s="464"/>
      <c r="C454" s="464"/>
      <c r="D454" s="464"/>
    </row>
    <row r="455" spans="1:4" ht="18.75" customHeight="1">
      <c r="A455" s="464"/>
      <c r="B455" s="464"/>
      <c r="C455" s="464"/>
      <c r="D455" s="464"/>
    </row>
    <row r="456" spans="1:4" ht="18.75" customHeight="1">
      <c r="A456" s="464"/>
      <c r="B456" s="464"/>
      <c r="C456" s="464"/>
      <c r="D456" s="464"/>
    </row>
    <row r="457" spans="1:4" ht="18.75" customHeight="1">
      <c r="A457" s="464"/>
      <c r="B457" s="464"/>
      <c r="C457" s="464"/>
      <c r="D457" s="464"/>
    </row>
    <row r="458" spans="1:4" ht="18.75" customHeight="1">
      <c r="A458" s="464"/>
      <c r="B458" s="464"/>
      <c r="C458" s="464"/>
      <c r="D458" s="464"/>
    </row>
    <row r="459" spans="1:4" ht="18.75" customHeight="1">
      <c r="A459" s="464"/>
      <c r="B459" s="464"/>
      <c r="C459" s="464"/>
      <c r="D459" s="464"/>
    </row>
    <row r="460" spans="1:4" ht="18.75" customHeight="1">
      <c r="A460" s="464"/>
      <c r="B460" s="464"/>
      <c r="C460" s="464"/>
      <c r="D460" s="464"/>
    </row>
    <row r="461" spans="1:4" ht="18.75" customHeight="1">
      <c r="A461" s="464"/>
      <c r="B461" s="464"/>
      <c r="C461" s="464"/>
      <c r="D461" s="464"/>
    </row>
    <row r="462" spans="1:4" ht="18.75" customHeight="1">
      <c r="A462" s="464"/>
      <c r="B462" s="464"/>
      <c r="C462" s="464"/>
      <c r="D462" s="464"/>
    </row>
    <row r="463" spans="1:4" ht="18.75" customHeight="1">
      <c r="A463" s="464"/>
      <c r="B463" s="464"/>
      <c r="C463" s="464"/>
      <c r="D463" s="464"/>
    </row>
    <row r="464" spans="1:4" ht="18.75" customHeight="1">
      <c r="A464" s="464"/>
      <c r="B464" s="464"/>
      <c r="C464" s="464"/>
      <c r="D464" s="464"/>
    </row>
    <row r="465" spans="1:4" ht="18.75" customHeight="1">
      <c r="A465" s="464"/>
      <c r="B465" s="464"/>
      <c r="C465" s="464"/>
      <c r="D465" s="464"/>
    </row>
    <row r="466" spans="1:4" ht="18.75" customHeight="1">
      <c r="A466" s="464"/>
      <c r="B466" s="464"/>
      <c r="C466" s="464"/>
      <c r="D466" s="464"/>
    </row>
    <row r="467" spans="1:4" ht="18.75" customHeight="1">
      <c r="A467" s="464"/>
      <c r="B467" s="464"/>
      <c r="C467" s="464"/>
      <c r="D467" s="464"/>
    </row>
    <row r="468" spans="1:4" ht="18.75" customHeight="1">
      <c r="A468" s="464"/>
      <c r="B468" s="464"/>
      <c r="C468" s="464"/>
      <c r="D468" s="464"/>
    </row>
    <row r="469" spans="1:4" ht="18.75" customHeight="1">
      <c r="A469" s="464"/>
      <c r="B469" s="464"/>
      <c r="C469" s="464"/>
      <c r="D469" s="464"/>
    </row>
    <row r="470" spans="1:4" ht="18.75" customHeight="1">
      <c r="A470" s="464"/>
      <c r="B470" s="464"/>
      <c r="C470" s="464"/>
      <c r="D470" s="464"/>
    </row>
    <row r="471" spans="1:4" ht="18.75" customHeight="1">
      <c r="A471" s="464"/>
      <c r="B471" s="464"/>
      <c r="C471" s="464"/>
      <c r="D471" s="464"/>
    </row>
    <row r="472" spans="1:4" ht="18.75" customHeight="1">
      <c r="A472" s="464"/>
      <c r="B472" s="464"/>
      <c r="C472" s="464"/>
      <c r="D472" s="464"/>
    </row>
    <row r="473" spans="1:4" ht="18.75" customHeight="1">
      <c r="A473" s="464"/>
      <c r="B473" s="464"/>
      <c r="C473" s="464"/>
      <c r="D473" s="464"/>
    </row>
    <row r="474" spans="1:4" ht="18.75" customHeight="1">
      <c r="A474" s="464"/>
      <c r="B474" s="464"/>
      <c r="C474" s="464"/>
      <c r="D474" s="464"/>
    </row>
    <row r="475" spans="1:4" ht="18.75" customHeight="1">
      <c r="A475" s="464"/>
      <c r="B475" s="464"/>
      <c r="C475" s="464"/>
      <c r="D475" s="464"/>
    </row>
    <row r="476" spans="1:4" ht="18.75" customHeight="1">
      <c r="A476" s="464"/>
      <c r="B476" s="464"/>
      <c r="C476" s="464"/>
      <c r="D476" s="464"/>
    </row>
    <row r="477" spans="1:4" ht="18.75" customHeight="1">
      <c r="A477" s="464"/>
      <c r="B477" s="464"/>
      <c r="C477" s="464"/>
      <c r="D477" s="464"/>
    </row>
    <row r="478" spans="1:4" ht="18.75" customHeight="1">
      <c r="A478" s="464"/>
      <c r="B478" s="464"/>
      <c r="C478" s="464"/>
      <c r="D478" s="464"/>
    </row>
    <row r="479" spans="1:4" ht="18.75" customHeight="1">
      <c r="A479" s="464"/>
      <c r="B479" s="464"/>
      <c r="C479" s="464"/>
      <c r="D479" s="464"/>
    </row>
    <row r="480" spans="1:4" ht="18.75" customHeight="1">
      <c r="A480" s="464"/>
      <c r="B480" s="464"/>
      <c r="C480" s="464"/>
      <c r="D480" s="464"/>
    </row>
    <row r="481" spans="1:4" ht="18.75" customHeight="1">
      <c r="A481" s="464"/>
      <c r="B481" s="464"/>
      <c r="C481" s="464"/>
      <c r="D481" s="464"/>
    </row>
    <row r="482" spans="1:4" ht="18.75" customHeight="1">
      <c r="A482" s="464"/>
      <c r="B482" s="464"/>
      <c r="C482" s="464"/>
      <c r="D482" s="464"/>
    </row>
    <row r="483" spans="1:4" ht="18.75" customHeight="1">
      <c r="A483" s="464"/>
      <c r="B483" s="464"/>
      <c r="C483" s="464"/>
      <c r="D483" s="464"/>
    </row>
    <row r="484" spans="1:4" ht="18.75" customHeight="1">
      <c r="A484" s="464"/>
      <c r="B484" s="464"/>
      <c r="C484" s="464"/>
      <c r="D484" s="464"/>
    </row>
    <row r="485" spans="1:4" ht="18.75" customHeight="1">
      <c r="A485" s="464"/>
      <c r="B485" s="464"/>
      <c r="C485" s="464"/>
      <c r="D485" s="464"/>
    </row>
    <row r="486" spans="1:4" ht="18.75" customHeight="1">
      <c r="A486" s="464"/>
      <c r="B486" s="464"/>
      <c r="C486" s="464"/>
      <c r="D486" s="464"/>
    </row>
    <row r="487" spans="1:4" ht="18.75" customHeight="1">
      <c r="A487" s="464"/>
      <c r="B487" s="464"/>
      <c r="C487" s="464"/>
      <c r="D487" s="464"/>
    </row>
    <row r="488" spans="1:4" ht="18.75" customHeight="1">
      <c r="A488" s="464"/>
      <c r="B488" s="464"/>
      <c r="C488" s="464"/>
      <c r="D488" s="464"/>
    </row>
    <row r="489" spans="1:4" ht="18.75" customHeight="1">
      <c r="A489" s="464"/>
      <c r="B489" s="464"/>
      <c r="C489" s="464"/>
      <c r="D489" s="464"/>
    </row>
    <row r="490" spans="1:4" ht="18.75" customHeight="1">
      <c r="A490" s="464"/>
      <c r="B490" s="464"/>
      <c r="C490" s="464"/>
      <c r="D490" s="464"/>
    </row>
    <row r="491" spans="1:4" ht="18.75" customHeight="1">
      <c r="A491" s="464"/>
      <c r="B491" s="464"/>
      <c r="C491" s="464"/>
      <c r="D491" s="464"/>
    </row>
    <row r="492" spans="1:4" ht="18.75" customHeight="1">
      <c r="A492" s="464"/>
      <c r="B492" s="464"/>
      <c r="C492" s="464"/>
      <c r="D492" s="464"/>
    </row>
    <row r="493" spans="1:4" ht="18.75" customHeight="1">
      <c r="A493" s="464"/>
      <c r="B493" s="464"/>
      <c r="C493" s="464"/>
      <c r="D493" s="464"/>
    </row>
    <row r="494" spans="1:4" ht="18.75" customHeight="1">
      <c r="A494" s="464"/>
      <c r="B494" s="464"/>
      <c r="C494" s="464"/>
      <c r="D494" s="464"/>
    </row>
    <row r="495" spans="1:4" ht="18.75" customHeight="1">
      <c r="A495" s="464"/>
      <c r="B495" s="464"/>
      <c r="C495" s="464"/>
      <c r="D495" s="464"/>
    </row>
    <row r="496" spans="1:4" ht="18.75" customHeight="1">
      <c r="A496" s="464"/>
      <c r="B496" s="464"/>
      <c r="C496" s="464"/>
      <c r="D496" s="464"/>
    </row>
    <row r="497" spans="1:4" ht="18.75" customHeight="1">
      <c r="A497" s="464"/>
      <c r="B497" s="464"/>
      <c r="C497" s="464"/>
      <c r="D497" s="464"/>
    </row>
    <row r="498" spans="1:4" ht="18.75" customHeight="1">
      <c r="A498" s="464"/>
      <c r="B498" s="464"/>
      <c r="C498" s="464"/>
      <c r="D498" s="464"/>
    </row>
    <row r="499" spans="1:4" ht="18.75" customHeight="1">
      <c r="A499" s="464"/>
      <c r="B499" s="464"/>
      <c r="C499" s="464"/>
      <c r="D499" s="464"/>
    </row>
    <row r="500" spans="1:4" ht="18.75" customHeight="1">
      <c r="A500" s="464"/>
      <c r="B500" s="464"/>
      <c r="C500" s="464"/>
      <c r="D500" s="464"/>
    </row>
    <row r="501" spans="1:4" ht="18.75" customHeight="1">
      <c r="A501" s="464"/>
      <c r="B501" s="464"/>
      <c r="C501" s="464"/>
      <c r="D501" s="464"/>
    </row>
    <row r="502" spans="1:4" ht="18.75" customHeight="1">
      <c r="A502" s="464"/>
      <c r="B502" s="464"/>
      <c r="C502" s="464"/>
      <c r="D502" s="464"/>
    </row>
    <row r="503" spans="1:4" ht="18.75" customHeight="1">
      <c r="A503" s="464"/>
      <c r="B503" s="464"/>
      <c r="C503" s="464"/>
      <c r="D503" s="464"/>
    </row>
    <row r="504" spans="1:4" ht="18.75" customHeight="1">
      <c r="A504" s="464"/>
      <c r="B504" s="464"/>
      <c r="C504" s="464"/>
      <c r="D504" s="464"/>
    </row>
    <row r="505" spans="1:4" ht="18.75" customHeight="1">
      <c r="A505" s="464"/>
      <c r="B505" s="464"/>
      <c r="C505" s="464"/>
      <c r="D505" s="464"/>
    </row>
    <row r="506" spans="1:4" ht="18.75" customHeight="1">
      <c r="A506" s="464"/>
      <c r="B506" s="464"/>
      <c r="C506" s="464"/>
      <c r="D506" s="464"/>
    </row>
    <row r="507" spans="1:4" ht="18.75" customHeight="1">
      <c r="A507" s="464"/>
      <c r="B507" s="464"/>
      <c r="C507" s="464"/>
      <c r="D507" s="464"/>
    </row>
    <row r="508" spans="1:4" ht="18.75" customHeight="1">
      <c r="A508" s="464"/>
      <c r="B508" s="464"/>
      <c r="C508" s="464"/>
      <c r="D508" s="464"/>
    </row>
    <row r="509" spans="1:4" ht="18.75" customHeight="1">
      <c r="A509" s="464"/>
      <c r="B509" s="464"/>
      <c r="C509" s="464"/>
      <c r="D509" s="464"/>
    </row>
    <row r="510" spans="1:4" ht="18.75" customHeight="1">
      <c r="A510" s="464"/>
      <c r="B510" s="464"/>
      <c r="C510" s="464"/>
      <c r="D510" s="464"/>
    </row>
    <row r="511" spans="1:4" ht="18.75" customHeight="1">
      <c r="A511" s="464"/>
      <c r="B511" s="464"/>
      <c r="C511" s="464"/>
      <c r="D511" s="464"/>
    </row>
    <row r="512" spans="1:4" ht="18.75" customHeight="1">
      <c r="A512" s="464"/>
      <c r="B512" s="464"/>
      <c r="C512" s="464"/>
      <c r="D512" s="464"/>
    </row>
    <row r="513" spans="1:4" ht="18.75" customHeight="1">
      <c r="A513" s="464"/>
      <c r="B513" s="464"/>
      <c r="C513" s="464"/>
      <c r="D513" s="464"/>
    </row>
    <row r="514" spans="1:4" ht="18.75" customHeight="1">
      <c r="A514" s="464"/>
      <c r="B514" s="464"/>
      <c r="C514" s="464"/>
      <c r="D514" s="464"/>
    </row>
    <row r="515" spans="1:4" ht="18.75" customHeight="1">
      <c r="A515" s="464"/>
      <c r="B515" s="464"/>
      <c r="C515" s="464"/>
      <c r="D515" s="464"/>
    </row>
    <row r="516" spans="1:4" ht="18.75" customHeight="1">
      <c r="A516" s="464"/>
      <c r="B516" s="464"/>
      <c r="C516" s="464"/>
      <c r="D516" s="464"/>
    </row>
    <row r="517" spans="1:4" ht="18.75" customHeight="1">
      <c r="A517" s="464"/>
      <c r="B517" s="464"/>
      <c r="C517" s="464"/>
      <c r="D517" s="464"/>
    </row>
    <row r="518" spans="1:4" ht="18.75" customHeight="1">
      <c r="A518" s="464"/>
      <c r="B518" s="464"/>
      <c r="C518" s="464"/>
      <c r="D518" s="464"/>
    </row>
    <row r="519" spans="1:4" ht="18.75" customHeight="1">
      <c r="A519" s="464"/>
      <c r="B519" s="464"/>
      <c r="C519" s="464"/>
      <c r="D519" s="464"/>
    </row>
    <row r="520" spans="1:4" ht="18.75" customHeight="1">
      <c r="A520" s="464"/>
      <c r="B520" s="464"/>
      <c r="C520" s="464"/>
      <c r="D520" s="464"/>
    </row>
    <row r="521" spans="1:4" ht="18.75" customHeight="1">
      <c r="A521" s="464"/>
      <c r="B521" s="464"/>
      <c r="C521" s="464"/>
      <c r="D521" s="464"/>
    </row>
    <row r="522" spans="1:4" ht="18.75" customHeight="1">
      <c r="A522" s="464"/>
      <c r="B522" s="464"/>
      <c r="C522" s="464"/>
      <c r="D522" s="464"/>
    </row>
    <row r="523" spans="1:4" ht="18.75" customHeight="1">
      <c r="A523" s="464"/>
      <c r="B523" s="464"/>
      <c r="C523" s="464"/>
      <c r="D523" s="464"/>
    </row>
    <row r="524" spans="1:4" ht="18.75" customHeight="1">
      <c r="A524" s="464"/>
      <c r="B524" s="464"/>
      <c r="C524" s="464"/>
      <c r="D524" s="464"/>
    </row>
    <row r="525" spans="1:4" ht="18.75" customHeight="1">
      <c r="A525" s="464"/>
      <c r="B525" s="464"/>
      <c r="C525" s="464"/>
      <c r="D525" s="464"/>
    </row>
    <row r="526" spans="1:4" ht="18.75" customHeight="1">
      <c r="A526" s="464"/>
      <c r="B526" s="464"/>
      <c r="C526" s="464"/>
      <c r="D526" s="464"/>
    </row>
    <row r="527" spans="1:4" ht="18.75" customHeight="1">
      <c r="A527" s="464"/>
      <c r="B527" s="464"/>
      <c r="C527" s="464"/>
      <c r="D527" s="464"/>
    </row>
    <row r="528" spans="1:4" ht="18.75" customHeight="1">
      <c r="A528" s="464"/>
      <c r="B528" s="464"/>
      <c r="C528" s="464"/>
      <c r="D528" s="464"/>
    </row>
    <row r="529" spans="1:4" ht="18.75" customHeight="1">
      <c r="A529" s="464"/>
      <c r="B529" s="464"/>
      <c r="C529" s="464"/>
      <c r="D529" s="464"/>
    </row>
    <row r="530" spans="1:4" ht="18.75" customHeight="1">
      <c r="A530" s="464"/>
      <c r="B530" s="464"/>
      <c r="C530" s="464"/>
      <c r="D530" s="464"/>
    </row>
    <row r="531" spans="1:4" ht="18.75" customHeight="1">
      <c r="A531" s="464"/>
      <c r="B531" s="464"/>
      <c r="C531" s="464"/>
      <c r="D531" s="464"/>
    </row>
    <row r="532" spans="1:4" ht="18.75" customHeight="1">
      <c r="A532" s="464"/>
      <c r="B532" s="464"/>
      <c r="C532" s="464"/>
      <c r="D532" s="464"/>
    </row>
    <row r="533" spans="1:4" ht="18.75" customHeight="1">
      <c r="A533" s="464"/>
      <c r="B533" s="464"/>
      <c r="C533" s="464"/>
      <c r="D533" s="464"/>
    </row>
    <row r="534" spans="1:4" ht="18.75" customHeight="1">
      <c r="A534" s="464"/>
      <c r="B534" s="464"/>
      <c r="C534" s="464"/>
      <c r="D534" s="464"/>
    </row>
    <row r="535" spans="1:4" ht="18.75" customHeight="1">
      <c r="A535" s="464"/>
      <c r="B535" s="464"/>
      <c r="C535" s="464"/>
      <c r="D535" s="464"/>
    </row>
    <row r="536" spans="1:4" ht="18.75" customHeight="1">
      <c r="A536" s="464"/>
      <c r="B536" s="464"/>
      <c r="C536" s="464"/>
      <c r="D536" s="464"/>
    </row>
    <row r="537" spans="1:4" ht="18.75" customHeight="1">
      <c r="A537" s="464"/>
      <c r="B537" s="464"/>
      <c r="C537" s="464"/>
      <c r="D537" s="464"/>
    </row>
    <row r="538" spans="1:4" ht="18.75" customHeight="1">
      <c r="A538" s="464"/>
      <c r="B538" s="464"/>
      <c r="C538" s="464"/>
      <c r="D538" s="464"/>
    </row>
    <row r="539" spans="1:4" ht="18.75" customHeight="1">
      <c r="A539" s="464"/>
      <c r="B539" s="464"/>
      <c r="C539" s="464"/>
      <c r="D539" s="464"/>
    </row>
    <row r="540" spans="1:4" ht="18.75" customHeight="1">
      <c r="A540" s="464"/>
      <c r="B540" s="464"/>
      <c r="C540" s="464"/>
      <c r="D540" s="464"/>
    </row>
    <row r="541" spans="1:4" ht="18.75" customHeight="1">
      <c r="A541" s="464"/>
      <c r="B541" s="464"/>
      <c r="C541" s="464"/>
      <c r="D541" s="464"/>
    </row>
    <row r="542" spans="1:4" ht="18.75" customHeight="1">
      <c r="A542" s="464"/>
      <c r="B542" s="464"/>
      <c r="C542" s="464"/>
      <c r="D542" s="464"/>
    </row>
    <row r="543" spans="1:4" ht="18.75" customHeight="1">
      <c r="A543" s="464"/>
      <c r="B543" s="464"/>
      <c r="C543" s="464"/>
      <c r="D543" s="464"/>
    </row>
    <row r="544" spans="1:4" ht="18.75" customHeight="1">
      <c r="A544" s="464"/>
      <c r="B544" s="464"/>
      <c r="C544" s="464"/>
      <c r="D544" s="464"/>
    </row>
    <row r="545" spans="1:4" ht="18.75" customHeight="1">
      <c r="A545" s="464"/>
      <c r="B545" s="464"/>
      <c r="C545" s="464"/>
      <c r="D545" s="464"/>
    </row>
    <row r="546" spans="1:4" ht="18.75" customHeight="1">
      <c r="A546" s="464"/>
      <c r="B546" s="464"/>
      <c r="C546" s="464"/>
      <c r="D546" s="464"/>
    </row>
    <row r="547" spans="1:4" ht="18.75" customHeight="1">
      <c r="A547" s="464"/>
      <c r="B547" s="464"/>
      <c r="C547" s="464"/>
      <c r="D547" s="464"/>
    </row>
    <row r="548" spans="1:4" ht="18.75" customHeight="1">
      <c r="A548" s="464"/>
      <c r="B548" s="464"/>
      <c r="C548" s="464"/>
      <c r="D548" s="464"/>
    </row>
    <row r="549" spans="1:4" ht="18.75" customHeight="1">
      <c r="A549" s="464"/>
      <c r="B549" s="464"/>
      <c r="C549" s="464"/>
      <c r="D549" s="464"/>
    </row>
    <row r="550" spans="1:4" ht="18.75" customHeight="1">
      <c r="A550" s="464"/>
      <c r="B550" s="464"/>
      <c r="C550" s="464"/>
      <c r="D550" s="464"/>
    </row>
    <row r="551" spans="1:4" ht="18.75" customHeight="1">
      <c r="A551" s="464"/>
      <c r="B551" s="464"/>
      <c r="C551" s="464"/>
      <c r="D551" s="464"/>
    </row>
    <row r="552" spans="1:4" ht="18.75" customHeight="1">
      <c r="A552" s="464"/>
      <c r="B552" s="464"/>
      <c r="C552" s="464"/>
      <c r="D552" s="464"/>
    </row>
    <row r="553" spans="1:4" ht="18.75" customHeight="1">
      <c r="A553" s="464"/>
      <c r="B553" s="464"/>
      <c r="C553" s="464"/>
      <c r="D553" s="464"/>
    </row>
    <row r="554" spans="1:4" ht="18.75" customHeight="1">
      <c r="A554" s="464"/>
      <c r="B554" s="464"/>
      <c r="C554" s="464"/>
      <c r="D554" s="464"/>
    </row>
    <row r="555" spans="1:4" ht="18.75" customHeight="1">
      <c r="A555" s="464"/>
      <c r="B555" s="464"/>
      <c r="C555" s="464"/>
      <c r="D555" s="464"/>
    </row>
    <row r="556" spans="1:4" ht="18.75" customHeight="1">
      <c r="A556" s="464"/>
      <c r="B556" s="464"/>
      <c r="C556" s="464"/>
      <c r="D556" s="464"/>
    </row>
    <row r="557" spans="1:4" ht="18.75" customHeight="1">
      <c r="A557" s="464"/>
      <c r="B557" s="464"/>
      <c r="C557" s="464"/>
      <c r="D557" s="464"/>
    </row>
    <row r="558" spans="1:4" ht="18.75" customHeight="1">
      <c r="A558" s="464"/>
      <c r="B558" s="464"/>
      <c r="C558" s="464"/>
      <c r="D558" s="464"/>
    </row>
    <row r="559" spans="1:4" ht="18.75" customHeight="1">
      <c r="A559" s="464"/>
      <c r="B559" s="464"/>
      <c r="C559" s="464"/>
      <c r="D559" s="464"/>
    </row>
    <row r="560" spans="1:4" ht="18.75" customHeight="1">
      <c r="A560" s="464"/>
      <c r="B560" s="464"/>
      <c r="C560" s="464"/>
      <c r="D560" s="464"/>
    </row>
    <row r="561" spans="1:4" ht="18.75" customHeight="1">
      <c r="A561" s="464"/>
      <c r="B561" s="464"/>
      <c r="C561" s="464"/>
      <c r="D561" s="464"/>
    </row>
    <row r="562" spans="1:4" ht="18.75" customHeight="1">
      <c r="A562" s="464"/>
      <c r="B562" s="464"/>
      <c r="C562" s="464"/>
      <c r="D562" s="464"/>
    </row>
    <row r="563" spans="1:4" ht="18.75" customHeight="1">
      <c r="A563" s="464"/>
      <c r="B563" s="464"/>
      <c r="C563" s="464"/>
      <c r="D563" s="464"/>
    </row>
    <row r="564" spans="1:4" ht="18.75" customHeight="1">
      <c r="A564" s="464"/>
      <c r="B564" s="464"/>
      <c r="C564" s="464"/>
      <c r="D564" s="464"/>
    </row>
    <row r="565" spans="1:4" ht="18.75" customHeight="1">
      <c r="A565" s="464"/>
      <c r="B565" s="464"/>
      <c r="C565" s="464"/>
      <c r="D565" s="464"/>
    </row>
    <row r="566" spans="1:4" ht="18.75" customHeight="1">
      <c r="A566" s="464"/>
      <c r="B566" s="464"/>
      <c r="C566" s="464"/>
      <c r="D566" s="464"/>
    </row>
    <row r="567" spans="1:4" ht="18.75" customHeight="1">
      <c r="A567" s="464"/>
      <c r="B567" s="464"/>
      <c r="C567" s="464"/>
      <c r="D567" s="464"/>
    </row>
    <row r="568" spans="1:4" ht="18.75" customHeight="1">
      <c r="A568" s="464"/>
      <c r="B568" s="464"/>
      <c r="C568" s="464"/>
      <c r="D568" s="464"/>
    </row>
    <row r="569" spans="1:4" ht="18.75" customHeight="1">
      <c r="A569" s="464"/>
      <c r="B569" s="464"/>
      <c r="C569" s="464"/>
      <c r="D569" s="464"/>
    </row>
    <row r="570" spans="1:4" ht="18.75" customHeight="1">
      <c r="A570" s="464"/>
      <c r="B570" s="464"/>
      <c r="C570" s="464"/>
      <c r="D570" s="464"/>
    </row>
    <row r="571" spans="1:4" ht="18.75" customHeight="1">
      <c r="A571" s="464"/>
      <c r="B571" s="464"/>
      <c r="C571" s="464"/>
      <c r="D571" s="464"/>
    </row>
    <row r="572" spans="1:4" ht="18.75" customHeight="1">
      <c r="A572" s="464"/>
      <c r="B572" s="464"/>
      <c r="C572" s="464"/>
      <c r="D572" s="464"/>
    </row>
    <row r="573" spans="1:4" ht="18.75" customHeight="1">
      <c r="A573" s="464"/>
      <c r="B573" s="464"/>
      <c r="C573" s="464"/>
      <c r="D573" s="464"/>
    </row>
    <row r="574" spans="1:4" ht="18.75" customHeight="1">
      <c r="A574" s="464"/>
      <c r="B574" s="464"/>
      <c r="C574" s="464"/>
      <c r="D574" s="464"/>
    </row>
    <row r="575" spans="1:4" ht="18.75" customHeight="1">
      <c r="A575" s="464"/>
      <c r="B575" s="464"/>
      <c r="C575" s="464"/>
      <c r="D575" s="464"/>
    </row>
    <row r="576" spans="1:4" ht="18.75" customHeight="1">
      <c r="A576" s="464"/>
      <c r="B576" s="464"/>
      <c r="C576" s="464"/>
      <c r="D576" s="464"/>
    </row>
    <row r="577" spans="1:4" ht="18.75" customHeight="1">
      <c r="A577" s="464"/>
      <c r="B577" s="464"/>
      <c r="C577" s="464"/>
      <c r="D577" s="464"/>
    </row>
    <row r="578" spans="1:4" ht="18.75" customHeight="1">
      <c r="A578" s="464"/>
      <c r="B578" s="464"/>
      <c r="C578" s="464"/>
      <c r="D578" s="464"/>
    </row>
    <row r="579" spans="1:4" ht="18.75" customHeight="1">
      <c r="A579" s="464"/>
      <c r="B579" s="464"/>
      <c r="C579" s="464"/>
      <c r="D579" s="464"/>
    </row>
    <row r="580" spans="1:4" ht="18.75" customHeight="1">
      <c r="A580" s="464"/>
      <c r="B580" s="464"/>
      <c r="C580" s="464"/>
      <c r="D580" s="464"/>
    </row>
    <row r="581" spans="1:4" ht="18.75" customHeight="1">
      <c r="A581" s="464"/>
      <c r="B581" s="464"/>
      <c r="C581" s="464"/>
      <c r="D581" s="464"/>
    </row>
    <row r="582" spans="1:4" ht="18.75" customHeight="1">
      <c r="A582" s="464"/>
      <c r="B582" s="464"/>
      <c r="C582" s="464"/>
      <c r="D582" s="464"/>
    </row>
    <row r="583" spans="1:4" ht="18.75" customHeight="1">
      <c r="A583" s="464"/>
      <c r="B583" s="464"/>
      <c r="C583" s="464"/>
      <c r="D583" s="464"/>
    </row>
    <row r="584" spans="1:4" ht="18.75" customHeight="1">
      <c r="A584" s="464"/>
      <c r="B584" s="464"/>
      <c r="C584" s="464"/>
      <c r="D584" s="464"/>
    </row>
    <row r="585" spans="1:4" ht="18.75" customHeight="1">
      <c r="A585" s="464"/>
      <c r="B585" s="464"/>
      <c r="C585" s="464"/>
      <c r="D585" s="464"/>
    </row>
    <row r="586" spans="1:4" ht="18.75" customHeight="1">
      <c r="A586" s="464"/>
      <c r="B586" s="464"/>
      <c r="C586" s="464"/>
      <c r="D586" s="464"/>
    </row>
    <row r="587" spans="1:4" ht="18.75" customHeight="1">
      <c r="A587" s="464"/>
      <c r="B587" s="464"/>
      <c r="C587" s="464"/>
      <c r="D587" s="464"/>
    </row>
    <row r="588" spans="1:4" ht="18.75" customHeight="1">
      <c r="A588" s="464"/>
      <c r="B588" s="464"/>
      <c r="C588" s="464"/>
      <c r="D588" s="464"/>
    </row>
    <row r="589" spans="1:4" ht="18.75" customHeight="1">
      <c r="A589" s="464"/>
      <c r="B589" s="464"/>
      <c r="C589" s="464"/>
      <c r="D589" s="464"/>
    </row>
    <row r="590" spans="1:4" ht="18.75" customHeight="1">
      <c r="A590" s="464"/>
      <c r="B590" s="464"/>
      <c r="C590" s="464"/>
      <c r="D590" s="464"/>
    </row>
    <row r="591" spans="1:4" ht="18.75" customHeight="1">
      <c r="A591" s="464"/>
      <c r="B591" s="464"/>
      <c r="C591" s="464"/>
      <c r="D591" s="464"/>
    </row>
    <row r="592" spans="1:4" ht="18.75" customHeight="1">
      <c r="A592" s="464"/>
      <c r="B592" s="464"/>
      <c r="C592" s="464"/>
      <c r="D592" s="464"/>
    </row>
    <row r="593" spans="1:4" ht="18.75" customHeight="1">
      <c r="A593" s="464"/>
      <c r="B593" s="464"/>
      <c r="C593" s="464"/>
      <c r="D593" s="464"/>
    </row>
    <row r="594" spans="1:4" ht="18.75" customHeight="1">
      <c r="A594" s="464"/>
      <c r="B594" s="464"/>
      <c r="C594" s="464"/>
      <c r="D594" s="464"/>
    </row>
    <row r="595" spans="1:4" ht="18.75" customHeight="1">
      <c r="A595" s="464"/>
      <c r="B595" s="464"/>
      <c r="C595" s="464"/>
      <c r="D595" s="464"/>
    </row>
    <row r="596" spans="1:4" ht="18.75" customHeight="1">
      <c r="A596" s="464"/>
      <c r="B596" s="464"/>
      <c r="C596" s="464"/>
      <c r="D596" s="464"/>
    </row>
    <row r="597" spans="1:4" ht="18.75" customHeight="1">
      <c r="A597" s="464"/>
      <c r="B597" s="464"/>
      <c r="C597" s="464"/>
      <c r="D597" s="464"/>
    </row>
    <row r="598" spans="1:4" ht="18.75" customHeight="1">
      <c r="A598" s="464"/>
      <c r="B598" s="464"/>
      <c r="C598" s="464"/>
      <c r="D598" s="464"/>
    </row>
    <row r="599" spans="1:4" ht="18.75" customHeight="1">
      <c r="A599" s="464"/>
      <c r="B599" s="464"/>
      <c r="C599" s="464"/>
      <c r="D599" s="464"/>
    </row>
    <row r="600" spans="1:4" ht="18.75" customHeight="1">
      <c r="A600" s="464"/>
      <c r="B600" s="464"/>
      <c r="C600" s="464"/>
      <c r="D600" s="464"/>
    </row>
    <row r="601" spans="1:4" ht="18.75" customHeight="1">
      <c r="A601" s="464"/>
      <c r="B601" s="464"/>
      <c r="C601" s="464"/>
      <c r="D601" s="464"/>
    </row>
    <row r="602" spans="1:4" ht="18.75" customHeight="1">
      <c r="A602" s="464"/>
      <c r="B602" s="464"/>
      <c r="C602" s="464"/>
      <c r="D602" s="464"/>
    </row>
    <row r="603" spans="1:4" ht="18.75" customHeight="1">
      <c r="A603" s="464"/>
      <c r="B603" s="464"/>
      <c r="C603" s="464"/>
      <c r="D603" s="464"/>
    </row>
    <row r="604" spans="1:4" ht="18.75" customHeight="1">
      <c r="A604" s="464"/>
      <c r="B604" s="464"/>
      <c r="C604" s="464"/>
      <c r="D604" s="464"/>
    </row>
    <row r="605" spans="1:4" ht="18.75" customHeight="1">
      <c r="A605" s="464"/>
      <c r="B605" s="464"/>
      <c r="C605" s="464"/>
      <c r="D605" s="464"/>
    </row>
    <row r="606" spans="1:4" ht="18.75" customHeight="1">
      <c r="A606" s="464"/>
      <c r="B606" s="464"/>
      <c r="C606" s="464"/>
      <c r="D606" s="464"/>
    </row>
    <row r="607" spans="1:4" ht="18.75" customHeight="1">
      <c r="A607" s="464"/>
      <c r="B607" s="464"/>
      <c r="C607" s="464"/>
      <c r="D607" s="464"/>
    </row>
    <row r="608" spans="1:4" ht="18.75" customHeight="1">
      <c r="A608" s="464"/>
      <c r="B608" s="464"/>
      <c r="C608" s="464"/>
      <c r="D608" s="464"/>
    </row>
    <row r="609" spans="1:4" ht="18.75" customHeight="1">
      <c r="A609" s="464"/>
      <c r="B609" s="464"/>
      <c r="C609" s="464"/>
      <c r="D609" s="464"/>
    </row>
    <row r="610" spans="1:4" ht="18.75" customHeight="1">
      <c r="A610" s="464"/>
      <c r="B610" s="464"/>
      <c r="C610" s="464"/>
      <c r="D610" s="464"/>
    </row>
    <row r="611" spans="1:4" ht="18.75" customHeight="1">
      <c r="A611" s="464"/>
      <c r="B611" s="464"/>
      <c r="C611" s="464"/>
      <c r="D611" s="464"/>
    </row>
    <row r="612" spans="1:4" ht="18.75" customHeight="1">
      <c r="A612" s="464"/>
      <c r="B612" s="464"/>
      <c r="C612" s="464"/>
      <c r="D612" s="464"/>
    </row>
    <row r="613" spans="1:4" ht="18.75" customHeight="1">
      <c r="A613" s="464"/>
      <c r="B613" s="464"/>
      <c r="C613" s="464"/>
      <c r="D613" s="464"/>
    </row>
    <row r="614" spans="1:4" ht="18.75" customHeight="1">
      <c r="A614" s="464"/>
      <c r="B614" s="464"/>
      <c r="C614" s="464"/>
      <c r="D614" s="464"/>
    </row>
    <row r="615" spans="1:4" ht="18.75" customHeight="1">
      <c r="A615" s="464"/>
      <c r="B615" s="464"/>
      <c r="C615" s="464"/>
      <c r="D615" s="464"/>
    </row>
    <row r="616" spans="1:4" ht="18.75" customHeight="1">
      <c r="A616" s="464"/>
      <c r="B616" s="464"/>
      <c r="C616" s="464"/>
      <c r="D616" s="464"/>
    </row>
    <row r="617" spans="1:4" ht="18.75" customHeight="1">
      <c r="A617" s="464"/>
      <c r="B617" s="464"/>
      <c r="C617" s="464"/>
      <c r="D617" s="464"/>
    </row>
    <row r="618" spans="1:4" ht="18.75" customHeight="1">
      <c r="A618" s="464"/>
      <c r="B618" s="464"/>
      <c r="C618" s="464"/>
      <c r="D618" s="464"/>
    </row>
    <row r="619" spans="1:4" ht="18.75" customHeight="1">
      <c r="A619" s="464"/>
      <c r="B619" s="464"/>
      <c r="C619" s="464"/>
      <c r="D619" s="464"/>
    </row>
    <row r="620" spans="1:4" ht="18.75" customHeight="1">
      <c r="A620" s="464"/>
      <c r="B620" s="464"/>
      <c r="C620" s="464"/>
      <c r="D620" s="464"/>
    </row>
    <row r="621" spans="1:4" ht="18.75" customHeight="1">
      <c r="A621" s="464"/>
      <c r="B621" s="464"/>
      <c r="C621" s="464"/>
      <c r="D621" s="464"/>
    </row>
    <row r="622" spans="1:4" ht="18.75" customHeight="1">
      <c r="A622" s="464"/>
      <c r="B622" s="464"/>
      <c r="C622" s="464"/>
      <c r="D622" s="464"/>
    </row>
    <row r="623" spans="1:4" ht="18.75" customHeight="1">
      <c r="A623" s="464"/>
      <c r="B623" s="464"/>
      <c r="C623" s="464"/>
      <c r="D623" s="464"/>
    </row>
    <row r="624" spans="1:4" ht="18.75" customHeight="1">
      <c r="A624" s="464"/>
      <c r="B624" s="464"/>
      <c r="C624" s="464"/>
      <c r="D624" s="464"/>
    </row>
    <row r="625" spans="1:4" ht="18.75" customHeight="1">
      <c r="A625" s="464"/>
      <c r="B625" s="464"/>
      <c r="C625" s="464"/>
      <c r="D625" s="464"/>
    </row>
    <row r="626" spans="1:4" ht="18.75" customHeight="1">
      <c r="A626" s="464"/>
      <c r="B626" s="464"/>
      <c r="C626" s="464"/>
      <c r="D626" s="464"/>
    </row>
    <row r="627" spans="1:4" ht="18.75" customHeight="1">
      <c r="A627" s="464"/>
      <c r="B627" s="464"/>
      <c r="C627" s="464"/>
      <c r="D627" s="464"/>
    </row>
    <row r="628" spans="1:4" ht="18.75" customHeight="1">
      <c r="A628" s="464"/>
      <c r="B628" s="464"/>
      <c r="C628" s="464"/>
      <c r="D628" s="464"/>
    </row>
    <row r="629" spans="1:4" ht="18.75" customHeight="1">
      <c r="A629" s="464"/>
      <c r="B629" s="464"/>
      <c r="C629" s="464"/>
      <c r="D629" s="464"/>
    </row>
    <row r="630" spans="1:4" ht="18.75" customHeight="1">
      <c r="A630" s="464"/>
      <c r="B630" s="464"/>
      <c r="C630" s="464"/>
      <c r="D630" s="464"/>
    </row>
    <row r="631" spans="1:4" ht="18.75" customHeight="1">
      <c r="A631" s="464"/>
      <c r="B631" s="464"/>
      <c r="C631" s="464"/>
      <c r="D631" s="464"/>
    </row>
    <row r="632" spans="1:4" ht="18.75" customHeight="1">
      <c r="A632" s="464"/>
      <c r="B632" s="464"/>
      <c r="C632" s="464"/>
      <c r="D632" s="464"/>
    </row>
    <row r="633" spans="1:4" ht="18.75" customHeight="1">
      <c r="A633" s="464"/>
      <c r="B633" s="464"/>
      <c r="C633" s="464"/>
      <c r="D633" s="464"/>
    </row>
    <row r="634" spans="1:4" ht="18.75" customHeight="1">
      <c r="A634" s="464"/>
      <c r="B634" s="464"/>
      <c r="C634" s="464"/>
      <c r="D634" s="464"/>
    </row>
    <row r="635" spans="1:4" ht="18.75" customHeight="1">
      <c r="A635" s="464"/>
      <c r="B635" s="464"/>
      <c r="C635" s="464"/>
      <c r="D635" s="464"/>
    </row>
    <row r="636" spans="1:4" ht="18.75" customHeight="1">
      <c r="A636" s="464"/>
      <c r="B636" s="464"/>
      <c r="C636" s="464"/>
      <c r="D636" s="464"/>
    </row>
    <row r="637" spans="1:4" ht="18.75" customHeight="1">
      <c r="A637" s="464"/>
      <c r="B637" s="464"/>
      <c r="C637" s="464"/>
      <c r="D637" s="464"/>
    </row>
    <row r="638" spans="1:4" ht="18.75" customHeight="1">
      <c r="A638" s="464"/>
      <c r="B638" s="464"/>
      <c r="C638" s="464"/>
      <c r="D638" s="464"/>
    </row>
    <row r="639" spans="1:4" ht="18.75" customHeight="1">
      <c r="A639" s="464"/>
      <c r="B639" s="464"/>
      <c r="C639" s="464"/>
      <c r="D639" s="464"/>
    </row>
    <row r="640" spans="1:4" ht="18.75" customHeight="1">
      <c r="A640" s="464"/>
      <c r="B640" s="464"/>
      <c r="C640" s="464"/>
      <c r="D640" s="464"/>
    </row>
    <row r="641" spans="1:4" ht="18.75" customHeight="1">
      <c r="A641" s="464"/>
      <c r="B641" s="464"/>
      <c r="C641" s="464"/>
      <c r="D641" s="464"/>
    </row>
    <row r="642" spans="1:4" ht="18.75" customHeight="1">
      <c r="A642" s="464"/>
      <c r="B642" s="464"/>
      <c r="C642" s="464"/>
      <c r="D642" s="464"/>
    </row>
    <row r="643" spans="1:4" ht="18.75" customHeight="1">
      <c r="A643" s="464"/>
      <c r="B643" s="464"/>
      <c r="C643" s="464"/>
      <c r="D643" s="464"/>
    </row>
    <row r="644" spans="1:4" ht="18.75" customHeight="1">
      <c r="A644" s="464"/>
      <c r="B644" s="464"/>
      <c r="C644" s="464"/>
      <c r="D644" s="464"/>
    </row>
    <row r="645" spans="1:4" ht="18.75" customHeight="1">
      <c r="A645" s="464"/>
      <c r="B645" s="464"/>
      <c r="C645" s="464"/>
      <c r="D645" s="464"/>
    </row>
    <row r="646" spans="1:4" ht="18.75" customHeight="1">
      <c r="A646" s="464"/>
      <c r="B646" s="464"/>
      <c r="C646" s="464"/>
      <c r="D646" s="464"/>
    </row>
    <row r="647" spans="1:4" ht="18.75" customHeight="1">
      <c r="A647" s="464"/>
      <c r="B647" s="464"/>
      <c r="C647" s="464"/>
      <c r="D647" s="464"/>
    </row>
    <row r="648" spans="1:4" ht="18.75" customHeight="1">
      <c r="A648" s="464"/>
      <c r="B648" s="464"/>
      <c r="C648" s="464"/>
      <c r="D648" s="464"/>
    </row>
    <row r="649" spans="1:4" ht="18.75" customHeight="1">
      <c r="A649" s="464"/>
      <c r="B649" s="464"/>
      <c r="C649" s="464"/>
      <c r="D649" s="464"/>
    </row>
    <row r="650" spans="1:4" ht="18.75" customHeight="1">
      <c r="A650" s="464"/>
      <c r="B650" s="464"/>
      <c r="C650" s="464"/>
      <c r="D650" s="464"/>
    </row>
    <row r="651" spans="1:4" ht="18.75" customHeight="1">
      <c r="A651" s="464"/>
      <c r="B651" s="464"/>
      <c r="C651" s="464"/>
      <c r="D651" s="464"/>
    </row>
    <row r="652" spans="1:4" ht="18.75" customHeight="1">
      <c r="A652" s="464"/>
      <c r="B652" s="464"/>
      <c r="C652" s="464"/>
      <c r="D652" s="464"/>
    </row>
    <row r="653" spans="1:4" ht="18.75" customHeight="1">
      <c r="A653" s="464"/>
      <c r="B653" s="464"/>
      <c r="C653" s="464"/>
      <c r="D653" s="464"/>
    </row>
    <row r="654" spans="1:4" ht="18.75" customHeight="1">
      <c r="A654" s="464"/>
      <c r="B654" s="464"/>
      <c r="C654" s="464"/>
      <c r="D654" s="464"/>
    </row>
    <row r="655" spans="1:4" ht="18.75" customHeight="1">
      <c r="A655" s="464"/>
      <c r="B655" s="464"/>
      <c r="C655" s="464"/>
      <c r="D655" s="464"/>
    </row>
    <row r="656" spans="1:4" ht="18.75" customHeight="1">
      <c r="A656" s="464"/>
      <c r="B656" s="464"/>
      <c r="C656" s="464"/>
      <c r="D656" s="464"/>
    </row>
    <row r="657" spans="1:4" ht="18.75" customHeight="1">
      <c r="A657" s="464"/>
      <c r="B657" s="464"/>
      <c r="C657" s="464"/>
      <c r="D657" s="464"/>
    </row>
    <row r="658" spans="1:4" ht="18.75" customHeight="1">
      <c r="A658" s="464"/>
      <c r="B658" s="464"/>
      <c r="C658" s="464"/>
      <c r="D658" s="464"/>
    </row>
    <row r="659" spans="1:4" ht="18.75" customHeight="1">
      <c r="A659" s="464"/>
      <c r="B659" s="464"/>
      <c r="C659" s="464"/>
      <c r="D659" s="464"/>
    </row>
    <row r="660" spans="1:4" ht="18.75" customHeight="1">
      <c r="A660" s="464"/>
      <c r="B660" s="464"/>
      <c r="C660" s="464"/>
      <c r="D660" s="464"/>
    </row>
    <row r="661" spans="1:4" ht="18.75" customHeight="1">
      <c r="A661" s="464"/>
      <c r="B661" s="464"/>
      <c r="C661" s="464"/>
      <c r="D661" s="464"/>
    </row>
    <row r="662" spans="1:4" ht="18.75" customHeight="1">
      <c r="A662" s="464"/>
      <c r="B662" s="464"/>
      <c r="C662" s="464"/>
      <c r="D662" s="464"/>
    </row>
    <row r="663" spans="1:4" ht="18.75" customHeight="1">
      <c r="A663" s="464"/>
      <c r="B663" s="464"/>
      <c r="C663" s="464"/>
      <c r="D663" s="464"/>
    </row>
    <row r="664" spans="1:4" ht="18.75" customHeight="1">
      <c r="A664" s="464"/>
      <c r="B664" s="464"/>
      <c r="C664" s="464"/>
      <c r="D664" s="464"/>
    </row>
    <row r="665" spans="1:4" ht="18.75" customHeight="1">
      <c r="A665" s="464"/>
      <c r="B665" s="464"/>
      <c r="C665" s="464"/>
      <c r="D665" s="464"/>
    </row>
    <row r="666" spans="1:4" ht="18.75" customHeight="1">
      <c r="A666" s="464"/>
      <c r="B666" s="464"/>
      <c r="C666" s="464"/>
      <c r="D666" s="464"/>
    </row>
    <row r="667" spans="1:4" ht="18.75" customHeight="1">
      <c r="A667" s="464"/>
      <c r="B667" s="464"/>
      <c r="C667" s="464"/>
      <c r="D667" s="464"/>
    </row>
    <row r="668" spans="1:4" ht="18.75" customHeight="1">
      <c r="A668" s="464"/>
      <c r="B668" s="464"/>
      <c r="C668" s="464"/>
      <c r="D668" s="464"/>
    </row>
    <row r="669" spans="1:4" ht="18.75" customHeight="1">
      <c r="A669" s="464"/>
      <c r="B669" s="464"/>
      <c r="C669" s="464"/>
      <c r="D669" s="464"/>
    </row>
    <row r="670" spans="1:4" ht="18.75" customHeight="1">
      <c r="A670" s="464"/>
      <c r="B670" s="464"/>
      <c r="C670" s="464"/>
      <c r="D670" s="464"/>
    </row>
    <row r="671" spans="1:4" ht="18.75" customHeight="1">
      <c r="A671" s="464"/>
      <c r="B671" s="464"/>
      <c r="C671" s="464"/>
      <c r="D671" s="464"/>
    </row>
    <row r="672" spans="1:4" ht="18.75" customHeight="1">
      <c r="A672" s="464"/>
      <c r="B672" s="464"/>
      <c r="C672" s="464"/>
      <c r="D672" s="464"/>
    </row>
    <row r="673" spans="1:4" ht="18.75" customHeight="1">
      <c r="A673" s="464"/>
      <c r="B673" s="464"/>
      <c r="C673" s="464"/>
      <c r="D673" s="464"/>
    </row>
    <row r="674" spans="1:4" ht="18.75" customHeight="1">
      <c r="A674" s="464"/>
      <c r="B674" s="464"/>
      <c r="C674" s="464"/>
      <c r="D674" s="464"/>
    </row>
    <row r="675" spans="1:4" ht="18.75" customHeight="1">
      <c r="A675" s="464"/>
      <c r="B675" s="464"/>
      <c r="C675" s="464"/>
      <c r="D675" s="464"/>
    </row>
    <row r="676" spans="1:4" ht="18.75" customHeight="1">
      <c r="A676" s="464"/>
      <c r="B676" s="464"/>
      <c r="C676" s="464"/>
      <c r="D676" s="464"/>
    </row>
    <row r="677" spans="1:4" ht="18.75" customHeight="1">
      <c r="A677" s="464"/>
      <c r="B677" s="464"/>
      <c r="C677" s="464"/>
      <c r="D677" s="464"/>
    </row>
    <row r="678" spans="1:4" ht="18.75" customHeight="1">
      <c r="A678" s="464"/>
      <c r="B678" s="464"/>
      <c r="C678" s="464"/>
      <c r="D678" s="464"/>
    </row>
    <row r="679" spans="1:4" ht="18.75" customHeight="1">
      <c r="A679" s="464"/>
      <c r="B679" s="464"/>
      <c r="C679" s="464"/>
      <c r="D679" s="464"/>
    </row>
    <row r="680" spans="1:4" ht="18.75" customHeight="1">
      <c r="A680" s="464"/>
      <c r="B680" s="464"/>
      <c r="C680" s="464"/>
      <c r="D680" s="464"/>
    </row>
    <row r="681" spans="1:4" ht="18.75" customHeight="1">
      <c r="A681" s="464"/>
      <c r="B681" s="464"/>
      <c r="C681" s="464"/>
      <c r="D681" s="464"/>
    </row>
    <row r="682" spans="1:4" ht="18.75" customHeight="1">
      <c r="A682" s="464"/>
      <c r="B682" s="464"/>
      <c r="C682" s="464"/>
      <c r="D682" s="464"/>
    </row>
    <row r="683" spans="1:4" ht="18.75" customHeight="1">
      <c r="A683" s="464"/>
      <c r="B683" s="464"/>
      <c r="C683" s="464"/>
      <c r="D683" s="464"/>
    </row>
    <row r="684" spans="1:4" ht="18.75" customHeight="1">
      <c r="A684" s="464"/>
      <c r="B684" s="464"/>
      <c r="C684" s="464"/>
      <c r="D684" s="464"/>
    </row>
    <row r="685" spans="1:4" ht="18.75" customHeight="1">
      <c r="A685" s="464"/>
      <c r="B685" s="464"/>
      <c r="C685" s="464"/>
      <c r="D685" s="464"/>
    </row>
    <row r="686" spans="1:4" ht="18.75" customHeight="1">
      <c r="A686" s="464"/>
      <c r="B686" s="464"/>
      <c r="C686" s="464"/>
      <c r="D686" s="464"/>
    </row>
    <row r="687" spans="1:4" ht="18.75" customHeight="1">
      <c r="A687" s="464"/>
      <c r="B687" s="464"/>
      <c r="C687" s="464"/>
      <c r="D687" s="464"/>
    </row>
    <row r="688" spans="1:4" ht="18.75" customHeight="1">
      <c r="A688" s="464"/>
      <c r="B688" s="464"/>
      <c r="C688" s="464"/>
      <c r="D688" s="464"/>
    </row>
    <row r="689" spans="1:4" ht="18.75" customHeight="1">
      <c r="A689" s="464"/>
      <c r="B689" s="464"/>
      <c r="C689" s="464"/>
      <c r="D689" s="464"/>
    </row>
    <row r="690" spans="1:4" ht="18.75" customHeight="1">
      <c r="A690" s="464"/>
      <c r="B690" s="464"/>
      <c r="C690" s="464"/>
      <c r="D690" s="464"/>
    </row>
    <row r="691" spans="1:4" ht="18.75" customHeight="1">
      <c r="A691" s="464"/>
      <c r="B691" s="464"/>
      <c r="C691" s="464"/>
      <c r="D691" s="464"/>
    </row>
    <row r="692" spans="1:4" ht="18.75" customHeight="1">
      <c r="A692" s="464"/>
      <c r="B692" s="464"/>
      <c r="C692" s="464"/>
      <c r="D692" s="464"/>
    </row>
    <row r="693" spans="1:4" ht="18.75" customHeight="1">
      <c r="A693" s="464"/>
      <c r="B693" s="464"/>
      <c r="C693" s="464"/>
      <c r="D693" s="464"/>
    </row>
    <row r="694" spans="1:4" ht="18.75" customHeight="1">
      <c r="A694" s="464"/>
      <c r="B694" s="464"/>
      <c r="C694" s="464"/>
      <c r="D694" s="464"/>
    </row>
    <row r="695" spans="1:4" ht="18.75" customHeight="1">
      <c r="A695" s="464"/>
      <c r="B695" s="464"/>
      <c r="C695" s="464"/>
      <c r="D695" s="464"/>
    </row>
    <row r="696" spans="1:4" ht="18.75" customHeight="1">
      <c r="A696" s="464"/>
      <c r="B696" s="464"/>
      <c r="C696" s="464"/>
      <c r="D696" s="464"/>
    </row>
    <row r="697" spans="1:4" ht="18.75" customHeight="1">
      <c r="A697" s="464"/>
      <c r="B697" s="464"/>
      <c r="C697" s="464"/>
      <c r="D697" s="464"/>
    </row>
    <row r="698" spans="1:4" ht="18.75" customHeight="1">
      <c r="A698" s="464"/>
      <c r="B698" s="464"/>
      <c r="C698" s="464"/>
      <c r="D698" s="464"/>
    </row>
    <row r="699" spans="1:4" ht="18.75" customHeight="1">
      <c r="A699" s="464"/>
      <c r="B699" s="464"/>
      <c r="C699" s="464"/>
      <c r="D699" s="464"/>
    </row>
    <row r="700" spans="1:4" ht="18.75" customHeight="1">
      <c r="A700" s="464"/>
      <c r="B700" s="464"/>
      <c r="C700" s="464"/>
      <c r="D700" s="464"/>
    </row>
    <row r="701" spans="1:4" ht="18.75" customHeight="1">
      <c r="A701" s="464"/>
      <c r="B701" s="464"/>
      <c r="C701" s="464"/>
      <c r="D701" s="464"/>
    </row>
    <row r="702" spans="1:4" ht="18.75" customHeight="1">
      <c r="A702" s="464"/>
      <c r="B702" s="464"/>
      <c r="C702" s="464"/>
      <c r="D702" s="464"/>
    </row>
    <row r="703" spans="1:4" ht="18.75" customHeight="1">
      <c r="A703" s="464"/>
      <c r="B703" s="464"/>
      <c r="C703" s="464"/>
      <c r="D703" s="464"/>
    </row>
    <row r="704" spans="1:4" ht="18.75" customHeight="1">
      <c r="A704" s="464"/>
      <c r="B704" s="464"/>
      <c r="C704" s="464"/>
      <c r="D704" s="464"/>
    </row>
    <row r="705" spans="1:4" ht="18.75" customHeight="1">
      <c r="A705" s="464"/>
      <c r="B705" s="464"/>
      <c r="C705" s="464"/>
      <c r="D705" s="464"/>
    </row>
    <row r="706" spans="1:4" ht="18.75" customHeight="1">
      <c r="A706" s="464"/>
      <c r="B706" s="464"/>
      <c r="C706" s="464"/>
      <c r="D706" s="464"/>
    </row>
    <row r="707" spans="1:4" ht="18.75" customHeight="1">
      <c r="A707" s="464"/>
      <c r="B707" s="464"/>
      <c r="C707" s="464"/>
      <c r="D707" s="464"/>
    </row>
    <row r="708" spans="1:4" ht="18.75" customHeight="1">
      <c r="A708" s="464"/>
      <c r="B708" s="464"/>
      <c r="C708" s="464"/>
      <c r="D708" s="464"/>
    </row>
    <row r="709" spans="1:4" ht="18.75" customHeight="1">
      <c r="A709" s="464"/>
      <c r="B709" s="464"/>
      <c r="C709" s="464"/>
      <c r="D709" s="464"/>
    </row>
    <row r="710" spans="1:4" ht="18.75" customHeight="1">
      <c r="A710" s="464"/>
      <c r="B710" s="464"/>
      <c r="C710" s="464"/>
      <c r="D710" s="464"/>
    </row>
    <row r="711" spans="1:4" ht="18.75" customHeight="1">
      <c r="A711" s="464"/>
      <c r="B711" s="464"/>
      <c r="C711" s="464"/>
      <c r="D711" s="464"/>
    </row>
    <row r="712" spans="1:4" ht="18.75" customHeight="1">
      <c r="A712" s="464"/>
      <c r="B712" s="464"/>
      <c r="C712" s="464"/>
      <c r="D712" s="464"/>
    </row>
    <row r="713" spans="1:4" ht="18.75" customHeight="1">
      <c r="A713" s="464"/>
      <c r="B713" s="464"/>
      <c r="C713" s="464"/>
      <c r="D713" s="464"/>
    </row>
    <row r="714" spans="1:4" ht="18.75" customHeight="1">
      <c r="A714" s="464"/>
      <c r="B714" s="464"/>
      <c r="C714" s="464"/>
      <c r="D714" s="464"/>
    </row>
    <row r="715" spans="1:4" ht="18.75" customHeight="1">
      <c r="A715" s="464"/>
      <c r="B715" s="464"/>
      <c r="C715" s="464"/>
      <c r="D715" s="464"/>
    </row>
    <row r="716" spans="1:4" ht="18.75" customHeight="1">
      <c r="A716" s="464"/>
      <c r="B716" s="464"/>
      <c r="C716" s="464"/>
      <c r="D716" s="464"/>
    </row>
    <row r="717" spans="1:4" ht="18.75" customHeight="1">
      <c r="A717" s="464"/>
      <c r="B717" s="464"/>
      <c r="C717" s="464"/>
      <c r="D717" s="464"/>
    </row>
    <row r="718" spans="1:4" ht="18.75" customHeight="1">
      <c r="A718" s="464"/>
      <c r="B718" s="464"/>
      <c r="C718" s="464"/>
      <c r="D718" s="464"/>
    </row>
    <row r="719" spans="1:4" ht="18.75" customHeight="1">
      <c r="A719" s="464"/>
      <c r="B719" s="464"/>
      <c r="C719" s="464"/>
      <c r="D719" s="464"/>
    </row>
    <row r="720" spans="1:4" ht="18.75" customHeight="1">
      <c r="A720" s="464"/>
      <c r="B720" s="464"/>
      <c r="C720" s="464"/>
      <c r="D720" s="464"/>
    </row>
    <row r="721" spans="1:4" ht="18.75" customHeight="1">
      <c r="A721" s="464"/>
      <c r="B721" s="464"/>
      <c r="C721" s="464"/>
      <c r="D721" s="464"/>
    </row>
    <row r="722" spans="1:4" ht="18.75" customHeight="1">
      <c r="A722" s="464"/>
      <c r="B722" s="464"/>
      <c r="C722" s="464"/>
      <c r="D722" s="464"/>
    </row>
    <row r="723" spans="1:4" ht="18.75" customHeight="1">
      <c r="A723" s="464"/>
      <c r="B723" s="464"/>
      <c r="C723" s="464"/>
      <c r="D723" s="464"/>
    </row>
    <row r="724" spans="1:4" ht="18.75" customHeight="1">
      <c r="A724" s="464"/>
      <c r="B724" s="464"/>
      <c r="C724" s="464"/>
      <c r="D724" s="464"/>
    </row>
    <row r="725" spans="1:4" ht="18.75" customHeight="1">
      <c r="A725" s="464"/>
      <c r="B725" s="464"/>
      <c r="C725" s="464"/>
      <c r="D725" s="464"/>
    </row>
    <row r="726" spans="1:4" ht="18.75" customHeight="1">
      <c r="A726" s="464"/>
      <c r="B726" s="464"/>
      <c r="C726" s="464"/>
      <c r="D726" s="464"/>
    </row>
    <row r="727" spans="1:4" ht="18.75" customHeight="1">
      <c r="A727" s="464"/>
      <c r="B727" s="464"/>
      <c r="C727" s="464"/>
      <c r="D727" s="464"/>
    </row>
    <row r="728" spans="1:4" ht="18.75" customHeight="1">
      <c r="A728" s="464"/>
      <c r="B728" s="464"/>
      <c r="C728" s="464"/>
      <c r="D728" s="464"/>
    </row>
    <row r="729" spans="1:4" ht="18.75" customHeight="1">
      <c r="A729" s="464"/>
      <c r="B729" s="464"/>
      <c r="C729" s="464"/>
      <c r="D729" s="464"/>
    </row>
    <row r="730" spans="1:4" ht="18.75" customHeight="1">
      <c r="A730" s="464"/>
      <c r="B730" s="464"/>
      <c r="C730" s="464"/>
      <c r="D730" s="464"/>
    </row>
    <row r="731" spans="1:4" ht="18.75" customHeight="1">
      <c r="A731" s="464"/>
      <c r="B731" s="464"/>
      <c r="C731" s="464"/>
      <c r="D731" s="464"/>
    </row>
    <row r="732" spans="1:4" ht="18.75" customHeight="1">
      <c r="A732" s="464"/>
      <c r="B732" s="464"/>
      <c r="C732" s="464"/>
      <c r="D732" s="464"/>
    </row>
    <row r="733" spans="1:4" ht="18.75" customHeight="1">
      <c r="A733" s="464"/>
      <c r="B733" s="464"/>
      <c r="C733" s="464"/>
      <c r="D733" s="464"/>
    </row>
    <row r="734" spans="1:4" ht="18.75" customHeight="1">
      <c r="A734" s="464"/>
      <c r="B734" s="464"/>
      <c r="C734" s="464"/>
      <c r="D734" s="464"/>
    </row>
    <row r="735" spans="1:4" ht="18.75" customHeight="1">
      <c r="A735" s="464"/>
      <c r="B735" s="464"/>
      <c r="C735" s="464"/>
      <c r="D735" s="464"/>
    </row>
    <row r="736" spans="1:4" ht="18.75" customHeight="1">
      <c r="A736" s="464"/>
      <c r="B736" s="464"/>
      <c r="C736" s="464"/>
      <c r="D736" s="464"/>
    </row>
    <row r="737" spans="1:4" ht="18.75" customHeight="1">
      <c r="A737" s="464"/>
      <c r="B737" s="464"/>
      <c r="C737" s="464"/>
      <c r="D737" s="464"/>
    </row>
    <row r="738" spans="1:4" ht="18.75" customHeight="1">
      <c r="A738" s="464"/>
      <c r="B738" s="464"/>
      <c r="C738" s="464"/>
      <c r="D738" s="464"/>
    </row>
    <row r="739" spans="1:4" ht="18.75" customHeight="1">
      <c r="A739" s="464"/>
      <c r="B739" s="464"/>
      <c r="C739" s="464"/>
      <c r="D739" s="464"/>
    </row>
    <row r="740" spans="1:4" ht="18.75" customHeight="1">
      <c r="A740" s="464"/>
      <c r="B740" s="464"/>
      <c r="C740" s="464"/>
      <c r="D740" s="464"/>
    </row>
    <row r="741" spans="1:4" ht="18.75" customHeight="1">
      <c r="A741" s="464"/>
      <c r="B741" s="464"/>
      <c r="C741" s="464"/>
      <c r="D741" s="464"/>
    </row>
    <row r="742" spans="1:4" ht="18.75" customHeight="1">
      <c r="A742" s="464"/>
      <c r="B742" s="464"/>
      <c r="C742" s="464"/>
      <c r="D742" s="464"/>
    </row>
    <row r="743" spans="1:4" ht="18.75" customHeight="1">
      <c r="A743" s="464"/>
      <c r="B743" s="464"/>
      <c r="C743" s="464"/>
      <c r="D743" s="464"/>
    </row>
    <row r="744" spans="1:4" ht="18.75" customHeight="1">
      <c r="A744" s="464"/>
      <c r="B744" s="464"/>
      <c r="C744" s="464"/>
      <c r="D744" s="464"/>
    </row>
    <row r="745" spans="1:4" ht="18.75" customHeight="1">
      <c r="A745" s="464"/>
      <c r="B745" s="464"/>
      <c r="C745" s="464"/>
      <c r="D745" s="464"/>
    </row>
    <row r="746" spans="1:4" ht="18.75" customHeight="1">
      <c r="A746" s="464"/>
      <c r="B746" s="464"/>
      <c r="C746" s="464"/>
      <c r="D746" s="464"/>
    </row>
    <row r="747" spans="1:4" ht="18.75" customHeight="1">
      <c r="A747" s="464"/>
      <c r="B747" s="464"/>
      <c r="C747" s="464"/>
      <c r="D747" s="464"/>
    </row>
    <row r="748" spans="1:4" ht="18.75" customHeight="1">
      <c r="A748" s="464"/>
      <c r="B748" s="464"/>
      <c r="C748" s="464"/>
      <c r="D748" s="464"/>
    </row>
    <row r="749" spans="1:4" ht="18.75" customHeight="1">
      <c r="A749" s="464"/>
      <c r="B749" s="464"/>
      <c r="C749" s="464"/>
      <c r="D749" s="464"/>
    </row>
    <row r="750" spans="1:4" ht="18.75" customHeight="1">
      <c r="A750" s="464"/>
      <c r="B750" s="464"/>
      <c r="C750" s="464"/>
      <c r="D750" s="464"/>
    </row>
    <row r="751" spans="1:4" ht="18.75" customHeight="1">
      <c r="A751" s="464"/>
      <c r="B751" s="464"/>
      <c r="C751" s="464"/>
      <c r="D751" s="464"/>
    </row>
    <row r="752" spans="1:4" ht="18.75" customHeight="1">
      <c r="A752" s="464"/>
      <c r="B752" s="464"/>
      <c r="C752" s="464"/>
      <c r="D752" s="464"/>
    </row>
    <row r="753" spans="1:4" ht="18.75" customHeight="1">
      <c r="A753" s="464"/>
      <c r="B753" s="464"/>
      <c r="C753" s="464"/>
      <c r="D753" s="464"/>
    </row>
    <row r="754" spans="1:4" ht="18.75" customHeight="1">
      <c r="A754" s="464"/>
      <c r="B754" s="464"/>
      <c r="C754" s="464"/>
      <c r="D754" s="464"/>
    </row>
    <row r="755" spans="1:4" ht="18.75" customHeight="1">
      <c r="A755" s="464"/>
      <c r="B755" s="464"/>
      <c r="C755" s="464"/>
      <c r="D755" s="464"/>
    </row>
    <row r="756" spans="1:4" ht="18.75" customHeight="1">
      <c r="A756" s="464"/>
      <c r="B756" s="464"/>
      <c r="C756" s="464"/>
      <c r="D756" s="464"/>
    </row>
    <row r="757" spans="1:4" ht="18.75" customHeight="1">
      <c r="A757" s="464"/>
      <c r="B757" s="464"/>
      <c r="C757" s="464"/>
      <c r="D757" s="464"/>
    </row>
    <row r="758" spans="1:4" ht="18.75" customHeight="1">
      <c r="A758" s="464"/>
      <c r="B758" s="464"/>
      <c r="C758" s="464"/>
      <c r="D758" s="464"/>
    </row>
    <row r="759" spans="1:4" ht="18.75" customHeight="1">
      <c r="A759" s="464"/>
      <c r="B759" s="464"/>
      <c r="C759" s="464"/>
      <c r="D759" s="464"/>
    </row>
    <row r="760" spans="1:4" ht="18.75" customHeight="1">
      <c r="A760" s="464"/>
      <c r="B760" s="464"/>
      <c r="C760" s="464"/>
      <c r="D760" s="464"/>
    </row>
    <row r="761" spans="1:4" ht="18.75" customHeight="1">
      <c r="A761" s="464"/>
      <c r="B761" s="464"/>
      <c r="C761" s="464"/>
      <c r="D761" s="464"/>
    </row>
    <row r="762" spans="1:4" ht="18.75" customHeight="1">
      <c r="A762" s="464"/>
      <c r="B762" s="464"/>
      <c r="C762" s="464"/>
      <c r="D762" s="464"/>
    </row>
    <row r="763" spans="1:4" ht="18.75" customHeight="1">
      <c r="A763" s="464"/>
      <c r="B763" s="464"/>
      <c r="C763" s="464"/>
      <c r="D763" s="464"/>
    </row>
    <row r="764" spans="1:4" ht="18.75" customHeight="1">
      <c r="A764" s="464"/>
      <c r="B764" s="464"/>
      <c r="C764" s="464"/>
      <c r="D764" s="464"/>
    </row>
    <row r="765" spans="1:4" ht="18.75" customHeight="1">
      <c r="A765" s="464"/>
      <c r="B765" s="464"/>
      <c r="C765" s="464"/>
      <c r="D765" s="464"/>
    </row>
    <row r="766" spans="1:4" ht="18.75" customHeight="1">
      <c r="A766" s="464"/>
      <c r="B766" s="464"/>
      <c r="C766" s="464"/>
      <c r="D766" s="464"/>
    </row>
    <row r="767" spans="1:4" ht="18.75" customHeight="1">
      <c r="A767" s="464"/>
      <c r="B767" s="464"/>
      <c r="C767" s="464"/>
      <c r="D767" s="464"/>
    </row>
    <row r="768" spans="1:4" ht="18.75" customHeight="1">
      <c r="A768" s="464"/>
      <c r="B768" s="464"/>
      <c r="C768" s="464"/>
      <c r="D768" s="464"/>
    </row>
    <row r="769" spans="1:4" ht="18.75" customHeight="1">
      <c r="A769" s="464"/>
      <c r="B769" s="464"/>
      <c r="C769" s="464"/>
      <c r="D769" s="464"/>
    </row>
    <row r="770" spans="1:4" ht="18.75" customHeight="1">
      <c r="A770" s="464"/>
      <c r="B770" s="464"/>
      <c r="C770" s="464"/>
      <c r="D770" s="464"/>
    </row>
    <row r="771" spans="1:4" ht="18.75" customHeight="1">
      <c r="A771" s="464"/>
      <c r="B771" s="464"/>
      <c r="C771" s="464"/>
      <c r="D771" s="464"/>
    </row>
    <row r="772" spans="1:4" ht="18.75" customHeight="1">
      <c r="A772" s="464"/>
      <c r="B772" s="464"/>
      <c r="C772" s="464"/>
      <c r="D772" s="464"/>
    </row>
    <row r="773" spans="1:4" ht="18.75" customHeight="1">
      <c r="A773" s="464"/>
      <c r="B773" s="464"/>
      <c r="C773" s="464"/>
      <c r="D773" s="464"/>
    </row>
    <row r="774" spans="1:4" ht="18.75" customHeight="1">
      <c r="A774" s="464"/>
      <c r="B774" s="464"/>
      <c r="C774" s="464"/>
      <c r="D774" s="464"/>
    </row>
    <row r="775" spans="1:4" ht="18.75" customHeight="1">
      <c r="A775" s="464"/>
      <c r="B775" s="464"/>
      <c r="C775" s="464"/>
      <c r="D775" s="464"/>
    </row>
    <row r="776" spans="1:4" ht="18.75" customHeight="1">
      <c r="A776" s="464"/>
      <c r="B776" s="464"/>
      <c r="C776" s="464"/>
      <c r="D776" s="464"/>
    </row>
    <row r="777" spans="1:4" ht="18.75" customHeight="1">
      <c r="A777" s="464"/>
      <c r="B777" s="464"/>
      <c r="C777" s="464"/>
      <c r="D777" s="464"/>
    </row>
    <row r="778" spans="1:4" ht="18.75" customHeight="1">
      <c r="A778" s="464"/>
      <c r="B778" s="464"/>
      <c r="C778" s="464"/>
      <c r="D778" s="464"/>
    </row>
    <row r="779" spans="1:4" ht="18.75" customHeight="1">
      <c r="A779" s="464"/>
      <c r="B779" s="464"/>
      <c r="C779" s="464"/>
      <c r="D779" s="464"/>
    </row>
    <row r="780" spans="1:4" ht="18.75" customHeight="1">
      <c r="A780" s="464"/>
      <c r="B780" s="464"/>
      <c r="C780" s="464"/>
      <c r="D780" s="464"/>
    </row>
    <row r="781" spans="1:4" ht="18.75" customHeight="1">
      <c r="A781" s="464"/>
      <c r="B781" s="464"/>
      <c r="C781" s="464"/>
      <c r="D781" s="464"/>
    </row>
    <row r="782" spans="1:4" ht="18.75" customHeight="1">
      <c r="A782" s="464"/>
      <c r="B782" s="464"/>
      <c r="C782" s="464"/>
      <c r="D782" s="464"/>
    </row>
    <row r="783" spans="1:4" ht="18.75" customHeight="1">
      <c r="A783" s="464"/>
      <c r="B783" s="464"/>
      <c r="C783" s="464"/>
      <c r="D783" s="464"/>
    </row>
    <row r="784" spans="1:4" ht="18.75" customHeight="1">
      <c r="A784" s="464"/>
      <c r="B784" s="464"/>
      <c r="C784" s="464"/>
      <c r="D784" s="464"/>
    </row>
    <row r="785" spans="1:4" ht="18.75" customHeight="1">
      <c r="A785" s="464"/>
      <c r="B785" s="464"/>
      <c r="C785" s="464"/>
      <c r="D785" s="464"/>
    </row>
    <row r="786" spans="1:4" ht="18.75" customHeight="1">
      <c r="A786" s="464"/>
      <c r="B786" s="464"/>
      <c r="C786" s="464"/>
      <c r="D786" s="464"/>
    </row>
    <row r="787" spans="1:4" ht="18.75" customHeight="1">
      <c r="A787" s="464"/>
      <c r="B787" s="464"/>
      <c r="C787" s="464"/>
      <c r="D787" s="464"/>
    </row>
    <row r="788" spans="1:4" ht="18.75" customHeight="1">
      <c r="A788" s="464"/>
      <c r="B788" s="464"/>
      <c r="C788" s="464"/>
      <c r="D788" s="464"/>
    </row>
    <row r="789" spans="1:4" ht="18.75" customHeight="1">
      <c r="A789" s="464"/>
      <c r="B789" s="464"/>
      <c r="C789" s="464"/>
      <c r="D789" s="464"/>
    </row>
    <row r="790" spans="1:4" ht="18.75" customHeight="1">
      <c r="A790" s="464"/>
      <c r="B790" s="464"/>
      <c r="C790" s="464"/>
      <c r="D790" s="464"/>
    </row>
    <row r="791" spans="1:4" ht="18.75" customHeight="1">
      <c r="A791" s="464"/>
      <c r="B791" s="464"/>
      <c r="C791" s="464"/>
      <c r="D791" s="464"/>
    </row>
    <row r="792" spans="1:4" ht="18.75" customHeight="1">
      <c r="A792" s="464"/>
      <c r="B792" s="464"/>
      <c r="C792" s="464"/>
      <c r="D792" s="464"/>
    </row>
    <row r="793" spans="1:4" ht="18.75" customHeight="1">
      <c r="A793" s="464"/>
      <c r="B793" s="464"/>
      <c r="C793" s="464"/>
      <c r="D793" s="464"/>
    </row>
    <row r="794" spans="1:4" ht="18.75" customHeight="1">
      <c r="A794" s="464"/>
      <c r="B794" s="464"/>
      <c r="C794" s="464"/>
      <c r="D794" s="464"/>
    </row>
    <row r="795" spans="1:4" ht="18.75" customHeight="1">
      <c r="A795" s="464"/>
      <c r="B795" s="464"/>
      <c r="C795" s="464"/>
      <c r="D795" s="464"/>
    </row>
    <row r="796" spans="1:4" ht="18.75" customHeight="1">
      <c r="A796" s="464"/>
      <c r="B796" s="464"/>
      <c r="C796" s="464"/>
      <c r="D796" s="464"/>
    </row>
    <row r="797" spans="1:4" ht="18.75" customHeight="1">
      <c r="A797" s="464"/>
      <c r="B797" s="464"/>
      <c r="C797" s="464"/>
      <c r="D797" s="464"/>
    </row>
    <row r="798" spans="1:4" ht="18.75" customHeight="1">
      <c r="A798" s="464"/>
      <c r="B798" s="464"/>
      <c r="C798" s="464"/>
      <c r="D798" s="464"/>
    </row>
    <row r="799" spans="1:4" ht="18.75" customHeight="1">
      <c r="A799" s="464"/>
      <c r="B799" s="464"/>
      <c r="C799" s="464"/>
      <c r="D799" s="464"/>
    </row>
    <row r="800" spans="1:4" ht="18.75" customHeight="1">
      <c r="A800" s="464"/>
      <c r="B800" s="464"/>
      <c r="C800" s="464"/>
      <c r="D800" s="464"/>
    </row>
    <row r="801" spans="1:4" ht="18.75" customHeight="1">
      <c r="A801" s="464"/>
      <c r="B801" s="464"/>
      <c r="C801" s="464"/>
      <c r="D801" s="464"/>
    </row>
    <row r="802" spans="1:4" ht="18.75" customHeight="1">
      <c r="A802" s="464"/>
      <c r="B802" s="464"/>
      <c r="C802" s="464"/>
      <c r="D802" s="464"/>
    </row>
    <row r="803" spans="1:4" ht="18.75" customHeight="1">
      <c r="A803" s="464"/>
      <c r="B803" s="464"/>
      <c r="C803" s="464"/>
      <c r="D803" s="464"/>
    </row>
    <row r="804" spans="1:4" ht="18.75" customHeight="1">
      <c r="A804" s="464"/>
      <c r="B804" s="464"/>
      <c r="C804" s="464"/>
      <c r="D804" s="464"/>
    </row>
    <row r="805" spans="1:4" ht="18.75" customHeight="1">
      <c r="A805" s="464"/>
      <c r="B805" s="464"/>
      <c r="C805" s="464"/>
      <c r="D805" s="464"/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7:E452"/>
  <sheetViews>
    <sheetView topLeftCell="A240" workbookViewId="0">
      <selection activeCell="A255" sqref="A255"/>
    </sheetView>
  </sheetViews>
  <sheetFormatPr defaultRowHeight="12.75"/>
  <cols>
    <col min="1" max="1" width="17.5703125" style="464" customWidth="1"/>
    <col min="2" max="2" width="12.5703125" customWidth="1"/>
  </cols>
  <sheetData>
    <row r="7" spans="1:5">
      <c r="A7" s="464" t="s">
        <v>2360</v>
      </c>
      <c r="D7" t="s">
        <v>2398</v>
      </c>
    </row>
    <row r="8" spans="1:5" ht="15.75">
      <c r="A8" s="464" t="s">
        <v>1908</v>
      </c>
      <c r="B8" s="556">
        <f>IFERROR(MATCH($A8,$D$8:$D$1000,0),"НЕ НАЙДЕН")</f>
        <v>1</v>
      </c>
      <c r="D8" s="554" t="s">
        <v>1908</v>
      </c>
      <c r="E8" s="556">
        <f>IFERROR(MATCH($D8,$A$8:$A$1000,0),"НЕ НАЙДЕН")</f>
        <v>1</v>
      </c>
    </row>
    <row r="9" spans="1:5" ht="15.75">
      <c r="A9" s="464" t="s">
        <v>1909</v>
      </c>
      <c r="B9" s="556">
        <f t="shared" ref="B9:B72" si="0">IFERROR(MATCH($A9,$D$8:$D$1000,0),"НЕ НАЙДЕН")</f>
        <v>2</v>
      </c>
      <c r="D9" s="554" t="s">
        <v>1909</v>
      </c>
      <c r="E9" s="556">
        <f t="shared" ref="E9:E72" si="1">IFERROR(MATCH($D9,$A$8:$A$1000,0),"НЕ НАЙДЕН")</f>
        <v>2</v>
      </c>
    </row>
    <row r="10" spans="1:5" ht="15.75">
      <c r="A10" s="464" t="s">
        <v>1910</v>
      </c>
      <c r="B10" s="556">
        <f t="shared" si="0"/>
        <v>3</v>
      </c>
      <c r="D10" s="554" t="s">
        <v>1910</v>
      </c>
      <c r="E10" s="556">
        <f t="shared" si="1"/>
        <v>3</v>
      </c>
    </row>
    <row r="11" spans="1:5" ht="15.75">
      <c r="A11" s="464" t="s">
        <v>1912</v>
      </c>
      <c r="B11" s="556">
        <f t="shared" si="0"/>
        <v>4</v>
      </c>
      <c r="D11" s="554" t="s">
        <v>1912</v>
      </c>
      <c r="E11" s="556">
        <f t="shared" si="1"/>
        <v>4</v>
      </c>
    </row>
    <row r="12" spans="1:5" ht="15.75">
      <c r="A12" s="464" t="s">
        <v>1913</v>
      </c>
      <c r="B12" s="556">
        <f t="shared" si="0"/>
        <v>5</v>
      </c>
      <c r="D12" s="554" t="s">
        <v>1913</v>
      </c>
      <c r="E12" s="556">
        <f t="shared" si="1"/>
        <v>5</v>
      </c>
    </row>
    <row r="13" spans="1:5" ht="15.75">
      <c r="A13" s="464" t="s">
        <v>1915</v>
      </c>
      <c r="B13" s="556">
        <f t="shared" si="0"/>
        <v>6</v>
      </c>
      <c r="D13" s="554" t="s">
        <v>1915</v>
      </c>
      <c r="E13" s="556">
        <f t="shared" si="1"/>
        <v>6</v>
      </c>
    </row>
    <row r="14" spans="1:5" ht="15.75">
      <c r="A14" s="464" t="s">
        <v>1917</v>
      </c>
      <c r="B14" s="556">
        <f t="shared" si="0"/>
        <v>7</v>
      </c>
      <c r="D14" s="554" t="s">
        <v>1917</v>
      </c>
      <c r="E14" s="556">
        <f t="shared" si="1"/>
        <v>7</v>
      </c>
    </row>
    <row r="15" spans="1:5" ht="15.75">
      <c r="A15" s="464" t="s">
        <v>1918</v>
      </c>
      <c r="B15" s="556">
        <f t="shared" si="0"/>
        <v>8</v>
      </c>
      <c r="D15" s="554" t="s">
        <v>1918</v>
      </c>
      <c r="E15" s="556">
        <f t="shared" si="1"/>
        <v>8</v>
      </c>
    </row>
    <row r="16" spans="1:5" ht="15.75">
      <c r="A16" s="464" t="s">
        <v>1920</v>
      </c>
      <c r="B16" s="556">
        <f t="shared" si="0"/>
        <v>9</v>
      </c>
      <c r="D16" s="554" t="s">
        <v>1920</v>
      </c>
      <c r="E16" s="556">
        <f t="shared" si="1"/>
        <v>9</v>
      </c>
    </row>
    <row r="17" spans="1:5" ht="15.75">
      <c r="A17" s="464" t="s">
        <v>1921</v>
      </c>
      <c r="B17" s="556">
        <f t="shared" si="0"/>
        <v>10</v>
      </c>
      <c r="D17" s="554" t="s">
        <v>1921</v>
      </c>
      <c r="E17" s="556">
        <f t="shared" si="1"/>
        <v>10</v>
      </c>
    </row>
    <row r="18" spans="1:5" ht="15.75">
      <c r="A18" s="464" t="s">
        <v>1924</v>
      </c>
      <c r="B18" s="556">
        <f t="shared" si="0"/>
        <v>11</v>
      </c>
      <c r="D18" s="554" t="s">
        <v>1924</v>
      </c>
      <c r="E18" s="556">
        <f t="shared" si="1"/>
        <v>11</v>
      </c>
    </row>
    <row r="19" spans="1:5" ht="15.75">
      <c r="A19" s="464" t="s">
        <v>1926</v>
      </c>
      <c r="B19" s="556">
        <f t="shared" si="0"/>
        <v>12</v>
      </c>
      <c r="D19" s="554" t="s">
        <v>1926</v>
      </c>
      <c r="E19" s="556">
        <f t="shared" si="1"/>
        <v>12</v>
      </c>
    </row>
    <row r="20" spans="1:5" ht="15.75">
      <c r="A20" s="464" t="s">
        <v>1927</v>
      </c>
      <c r="B20" s="556">
        <f t="shared" si="0"/>
        <v>13</v>
      </c>
      <c r="D20" s="554" t="s">
        <v>1927</v>
      </c>
      <c r="E20" s="556">
        <f t="shared" si="1"/>
        <v>13</v>
      </c>
    </row>
    <row r="21" spans="1:5" ht="15.75">
      <c r="A21" s="464" t="s">
        <v>1928</v>
      </c>
      <c r="B21" s="556">
        <f t="shared" si="0"/>
        <v>14</v>
      </c>
      <c r="D21" s="554" t="s">
        <v>1928</v>
      </c>
      <c r="E21" s="556">
        <f t="shared" si="1"/>
        <v>14</v>
      </c>
    </row>
    <row r="22" spans="1:5" ht="15.75">
      <c r="A22" s="464" t="s">
        <v>1929</v>
      </c>
      <c r="B22" s="556">
        <f t="shared" si="0"/>
        <v>15</v>
      </c>
      <c r="D22" s="554" t="s">
        <v>1929</v>
      </c>
      <c r="E22" s="556">
        <f t="shared" si="1"/>
        <v>15</v>
      </c>
    </row>
    <row r="23" spans="1:5" ht="15.75">
      <c r="A23" s="464" t="s">
        <v>1930</v>
      </c>
      <c r="B23" s="556">
        <f t="shared" si="0"/>
        <v>16</v>
      </c>
      <c r="D23" s="554" t="s">
        <v>1930</v>
      </c>
      <c r="E23" s="556">
        <f t="shared" si="1"/>
        <v>16</v>
      </c>
    </row>
    <row r="24" spans="1:5" ht="15.75">
      <c r="A24" s="464" t="s">
        <v>1932</v>
      </c>
      <c r="B24" s="556">
        <f t="shared" si="0"/>
        <v>17</v>
      </c>
      <c r="D24" s="554" t="s">
        <v>1932</v>
      </c>
      <c r="E24" s="556">
        <f t="shared" si="1"/>
        <v>17</v>
      </c>
    </row>
    <row r="25" spans="1:5" ht="15.75">
      <c r="A25" s="464" t="s">
        <v>2361</v>
      </c>
      <c r="B25" s="556">
        <f t="shared" si="0"/>
        <v>18</v>
      </c>
      <c r="D25" s="554" t="s">
        <v>2361</v>
      </c>
      <c r="E25" s="556">
        <f t="shared" si="1"/>
        <v>18</v>
      </c>
    </row>
    <row r="26" spans="1:5" ht="15.75">
      <c r="A26" s="464" t="s">
        <v>2362</v>
      </c>
      <c r="B26" s="556">
        <f t="shared" si="0"/>
        <v>19</v>
      </c>
      <c r="D26" s="554" t="s">
        <v>2362</v>
      </c>
      <c r="E26" s="556">
        <f t="shared" si="1"/>
        <v>19</v>
      </c>
    </row>
    <row r="27" spans="1:5" ht="15.75">
      <c r="A27" s="464" t="s">
        <v>1937</v>
      </c>
      <c r="B27" s="556">
        <f t="shared" si="0"/>
        <v>20</v>
      </c>
      <c r="D27" s="554" t="s">
        <v>1937</v>
      </c>
      <c r="E27" s="556">
        <f t="shared" si="1"/>
        <v>20</v>
      </c>
    </row>
    <row r="28" spans="1:5" ht="15.75">
      <c r="A28" s="464" t="s">
        <v>1938</v>
      </c>
      <c r="B28" s="556">
        <f t="shared" si="0"/>
        <v>21</v>
      </c>
      <c r="D28" s="554" t="s">
        <v>1938</v>
      </c>
      <c r="E28" s="556">
        <f t="shared" si="1"/>
        <v>21</v>
      </c>
    </row>
    <row r="29" spans="1:5" ht="15.75">
      <c r="A29" s="464" t="s">
        <v>1939</v>
      </c>
      <c r="B29" s="556">
        <f t="shared" si="0"/>
        <v>22</v>
      </c>
      <c r="D29" s="554" t="s">
        <v>1939</v>
      </c>
      <c r="E29" s="556">
        <f t="shared" si="1"/>
        <v>22</v>
      </c>
    </row>
    <row r="30" spans="1:5" ht="15.75">
      <c r="A30" s="464" t="s">
        <v>1940</v>
      </c>
      <c r="B30" s="556">
        <f t="shared" si="0"/>
        <v>23</v>
      </c>
      <c r="D30" s="554" t="s">
        <v>1940</v>
      </c>
      <c r="E30" s="556">
        <f t="shared" si="1"/>
        <v>23</v>
      </c>
    </row>
    <row r="31" spans="1:5" ht="15.75">
      <c r="A31" s="464" t="s">
        <v>1941</v>
      </c>
      <c r="B31" s="556" t="str">
        <f t="shared" si="0"/>
        <v>НЕ НАЙДЕН</v>
      </c>
      <c r="D31" s="554" t="s">
        <v>2371</v>
      </c>
      <c r="E31" s="556">
        <f t="shared" si="1"/>
        <v>25</v>
      </c>
    </row>
    <row r="32" spans="1:5" ht="15.75">
      <c r="A32" s="464" t="s">
        <v>2371</v>
      </c>
      <c r="B32" s="556">
        <f t="shared" si="0"/>
        <v>24</v>
      </c>
      <c r="D32" s="554" t="s">
        <v>1942</v>
      </c>
      <c r="E32" s="556">
        <f t="shared" si="1"/>
        <v>26</v>
      </c>
    </row>
    <row r="33" spans="1:5" ht="15.75">
      <c r="A33" s="464" t="s">
        <v>1942</v>
      </c>
      <c r="B33" s="556">
        <f t="shared" si="0"/>
        <v>25</v>
      </c>
      <c r="D33" s="554" t="s">
        <v>1943</v>
      </c>
      <c r="E33" s="556">
        <f t="shared" si="1"/>
        <v>27</v>
      </c>
    </row>
    <row r="34" spans="1:5" ht="15.75">
      <c r="A34" s="464" t="s">
        <v>1943</v>
      </c>
      <c r="B34" s="556">
        <f t="shared" si="0"/>
        <v>26</v>
      </c>
      <c r="D34" s="554" t="s">
        <v>1944</v>
      </c>
      <c r="E34" s="556">
        <f t="shared" si="1"/>
        <v>28</v>
      </c>
    </row>
    <row r="35" spans="1:5" ht="15.75">
      <c r="A35" s="464" t="s">
        <v>1944</v>
      </c>
      <c r="B35" s="556">
        <f t="shared" si="0"/>
        <v>27</v>
      </c>
      <c r="D35" s="554" t="s">
        <v>1945</v>
      </c>
      <c r="E35" s="556">
        <f t="shared" si="1"/>
        <v>29</v>
      </c>
    </row>
    <row r="36" spans="1:5" ht="15.75">
      <c r="A36" s="464" t="s">
        <v>1945</v>
      </c>
      <c r="B36" s="556">
        <f t="shared" si="0"/>
        <v>28</v>
      </c>
      <c r="D36" s="554" t="s">
        <v>1946</v>
      </c>
      <c r="E36" s="556">
        <f t="shared" si="1"/>
        <v>30</v>
      </c>
    </row>
    <row r="37" spans="1:5" ht="15.75">
      <c r="A37" s="464" t="s">
        <v>1946</v>
      </c>
      <c r="B37" s="556">
        <f t="shared" si="0"/>
        <v>29</v>
      </c>
      <c r="D37" s="554" t="s">
        <v>1947</v>
      </c>
      <c r="E37" s="556">
        <f t="shared" si="1"/>
        <v>31</v>
      </c>
    </row>
    <row r="38" spans="1:5" ht="15.75">
      <c r="A38" s="464" t="s">
        <v>1947</v>
      </c>
      <c r="B38" s="556">
        <f t="shared" si="0"/>
        <v>30</v>
      </c>
      <c r="D38" s="554" t="s">
        <v>1951</v>
      </c>
      <c r="E38" s="556">
        <f t="shared" si="1"/>
        <v>32</v>
      </c>
    </row>
    <row r="39" spans="1:5" ht="15.75">
      <c r="A39" s="464" t="s">
        <v>1951</v>
      </c>
      <c r="B39" s="556">
        <f t="shared" si="0"/>
        <v>31</v>
      </c>
      <c r="D39" s="554" t="s">
        <v>1952</v>
      </c>
      <c r="E39" s="556">
        <f t="shared" si="1"/>
        <v>33</v>
      </c>
    </row>
    <row r="40" spans="1:5" ht="15.75">
      <c r="A40" s="464" t="s">
        <v>1952</v>
      </c>
      <c r="B40" s="556">
        <f t="shared" si="0"/>
        <v>32</v>
      </c>
      <c r="D40" s="554" t="s">
        <v>1953</v>
      </c>
      <c r="E40" s="556">
        <f t="shared" si="1"/>
        <v>34</v>
      </c>
    </row>
    <row r="41" spans="1:5" ht="15.75">
      <c r="A41" s="464" t="s">
        <v>1953</v>
      </c>
      <c r="B41" s="556">
        <f t="shared" si="0"/>
        <v>33</v>
      </c>
      <c r="D41" s="554" t="s">
        <v>1954</v>
      </c>
      <c r="E41" s="556">
        <f t="shared" si="1"/>
        <v>35</v>
      </c>
    </row>
    <row r="42" spans="1:5" ht="15.75">
      <c r="A42" s="464" t="s">
        <v>1954</v>
      </c>
      <c r="B42" s="556">
        <f t="shared" si="0"/>
        <v>34</v>
      </c>
      <c r="D42" s="554" t="s">
        <v>1955</v>
      </c>
      <c r="E42" s="556">
        <f t="shared" si="1"/>
        <v>36</v>
      </c>
    </row>
    <row r="43" spans="1:5" ht="15.75">
      <c r="A43" s="464" t="s">
        <v>1955</v>
      </c>
      <c r="B43" s="556">
        <f t="shared" si="0"/>
        <v>35</v>
      </c>
      <c r="D43" s="554" t="s">
        <v>1956</v>
      </c>
      <c r="E43" s="556">
        <f t="shared" si="1"/>
        <v>37</v>
      </c>
    </row>
    <row r="44" spans="1:5" ht="15.75">
      <c r="A44" s="464" t="s">
        <v>1956</v>
      </c>
      <c r="B44" s="556">
        <f t="shared" si="0"/>
        <v>36</v>
      </c>
      <c r="D44" s="554" t="s">
        <v>2372</v>
      </c>
      <c r="E44" s="556">
        <f t="shared" si="1"/>
        <v>38</v>
      </c>
    </row>
    <row r="45" spans="1:5" ht="15.75">
      <c r="A45" s="464" t="s">
        <v>2372</v>
      </c>
      <c r="B45" s="556">
        <f t="shared" si="0"/>
        <v>37</v>
      </c>
      <c r="D45" s="554" t="s">
        <v>1957</v>
      </c>
      <c r="E45" s="556">
        <f t="shared" si="1"/>
        <v>39</v>
      </c>
    </row>
    <row r="46" spans="1:5" ht="15.75">
      <c r="A46" s="464" t="s">
        <v>1957</v>
      </c>
      <c r="B46" s="556">
        <f t="shared" si="0"/>
        <v>38</v>
      </c>
      <c r="D46" s="554" t="s">
        <v>2373</v>
      </c>
      <c r="E46" s="556">
        <f t="shared" si="1"/>
        <v>40</v>
      </c>
    </row>
    <row r="47" spans="1:5" ht="15.75">
      <c r="A47" s="464" t="s">
        <v>2373</v>
      </c>
      <c r="B47" s="556">
        <f t="shared" si="0"/>
        <v>39</v>
      </c>
      <c r="D47" s="554" t="s">
        <v>2374</v>
      </c>
      <c r="E47" s="556">
        <f t="shared" si="1"/>
        <v>41</v>
      </c>
    </row>
    <row r="48" spans="1:5" ht="15.75">
      <c r="A48" s="464" t="s">
        <v>2374</v>
      </c>
      <c r="B48" s="556">
        <f t="shared" si="0"/>
        <v>40</v>
      </c>
      <c r="D48" s="554" t="s">
        <v>1958</v>
      </c>
      <c r="E48" s="556">
        <f t="shared" si="1"/>
        <v>42</v>
      </c>
    </row>
    <row r="49" spans="1:5" ht="15.75">
      <c r="A49" s="464" t="s">
        <v>1958</v>
      </c>
      <c r="B49" s="556">
        <f t="shared" si="0"/>
        <v>41</v>
      </c>
      <c r="D49" s="554" t="s">
        <v>2375</v>
      </c>
      <c r="E49" s="556">
        <f t="shared" si="1"/>
        <v>43</v>
      </c>
    </row>
    <row r="50" spans="1:5" ht="15.75">
      <c r="A50" s="557" t="s">
        <v>2375</v>
      </c>
      <c r="B50" s="556">
        <f t="shared" si="0"/>
        <v>42</v>
      </c>
      <c r="D50" s="554" t="s">
        <v>2376</v>
      </c>
      <c r="E50" s="556">
        <f t="shared" si="1"/>
        <v>44</v>
      </c>
    </row>
    <row r="51" spans="1:5" ht="15.75">
      <c r="A51" s="464" t="s">
        <v>2376</v>
      </c>
      <c r="B51" s="556">
        <f t="shared" si="0"/>
        <v>43</v>
      </c>
      <c r="D51" s="554" t="s">
        <v>1959</v>
      </c>
      <c r="E51" s="556">
        <f t="shared" si="1"/>
        <v>45</v>
      </c>
    </row>
    <row r="52" spans="1:5" ht="15.75">
      <c r="A52" s="464" t="s">
        <v>1959</v>
      </c>
      <c r="B52" s="556">
        <f t="shared" si="0"/>
        <v>44</v>
      </c>
      <c r="D52" s="554" t="s">
        <v>1960</v>
      </c>
      <c r="E52" s="556">
        <f t="shared" si="1"/>
        <v>46</v>
      </c>
    </row>
    <row r="53" spans="1:5" ht="15.75">
      <c r="A53" s="464" t="s">
        <v>1960</v>
      </c>
      <c r="B53" s="556">
        <f t="shared" si="0"/>
        <v>45</v>
      </c>
      <c r="D53" s="554" t="s">
        <v>1961</v>
      </c>
      <c r="E53" s="556">
        <f t="shared" si="1"/>
        <v>47</v>
      </c>
    </row>
    <row r="54" spans="1:5" ht="15.75">
      <c r="A54" s="464" t="s">
        <v>1961</v>
      </c>
      <c r="B54" s="556">
        <f t="shared" si="0"/>
        <v>46</v>
      </c>
      <c r="D54" s="554" t="s">
        <v>2377</v>
      </c>
      <c r="E54" s="556">
        <f t="shared" si="1"/>
        <v>48</v>
      </c>
    </row>
    <row r="55" spans="1:5" ht="15.75">
      <c r="A55" s="464" t="s">
        <v>2377</v>
      </c>
      <c r="B55" s="556">
        <f t="shared" si="0"/>
        <v>47</v>
      </c>
      <c r="D55" s="554" t="s">
        <v>1962</v>
      </c>
      <c r="E55" s="556">
        <f t="shared" si="1"/>
        <v>49</v>
      </c>
    </row>
    <row r="56" spans="1:5" ht="15.75">
      <c r="A56" s="464" t="s">
        <v>1962</v>
      </c>
      <c r="B56" s="556">
        <f t="shared" si="0"/>
        <v>48</v>
      </c>
      <c r="D56" s="554" t="s">
        <v>1963</v>
      </c>
      <c r="E56" s="556">
        <f t="shared" si="1"/>
        <v>50</v>
      </c>
    </row>
    <row r="57" spans="1:5" ht="15.75">
      <c r="A57" s="464" t="s">
        <v>1963</v>
      </c>
      <c r="B57" s="556">
        <f t="shared" si="0"/>
        <v>49</v>
      </c>
      <c r="D57" s="554" t="s">
        <v>1964</v>
      </c>
      <c r="E57" s="556">
        <f t="shared" si="1"/>
        <v>51</v>
      </c>
    </row>
    <row r="58" spans="1:5" ht="15.75">
      <c r="A58" s="464" t="s">
        <v>1964</v>
      </c>
      <c r="B58" s="556">
        <f t="shared" si="0"/>
        <v>50</v>
      </c>
      <c r="D58" s="554" t="s">
        <v>2378</v>
      </c>
      <c r="E58" s="556">
        <f t="shared" si="1"/>
        <v>52</v>
      </c>
    </row>
    <row r="59" spans="1:5" ht="15.75">
      <c r="A59" s="464" t="s">
        <v>2378</v>
      </c>
      <c r="B59" s="556">
        <f t="shared" si="0"/>
        <v>51</v>
      </c>
      <c r="D59" s="554" t="s">
        <v>1965</v>
      </c>
      <c r="E59" s="556">
        <f t="shared" si="1"/>
        <v>53</v>
      </c>
    </row>
    <row r="60" spans="1:5" ht="15.75">
      <c r="A60" s="464" t="s">
        <v>1965</v>
      </c>
      <c r="B60" s="556">
        <f t="shared" si="0"/>
        <v>52</v>
      </c>
      <c r="D60" s="554" t="s">
        <v>1966</v>
      </c>
      <c r="E60" s="556">
        <f t="shared" si="1"/>
        <v>54</v>
      </c>
    </row>
    <row r="61" spans="1:5" ht="15.75">
      <c r="A61" s="464" t="s">
        <v>1966</v>
      </c>
      <c r="B61" s="556">
        <f t="shared" si="0"/>
        <v>53</v>
      </c>
      <c r="D61" s="554" t="s">
        <v>2379</v>
      </c>
      <c r="E61" s="556">
        <f t="shared" si="1"/>
        <v>55</v>
      </c>
    </row>
    <row r="62" spans="1:5" ht="15.75">
      <c r="A62" s="464" t="s">
        <v>2379</v>
      </c>
      <c r="B62" s="556">
        <f t="shared" si="0"/>
        <v>54</v>
      </c>
      <c r="D62" s="554" t="s">
        <v>1967</v>
      </c>
      <c r="E62" s="556">
        <f t="shared" si="1"/>
        <v>56</v>
      </c>
    </row>
    <row r="63" spans="1:5" ht="15.75">
      <c r="A63" s="464" t="s">
        <v>1967</v>
      </c>
      <c r="B63" s="556">
        <f t="shared" si="0"/>
        <v>55</v>
      </c>
      <c r="D63" s="554" t="s">
        <v>1968</v>
      </c>
      <c r="E63" s="556">
        <f t="shared" si="1"/>
        <v>57</v>
      </c>
    </row>
    <row r="64" spans="1:5" ht="15.75">
      <c r="A64" s="464" t="s">
        <v>1968</v>
      </c>
      <c r="B64" s="556">
        <f t="shared" si="0"/>
        <v>56</v>
      </c>
      <c r="D64" s="554" t="s">
        <v>1969</v>
      </c>
      <c r="E64" s="556">
        <f t="shared" si="1"/>
        <v>58</v>
      </c>
    </row>
    <row r="65" spans="1:5" ht="15.75">
      <c r="A65" s="464" t="s">
        <v>1969</v>
      </c>
      <c r="B65" s="556">
        <f t="shared" si="0"/>
        <v>57</v>
      </c>
      <c r="D65" s="554" t="s">
        <v>1970</v>
      </c>
      <c r="E65" s="556">
        <f t="shared" si="1"/>
        <v>59</v>
      </c>
    </row>
    <row r="66" spans="1:5" ht="15.75">
      <c r="A66" s="464" t="s">
        <v>1970</v>
      </c>
      <c r="B66" s="556">
        <f t="shared" si="0"/>
        <v>58</v>
      </c>
      <c r="D66" s="554" t="s">
        <v>1971</v>
      </c>
      <c r="E66" s="556">
        <f t="shared" si="1"/>
        <v>60</v>
      </c>
    </row>
    <row r="67" spans="1:5" ht="15.75">
      <c r="A67" s="464" t="s">
        <v>1971</v>
      </c>
      <c r="B67" s="556">
        <f t="shared" si="0"/>
        <v>59</v>
      </c>
      <c r="D67" s="554" t="s">
        <v>1972</v>
      </c>
      <c r="E67" s="556">
        <f t="shared" si="1"/>
        <v>61</v>
      </c>
    </row>
    <row r="68" spans="1:5" ht="15.75">
      <c r="A68" s="464" t="s">
        <v>1972</v>
      </c>
      <c r="B68" s="556">
        <f t="shared" si="0"/>
        <v>60</v>
      </c>
      <c r="D68" s="554" t="s">
        <v>1973</v>
      </c>
      <c r="E68" s="556">
        <f t="shared" si="1"/>
        <v>62</v>
      </c>
    </row>
    <row r="69" spans="1:5" ht="15.75">
      <c r="A69" s="464" t="s">
        <v>1973</v>
      </c>
      <c r="B69" s="556">
        <f t="shared" si="0"/>
        <v>61</v>
      </c>
      <c r="D69" s="554" t="s">
        <v>1974</v>
      </c>
      <c r="E69" s="556">
        <f t="shared" si="1"/>
        <v>63</v>
      </c>
    </row>
    <row r="70" spans="1:5" ht="15.75">
      <c r="A70" s="464" t="s">
        <v>1974</v>
      </c>
      <c r="B70" s="556">
        <f t="shared" si="0"/>
        <v>62</v>
      </c>
      <c r="D70" s="554" t="s">
        <v>1975</v>
      </c>
      <c r="E70" s="556">
        <f t="shared" si="1"/>
        <v>64</v>
      </c>
    </row>
    <row r="71" spans="1:5" ht="15.75">
      <c r="A71" s="464" t="s">
        <v>1975</v>
      </c>
      <c r="B71" s="556">
        <f t="shared" si="0"/>
        <v>63</v>
      </c>
      <c r="D71" s="554" t="s">
        <v>2363</v>
      </c>
      <c r="E71" s="556">
        <f t="shared" si="1"/>
        <v>65</v>
      </c>
    </row>
    <row r="72" spans="1:5" ht="15.75">
      <c r="A72" s="464" t="s">
        <v>2363</v>
      </c>
      <c r="B72" s="556">
        <f t="shared" si="0"/>
        <v>64</v>
      </c>
      <c r="D72" s="554" t="s">
        <v>1978</v>
      </c>
      <c r="E72" s="556">
        <f t="shared" si="1"/>
        <v>66</v>
      </c>
    </row>
    <row r="73" spans="1:5" ht="15.75">
      <c r="A73" s="464" t="s">
        <v>1978</v>
      </c>
      <c r="B73" s="556">
        <f t="shared" ref="B73:B136" si="2">IFERROR(MATCH($A73,$D$8:$D$1000,0),"НЕ НАЙДЕН")</f>
        <v>65</v>
      </c>
      <c r="D73" s="554" t="s">
        <v>1979</v>
      </c>
      <c r="E73" s="556">
        <f t="shared" ref="E73:E136" si="3">IFERROR(MATCH($D73,$A$8:$A$1000,0),"НЕ НАЙДЕН")</f>
        <v>67</v>
      </c>
    </row>
    <row r="74" spans="1:5" ht="15.75">
      <c r="A74" s="464" t="s">
        <v>1979</v>
      </c>
      <c r="B74" s="556">
        <f t="shared" si="2"/>
        <v>66</v>
      </c>
      <c r="D74" s="554" t="s">
        <v>1980</v>
      </c>
      <c r="E74" s="556">
        <f t="shared" si="3"/>
        <v>68</v>
      </c>
    </row>
    <row r="75" spans="1:5" ht="15.75">
      <c r="A75" s="464" t="s">
        <v>1980</v>
      </c>
      <c r="B75" s="556">
        <f t="shared" si="2"/>
        <v>67</v>
      </c>
      <c r="D75" s="554" t="s">
        <v>2380</v>
      </c>
      <c r="E75" s="556">
        <f t="shared" si="3"/>
        <v>69</v>
      </c>
    </row>
    <row r="76" spans="1:5" ht="15.75">
      <c r="A76" s="464" t="s">
        <v>2380</v>
      </c>
      <c r="B76" s="556">
        <f t="shared" si="2"/>
        <v>68</v>
      </c>
      <c r="D76" s="554" t="s">
        <v>1981</v>
      </c>
      <c r="E76" s="556">
        <f t="shared" si="3"/>
        <v>70</v>
      </c>
    </row>
    <row r="77" spans="1:5" ht="15.75">
      <c r="A77" s="464" t="s">
        <v>1981</v>
      </c>
      <c r="B77" s="556">
        <f t="shared" si="2"/>
        <v>69</v>
      </c>
      <c r="D77" s="554" t="s">
        <v>1982</v>
      </c>
      <c r="E77" s="556">
        <f t="shared" si="3"/>
        <v>71</v>
      </c>
    </row>
    <row r="78" spans="1:5" ht="15.75">
      <c r="A78" s="464" t="s">
        <v>1982</v>
      </c>
      <c r="B78" s="556">
        <f t="shared" si="2"/>
        <v>70</v>
      </c>
      <c r="D78" s="554" t="s">
        <v>1983</v>
      </c>
      <c r="E78" s="556">
        <f t="shared" si="3"/>
        <v>72</v>
      </c>
    </row>
    <row r="79" spans="1:5" ht="15.75">
      <c r="A79" s="464" t="s">
        <v>1983</v>
      </c>
      <c r="B79" s="556">
        <f t="shared" si="2"/>
        <v>71</v>
      </c>
      <c r="D79" s="554" t="s">
        <v>1984</v>
      </c>
      <c r="E79" s="556">
        <f t="shared" si="3"/>
        <v>73</v>
      </c>
    </row>
    <row r="80" spans="1:5" ht="15.75">
      <c r="A80" s="464" t="s">
        <v>1984</v>
      </c>
      <c r="B80" s="556">
        <f t="shared" si="2"/>
        <v>72</v>
      </c>
      <c r="D80" s="554" t="s">
        <v>1985</v>
      </c>
      <c r="E80" s="556">
        <f t="shared" si="3"/>
        <v>74</v>
      </c>
    </row>
    <row r="81" spans="1:5" ht="15.75">
      <c r="A81" s="464" t="s">
        <v>1985</v>
      </c>
      <c r="B81" s="556">
        <f t="shared" si="2"/>
        <v>73</v>
      </c>
      <c r="D81" s="554" t="s">
        <v>1986</v>
      </c>
      <c r="E81" s="556">
        <f t="shared" si="3"/>
        <v>75</v>
      </c>
    </row>
    <row r="82" spans="1:5" ht="15.75">
      <c r="A82" s="464" t="s">
        <v>1986</v>
      </c>
      <c r="B82" s="556">
        <f t="shared" si="2"/>
        <v>74</v>
      </c>
      <c r="D82" s="554" t="s">
        <v>1987</v>
      </c>
      <c r="E82" s="556">
        <f t="shared" si="3"/>
        <v>76</v>
      </c>
    </row>
    <row r="83" spans="1:5" ht="15.75">
      <c r="A83" s="464" t="s">
        <v>1987</v>
      </c>
      <c r="B83" s="556">
        <f t="shared" si="2"/>
        <v>75</v>
      </c>
      <c r="D83" s="555" t="s">
        <v>1989</v>
      </c>
      <c r="E83" s="556" t="str">
        <f t="shared" si="3"/>
        <v>НЕ НАЙДЕН</v>
      </c>
    </row>
    <row r="84" spans="1:5" ht="15.75">
      <c r="A84" s="464" t="s">
        <v>1990</v>
      </c>
      <c r="B84" s="556">
        <f t="shared" si="2"/>
        <v>77</v>
      </c>
      <c r="D84" s="554" t="s">
        <v>1990</v>
      </c>
      <c r="E84" s="556">
        <f t="shared" si="3"/>
        <v>77</v>
      </c>
    </row>
    <row r="85" spans="1:5" ht="15.75">
      <c r="A85" s="464" t="s">
        <v>1991</v>
      </c>
      <c r="B85" s="556">
        <f t="shared" si="2"/>
        <v>78</v>
      </c>
      <c r="D85" s="554" t="s">
        <v>1991</v>
      </c>
      <c r="E85" s="556">
        <f t="shared" si="3"/>
        <v>78</v>
      </c>
    </row>
    <row r="86" spans="1:5" ht="15.75">
      <c r="A86" s="464" t="s">
        <v>2382</v>
      </c>
      <c r="B86" s="556">
        <f t="shared" si="2"/>
        <v>80</v>
      </c>
      <c r="D86" s="555" t="s">
        <v>2381</v>
      </c>
      <c r="E86" s="556" t="str">
        <f t="shared" si="3"/>
        <v>НЕ НАЙДЕН</v>
      </c>
    </row>
    <row r="87" spans="1:5" ht="15.75">
      <c r="A87" s="464" t="s">
        <v>2383</v>
      </c>
      <c r="B87" s="556">
        <f t="shared" si="2"/>
        <v>81</v>
      </c>
      <c r="D87" s="554" t="s">
        <v>2382</v>
      </c>
      <c r="E87" s="556">
        <f t="shared" si="3"/>
        <v>79</v>
      </c>
    </row>
    <row r="88" spans="1:5" ht="15.75">
      <c r="A88" s="464" t="s">
        <v>2384</v>
      </c>
      <c r="B88" s="556">
        <f t="shared" si="2"/>
        <v>82</v>
      </c>
      <c r="D88" s="554" t="s">
        <v>2383</v>
      </c>
      <c r="E88" s="556">
        <f t="shared" si="3"/>
        <v>80</v>
      </c>
    </row>
    <row r="89" spans="1:5" ht="15.75">
      <c r="A89" s="464" t="s">
        <v>1992</v>
      </c>
      <c r="B89" s="556">
        <f t="shared" si="2"/>
        <v>83</v>
      </c>
      <c r="D89" s="554" t="s">
        <v>2384</v>
      </c>
      <c r="E89" s="556">
        <f t="shared" si="3"/>
        <v>81</v>
      </c>
    </row>
    <row r="90" spans="1:5" ht="15.75">
      <c r="A90" s="464" t="s">
        <v>1994</v>
      </c>
      <c r="B90" s="556">
        <f t="shared" si="2"/>
        <v>84</v>
      </c>
      <c r="D90" s="554" t="s">
        <v>1992</v>
      </c>
      <c r="E90" s="556">
        <f t="shared" si="3"/>
        <v>82</v>
      </c>
    </row>
    <row r="91" spans="1:5" ht="15.75">
      <c r="A91" s="464" t="s">
        <v>1996</v>
      </c>
      <c r="B91" s="556">
        <f t="shared" si="2"/>
        <v>85</v>
      </c>
      <c r="D91" s="554" t="s">
        <v>1994</v>
      </c>
      <c r="E91" s="556">
        <f t="shared" si="3"/>
        <v>83</v>
      </c>
    </row>
    <row r="92" spans="1:5" ht="15.75">
      <c r="A92" s="464" t="s">
        <v>1997</v>
      </c>
      <c r="B92" s="556">
        <f t="shared" si="2"/>
        <v>86</v>
      </c>
      <c r="D92" s="554" t="s">
        <v>1996</v>
      </c>
      <c r="E92" s="556">
        <f t="shared" si="3"/>
        <v>84</v>
      </c>
    </row>
    <row r="93" spans="1:5" ht="15.75">
      <c r="A93" s="464" t="s">
        <v>1999</v>
      </c>
      <c r="B93" s="556">
        <f t="shared" si="2"/>
        <v>87</v>
      </c>
      <c r="D93" s="554" t="s">
        <v>1997</v>
      </c>
      <c r="E93" s="556">
        <f t="shared" si="3"/>
        <v>85</v>
      </c>
    </row>
    <row r="94" spans="1:5" ht="15.75">
      <c r="A94" s="464" t="s">
        <v>2000</v>
      </c>
      <c r="B94" s="556">
        <f t="shared" si="2"/>
        <v>88</v>
      </c>
      <c r="D94" s="554" t="s">
        <v>1999</v>
      </c>
      <c r="E94" s="556">
        <f t="shared" si="3"/>
        <v>86</v>
      </c>
    </row>
    <row r="95" spans="1:5" ht="15.75">
      <c r="A95" s="464" t="s">
        <v>2001</v>
      </c>
      <c r="B95" s="556">
        <f t="shared" si="2"/>
        <v>89</v>
      </c>
      <c r="D95" s="554" t="s">
        <v>2000</v>
      </c>
      <c r="E95" s="556">
        <f t="shared" si="3"/>
        <v>87</v>
      </c>
    </row>
    <row r="96" spans="1:5" ht="15.75">
      <c r="A96" s="464" t="s">
        <v>2002</v>
      </c>
      <c r="B96" s="556">
        <f t="shared" si="2"/>
        <v>90</v>
      </c>
      <c r="D96" s="554" t="s">
        <v>2001</v>
      </c>
      <c r="E96" s="556">
        <f t="shared" si="3"/>
        <v>88</v>
      </c>
    </row>
    <row r="97" spans="1:5" ht="15.75">
      <c r="A97" s="464" t="s">
        <v>2003</v>
      </c>
      <c r="B97" s="556">
        <f t="shared" si="2"/>
        <v>91</v>
      </c>
      <c r="D97" s="554" t="s">
        <v>2002</v>
      </c>
      <c r="E97" s="556">
        <f t="shared" si="3"/>
        <v>89</v>
      </c>
    </row>
    <row r="98" spans="1:5" ht="15.75">
      <c r="A98" s="464" t="s">
        <v>2004</v>
      </c>
      <c r="B98" s="556">
        <f t="shared" si="2"/>
        <v>92</v>
      </c>
      <c r="D98" s="554" t="s">
        <v>2003</v>
      </c>
      <c r="E98" s="556">
        <f t="shared" si="3"/>
        <v>90</v>
      </c>
    </row>
    <row r="99" spans="1:5" ht="15.75">
      <c r="A99" s="464" t="s">
        <v>2005</v>
      </c>
      <c r="B99" s="556">
        <f t="shared" si="2"/>
        <v>93</v>
      </c>
      <c r="D99" s="554" t="s">
        <v>2004</v>
      </c>
      <c r="E99" s="556">
        <f t="shared" si="3"/>
        <v>91</v>
      </c>
    </row>
    <row r="100" spans="1:5" ht="15.75">
      <c r="A100" s="464" t="s">
        <v>2006</v>
      </c>
      <c r="B100" s="556">
        <f t="shared" si="2"/>
        <v>94</v>
      </c>
      <c r="D100" s="554" t="s">
        <v>2005</v>
      </c>
      <c r="E100" s="556">
        <f t="shared" si="3"/>
        <v>92</v>
      </c>
    </row>
    <row r="101" spans="1:5" ht="15.75">
      <c r="A101" s="464" t="s">
        <v>2008</v>
      </c>
      <c r="B101" s="556">
        <f t="shared" si="2"/>
        <v>95</v>
      </c>
      <c r="D101" s="554" t="s">
        <v>2006</v>
      </c>
      <c r="E101" s="556">
        <f t="shared" si="3"/>
        <v>93</v>
      </c>
    </row>
    <row r="102" spans="1:5" ht="15.75">
      <c r="A102" s="464" t="s">
        <v>2009</v>
      </c>
      <c r="B102" s="556">
        <f t="shared" si="2"/>
        <v>96</v>
      </c>
      <c r="D102" s="554" t="s">
        <v>2008</v>
      </c>
      <c r="E102" s="556">
        <f t="shared" si="3"/>
        <v>94</v>
      </c>
    </row>
    <row r="103" spans="1:5" ht="15.75">
      <c r="A103" s="464" t="s">
        <v>2385</v>
      </c>
      <c r="B103" s="556">
        <f t="shared" si="2"/>
        <v>97</v>
      </c>
      <c r="D103" s="554" t="s">
        <v>2009</v>
      </c>
      <c r="E103" s="556">
        <f t="shared" si="3"/>
        <v>95</v>
      </c>
    </row>
    <row r="104" spans="1:5" ht="15.75">
      <c r="A104" s="464" t="s">
        <v>2386</v>
      </c>
      <c r="B104" s="556">
        <f t="shared" si="2"/>
        <v>98</v>
      </c>
      <c r="D104" s="554" t="s">
        <v>2385</v>
      </c>
      <c r="E104" s="556">
        <f t="shared" si="3"/>
        <v>96</v>
      </c>
    </row>
    <row r="105" spans="1:5" ht="15.75">
      <c r="A105" s="464" t="s">
        <v>2012</v>
      </c>
      <c r="B105" s="556">
        <f t="shared" si="2"/>
        <v>99</v>
      </c>
      <c r="D105" s="554" t="s">
        <v>2386</v>
      </c>
      <c r="E105" s="556">
        <f t="shared" si="3"/>
        <v>97</v>
      </c>
    </row>
    <row r="106" spans="1:5" ht="15.75">
      <c r="A106" s="464" t="s">
        <v>2013</v>
      </c>
      <c r="B106" s="556">
        <f t="shared" si="2"/>
        <v>100</v>
      </c>
      <c r="D106" s="554" t="s">
        <v>2012</v>
      </c>
      <c r="E106" s="556">
        <f t="shared" si="3"/>
        <v>98</v>
      </c>
    </row>
    <row r="107" spans="1:5" ht="15.75">
      <c r="A107" s="464" t="s">
        <v>2014</v>
      </c>
      <c r="B107" s="556">
        <f t="shared" si="2"/>
        <v>101</v>
      </c>
      <c r="D107" s="554" t="s">
        <v>2013</v>
      </c>
      <c r="E107" s="556">
        <f t="shared" si="3"/>
        <v>99</v>
      </c>
    </row>
    <row r="108" spans="1:5" ht="15.75">
      <c r="A108" s="464" t="s">
        <v>2015</v>
      </c>
      <c r="B108" s="556">
        <f t="shared" si="2"/>
        <v>102</v>
      </c>
      <c r="D108" s="554" t="s">
        <v>2014</v>
      </c>
      <c r="E108" s="556">
        <f t="shared" si="3"/>
        <v>100</v>
      </c>
    </row>
    <row r="109" spans="1:5" ht="15.75">
      <c r="A109" s="464" t="s">
        <v>2016</v>
      </c>
      <c r="B109" s="556">
        <f t="shared" si="2"/>
        <v>103</v>
      </c>
      <c r="D109" s="554" t="s">
        <v>2015</v>
      </c>
      <c r="E109" s="556">
        <f t="shared" si="3"/>
        <v>101</v>
      </c>
    </row>
    <row r="110" spans="1:5" ht="15.75">
      <c r="A110" s="464" t="s">
        <v>2017</v>
      </c>
      <c r="B110" s="556">
        <f t="shared" si="2"/>
        <v>104</v>
      </c>
      <c r="D110" s="554" t="s">
        <v>2016</v>
      </c>
      <c r="E110" s="556">
        <f t="shared" si="3"/>
        <v>102</v>
      </c>
    </row>
    <row r="111" spans="1:5" ht="15.75">
      <c r="A111" s="464" t="s">
        <v>2021</v>
      </c>
      <c r="B111" s="556">
        <f t="shared" si="2"/>
        <v>105</v>
      </c>
      <c r="D111" s="554" t="s">
        <v>2017</v>
      </c>
      <c r="E111" s="556">
        <f t="shared" si="3"/>
        <v>103</v>
      </c>
    </row>
    <row r="112" spans="1:5" ht="15.75">
      <c r="A112" s="464" t="s">
        <v>2024</v>
      </c>
      <c r="B112" s="556">
        <f t="shared" si="2"/>
        <v>106</v>
      </c>
      <c r="D112" s="554" t="s">
        <v>2021</v>
      </c>
      <c r="E112" s="556">
        <f t="shared" si="3"/>
        <v>104</v>
      </c>
    </row>
    <row r="113" spans="1:5" ht="15.75">
      <c r="A113" s="464" t="s">
        <v>2027</v>
      </c>
      <c r="B113" s="556">
        <f t="shared" si="2"/>
        <v>107</v>
      </c>
      <c r="D113" s="554" t="s">
        <v>2024</v>
      </c>
      <c r="E113" s="556">
        <f t="shared" si="3"/>
        <v>105</v>
      </c>
    </row>
    <row r="114" spans="1:5" ht="15.75">
      <c r="A114" s="464" t="s">
        <v>2029</v>
      </c>
      <c r="B114" s="556">
        <f t="shared" si="2"/>
        <v>108</v>
      </c>
      <c r="D114" s="554" t="s">
        <v>2027</v>
      </c>
      <c r="E114" s="556">
        <f t="shared" si="3"/>
        <v>106</v>
      </c>
    </row>
    <row r="115" spans="1:5" ht="15.75">
      <c r="A115" s="464" t="s">
        <v>2032</v>
      </c>
      <c r="B115" s="556">
        <f t="shared" si="2"/>
        <v>109</v>
      </c>
      <c r="D115" s="554" t="s">
        <v>2029</v>
      </c>
      <c r="E115" s="556">
        <f t="shared" si="3"/>
        <v>107</v>
      </c>
    </row>
    <row r="116" spans="1:5" ht="15.75">
      <c r="A116" s="464" t="s">
        <v>2035</v>
      </c>
      <c r="B116" s="556">
        <f t="shared" si="2"/>
        <v>110</v>
      </c>
      <c r="D116" s="554" t="s">
        <v>2032</v>
      </c>
      <c r="E116" s="556">
        <f t="shared" si="3"/>
        <v>108</v>
      </c>
    </row>
    <row r="117" spans="1:5" ht="15.75">
      <c r="A117" s="464" t="s">
        <v>2036</v>
      </c>
      <c r="B117" s="556">
        <f t="shared" si="2"/>
        <v>111</v>
      </c>
      <c r="D117" s="554" t="s">
        <v>2035</v>
      </c>
      <c r="E117" s="556">
        <f t="shared" si="3"/>
        <v>109</v>
      </c>
    </row>
    <row r="118" spans="1:5" ht="15.75">
      <c r="A118" s="464" t="s">
        <v>2037</v>
      </c>
      <c r="B118" s="556">
        <f t="shared" si="2"/>
        <v>112</v>
      </c>
      <c r="D118" s="554" t="s">
        <v>2036</v>
      </c>
      <c r="E118" s="556">
        <f t="shared" si="3"/>
        <v>110</v>
      </c>
    </row>
    <row r="119" spans="1:5" ht="15.75">
      <c r="A119" s="464" t="s">
        <v>2387</v>
      </c>
      <c r="B119" s="556">
        <f t="shared" si="2"/>
        <v>113</v>
      </c>
      <c r="D119" s="554" t="s">
        <v>2037</v>
      </c>
      <c r="E119" s="556">
        <f t="shared" si="3"/>
        <v>111</v>
      </c>
    </row>
    <row r="120" spans="1:5" ht="15.75">
      <c r="A120" s="464" t="s">
        <v>2045</v>
      </c>
      <c r="B120" s="556">
        <f t="shared" si="2"/>
        <v>114</v>
      </c>
      <c r="D120" s="554" t="s">
        <v>2387</v>
      </c>
      <c r="E120" s="556">
        <f t="shared" si="3"/>
        <v>112</v>
      </c>
    </row>
    <row r="121" spans="1:5" ht="15.75">
      <c r="A121" s="464" t="s">
        <v>2047</v>
      </c>
      <c r="B121" s="556">
        <f t="shared" si="2"/>
        <v>115</v>
      </c>
      <c r="D121" s="554" t="s">
        <v>2045</v>
      </c>
      <c r="E121" s="556">
        <f t="shared" si="3"/>
        <v>113</v>
      </c>
    </row>
    <row r="122" spans="1:5" ht="15.75">
      <c r="A122" s="464" t="s">
        <v>2049</v>
      </c>
      <c r="B122" s="556">
        <f t="shared" si="2"/>
        <v>116</v>
      </c>
      <c r="D122" s="554" t="s">
        <v>2047</v>
      </c>
      <c r="E122" s="556">
        <f t="shared" si="3"/>
        <v>114</v>
      </c>
    </row>
    <row r="123" spans="1:5" ht="15.75">
      <c r="A123" s="464" t="s">
        <v>2051</v>
      </c>
      <c r="B123" s="556">
        <f t="shared" si="2"/>
        <v>117</v>
      </c>
      <c r="D123" s="554" t="s">
        <v>2049</v>
      </c>
      <c r="E123" s="556">
        <f t="shared" si="3"/>
        <v>115</v>
      </c>
    </row>
    <row r="124" spans="1:5" ht="15.75">
      <c r="A124" s="464" t="s">
        <v>2052</v>
      </c>
      <c r="B124" s="556">
        <f t="shared" si="2"/>
        <v>118</v>
      </c>
      <c r="D124" s="554" t="s">
        <v>2051</v>
      </c>
      <c r="E124" s="556">
        <f t="shared" si="3"/>
        <v>116</v>
      </c>
    </row>
    <row r="125" spans="1:5" ht="15.75">
      <c r="A125" s="464" t="s">
        <v>2053</v>
      </c>
      <c r="B125" s="556">
        <f t="shared" si="2"/>
        <v>119</v>
      </c>
      <c r="D125" s="554" t="s">
        <v>2052</v>
      </c>
      <c r="E125" s="556">
        <f t="shared" si="3"/>
        <v>117</v>
      </c>
    </row>
    <row r="126" spans="1:5" ht="15.75">
      <c r="A126" s="464" t="s">
        <v>2054</v>
      </c>
      <c r="B126" s="556">
        <f t="shared" si="2"/>
        <v>120</v>
      </c>
      <c r="D126" s="554" t="s">
        <v>2053</v>
      </c>
      <c r="E126" s="556">
        <f t="shared" si="3"/>
        <v>118</v>
      </c>
    </row>
    <row r="127" spans="1:5" ht="15.75">
      <c r="A127" s="464" t="s">
        <v>2056</v>
      </c>
      <c r="B127" s="556">
        <f t="shared" si="2"/>
        <v>121</v>
      </c>
      <c r="D127" s="554" t="s">
        <v>2054</v>
      </c>
      <c r="E127" s="556">
        <f t="shared" si="3"/>
        <v>119</v>
      </c>
    </row>
    <row r="128" spans="1:5" ht="15.75">
      <c r="A128" s="464" t="s">
        <v>2057</v>
      </c>
      <c r="B128" s="556">
        <f t="shared" si="2"/>
        <v>122</v>
      </c>
      <c r="D128" s="554" t="s">
        <v>2056</v>
      </c>
      <c r="E128" s="556">
        <f t="shared" si="3"/>
        <v>120</v>
      </c>
    </row>
    <row r="129" spans="1:5" ht="15.75">
      <c r="A129" s="464" t="s">
        <v>2058</v>
      </c>
      <c r="B129" s="556">
        <f t="shared" si="2"/>
        <v>123</v>
      </c>
      <c r="D129" s="554" t="s">
        <v>2057</v>
      </c>
      <c r="E129" s="556">
        <f t="shared" si="3"/>
        <v>121</v>
      </c>
    </row>
    <row r="130" spans="1:5" ht="15.75">
      <c r="A130" s="464" t="s">
        <v>2059</v>
      </c>
      <c r="B130" s="556">
        <f t="shared" si="2"/>
        <v>124</v>
      </c>
      <c r="D130" s="554" t="s">
        <v>2058</v>
      </c>
      <c r="E130" s="556">
        <f t="shared" si="3"/>
        <v>122</v>
      </c>
    </row>
    <row r="131" spans="1:5" ht="15.75">
      <c r="A131" s="464" t="s">
        <v>2060</v>
      </c>
      <c r="B131" s="556">
        <f t="shared" si="2"/>
        <v>125</v>
      </c>
      <c r="D131" s="554" t="s">
        <v>2059</v>
      </c>
      <c r="E131" s="556">
        <f t="shared" si="3"/>
        <v>123</v>
      </c>
    </row>
    <row r="132" spans="1:5" ht="15.75">
      <c r="A132" s="464" t="s">
        <v>2061</v>
      </c>
      <c r="B132" s="556">
        <f t="shared" si="2"/>
        <v>126</v>
      </c>
      <c r="D132" s="554" t="s">
        <v>2060</v>
      </c>
      <c r="E132" s="556">
        <f t="shared" si="3"/>
        <v>124</v>
      </c>
    </row>
    <row r="133" spans="1:5" ht="15.75">
      <c r="A133" s="464" t="s">
        <v>2364</v>
      </c>
      <c r="B133" s="556">
        <f t="shared" si="2"/>
        <v>127</v>
      </c>
      <c r="D133" s="554" t="s">
        <v>2061</v>
      </c>
      <c r="E133" s="556">
        <f t="shared" si="3"/>
        <v>125</v>
      </c>
    </row>
    <row r="134" spans="1:5" ht="15.75">
      <c r="A134" s="464" t="s">
        <v>2365</v>
      </c>
      <c r="B134" s="556">
        <f t="shared" si="2"/>
        <v>128</v>
      </c>
      <c r="D134" s="554" t="s">
        <v>2364</v>
      </c>
      <c r="E134" s="556">
        <f t="shared" si="3"/>
        <v>126</v>
      </c>
    </row>
    <row r="135" spans="1:5" ht="15.75">
      <c r="A135" s="464" t="s">
        <v>2065</v>
      </c>
      <c r="B135" s="556">
        <f t="shared" si="2"/>
        <v>129</v>
      </c>
      <c r="D135" s="554" t="s">
        <v>2365</v>
      </c>
      <c r="E135" s="556">
        <f t="shared" si="3"/>
        <v>127</v>
      </c>
    </row>
    <row r="136" spans="1:5" ht="15.75">
      <c r="A136" s="464" t="s">
        <v>2066</v>
      </c>
      <c r="B136" s="556">
        <f t="shared" si="2"/>
        <v>130</v>
      </c>
      <c r="D136" s="554" t="s">
        <v>2065</v>
      </c>
      <c r="E136" s="556">
        <f t="shared" si="3"/>
        <v>128</v>
      </c>
    </row>
    <row r="137" spans="1:5" ht="15.75">
      <c r="A137" s="464" t="s">
        <v>2067</v>
      </c>
      <c r="B137" s="556">
        <f t="shared" ref="B137:B200" si="4">IFERROR(MATCH($A137,$D$8:$D$1000,0),"НЕ НАЙДЕН")</f>
        <v>131</v>
      </c>
      <c r="D137" s="554" t="s">
        <v>2066</v>
      </c>
      <c r="E137" s="556">
        <f t="shared" ref="E137:E200" si="5">IFERROR(MATCH($D137,$A$8:$A$1000,0),"НЕ НАЙДЕН")</f>
        <v>129</v>
      </c>
    </row>
    <row r="138" spans="1:5" ht="15.75">
      <c r="A138" s="464" t="s">
        <v>2068</v>
      </c>
      <c r="B138" s="556">
        <f t="shared" si="4"/>
        <v>132</v>
      </c>
      <c r="D138" s="554" t="s">
        <v>2067</v>
      </c>
      <c r="E138" s="556">
        <f t="shared" si="5"/>
        <v>130</v>
      </c>
    </row>
    <row r="139" spans="1:5" ht="15.75">
      <c r="A139" s="464" t="s">
        <v>2069</v>
      </c>
      <c r="B139" s="556">
        <f t="shared" si="4"/>
        <v>133</v>
      </c>
      <c r="D139" s="554" t="s">
        <v>2068</v>
      </c>
      <c r="E139" s="556">
        <f t="shared" si="5"/>
        <v>131</v>
      </c>
    </row>
    <row r="140" spans="1:5" ht="15.75">
      <c r="A140" s="464" t="s">
        <v>2366</v>
      </c>
      <c r="B140" s="556">
        <f t="shared" si="4"/>
        <v>134</v>
      </c>
      <c r="D140" s="554" t="s">
        <v>2069</v>
      </c>
      <c r="E140" s="556">
        <f t="shared" si="5"/>
        <v>132</v>
      </c>
    </row>
    <row r="141" spans="1:5" ht="15.75">
      <c r="A141" s="464" t="s">
        <v>2070</v>
      </c>
      <c r="B141" s="556">
        <f t="shared" si="4"/>
        <v>135</v>
      </c>
      <c r="D141" s="554" t="s">
        <v>2366</v>
      </c>
      <c r="E141" s="556">
        <f t="shared" si="5"/>
        <v>133</v>
      </c>
    </row>
    <row r="142" spans="1:5" ht="15.75">
      <c r="A142" s="464" t="s">
        <v>2071</v>
      </c>
      <c r="B142" s="556">
        <f t="shared" si="4"/>
        <v>136</v>
      </c>
      <c r="D142" s="554" t="s">
        <v>2070</v>
      </c>
      <c r="E142" s="556">
        <f t="shared" si="5"/>
        <v>134</v>
      </c>
    </row>
    <row r="143" spans="1:5" ht="15.75">
      <c r="A143" s="464" t="s">
        <v>2072</v>
      </c>
      <c r="B143" s="556">
        <f t="shared" si="4"/>
        <v>137</v>
      </c>
      <c r="D143" s="554" t="s">
        <v>2071</v>
      </c>
      <c r="E143" s="556">
        <f t="shared" si="5"/>
        <v>135</v>
      </c>
    </row>
    <row r="144" spans="1:5" ht="15.75">
      <c r="A144" s="464" t="s">
        <v>2073</v>
      </c>
      <c r="B144" s="556">
        <f t="shared" si="4"/>
        <v>138</v>
      </c>
      <c r="D144" s="554" t="s">
        <v>2072</v>
      </c>
      <c r="E144" s="556">
        <f t="shared" si="5"/>
        <v>136</v>
      </c>
    </row>
    <row r="145" spans="1:5" ht="15.75">
      <c r="A145" s="464" t="s">
        <v>2074</v>
      </c>
      <c r="B145" s="556">
        <f t="shared" si="4"/>
        <v>139</v>
      </c>
      <c r="D145" s="554" t="s">
        <v>2073</v>
      </c>
      <c r="E145" s="556">
        <f t="shared" si="5"/>
        <v>137</v>
      </c>
    </row>
    <row r="146" spans="1:5" ht="15.75">
      <c r="A146" s="464" t="s">
        <v>2075</v>
      </c>
      <c r="B146" s="556">
        <f t="shared" si="4"/>
        <v>140</v>
      </c>
      <c r="D146" s="554" t="s">
        <v>2074</v>
      </c>
      <c r="E146" s="556">
        <f t="shared" si="5"/>
        <v>138</v>
      </c>
    </row>
    <row r="147" spans="1:5" ht="15.75">
      <c r="A147" s="464" t="s">
        <v>2076</v>
      </c>
      <c r="B147" s="556">
        <f t="shared" si="4"/>
        <v>141</v>
      </c>
      <c r="D147" s="554" t="s">
        <v>2075</v>
      </c>
      <c r="E147" s="556">
        <f t="shared" si="5"/>
        <v>139</v>
      </c>
    </row>
    <row r="148" spans="1:5" ht="15.75">
      <c r="A148" s="464" t="s">
        <v>2077</v>
      </c>
      <c r="B148" s="556">
        <f t="shared" si="4"/>
        <v>142</v>
      </c>
      <c r="D148" s="554" t="s">
        <v>2076</v>
      </c>
      <c r="E148" s="556">
        <f t="shared" si="5"/>
        <v>140</v>
      </c>
    </row>
    <row r="149" spans="1:5" ht="15.75">
      <c r="A149" s="464" t="s">
        <v>2078</v>
      </c>
      <c r="B149" s="556">
        <f t="shared" si="4"/>
        <v>143</v>
      </c>
      <c r="D149" s="554" t="s">
        <v>2077</v>
      </c>
      <c r="E149" s="556">
        <f t="shared" si="5"/>
        <v>141</v>
      </c>
    </row>
    <row r="150" spans="1:5" ht="15.75">
      <c r="A150" s="464" t="s">
        <v>2079</v>
      </c>
      <c r="B150" s="556">
        <f t="shared" si="4"/>
        <v>144</v>
      </c>
      <c r="D150" s="554" t="s">
        <v>2078</v>
      </c>
      <c r="E150" s="556">
        <f t="shared" si="5"/>
        <v>142</v>
      </c>
    </row>
    <row r="151" spans="1:5" ht="15.75">
      <c r="A151" s="464" t="s">
        <v>2080</v>
      </c>
      <c r="B151" s="556">
        <f t="shared" si="4"/>
        <v>145</v>
      </c>
      <c r="D151" s="554" t="s">
        <v>2079</v>
      </c>
      <c r="E151" s="556">
        <f t="shared" si="5"/>
        <v>143</v>
      </c>
    </row>
    <row r="152" spans="1:5" ht="15.75">
      <c r="A152" s="464" t="s">
        <v>2081</v>
      </c>
      <c r="B152" s="556">
        <f t="shared" si="4"/>
        <v>146</v>
      </c>
      <c r="D152" s="554" t="s">
        <v>2080</v>
      </c>
      <c r="E152" s="556">
        <f t="shared" si="5"/>
        <v>144</v>
      </c>
    </row>
    <row r="153" spans="1:5" ht="15.75">
      <c r="A153" s="464" t="s">
        <v>2082</v>
      </c>
      <c r="B153" s="556">
        <f t="shared" si="4"/>
        <v>147</v>
      </c>
      <c r="D153" s="554" t="s">
        <v>2081</v>
      </c>
      <c r="E153" s="556">
        <f t="shared" si="5"/>
        <v>145</v>
      </c>
    </row>
    <row r="154" spans="1:5" ht="15.75">
      <c r="A154" s="464" t="s">
        <v>2083</v>
      </c>
      <c r="B154" s="556">
        <f t="shared" si="4"/>
        <v>148</v>
      </c>
      <c r="D154" s="554" t="s">
        <v>2082</v>
      </c>
      <c r="E154" s="556">
        <f t="shared" si="5"/>
        <v>146</v>
      </c>
    </row>
    <row r="155" spans="1:5" ht="15.75">
      <c r="A155" s="464" t="s">
        <v>2084</v>
      </c>
      <c r="B155" s="556">
        <f t="shared" si="4"/>
        <v>149</v>
      </c>
      <c r="D155" s="554" t="s">
        <v>2083</v>
      </c>
      <c r="E155" s="556">
        <f t="shared" si="5"/>
        <v>147</v>
      </c>
    </row>
    <row r="156" spans="1:5" ht="15.75">
      <c r="A156" s="464" t="s">
        <v>2085</v>
      </c>
      <c r="B156" s="556">
        <f t="shared" si="4"/>
        <v>150</v>
      </c>
      <c r="D156" s="554" t="s">
        <v>2084</v>
      </c>
      <c r="E156" s="556">
        <f t="shared" si="5"/>
        <v>148</v>
      </c>
    </row>
    <row r="157" spans="1:5" ht="15.75">
      <c r="A157" s="464" t="s">
        <v>2086</v>
      </c>
      <c r="B157" s="556">
        <f t="shared" si="4"/>
        <v>151</v>
      </c>
      <c r="D157" s="554" t="s">
        <v>2085</v>
      </c>
      <c r="E157" s="556">
        <f t="shared" si="5"/>
        <v>149</v>
      </c>
    </row>
    <row r="158" spans="1:5" ht="15.75">
      <c r="A158" s="464" t="s">
        <v>2087</v>
      </c>
      <c r="B158" s="556">
        <f t="shared" si="4"/>
        <v>152</v>
      </c>
      <c r="D158" s="554" t="s">
        <v>2086</v>
      </c>
      <c r="E158" s="556">
        <f t="shared" si="5"/>
        <v>150</v>
      </c>
    </row>
    <row r="159" spans="1:5" ht="15.75">
      <c r="A159" s="464" t="s">
        <v>2088</v>
      </c>
      <c r="B159" s="556">
        <f t="shared" si="4"/>
        <v>153</v>
      </c>
      <c r="D159" s="554" t="s">
        <v>2087</v>
      </c>
      <c r="E159" s="556">
        <f t="shared" si="5"/>
        <v>151</v>
      </c>
    </row>
    <row r="160" spans="1:5" ht="15.75">
      <c r="A160" s="464" t="s">
        <v>2089</v>
      </c>
      <c r="B160" s="556">
        <f t="shared" si="4"/>
        <v>154</v>
      </c>
      <c r="D160" s="554" t="s">
        <v>2088</v>
      </c>
      <c r="E160" s="556">
        <f t="shared" si="5"/>
        <v>152</v>
      </c>
    </row>
    <row r="161" spans="1:5" ht="15.75">
      <c r="A161" s="464" t="s">
        <v>2091</v>
      </c>
      <c r="B161" s="556">
        <f t="shared" si="4"/>
        <v>155</v>
      </c>
      <c r="D161" s="554" t="s">
        <v>2089</v>
      </c>
      <c r="E161" s="556">
        <f t="shared" si="5"/>
        <v>153</v>
      </c>
    </row>
    <row r="162" spans="1:5" ht="15.75">
      <c r="A162" s="464" t="s">
        <v>2092</v>
      </c>
      <c r="B162" s="556">
        <f t="shared" si="4"/>
        <v>156</v>
      </c>
      <c r="D162" s="554" t="s">
        <v>2091</v>
      </c>
      <c r="E162" s="556">
        <f t="shared" si="5"/>
        <v>154</v>
      </c>
    </row>
    <row r="163" spans="1:5" ht="15.75">
      <c r="A163" s="464" t="s">
        <v>2093</v>
      </c>
      <c r="B163" s="556">
        <f t="shared" si="4"/>
        <v>157</v>
      </c>
      <c r="D163" s="554" t="s">
        <v>2092</v>
      </c>
      <c r="E163" s="556">
        <f t="shared" si="5"/>
        <v>155</v>
      </c>
    </row>
    <row r="164" spans="1:5" ht="15.75">
      <c r="A164" s="464" t="s">
        <v>2094</v>
      </c>
      <c r="B164" s="556">
        <f t="shared" si="4"/>
        <v>158</v>
      </c>
      <c r="D164" s="554" t="s">
        <v>2093</v>
      </c>
      <c r="E164" s="556">
        <f t="shared" si="5"/>
        <v>156</v>
      </c>
    </row>
    <row r="165" spans="1:5" ht="15.75">
      <c r="A165" s="464" t="s">
        <v>2095</v>
      </c>
      <c r="B165" s="556">
        <f t="shared" si="4"/>
        <v>159</v>
      </c>
      <c r="D165" s="554" t="s">
        <v>2094</v>
      </c>
      <c r="E165" s="556">
        <f t="shared" si="5"/>
        <v>157</v>
      </c>
    </row>
    <row r="166" spans="1:5" ht="15.75">
      <c r="A166" s="464" t="s">
        <v>2096</v>
      </c>
      <c r="B166" s="556">
        <f t="shared" si="4"/>
        <v>160</v>
      </c>
      <c r="D166" s="554" t="s">
        <v>2095</v>
      </c>
      <c r="E166" s="556">
        <f t="shared" si="5"/>
        <v>158</v>
      </c>
    </row>
    <row r="167" spans="1:5" ht="15.75">
      <c r="A167" s="464" t="s">
        <v>2097</v>
      </c>
      <c r="B167" s="556">
        <f t="shared" si="4"/>
        <v>161</v>
      </c>
      <c r="D167" s="554" t="s">
        <v>2096</v>
      </c>
      <c r="E167" s="556">
        <f t="shared" si="5"/>
        <v>159</v>
      </c>
    </row>
    <row r="168" spans="1:5" ht="15.75">
      <c r="A168" s="464" t="s">
        <v>2098</v>
      </c>
      <c r="B168" s="556">
        <f t="shared" si="4"/>
        <v>162</v>
      </c>
      <c r="D168" s="554" t="s">
        <v>2097</v>
      </c>
      <c r="E168" s="556">
        <f t="shared" si="5"/>
        <v>160</v>
      </c>
    </row>
    <row r="169" spans="1:5" ht="15.75">
      <c r="A169" s="464" t="s">
        <v>2099</v>
      </c>
      <c r="B169" s="556">
        <f t="shared" si="4"/>
        <v>163</v>
      </c>
      <c r="D169" s="554" t="s">
        <v>2098</v>
      </c>
      <c r="E169" s="556">
        <f t="shared" si="5"/>
        <v>161</v>
      </c>
    </row>
    <row r="170" spans="1:5" ht="15.75">
      <c r="A170" s="464" t="s">
        <v>2100</v>
      </c>
      <c r="B170" s="556">
        <f t="shared" si="4"/>
        <v>164</v>
      </c>
      <c r="D170" s="554" t="s">
        <v>2099</v>
      </c>
      <c r="E170" s="556">
        <f t="shared" si="5"/>
        <v>162</v>
      </c>
    </row>
    <row r="171" spans="1:5" ht="15.75">
      <c r="A171" s="464" t="s">
        <v>2101</v>
      </c>
      <c r="B171" s="556">
        <f t="shared" si="4"/>
        <v>165</v>
      </c>
      <c r="D171" s="554" t="s">
        <v>2100</v>
      </c>
      <c r="E171" s="556">
        <f t="shared" si="5"/>
        <v>163</v>
      </c>
    </row>
    <row r="172" spans="1:5" ht="15.75">
      <c r="A172" s="464" t="s">
        <v>2102</v>
      </c>
      <c r="B172" s="556">
        <f t="shared" si="4"/>
        <v>166</v>
      </c>
      <c r="D172" s="554" t="s">
        <v>2101</v>
      </c>
      <c r="E172" s="556">
        <f t="shared" si="5"/>
        <v>164</v>
      </c>
    </row>
    <row r="173" spans="1:5" ht="15.75">
      <c r="A173" s="464" t="s">
        <v>2103</v>
      </c>
      <c r="B173" s="556">
        <f t="shared" si="4"/>
        <v>167</v>
      </c>
      <c r="D173" s="554" t="s">
        <v>2102</v>
      </c>
      <c r="E173" s="556">
        <f t="shared" si="5"/>
        <v>165</v>
      </c>
    </row>
    <row r="174" spans="1:5" ht="15.75">
      <c r="A174" s="464" t="s">
        <v>2104</v>
      </c>
      <c r="B174" s="556">
        <f t="shared" si="4"/>
        <v>168</v>
      </c>
      <c r="D174" s="554" t="s">
        <v>2103</v>
      </c>
      <c r="E174" s="556">
        <f t="shared" si="5"/>
        <v>166</v>
      </c>
    </row>
    <row r="175" spans="1:5" ht="15.75">
      <c r="A175" s="464" t="s">
        <v>2105</v>
      </c>
      <c r="B175" s="556">
        <f t="shared" si="4"/>
        <v>169</v>
      </c>
      <c r="D175" s="554" t="s">
        <v>2104</v>
      </c>
      <c r="E175" s="556">
        <f t="shared" si="5"/>
        <v>167</v>
      </c>
    </row>
    <row r="176" spans="1:5" ht="15.75">
      <c r="A176" s="464" t="s">
        <v>2106</v>
      </c>
      <c r="B176" s="556">
        <f t="shared" si="4"/>
        <v>170</v>
      </c>
      <c r="D176" s="554" t="s">
        <v>2105</v>
      </c>
      <c r="E176" s="556">
        <f t="shared" si="5"/>
        <v>168</v>
      </c>
    </row>
    <row r="177" spans="1:5" ht="15.75">
      <c r="A177" s="464" t="s">
        <v>2107</v>
      </c>
      <c r="B177" s="556">
        <f t="shared" si="4"/>
        <v>171</v>
      </c>
      <c r="D177" s="554" t="s">
        <v>2106</v>
      </c>
      <c r="E177" s="556">
        <f t="shared" si="5"/>
        <v>169</v>
      </c>
    </row>
    <row r="178" spans="1:5" ht="15.75">
      <c r="A178" s="464" t="s">
        <v>2108</v>
      </c>
      <c r="B178" s="556">
        <f t="shared" si="4"/>
        <v>172</v>
      </c>
      <c r="D178" s="554" t="s">
        <v>2107</v>
      </c>
      <c r="E178" s="556">
        <f t="shared" si="5"/>
        <v>170</v>
      </c>
    </row>
    <row r="179" spans="1:5" ht="15.75">
      <c r="A179" s="464" t="s">
        <v>2109</v>
      </c>
      <c r="B179" s="556">
        <f t="shared" si="4"/>
        <v>173</v>
      </c>
      <c r="D179" s="554" t="s">
        <v>2108</v>
      </c>
      <c r="E179" s="556">
        <f t="shared" si="5"/>
        <v>171</v>
      </c>
    </row>
    <row r="180" spans="1:5" ht="15.75">
      <c r="A180" s="464" t="s">
        <v>2367</v>
      </c>
      <c r="B180" s="556">
        <f t="shared" si="4"/>
        <v>174</v>
      </c>
      <c r="D180" s="554" t="s">
        <v>2109</v>
      </c>
      <c r="E180" s="556">
        <f t="shared" si="5"/>
        <v>172</v>
      </c>
    </row>
    <row r="181" spans="1:5" ht="15.75">
      <c r="A181" s="464" t="s">
        <v>2368</v>
      </c>
      <c r="B181" s="556">
        <f t="shared" si="4"/>
        <v>175</v>
      </c>
      <c r="D181" s="554" t="s">
        <v>2367</v>
      </c>
      <c r="E181" s="556">
        <f t="shared" si="5"/>
        <v>173</v>
      </c>
    </row>
    <row r="182" spans="1:5" ht="15.75">
      <c r="A182" s="464" t="s">
        <v>2369</v>
      </c>
      <c r="B182" s="556">
        <f t="shared" si="4"/>
        <v>176</v>
      </c>
      <c r="D182" s="554" t="s">
        <v>2368</v>
      </c>
      <c r="E182" s="556">
        <f t="shared" si="5"/>
        <v>174</v>
      </c>
    </row>
    <row r="183" spans="1:5" ht="15.75">
      <c r="A183" s="464" t="s">
        <v>2111</v>
      </c>
      <c r="B183" s="556">
        <f t="shared" si="4"/>
        <v>177</v>
      </c>
      <c r="D183" s="554" t="s">
        <v>2369</v>
      </c>
      <c r="E183" s="556">
        <f t="shared" si="5"/>
        <v>175</v>
      </c>
    </row>
    <row r="184" spans="1:5" ht="15.75">
      <c r="A184" s="464" t="s">
        <v>2112</v>
      </c>
      <c r="B184" s="556">
        <f t="shared" si="4"/>
        <v>178</v>
      </c>
      <c r="D184" s="554" t="s">
        <v>2111</v>
      </c>
      <c r="E184" s="556">
        <f t="shared" si="5"/>
        <v>176</v>
      </c>
    </row>
    <row r="185" spans="1:5" ht="15.75">
      <c r="A185" s="464" t="s">
        <v>2113</v>
      </c>
      <c r="B185" s="556">
        <f t="shared" si="4"/>
        <v>179</v>
      </c>
      <c r="D185" s="554" t="s">
        <v>2112</v>
      </c>
      <c r="E185" s="556">
        <f t="shared" si="5"/>
        <v>177</v>
      </c>
    </row>
    <row r="186" spans="1:5" ht="15.75">
      <c r="A186" s="464" t="s">
        <v>2114</v>
      </c>
      <c r="B186" s="556">
        <f t="shared" si="4"/>
        <v>180</v>
      </c>
      <c r="D186" s="554" t="s">
        <v>2113</v>
      </c>
      <c r="E186" s="556">
        <f t="shared" si="5"/>
        <v>178</v>
      </c>
    </row>
    <row r="187" spans="1:5" ht="15.75">
      <c r="A187" s="464" t="s">
        <v>2115</v>
      </c>
      <c r="B187" s="556">
        <f t="shared" si="4"/>
        <v>181</v>
      </c>
      <c r="D187" s="554" t="s">
        <v>2114</v>
      </c>
      <c r="E187" s="556">
        <f t="shared" si="5"/>
        <v>179</v>
      </c>
    </row>
    <row r="188" spans="1:5" ht="15.75">
      <c r="A188" s="464" t="s">
        <v>2116</v>
      </c>
      <c r="B188" s="556">
        <f t="shared" si="4"/>
        <v>182</v>
      </c>
      <c r="D188" s="554" t="s">
        <v>2115</v>
      </c>
      <c r="E188" s="556">
        <f t="shared" si="5"/>
        <v>180</v>
      </c>
    </row>
    <row r="189" spans="1:5" ht="15.75">
      <c r="A189" s="464" t="s">
        <v>2117</v>
      </c>
      <c r="B189" s="556">
        <f t="shared" si="4"/>
        <v>183</v>
      </c>
      <c r="D189" s="554" t="s">
        <v>2116</v>
      </c>
      <c r="E189" s="556">
        <f t="shared" si="5"/>
        <v>181</v>
      </c>
    </row>
    <row r="190" spans="1:5" ht="15.75">
      <c r="A190" s="464" t="s">
        <v>2118</v>
      </c>
      <c r="B190" s="556">
        <f t="shared" si="4"/>
        <v>184</v>
      </c>
      <c r="D190" s="554" t="s">
        <v>2117</v>
      </c>
      <c r="E190" s="556">
        <f t="shared" si="5"/>
        <v>182</v>
      </c>
    </row>
    <row r="191" spans="1:5" ht="15.75">
      <c r="A191" s="464" t="s">
        <v>2119</v>
      </c>
      <c r="B191" s="556">
        <f t="shared" si="4"/>
        <v>185</v>
      </c>
      <c r="D191" s="554" t="s">
        <v>2118</v>
      </c>
      <c r="E191" s="556">
        <f t="shared" si="5"/>
        <v>183</v>
      </c>
    </row>
    <row r="192" spans="1:5" ht="15.75">
      <c r="A192" s="464" t="s">
        <v>2120</v>
      </c>
      <c r="B192" s="556">
        <f t="shared" si="4"/>
        <v>186</v>
      </c>
      <c r="D192" s="554" t="s">
        <v>2119</v>
      </c>
      <c r="E192" s="556">
        <f t="shared" si="5"/>
        <v>184</v>
      </c>
    </row>
    <row r="193" spans="1:5" ht="15.75">
      <c r="A193" s="464" t="s">
        <v>2121</v>
      </c>
      <c r="B193" s="556">
        <f t="shared" si="4"/>
        <v>187</v>
      </c>
      <c r="D193" s="554" t="s">
        <v>2120</v>
      </c>
      <c r="E193" s="556">
        <f t="shared" si="5"/>
        <v>185</v>
      </c>
    </row>
    <row r="194" spans="1:5" ht="15.75">
      <c r="A194" s="464" t="s">
        <v>2122</v>
      </c>
      <c r="B194" s="556">
        <f t="shared" si="4"/>
        <v>188</v>
      </c>
      <c r="D194" s="554" t="s">
        <v>2121</v>
      </c>
      <c r="E194" s="556">
        <f t="shared" si="5"/>
        <v>186</v>
      </c>
    </row>
    <row r="195" spans="1:5" ht="15.75">
      <c r="A195" s="464" t="s">
        <v>2124</v>
      </c>
      <c r="B195" s="556">
        <f t="shared" si="4"/>
        <v>189</v>
      </c>
      <c r="D195" s="554" t="s">
        <v>2122</v>
      </c>
      <c r="E195" s="556">
        <f t="shared" si="5"/>
        <v>187</v>
      </c>
    </row>
    <row r="196" spans="1:5" ht="15.75">
      <c r="A196" s="464" t="s">
        <v>2125</v>
      </c>
      <c r="B196" s="556">
        <f t="shared" si="4"/>
        <v>190</v>
      </c>
      <c r="D196" s="554" t="s">
        <v>2124</v>
      </c>
      <c r="E196" s="556">
        <f t="shared" si="5"/>
        <v>188</v>
      </c>
    </row>
    <row r="197" spans="1:5" ht="15.75">
      <c r="A197" s="464" t="s">
        <v>2126</v>
      </c>
      <c r="B197" s="556">
        <f t="shared" si="4"/>
        <v>191</v>
      </c>
      <c r="D197" s="554" t="s">
        <v>2125</v>
      </c>
      <c r="E197" s="556">
        <f t="shared" si="5"/>
        <v>189</v>
      </c>
    </row>
    <row r="198" spans="1:5" ht="15.75">
      <c r="A198" s="464" t="s">
        <v>2127</v>
      </c>
      <c r="B198" s="556">
        <f t="shared" si="4"/>
        <v>192</v>
      </c>
      <c r="D198" s="554" t="s">
        <v>2126</v>
      </c>
      <c r="E198" s="556">
        <f t="shared" si="5"/>
        <v>190</v>
      </c>
    </row>
    <row r="199" spans="1:5" ht="15.75">
      <c r="A199" s="464" t="s">
        <v>2128</v>
      </c>
      <c r="B199" s="556">
        <f t="shared" si="4"/>
        <v>193</v>
      </c>
      <c r="D199" s="554" t="s">
        <v>2127</v>
      </c>
      <c r="E199" s="556">
        <f t="shared" si="5"/>
        <v>191</v>
      </c>
    </row>
    <row r="200" spans="1:5" ht="15.75">
      <c r="A200" s="464" t="s">
        <v>2129</v>
      </c>
      <c r="B200" s="556">
        <f t="shared" si="4"/>
        <v>194</v>
      </c>
      <c r="D200" s="554" t="s">
        <v>2128</v>
      </c>
      <c r="E200" s="556">
        <f t="shared" si="5"/>
        <v>192</v>
      </c>
    </row>
    <row r="201" spans="1:5" ht="15.75">
      <c r="A201" s="464" t="s">
        <v>2133</v>
      </c>
      <c r="B201" s="556">
        <f t="shared" ref="B201:B264" si="6">IFERROR(MATCH($A201,$D$8:$D$1000,0),"НЕ НАЙДЕН")</f>
        <v>195</v>
      </c>
      <c r="D201" s="554" t="s">
        <v>2129</v>
      </c>
      <c r="E201" s="556">
        <f>IFERROR(MATCH($D201,$A$8:$A$1000,0),"НЕ НАЙДЕН")</f>
        <v>193</v>
      </c>
    </row>
    <row r="202" spans="1:5" ht="15.75">
      <c r="A202" s="464" t="s">
        <v>2134</v>
      </c>
      <c r="B202" s="556">
        <f t="shared" si="6"/>
        <v>196</v>
      </c>
      <c r="D202" s="554" t="s">
        <v>2133</v>
      </c>
      <c r="E202" s="556">
        <f>IFERROR(MATCH($D202,$A$8:$A$1000,0),"НЕ НАЙДЕН")</f>
        <v>194</v>
      </c>
    </row>
    <row r="203" spans="1:5" ht="15.75">
      <c r="A203" s="464" t="s">
        <v>2135</v>
      </c>
      <c r="B203" s="556">
        <f t="shared" si="6"/>
        <v>197</v>
      </c>
      <c r="D203" s="554" t="s">
        <v>2134</v>
      </c>
      <c r="E203" s="556">
        <f>IFERROR(MATCH($D203,$A$8:$A$1000,0),"НЕ НАЙДЕН")</f>
        <v>195</v>
      </c>
    </row>
    <row r="204" spans="1:5" ht="15.75">
      <c r="A204" s="464" t="s">
        <v>2136</v>
      </c>
      <c r="B204" s="556">
        <f t="shared" si="6"/>
        <v>198</v>
      </c>
      <c r="D204" s="554" t="s">
        <v>2135</v>
      </c>
      <c r="E204" s="556">
        <f>IFERROR(MATCH($D204,$A$8:$A$1000,0),"НЕ НАЙДЕН")</f>
        <v>196</v>
      </c>
    </row>
    <row r="205" spans="1:5" ht="15.75">
      <c r="A205" s="464" t="s">
        <v>2137</v>
      </c>
      <c r="B205" s="556">
        <f t="shared" si="6"/>
        <v>199</v>
      </c>
      <c r="D205" s="554" t="s">
        <v>2136</v>
      </c>
      <c r="E205" s="556">
        <f>IFERROR(MATCH($D205,$A$8:$A$1000,0),"НЕ НАЙДЕН")</f>
        <v>197</v>
      </c>
    </row>
    <row r="206" spans="1:5" ht="15.75">
      <c r="A206" s="464" t="s">
        <v>2138</v>
      </c>
      <c r="B206" s="556">
        <f t="shared" si="6"/>
        <v>200</v>
      </c>
      <c r="D206" s="554" t="s">
        <v>2137</v>
      </c>
      <c r="E206" s="556">
        <f>IFERROR(MATCH($D206,$A$8:$A$1000,0),"НЕ НАЙДЕН")</f>
        <v>198</v>
      </c>
    </row>
    <row r="207" spans="1:5" ht="15.75">
      <c r="A207" s="464" t="s">
        <v>2388</v>
      </c>
      <c r="B207" s="556">
        <f t="shared" si="6"/>
        <v>201</v>
      </c>
      <c r="D207" s="554" t="s">
        <v>2138</v>
      </c>
      <c r="E207" s="556">
        <f>IFERROR(MATCH($D207,$A$8:$A$1000,0),"НЕ НАЙДЕН")</f>
        <v>199</v>
      </c>
    </row>
    <row r="208" spans="1:5" ht="15.75">
      <c r="A208" s="464" t="s">
        <v>2139</v>
      </c>
      <c r="B208" s="556">
        <f t="shared" si="6"/>
        <v>202</v>
      </c>
      <c r="D208" s="554" t="s">
        <v>2388</v>
      </c>
      <c r="E208" s="556">
        <f>IFERROR(MATCH($D208,$A$8:$A$1000,0),"НЕ НАЙДЕН")</f>
        <v>200</v>
      </c>
    </row>
    <row r="209" spans="1:5" ht="15.75">
      <c r="A209" s="464" t="s">
        <v>2140</v>
      </c>
      <c r="B209" s="556">
        <f t="shared" si="6"/>
        <v>203</v>
      </c>
      <c r="D209" s="554" t="s">
        <v>2139</v>
      </c>
      <c r="E209" s="556">
        <f>IFERROR(MATCH($D209,$A$8:$A$1000,0),"НЕ НАЙДЕН")</f>
        <v>201</v>
      </c>
    </row>
    <row r="210" spans="1:5" ht="15.75">
      <c r="A210" s="464" t="s">
        <v>2141</v>
      </c>
      <c r="B210" s="556">
        <f t="shared" si="6"/>
        <v>204</v>
      </c>
      <c r="D210" s="554" t="s">
        <v>2140</v>
      </c>
      <c r="E210" s="556">
        <f>IFERROR(MATCH($D210,$A$8:$A$1000,0),"НЕ НАЙДЕН")</f>
        <v>202</v>
      </c>
    </row>
    <row r="211" spans="1:5" ht="15.75">
      <c r="A211" s="464" t="s">
        <v>2142</v>
      </c>
      <c r="B211" s="556">
        <f t="shared" si="6"/>
        <v>205</v>
      </c>
      <c r="D211" s="554" t="s">
        <v>2141</v>
      </c>
      <c r="E211" s="556">
        <f>IFERROR(MATCH($D211,$A$8:$A$1000,0),"НЕ НАЙДЕН")</f>
        <v>203</v>
      </c>
    </row>
    <row r="212" spans="1:5" ht="15.75">
      <c r="A212" s="464" t="s">
        <v>2143</v>
      </c>
      <c r="B212" s="556">
        <f t="shared" si="6"/>
        <v>206</v>
      </c>
      <c r="D212" s="554" t="s">
        <v>2142</v>
      </c>
      <c r="E212" s="556">
        <f>IFERROR(MATCH($D212,$A$8:$A$1000,0),"НЕ НАЙДЕН")</f>
        <v>204</v>
      </c>
    </row>
    <row r="213" spans="1:5" ht="15.75">
      <c r="A213" s="464" t="s">
        <v>2144</v>
      </c>
      <c r="B213" s="556">
        <f t="shared" si="6"/>
        <v>207</v>
      </c>
      <c r="D213" s="554" t="s">
        <v>2143</v>
      </c>
      <c r="E213" s="556">
        <f>IFERROR(MATCH($D213,$A$8:$A$1000,0),"НЕ НАЙДЕН")</f>
        <v>205</v>
      </c>
    </row>
    <row r="214" spans="1:5" ht="15.75">
      <c r="A214" s="464" t="s">
        <v>2146</v>
      </c>
      <c r="B214" s="556">
        <f t="shared" si="6"/>
        <v>208</v>
      </c>
      <c r="D214" s="554" t="s">
        <v>2144</v>
      </c>
      <c r="E214" s="556">
        <f>IFERROR(MATCH($D214,$A$8:$A$1000,0),"НЕ НАЙДЕН")</f>
        <v>206</v>
      </c>
    </row>
    <row r="215" spans="1:5" ht="15.75">
      <c r="A215" s="464" t="s">
        <v>2147</v>
      </c>
      <c r="B215" s="556">
        <f t="shared" si="6"/>
        <v>209</v>
      </c>
      <c r="D215" s="554" t="s">
        <v>2146</v>
      </c>
      <c r="E215" s="556">
        <f>IFERROR(MATCH($D215,$A$8:$A$1000,0),"НЕ НАЙДЕН")</f>
        <v>207</v>
      </c>
    </row>
    <row r="216" spans="1:5" ht="15.75">
      <c r="A216" s="464" t="s">
        <v>2148</v>
      </c>
      <c r="B216" s="556">
        <f t="shared" si="6"/>
        <v>210</v>
      </c>
      <c r="D216" s="554" t="s">
        <v>2147</v>
      </c>
      <c r="E216" s="556">
        <f>IFERROR(MATCH($D216,$A$8:$A$1000,0),"НЕ НАЙДЕН")</f>
        <v>208</v>
      </c>
    </row>
    <row r="217" spans="1:5" ht="15.75">
      <c r="A217" s="464" t="s">
        <v>2149</v>
      </c>
      <c r="B217" s="556">
        <f t="shared" si="6"/>
        <v>211</v>
      </c>
      <c r="D217" s="554" t="s">
        <v>2148</v>
      </c>
      <c r="E217" s="556">
        <f>IFERROR(MATCH($D217,$A$8:$A$1000,0),"НЕ НАЙДЕН")</f>
        <v>209</v>
      </c>
    </row>
    <row r="218" spans="1:5" ht="15.75">
      <c r="A218" s="464" t="s">
        <v>2389</v>
      </c>
      <c r="B218" s="556">
        <f t="shared" si="6"/>
        <v>212</v>
      </c>
      <c r="D218" s="554" t="s">
        <v>2149</v>
      </c>
      <c r="E218" s="556">
        <f>IFERROR(MATCH($D218,$A$8:$A$1000,0),"НЕ НАЙДЕН")</f>
        <v>210</v>
      </c>
    </row>
    <row r="219" spans="1:5" ht="15.75">
      <c r="A219" s="464" t="s">
        <v>2150</v>
      </c>
      <c r="B219" s="556">
        <f t="shared" si="6"/>
        <v>213</v>
      </c>
      <c r="D219" s="554" t="s">
        <v>2389</v>
      </c>
      <c r="E219" s="556">
        <f>IFERROR(MATCH($D219,$A$8:$A$1000,0),"НЕ НАЙДЕН")</f>
        <v>211</v>
      </c>
    </row>
    <row r="220" spans="1:5" ht="15.75">
      <c r="A220" s="464" t="s">
        <v>2151</v>
      </c>
      <c r="B220" s="556">
        <f t="shared" si="6"/>
        <v>214</v>
      </c>
      <c r="D220" s="554" t="s">
        <v>2150</v>
      </c>
      <c r="E220" s="556">
        <f>IFERROR(MATCH($D220,$A$8:$A$1000,0),"НЕ НАЙДЕН")</f>
        <v>212</v>
      </c>
    </row>
    <row r="221" spans="1:5" ht="15.75">
      <c r="A221" s="464" t="s">
        <v>2153</v>
      </c>
      <c r="B221" s="556">
        <f t="shared" si="6"/>
        <v>215</v>
      </c>
      <c r="D221" s="554" t="s">
        <v>2151</v>
      </c>
      <c r="E221" s="556">
        <f>IFERROR(MATCH($D221,$A$8:$A$1000,0),"НЕ НАЙДЕН")</f>
        <v>213</v>
      </c>
    </row>
    <row r="222" spans="1:5" ht="15.75">
      <c r="A222" s="464" t="s">
        <v>2154</v>
      </c>
      <c r="B222" s="556">
        <f t="shared" si="6"/>
        <v>216</v>
      </c>
      <c r="D222" s="554" t="s">
        <v>2153</v>
      </c>
      <c r="E222" s="556">
        <f>IFERROR(MATCH($D222,$A$8:$A$1000,0),"НЕ НАЙДЕН")</f>
        <v>214</v>
      </c>
    </row>
    <row r="223" spans="1:5" ht="15.75">
      <c r="A223" s="464" t="s">
        <v>2155</v>
      </c>
      <c r="B223" s="556">
        <f t="shared" si="6"/>
        <v>217</v>
      </c>
      <c r="D223" s="554" t="s">
        <v>2154</v>
      </c>
      <c r="E223" s="556">
        <f>IFERROR(MATCH($D223,$A$8:$A$1000,0),"НЕ НАЙДЕН")</f>
        <v>215</v>
      </c>
    </row>
    <row r="224" spans="1:5" ht="15.75">
      <c r="A224" s="464" t="s">
        <v>2156</v>
      </c>
      <c r="B224" s="556">
        <f t="shared" si="6"/>
        <v>218</v>
      </c>
      <c r="D224" s="554" t="s">
        <v>2155</v>
      </c>
      <c r="E224" s="556">
        <f>IFERROR(MATCH($D224,$A$8:$A$1000,0),"НЕ НАЙДЕН")</f>
        <v>216</v>
      </c>
    </row>
    <row r="225" spans="1:5" ht="15.75">
      <c r="A225" s="464" t="s">
        <v>2157</v>
      </c>
      <c r="B225" s="556">
        <f t="shared" si="6"/>
        <v>219</v>
      </c>
      <c r="D225" s="554" t="s">
        <v>2156</v>
      </c>
      <c r="E225" s="556">
        <f>IFERROR(MATCH($D225,$A$8:$A$1000,0),"НЕ НАЙДЕН")</f>
        <v>217</v>
      </c>
    </row>
    <row r="226" spans="1:5" ht="15.75">
      <c r="A226" s="464" t="s">
        <v>2158</v>
      </c>
      <c r="B226" s="556">
        <f t="shared" si="6"/>
        <v>220</v>
      </c>
      <c r="D226" s="554" t="s">
        <v>2157</v>
      </c>
      <c r="E226" s="556">
        <f>IFERROR(MATCH($D226,$A$8:$A$1000,0),"НЕ НАЙДЕН")</f>
        <v>218</v>
      </c>
    </row>
    <row r="227" spans="1:5" ht="15.75">
      <c r="A227" s="464" t="s">
        <v>2159</v>
      </c>
      <c r="B227" s="556">
        <f t="shared" si="6"/>
        <v>221</v>
      </c>
      <c r="D227" s="554" t="s">
        <v>2158</v>
      </c>
      <c r="E227" s="556">
        <f>IFERROR(MATCH($D227,$A$8:$A$1000,0),"НЕ НАЙДЕН")</f>
        <v>219</v>
      </c>
    </row>
    <row r="228" spans="1:5" ht="15.75">
      <c r="A228" s="464" t="s">
        <v>2160</v>
      </c>
      <c r="B228" s="556">
        <f t="shared" si="6"/>
        <v>222</v>
      </c>
      <c r="D228" s="554" t="s">
        <v>2159</v>
      </c>
      <c r="E228" s="556">
        <f>IFERROR(MATCH($D228,$A$8:$A$1000,0),"НЕ НАЙДЕН")</f>
        <v>220</v>
      </c>
    </row>
    <row r="229" spans="1:5" ht="15.75">
      <c r="A229" s="464" t="s">
        <v>2162</v>
      </c>
      <c r="B229" s="556">
        <f t="shared" si="6"/>
        <v>223</v>
      </c>
      <c r="D229" s="554" t="s">
        <v>2160</v>
      </c>
      <c r="E229" s="556">
        <f>IFERROR(MATCH($D229,$A$8:$A$1000,0),"НЕ НАЙДЕН")</f>
        <v>221</v>
      </c>
    </row>
    <row r="230" spans="1:5" ht="15.75">
      <c r="A230" s="464" t="s">
        <v>2163</v>
      </c>
      <c r="B230" s="556">
        <f t="shared" si="6"/>
        <v>224</v>
      </c>
      <c r="D230" s="554" t="s">
        <v>2162</v>
      </c>
      <c r="E230" s="556">
        <f>IFERROR(MATCH($D230,$A$8:$A$1000,0),"НЕ НАЙДЕН")</f>
        <v>222</v>
      </c>
    </row>
    <row r="231" spans="1:5" ht="15.75">
      <c r="A231" s="464" t="s">
        <v>2165</v>
      </c>
      <c r="B231" s="556">
        <f t="shared" si="6"/>
        <v>225</v>
      </c>
      <c r="D231" s="554" t="s">
        <v>2163</v>
      </c>
      <c r="E231" s="556">
        <f>IFERROR(MATCH($D231,$A$8:$A$1000,0),"НЕ НАЙДЕН")</f>
        <v>223</v>
      </c>
    </row>
    <row r="232" spans="1:5" ht="15.75">
      <c r="A232" s="464" t="s">
        <v>2166</v>
      </c>
      <c r="B232" s="556">
        <f t="shared" si="6"/>
        <v>226</v>
      </c>
      <c r="D232" s="554" t="s">
        <v>2165</v>
      </c>
      <c r="E232" s="556">
        <f>IFERROR(MATCH($D232,$A$8:$A$1000,0),"НЕ НАЙДЕН")</f>
        <v>224</v>
      </c>
    </row>
    <row r="233" spans="1:5" ht="15.75">
      <c r="A233" s="464" t="s">
        <v>2167</v>
      </c>
      <c r="B233" s="556">
        <f t="shared" si="6"/>
        <v>227</v>
      </c>
      <c r="D233" s="554" t="s">
        <v>2166</v>
      </c>
      <c r="E233" s="556">
        <f>IFERROR(MATCH($D233,$A$8:$A$1000,0),"НЕ НАЙДЕН")</f>
        <v>225</v>
      </c>
    </row>
    <row r="234" spans="1:5" ht="15.75">
      <c r="A234" s="464" t="s">
        <v>2175</v>
      </c>
      <c r="B234" s="556">
        <f t="shared" si="6"/>
        <v>228</v>
      </c>
      <c r="D234" s="554" t="s">
        <v>2167</v>
      </c>
      <c r="E234" s="556">
        <f>IFERROR(MATCH($D234,$A$8:$A$1000,0),"НЕ НАЙДЕН")</f>
        <v>226</v>
      </c>
    </row>
    <row r="235" spans="1:5" ht="15.75">
      <c r="A235" s="464" t="s">
        <v>2176</v>
      </c>
      <c r="B235" s="556">
        <f t="shared" si="6"/>
        <v>229</v>
      </c>
      <c r="D235" s="554" t="s">
        <v>2175</v>
      </c>
      <c r="E235" s="556">
        <f>IFERROR(MATCH($D235,$A$8:$A$1000,0),"НЕ НАЙДЕН")</f>
        <v>227</v>
      </c>
    </row>
    <row r="236" spans="1:5" ht="15.75">
      <c r="A236" s="464" t="s">
        <v>2179</v>
      </c>
      <c r="B236" s="556">
        <f t="shared" si="6"/>
        <v>230</v>
      </c>
      <c r="D236" s="554" t="s">
        <v>2176</v>
      </c>
      <c r="E236" s="556">
        <f>IFERROR(MATCH($D236,$A$8:$A$1000,0),"НЕ НАЙДЕН")</f>
        <v>228</v>
      </c>
    </row>
    <row r="237" spans="1:5" ht="15.75">
      <c r="A237" s="464" t="s">
        <v>2180</v>
      </c>
      <c r="B237" s="556">
        <f t="shared" si="6"/>
        <v>231</v>
      </c>
      <c r="D237" s="554" t="s">
        <v>2179</v>
      </c>
      <c r="E237" s="556">
        <f>IFERROR(MATCH($D237,$A$8:$A$1000,0),"НЕ НАЙДЕН")</f>
        <v>229</v>
      </c>
    </row>
    <row r="238" spans="1:5" ht="15.75">
      <c r="A238" s="464" t="s">
        <v>2181</v>
      </c>
      <c r="B238" s="556">
        <f t="shared" si="6"/>
        <v>232</v>
      </c>
      <c r="D238" s="554" t="s">
        <v>2180</v>
      </c>
      <c r="E238" s="556">
        <f>IFERROR(MATCH($D238,$A$8:$A$1000,0),"НЕ НАЙДЕН")</f>
        <v>230</v>
      </c>
    </row>
    <row r="239" spans="1:5" ht="15.75">
      <c r="A239" s="464" t="s">
        <v>2183</v>
      </c>
      <c r="B239" s="556">
        <f t="shared" si="6"/>
        <v>233</v>
      </c>
      <c r="D239" s="554" t="s">
        <v>2181</v>
      </c>
      <c r="E239" s="556">
        <f>IFERROR(MATCH($D239,$A$8:$A$1000,0),"НЕ НАЙДЕН")</f>
        <v>231</v>
      </c>
    </row>
    <row r="240" spans="1:5" ht="15.75">
      <c r="A240" s="464" t="s">
        <v>2184</v>
      </c>
      <c r="B240" s="556">
        <f t="shared" si="6"/>
        <v>234</v>
      </c>
      <c r="D240" s="554" t="s">
        <v>2183</v>
      </c>
      <c r="E240" s="556">
        <f>IFERROR(MATCH($D240,$A$8:$A$1000,0),"НЕ НАЙДЕН")</f>
        <v>232</v>
      </c>
    </row>
    <row r="241" spans="1:5" ht="15.75">
      <c r="A241" s="464" t="s">
        <v>2185</v>
      </c>
      <c r="B241" s="556">
        <f t="shared" si="6"/>
        <v>235</v>
      </c>
      <c r="D241" s="554" t="s">
        <v>2184</v>
      </c>
      <c r="E241" s="556">
        <f>IFERROR(MATCH($D241,$A$8:$A$1000,0),"НЕ НАЙДЕН")</f>
        <v>233</v>
      </c>
    </row>
    <row r="242" spans="1:5" ht="15.75">
      <c r="A242" s="464" t="s">
        <v>2186</v>
      </c>
      <c r="B242" s="556">
        <f t="shared" si="6"/>
        <v>236</v>
      </c>
      <c r="D242" s="554" t="s">
        <v>2185</v>
      </c>
      <c r="E242" s="556">
        <f>IFERROR(MATCH($D242,$A$8:$A$1000,0),"НЕ НАЙДЕН")</f>
        <v>234</v>
      </c>
    </row>
    <row r="243" spans="1:5" ht="15.75">
      <c r="A243" s="464" t="s">
        <v>2187</v>
      </c>
      <c r="B243" s="556">
        <f t="shared" si="6"/>
        <v>237</v>
      </c>
      <c r="D243" s="554" t="s">
        <v>2186</v>
      </c>
      <c r="E243" s="556">
        <f>IFERROR(MATCH($D243,$A$8:$A$1000,0),"НЕ НАЙДЕН")</f>
        <v>235</v>
      </c>
    </row>
    <row r="244" spans="1:5" ht="15.75">
      <c r="A244" s="464" t="s">
        <v>2188</v>
      </c>
      <c r="B244" s="556">
        <f t="shared" si="6"/>
        <v>238</v>
      </c>
      <c r="D244" s="554" t="s">
        <v>2187</v>
      </c>
      <c r="E244" s="556">
        <f>IFERROR(MATCH($D244,$A$8:$A$1000,0),"НЕ НАЙДЕН")</f>
        <v>236</v>
      </c>
    </row>
    <row r="245" spans="1:5" ht="15.75">
      <c r="A245" s="464" t="s">
        <v>2189</v>
      </c>
      <c r="B245" s="556">
        <f t="shared" si="6"/>
        <v>239</v>
      </c>
      <c r="D245" s="554" t="s">
        <v>2188</v>
      </c>
      <c r="E245" s="556">
        <f>IFERROR(MATCH($D245,$A$8:$A$1000,0),"НЕ НАЙДЕН")</f>
        <v>237</v>
      </c>
    </row>
    <row r="246" spans="1:5" ht="15.75">
      <c r="A246" s="464" t="s">
        <v>2390</v>
      </c>
      <c r="B246" s="556">
        <f t="shared" si="6"/>
        <v>240</v>
      </c>
      <c r="D246" s="554" t="s">
        <v>2189</v>
      </c>
      <c r="E246" s="556">
        <f>IFERROR(MATCH($D246,$A$8:$A$1000,0),"НЕ НАЙДЕН")</f>
        <v>238</v>
      </c>
    </row>
    <row r="247" spans="1:5" ht="15.75">
      <c r="A247" s="464" t="s">
        <v>2391</v>
      </c>
      <c r="B247" s="556">
        <f t="shared" si="6"/>
        <v>241</v>
      </c>
      <c r="D247" s="554" t="s">
        <v>2390</v>
      </c>
      <c r="E247" s="556">
        <f>IFERROR(MATCH($D247,$A$8:$A$1000,0),"НЕ НАЙДЕН")</f>
        <v>239</v>
      </c>
    </row>
    <row r="248" spans="1:5" ht="15.75">
      <c r="A248" s="464" t="s">
        <v>2392</v>
      </c>
      <c r="B248" s="556">
        <f t="shared" si="6"/>
        <v>242</v>
      </c>
      <c r="D248" s="554" t="s">
        <v>2391</v>
      </c>
      <c r="E248" s="556">
        <f>IFERROR(MATCH($D248,$A$8:$A$1000,0),"НЕ НАЙДЕН")</f>
        <v>240</v>
      </c>
    </row>
    <row r="249" spans="1:5" ht="15.75">
      <c r="A249" s="464" t="s">
        <v>2193</v>
      </c>
      <c r="B249" s="556">
        <f t="shared" si="6"/>
        <v>243</v>
      </c>
      <c r="D249" s="554" t="s">
        <v>2392</v>
      </c>
      <c r="E249" s="556">
        <f>IFERROR(MATCH($D249,$A$8:$A$1000,0),"НЕ НАЙДЕН")</f>
        <v>241</v>
      </c>
    </row>
    <row r="250" spans="1:5" ht="15.75">
      <c r="A250" s="464" t="s">
        <v>2393</v>
      </c>
      <c r="B250" s="556">
        <f t="shared" si="6"/>
        <v>244</v>
      </c>
      <c r="D250" s="554" t="s">
        <v>2193</v>
      </c>
      <c r="E250" s="556">
        <f>IFERROR(MATCH($D250,$A$8:$A$1000,0),"НЕ НАЙДЕН")</f>
        <v>242</v>
      </c>
    </row>
    <row r="251" spans="1:5" ht="15.75">
      <c r="A251" s="464" t="s">
        <v>2394</v>
      </c>
      <c r="B251" s="556">
        <f t="shared" si="6"/>
        <v>245</v>
      </c>
      <c r="D251" s="554" t="s">
        <v>2393</v>
      </c>
      <c r="E251" s="556">
        <f>IFERROR(MATCH($D251,$A$8:$A$1000,0),"НЕ НАЙДЕН")</f>
        <v>243</v>
      </c>
    </row>
    <row r="252" spans="1:5" ht="15.75">
      <c r="A252" s="464" t="s">
        <v>2395</v>
      </c>
      <c r="B252" s="556">
        <f t="shared" si="6"/>
        <v>246</v>
      </c>
      <c r="D252" s="554" t="s">
        <v>2394</v>
      </c>
      <c r="E252" s="556">
        <f>IFERROR(MATCH($D252,$A$8:$A$1000,0),"НЕ НАЙДЕН")</f>
        <v>244</v>
      </c>
    </row>
    <row r="253" spans="1:5" ht="15.75">
      <c r="A253" s="464" t="s">
        <v>2396</v>
      </c>
      <c r="B253" s="556">
        <f t="shared" si="6"/>
        <v>247</v>
      </c>
      <c r="D253" s="554" t="s">
        <v>2395</v>
      </c>
      <c r="E253" s="556">
        <f>IFERROR(MATCH($D253,$A$8:$A$1000,0),"НЕ НАЙДЕН")</f>
        <v>245</v>
      </c>
    </row>
    <row r="254" spans="1:5" ht="15.75">
      <c r="A254" s="464" t="s">
        <v>2397</v>
      </c>
      <c r="B254" s="556">
        <f t="shared" si="6"/>
        <v>248</v>
      </c>
      <c r="D254" s="554" t="s">
        <v>2396</v>
      </c>
      <c r="E254" s="556">
        <f>IFERROR(MATCH($D254,$A$8:$A$1000,0),"НЕ НАЙДЕН")</f>
        <v>246</v>
      </c>
    </row>
    <row r="255" spans="1:5" ht="15.75">
      <c r="A255" s="464" t="s">
        <v>2195</v>
      </c>
      <c r="B255" s="556">
        <f t="shared" si="6"/>
        <v>249</v>
      </c>
      <c r="D255" s="554" t="s">
        <v>2397</v>
      </c>
      <c r="E255" s="556">
        <f>IFERROR(MATCH($D255,$A$8:$A$1000,0),"НЕ НАЙДЕН")</f>
        <v>247</v>
      </c>
    </row>
    <row r="256" spans="1:5" ht="15.75">
      <c r="A256" s="464" t="s">
        <v>2196</v>
      </c>
      <c r="B256" s="556">
        <f t="shared" si="6"/>
        <v>250</v>
      </c>
      <c r="D256" s="554" t="s">
        <v>2195</v>
      </c>
      <c r="E256" s="556">
        <f>IFERROR(MATCH($D256,$A$8:$A$1000,0),"НЕ НАЙДЕН")</f>
        <v>248</v>
      </c>
    </row>
    <row r="257" spans="1:5" ht="15.75">
      <c r="A257" s="464" t="s">
        <v>2370</v>
      </c>
      <c r="B257" s="556">
        <f t="shared" si="6"/>
        <v>251</v>
      </c>
      <c r="D257" s="554" t="s">
        <v>2196</v>
      </c>
      <c r="E257" s="556">
        <f>IFERROR(MATCH($D257,$A$8:$A$1000,0),"НЕ НАЙДЕН")</f>
        <v>249</v>
      </c>
    </row>
    <row r="258" spans="1:5" ht="15.75">
      <c r="B258" s="556"/>
      <c r="D258" s="554" t="s">
        <v>2370</v>
      </c>
      <c r="E258" s="556">
        <f>IFERROR(MATCH($D258,$A$8:$A$1000,0),"НЕ НАЙДЕН")</f>
        <v>250</v>
      </c>
    </row>
    <row r="259" spans="1:5" ht="15.75">
      <c r="B259" s="556"/>
      <c r="D259" s="554"/>
      <c r="E259" s="556"/>
    </row>
    <row r="260" spans="1:5" ht="15.75">
      <c r="B260" s="556"/>
    </row>
    <row r="261" spans="1:5" ht="15.75">
      <c r="B261" s="556"/>
    </row>
    <row r="262" spans="1:5" ht="15.75">
      <c r="B262" s="556"/>
    </row>
    <row r="263" spans="1:5" ht="15.75">
      <c r="B263" s="556"/>
    </row>
    <row r="264" spans="1:5" ht="15.75">
      <c r="B264" s="556"/>
    </row>
    <row r="265" spans="1:5" ht="15.75">
      <c r="B265" s="556"/>
    </row>
    <row r="266" spans="1:5" ht="15.75">
      <c r="B266" s="556"/>
    </row>
    <row r="267" spans="1:5" ht="15.75">
      <c r="B267" s="556"/>
    </row>
    <row r="268" spans="1:5" ht="15.75">
      <c r="B268" s="556"/>
    </row>
    <row r="269" spans="1:5" ht="15.75">
      <c r="B269" s="556"/>
    </row>
    <row r="270" spans="1:5" ht="15.75">
      <c r="B270" s="556"/>
    </row>
    <row r="271" spans="1:5" ht="15.75">
      <c r="B271" s="556"/>
    </row>
    <row r="272" spans="1:5" ht="15.75">
      <c r="B272" s="556"/>
    </row>
    <row r="273" spans="2:2" ht="15.75">
      <c r="B273" s="556"/>
    </row>
    <row r="274" spans="2:2" ht="15.75">
      <c r="B274" s="556"/>
    </row>
    <row r="275" spans="2:2" ht="15.75">
      <c r="B275" s="556"/>
    </row>
    <row r="276" spans="2:2" ht="15.75">
      <c r="B276" s="556"/>
    </row>
    <row r="277" spans="2:2" ht="15.75">
      <c r="B277" s="556"/>
    </row>
    <row r="278" spans="2:2" ht="15.75">
      <c r="B278" s="556"/>
    </row>
    <row r="279" spans="2:2" ht="15.75">
      <c r="B279" s="556"/>
    </row>
    <row r="280" spans="2:2" ht="15.75">
      <c r="B280" s="556"/>
    </row>
    <row r="281" spans="2:2" ht="15.75">
      <c r="B281" s="556"/>
    </row>
    <row r="282" spans="2:2" ht="15.75">
      <c r="B282" s="556"/>
    </row>
    <row r="283" spans="2:2" ht="15.75">
      <c r="B283" s="556"/>
    </row>
    <row r="284" spans="2:2" ht="15.75">
      <c r="B284" s="556"/>
    </row>
    <row r="285" spans="2:2" ht="15.75">
      <c r="B285" s="556"/>
    </row>
    <row r="286" spans="2:2" ht="15.75">
      <c r="B286" s="556"/>
    </row>
    <row r="287" spans="2:2" ht="15.75">
      <c r="B287" s="556"/>
    </row>
    <row r="288" spans="2:2" ht="15.75">
      <c r="B288" s="556"/>
    </row>
    <row r="289" spans="2:2" ht="15.75">
      <c r="B289" s="556"/>
    </row>
    <row r="290" spans="2:2" ht="15.75">
      <c r="B290" s="556"/>
    </row>
    <row r="291" spans="2:2" ht="15.75">
      <c r="B291" s="556"/>
    </row>
    <row r="292" spans="2:2" ht="15.75">
      <c r="B292" s="556"/>
    </row>
    <row r="293" spans="2:2" ht="15.75">
      <c r="B293" s="556"/>
    </row>
    <row r="294" spans="2:2" ht="15.75">
      <c r="B294" s="556"/>
    </row>
    <row r="295" spans="2:2" ht="15.75">
      <c r="B295" s="556"/>
    </row>
    <row r="296" spans="2:2" ht="15.75">
      <c r="B296" s="556"/>
    </row>
    <row r="297" spans="2:2" ht="15.75">
      <c r="B297" s="556"/>
    </row>
    <row r="298" spans="2:2" ht="15.75">
      <c r="B298" s="556"/>
    </row>
    <row r="299" spans="2:2" ht="15.75">
      <c r="B299" s="556"/>
    </row>
    <row r="300" spans="2:2" ht="15.75">
      <c r="B300" s="556"/>
    </row>
    <row r="301" spans="2:2" ht="15.75">
      <c r="B301" s="556"/>
    </row>
    <row r="302" spans="2:2" ht="15.75">
      <c r="B302" s="556"/>
    </row>
    <row r="303" spans="2:2" ht="15.75">
      <c r="B303" s="556"/>
    </row>
    <row r="304" spans="2:2" ht="15.75">
      <c r="B304" s="556"/>
    </row>
    <row r="305" spans="2:2" ht="15.75">
      <c r="B305" s="556"/>
    </row>
    <row r="306" spans="2:2" ht="15.75">
      <c r="B306" s="556"/>
    </row>
    <row r="307" spans="2:2" ht="15.75">
      <c r="B307" s="556"/>
    </row>
    <row r="308" spans="2:2" ht="15.75">
      <c r="B308" s="556"/>
    </row>
    <row r="309" spans="2:2" ht="15.75">
      <c r="B309" s="556"/>
    </row>
    <row r="310" spans="2:2" ht="15.75">
      <c r="B310" s="556"/>
    </row>
    <row r="311" spans="2:2" ht="15.75">
      <c r="B311" s="556"/>
    </row>
    <row r="312" spans="2:2" ht="15.75">
      <c r="B312" s="556"/>
    </row>
    <row r="313" spans="2:2" ht="15.75">
      <c r="B313" s="556"/>
    </row>
    <row r="314" spans="2:2" ht="15.75">
      <c r="B314" s="556"/>
    </row>
    <row r="315" spans="2:2" ht="15.75">
      <c r="B315" s="556"/>
    </row>
    <row r="316" spans="2:2" ht="15.75">
      <c r="B316" s="556"/>
    </row>
    <row r="317" spans="2:2" ht="15.75">
      <c r="B317" s="556"/>
    </row>
    <row r="318" spans="2:2" ht="15.75">
      <c r="B318" s="556"/>
    </row>
    <row r="319" spans="2:2" ht="15.75">
      <c r="B319" s="556"/>
    </row>
    <row r="320" spans="2:2" ht="15.75">
      <c r="B320" s="556"/>
    </row>
    <row r="321" spans="2:2" ht="15.75">
      <c r="B321" s="556"/>
    </row>
    <row r="322" spans="2:2" ht="15.75">
      <c r="B322" s="556"/>
    </row>
    <row r="323" spans="2:2" ht="15.75">
      <c r="B323" s="556"/>
    </row>
    <row r="324" spans="2:2" ht="15.75">
      <c r="B324" s="556"/>
    </row>
    <row r="325" spans="2:2" ht="15.75">
      <c r="B325" s="556"/>
    </row>
    <row r="326" spans="2:2" ht="15.75">
      <c r="B326" s="556"/>
    </row>
    <row r="327" spans="2:2" ht="15.75">
      <c r="B327" s="556"/>
    </row>
    <row r="328" spans="2:2" ht="15.75">
      <c r="B328" s="556"/>
    </row>
    <row r="329" spans="2:2" ht="15.75">
      <c r="B329" s="556"/>
    </row>
    <row r="330" spans="2:2" ht="15.75">
      <c r="B330" s="556"/>
    </row>
    <row r="331" spans="2:2" ht="15.75">
      <c r="B331" s="556"/>
    </row>
    <row r="332" spans="2:2" ht="15.75">
      <c r="B332" s="556"/>
    </row>
    <row r="333" spans="2:2" ht="15.75">
      <c r="B333" s="556"/>
    </row>
    <row r="334" spans="2:2" ht="15.75">
      <c r="B334" s="556"/>
    </row>
    <row r="335" spans="2:2" ht="15.75">
      <c r="B335" s="556"/>
    </row>
    <row r="336" spans="2:2" ht="15.75">
      <c r="B336" s="556"/>
    </row>
    <row r="337" spans="2:2" ht="15.75">
      <c r="B337" s="556"/>
    </row>
    <row r="338" spans="2:2" ht="15.75">
      <c r="B338" s="556"/>
    </row>
    <row r="339" spans="2:2" ht="15.75">
      <c r="B339" s="556"/>
    </row>
    <row r="340" spans="2:2" ht="15.75">
      <c r="B340" s="556"/>
    </row>
    <row r="341" spans="2:2" ht="15.75">
      <c r="B341" s="556"/>
    </row>
    <row r="342" spans="2:2" ht="15.75">
      <c r="B342" s="556"/>
    </row>
    <row r="343" spans="2:2" ht="15.75">
      <c r="B343" s="556"/>
    </row>
    <row r="344" spans="2:2" ht="15.75">
      <c r="B344" s="556"/>
    </row>
    <row r="345" spans="2:2" ht="15.75">
      <c r="B345" s="556"/>
    </row>
    <row r="346" spans="2:2" ht="15.75">
      <c r="B346" s="556"/>
    </row>
    <row r="347" spans="2:2" ht="15.75">
      <c r="B347" s="556"/>
    </row>
    <row r="348" spans="2:2" ht="15.75">
      <c r="B348" s="556"/>
    </row>
    <row r="349" spans="2:2" ht="15.75">
      <c r="B349" s="556"/>
    </row>
    <row r="350" spans="2:2" ht="15.75">
      <c r="B350" s="556"/>
    </row>
    <row r="351" spans="2:2" ht="15.75">
      <c r="B351" s="556"/>
    </row>
    <row r="352" spans="2:2" ht="15.75">
      <c r="B352" s="556"/>
    </row>
    <row r="353" spans="2:2" ht="15.75">
      <c r="B353" s="556"/>
    </row>
    <row r="354" spans="2:2" ht="15.75">
      <c r="B354" s="556"/>
    </row>
    <row r="355" spans="2:2" ht="15.75">
      <c r="B355" s="556"/>
    </row>
    <row r="356" spans="2:2" ht="15.75">
      <c r="B356" s="556"/>
    </row>
    <row r="357" spans="2:2" ht="15.75">
      <c r="B357" s="556"/>
    </row>
    <row r="358" spans="2:2" ht="15.75">
      <c r="B358" s="556"/>
    </row>
    <row r="359" spans="2:2" ht="15.75">
      <c r="B359" s="556"/>
    </row>
    <row r="360" spans="2:2" ht="15.75">
      <c r="B360" s="556"/>
    </row>
    <row r="361" spans="2:2" ht="15.75">
      <c r="B361" s="556"/>
    </row>
    <row r="362" spans="2:2" ht="15.75">
      <c r="B362" s="556"/>
    </row>
    <row r="363" spans="2:2" ht="15.75">
      <c r="B363" s="556"/>
    </row>
    <row r="364" spans="2:2" ht="15.75">
      <c r="B364" s="556"/>
    </row>
    <row r="365" spans="2:2" ht="15.75">
      <c r="B365" s="556"/>
    </row>
    <row r="366" spans="2:2" ht="15.75">
      <c r="B366" s="556"/>
    </row>
    <row r="367" spans="2:2" ht="15.75">
      <c r="B367" s="556"/>
    </row>
    <row r="368" spans="2:2" ht="15.75">
      <c r="B368" s="556"/>
    </row>
    <row r="369" spans="2:2" ht="15.75">
      <c r="B369" s="556"/>
    </row>
    <row r="370" spans="2:2" ht="15.75">
      <c r="B370" s="556"/>
    </row>
    <row r="371" spans="2:2" ht="15.75">
      <c r="B371" s="556"/>
    </row>
    <row r="372" spans="2:2" ht="15.75">
      <c r="B372" s="556"/>
    </row>
    <row r="373" spans="2:2" ht="15.75">
      <c r="B373" s="556"/>
    </row>
    <row r="374" spans="2:2" ht="15.75">
      <c r="B374" s="556"/>
    </row>
    <row r="375" spans="2:2" ht="15.75">
      <c r="B375" s="556"/>
    </row>
    <row r="376" spans="2:2" ht="15.75">
      <c r="B376" s="556"/>
    </row>
    <row r="377" spans="2:2" ht="15.75">
      <c r="B377" s="556"/>
    </row>
    <row r="378" spans="2:2" ht="15.75">
      <c r="B378" s="556"/>
    </row>
    <row r="379" spans="2:2" ht="15.75">
      <c r="B379" s="556"/>
    </row>
    <row r="380" spans="2:2" ht="15.75">
      <c r="B380" s="556"/>
    </row>
    <row r="381" spans="2:2" ht="15.75">
      <c r="B381" s="556"/>
    </row>
    <row r="382" spans="2:2" ht="15.75">
      <c r="B382" s="556"/>
    </row>
    <row r="383" spans="2:2" ht="15.75">
      <c r="B383" s="556"/>
    </row>
    <row r="384" spans="2:2" ht="15.75">
      <c r="B384" s="556"/>
    </row>
    <row r="385" spans="2:2" ht="15.75">
      <c r="B385" s="556"/>
    </row>
    <row r="386" spans="2:2" ht="15.75">
      <c r="B386" s="556"/>
    </row>
    <row r="387" spans="2:2" ht="15.75">
      <c r="B387" s="556"/>
    </row>
    <row r="388" spans="2:2" ht="15.75">
      <c r="B388" s="556"/>
    </row>
    <row r="389" spans="2:2" ht="15.75">
      <c r="B389" s="556"/>
    </row>
    <row r="390" spans="2:2" ht="15.75">
      <c r="B390" s="556"/>
    </row>
    <row r="391" spans="2:2" ht="15.75">
      <c r="B391" s="556"/>
    </row>
    <row r="392" spans="2:2" ht="15.75">
      <c r="B392" s="556"/>
    </row>
    <row r="393" spans="2:2" ht="15.75">
      <c r="B393" s="556"/>
    </row>
    <row r="394" spans="2:2" ht="15.75">
      <c r="B394" s="556"/>
    </row>
    <row r="395" spans="2:2" ht="15.75">
      <c r="B395" s="556"/>
    </row>
    <row r="396" spans="2:2" ht="15.75">
      <c r="B396" s="556"/>
    </row>
    <row r="397" spans="2:2" ht="15.75">
      <c r="B397" s="556"/>
    </row>
    <row r="398" spans="2:2" ht="15.75">
      <c r="B398" s="556"/>
    </row>
    <row r="399" spans="2:2" ht="15.75">
      <c r="B399" s="556"/>
    </row>
    <row r="400" spans="2:2" ht="15.75">
      <c r="B400" s="556"/>
    </row>
    <row r="401" spans="2:2" ht="15.75">
      <c r="B401" s="556"/>
    </row>
    <row r="402" spans="2:2" ht="15.75">
      <c r="B402" s="556"/>
    </row>
    <row r="403" spans="2:2" ht="15.75">
      <c r="B403" s="556"/>
    </row>
    <row r="404" spans="2:2" ht="15.75">
      <c r="B404" s="556"/>
    </row>
    <row r="405" spans="2:2" ht="15.75">
      <c r="B405" s="556"/>
    </row>
    <row r="406" spans="2:2" ht="15.75">
      <c r="B406" s="556"/>
    </row>
    <row r="407" spans="2:2" ht="15.75">
      <c r="B407" s="556"/>
    </row>
    <row r="408" spans="2:2" ht="15.75">
      <c r="B408" s="556"/>
    </row>
    <row r="409" spans="2:2" ht="15.75">
      <c r="B409" s="556"/>
    </row>
    <row r="410" spans="2:2" ht="15.75">
      <c r="B410" s="556"/>
    </row>
    <row r="411" spans="2:2" ht="15.75">
      <c r="B411" s="556"/>
    </row>
    <row r="412" spans="2:2" ht="15.75">
      <c r="B412" s="556"/>
    </row>
    <row r="413" spans="2:2" ht="15.75">
      <c r="B413" s="556"/>
    </row>
    <row r="414" spans="2:2" ht="15.75">
      <c r="B414" s="556"/>
    </row>
    <row r="415" spans="2:2" ht="15.75">
      <c r="B415" s="556"/>
    </row>
    <row r="416" spans="2:2" ht="15.75">
      <c r="B416" s="556"/>
    </row>
    <row r="417" spans="2:2" ht="15.75">
      <c r="B417" s="556"/>
    </row>
    <row r="418" spans="2:2" ht="15.75">
      <c r="B418" s="556"/>
    </row>
    <row r="419" spans="2:2" ht="15.75">
      <c r="B419" s="556"/>
    </row>
    <row r="420" spans="2:2" ht="15.75">
      <c r="B420" s="556"/>
    </row>
    <row r="421" spans="2:2" ht="15.75">
      <c r="B421" s="556"/>
    </row>
    <row r="422" spans="2:2" ht="15.75">
      <c r="B422" s="556"/>
    </row>
    <row r="423" spans="2:2" ht="15.75">
      <c r="B423" s="556"/>
    </row>
    <row r="424" spans="2:2" ht="15.75">
      <c r="B424" s="556"/>
    </row>
    <row r="425" spans="2:2" ht="15.75">
      <c r="B425" s="556"/>
    </row>
    <row r="426" spans="2:2" ht="15.75">
      <c r="B426" s="556"/>
    </row>
    <row r="427" spans="2:2" ht="15.75">
      <c r="B427" s="556"/>
    </row>
    <row r="428" spans="2:2" ht="15.75">
      <c r="B428" s="556"/>
    </row>
    <row r="429" spans="2:2" ht="15.75">
      <c r="B429" s="556"/>
    </row>
    <row r="430" spans="2:2" ht="15.75">
      <c r="B430" s="556"/>
    </row>
    <row r="431" spans="2:2" ht="15.75">
      <c r="B431" s="556"/>
    </row>
    <row r="432" spans="2:2" ht="15.75">
      <c r="B432" s="556"/>
    </row>
    <row r="433" spans="2:2" ht="15.75">
      <c r="B433" s="556"/>
    </row>
    <row r="434" spans="2:2" ht="15.75">
      <c r="B434" s="556"/>
    </row>
    <row r="435" spans="2:2" ht="15.75">
      <c r="B435" s="556"/>
    </row>
    <row r="436" spans="2:2" ht="15.75">
      <c r="B436" s="556"/>
    </row>
    <row r="437" spans="2:2" ht="15.75">
      <c r="B437" s="556"/>
    </row>
    <row r="438" spans="2:2" ht="15.75">
      <c r="B438" s="556"/>
    </row>
    <row r="439" spans="2:2" ht="15.75">
      <c r="B439" s="556"/>
    </row>
    <row r="440" spans="2:2" ht="15.75">
      <c r="B440" s="556"/>
    </row>
    <row r="441" spans="2:2" ht="15.75">
      <c r="B441" s="556"/>
    </row>
    <row r="442" spans="2:2" ht="15.75">
      <c r="B442" s="556"/>
    </row>
    <row r="443" spans="2:2" ht="15.75">
      <c r="B443" s="556"/>
    </row>
    <row r="444" spans="2:2" ht="15.75">
      <c r="B444" s="556"/>
    </row>
    <row r="445" spans="2:2" ht="15.75">
      <c r="B445" s="556"/>
    </row>
    <row r="446" spans="2:2" ht="15.75">
      <c r="B446" s="556"/>
    </row>
    <row r="447" spans="2:2" ht="15.75">
      <c r="B447" s="556"/>
    </row>
    <row r="448" spans="2:2" ht="15.75">
      <c r="B448" s="556"/>
    </row>
    <row r="449" spans="2:2" ht="15.75">
      <c r="B449" s="556"/>
    </row>
    <row r="450" spans="2:2" ht="15.75">
      <c r="B450" s="556"/>
    </row>
    <row r="451" spans="2:2" ht="15.75">
      <c r="B451" s="556"/>
    </row>
    <row r="452" spans="2:2" ht="15.75">
      <c r="B452" s="556"/>
    </row>
  </sheetData>
  <conditionalFormatting sqref="B8:B452 E8:E259">
    <cfRule type="containsText" dxfId="4" priority="2" operator="containsText" text="НЕ НАЙДЕН">
      <formula>NOT(ISERROR(SEARCH("НЕ НАЙДЕН",B8)))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1">
    <tabColor theme="8" tint="0.39997558519241921"/>
  </sheetPr>
  <dimension ref="A2:H542"/>
  <sheetViews>
    <sheetView topLeftCell="F393" workbookViewId="0">
      <selection activeCell="G507" sqref="G507"/>
    </sheetView>
  </sheetViews>
  <sheetFormatPr defaultRowHeight="18.75"/>
  <cols>
    <col min="1" max="1" width="14.5703125" style="4" customWidth="1"/>
    <col min="2" max="2" width="10.85546875" style="4" customWidth="1"/>
    <col min="3" max="3" width="17.140625" style="4" customWidth="1"/>
    <col min="4" max="4" width="13.5703125" style="4" customWidth="1"/>
    <col min="5" max="5" width="95.28515625" style="252" customWidth="1"/>
    <col min="6" max="6" width="17.85546875" customWidth="1"/>
    <col min="7" max="7" width="78.140625" customWidth="1"/>
  </cols>
  <sheetData>
    <row r="2" spans="1:8" ht="12.75">
      <c r="A2"/>
      <c r="B2"/>
      <c r="C2"/>
      <c r="D2"/>
      <c r="E2"/>
    </row>
    <row r="5" spans="1:8">
      <c r="A5" s="562" t="s">
        <v>2249</v>
      </c>
      <c r="B5" s="563"/>
      <c r="C5" s="563"/>
      <c r="D5" s="563"/>
      <c r="E5" s="564"/>
    </row>
    <row r="6" spans="1:8" ht="75" hidden="1">
      <c r="A6" s="332" t="s">
        <v>1606</v>
      </c>
      <c r="B6" s="332" t="s">
        <v>1</v>
      </c>
      <c r="C6" s="332" t="s">
        <v>5</v>
      </c>
      <c r="D6" s="332" t="s">
        <v>6</v>
      </c>
      <c r="E6" s="333" t="s">
        <v>4</v>
      </c>
    </row>
    <row r="7" spans="1:8" hidden="1">
      <c r="A7" s="255">
        <v>6</v>
      </c>
      <c r="B7" s="255">
        <v>7</v>
      </c>
      <c r="C7" s="255">
        <v>8</v>
      </c>
      <c r="D7" s="255">
        <v>9</v>
      </c>
      <c r="E7" s="255">
        <v>10</v>
      </c>
    </row>
    <row r="8" spans="1:8" ht="45" hidden="1">
      <c r="A8" s="9" t="s">
        <v>7</v>
      </c>
      <c r="B8" s="9" t="s">
        <v>8</v>
      </c>
      <c r="C8" s="9" t="s">
        <v>12</v>
      </c>
      <c r="D8" s="9" t="s">
        <v>13</v>
      </c>
      <c r="E8" s="136" t="s">
        <v>1608</v>
      </c>
      <c r="F8" s="5" t="str">
        <f>CONCATENATE(A8," ",B8," ",C8," ",D8)</f>
        <v>01 0 00 00000</v>
      </c>
      <c r="G8" s="1" t="str">
        <f>INDEX('2017 реш'!$A:$B,MATCH($F8,'2017 реш'!$B:$B,0),1)</f>
        <v>Муниципальная программа «Развитие образования в городе Ставрополе»</v>
      </c>
      <c r="H8" s="553">
        <f>IF(E8=G8,1,0)</f>
        <v>1</v>
      </c>
    </row>
    <row r="9" spans="1:8" ht="37.5" hidden="1">
      <c r="A9" s="25" t="s">
        <v>7</v>
      </c>
      <c r="B9" s="25" t="s">
        <v>15</v>
      </c>
      <c r="C9" s="25" t="s">
        <v>12</v>
      </c>
      <c r="D9" s="25" t="s">
        <v>13</v>
      </c>
      <c r="E9" s="223" t="s">
        <v>1609</v>
      </c>
      <c r="F9" s="5" t="str">
        <f t="shared" ref="F9:F72" si="0">CONCATENATE(A9," ",B9," ",C9," ",D9)</f>
        <v>01 1 00 00000</v>
      </c>
      <c r="G9" s="1" t="str">
        <f>INDEX('2017 реш'!$A:$B,MATCH($F9,'2017 реш'!$B:$B,0),1)</f>
        <v>Подпрограмма «Организация дошкольного, общего и дополнительного образования»</v>
      </c>
      <c r="H9" s="553">
        <f t="shared" ref="H9:H72" si="1">IF(E9=G9,1,0)</f>
        <v>1</v>
      </c>
    </row>
    <row r="10" spans="1:8" ht="39" hidden="1">
      <c r="A10" s="452" t="s">
        <v>7</v>
      </c>
      <c r="B10" s="452" t="s">
        <v>15</v>
      </c>
      <c r="C10" s="452" t="s">
        <v>7</v>
      </c>
      <c r="D10" s="452" t="s">
        <v>13</v>
      </c>
      <c r="E10" s="161" t="s">
        <v>1229</v>
      </c>
      <c r="F10" s="5" t="str">
        <f t="shared" si="0"/>
        <v>01 1 01 00000</v>
      </c>
      <c r="G10" s="1" t="str">
        <f>INDEX('2017 реш'!$A:$B,MATCH($F10,'2017 реш'!$B:$B,0),1)</f>
        <v>Основное мероприятие «Организация предоставления общедоступного и бесплатного дошкольного образования»</v>
      </c>
      <c r="H10" s="553">
        <f t="shared" si="1"/>
        <v>1</v>
      </c>
    </row>
    <row r="11" spans="1:8" ht="37.5" hidden="1">
      <c r="A11" s="440" t="s">
        <v>7</v>
      </c>
      <c r="B11" s="440" t="s">
        <v>15</v>
      </c>
      <c r="C11" s="440" t="s">
        <v>7</v>
      </c>
      <c r="D11" s="440" t="s">
        <v>22</v>
      </c>
      <c r="E11" s="450" t="s">
        <v>34</v>
      </c>
      <c r="F11" s="5" t="str">
        <f t="shared" si="0"/>
        <v>01 1 01 11010</v>
      </c>
      <c r="G11" s="1" t="str">
        <f>INDEX('2017 реш'!$A:$B,MATCH($F11,'2017 реш'!$B:$B,0),1)</f>
        <v>Расходы на обеспечение деятельности (оказание услуг) муниципальных учреждений</v>
      </c>
      <c r="H11" s="553">
        <f t="shared" si="1"/>
        <v>1</v>
      </c>
    </row>
    <row r="12" spans="1:8" ht="75" hidden="1">
      <c r="A12" s="440" t="s">
        <v>7</v>
      </c>
      <c r="B12" s="440" t="s">
        <v>15</v>
      </c>
      <c r="C12" s="440" t="s">
        <v>7</v>
      </c>
      <c r="D12" s="440" t="s">
        <v>26</v>
      </c>
      <c r="E12" s="450" t="s">
        <v>1230</v>
      </c>
      <c r="F12" s="5" t="str">
        <f t="shared" si="0"/>
        <v>01 1 01 76140</v>
      </c>
      <c r="G12" s="1" t="str">
        <f>INDEX('2017 реш'!$A:$B,MATCH($F12,'2017 реш'!$B:$B,0),1)</f>
        <v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v>
      </c>
      <c r="H12" s="553">
        <f t="shared" si="1"/>
        <v>1</v>
      </c>
    </row>
    <row r="13" spans="1:8" ht="112.5" hidden="1">
      <c r="A13" s="442" t="s">
        <v>7</v>
      </c>
      <c r="B13" s="442" t="s">
        <v>15</v>
      </c>
      <c r="C13" s="442" t="s">
        <v>7</v>
      </c>
      <c r="D13" s="442" t="s">
        <v>30</v>
      </c>
      <c r="E13" s="450" t="s">
        <v>1231</v>
      </c>
      <c r="F13" s="5" t="str">
        <f t="shared" si="0"/>
        <v>01 1 01 77170</v>
      </c>
      <c r="G13" s="1" t="str">
        <f>INDEX('2017 реш'!$A:$B,MATCH($F13,'2017 реш'!$B:$B,0),1)</f>
        <v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v>
      </c>
      <c r="H13" s="553">
        <f t="shared" si="1"/>
        <v>1</v>
      </c>
    </row>
    <row r="14" spans="1:8" ht="37.5" hidden="1">
      <c r="A14" s="440" t="s">
        <v>7</v>
      </c>
      <c r="B14" s="440" t="s">
        <v>15</v>
      </c>
      <c r="C14" s="440" t="s">
        <v>7</v>
      </c>
      <c r="D14" s="440" t="s">
        <v>1536</v>
      </c>
      <c r="E14" s="450" t="s">
        <v>1610</v>
      </c>
      <c r="F14" s="5" t="str">
        <f t="shared" si="0"/>
        <v>01 1 01 77250</v>
      </c>
      <c r="G14" s="1" t="str">
        <f>INDEX('2017 реш'!$A:$B,MATCH($F14,'2017 реш'!$B:$B,0),1)</f>
        <v>Расходы на обеспечение выплаты работникам муниципальных учреждений минимального размера оплаты труда</v>
      </c>
      <c r="H14" s="553">
        <f t="shared" si="1"/>
        <v>1</v>
      </c>
    </row>
    <row r="15" spans="1:8" ht="75" hidden="1">
      <c r="A15" s="452" t="s">
        <v>7</v>
      </c>
      <c r="B15" s="452" t="s">
        <v>15</v>
      </c>
      <c r="C15" s="452" t="s">
        <v>37</v>
      </c>
      <c r="D15" s="452" t="s">
        <v>13</v>
      </c>
      <c r="E15" s="161" t="s">
        <v>1234</v>
      </c>
      <c r="F15" s="5" t="str">
        <f t="shared" si="0"/>
        <v>01 1 02 00000</v>
      </c>
      <c r="G15" s="1" t="str">
        <f>INDEX('2017 реш'!$A:$B,MATCH($F15,'2017 реш'!$B:$B,0),1)</f>
        <v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v>
      </c>
      <c r="H15" s="553">
        <f t="shared" si="1"/>
        <v>1</v>
      </c>
    </row>
    <row r="16" spans="1:8" ht="37.5" hidden="1">
      <c r="A16" s="534" t="s">
        <v>7</v>
      </c>
      <c r="B16" s="534" t="s">
        <v>15</v>
      </c>
      <c r="C16" s="534" t="s">
        <v>37</v>
      </c>
      <c r="D16" s="534" t="s">
        <v>22</v>
      </c>
      <c r="E16" s="535" t="s">
        <v>34</v>
      </c>
      <c r="F16" s="5" t="str">
        <f t="shared" si="0"/>
        <v>01 1 02 11010</v>
      </c>
      <c r="G16" s="1" t="str">
        <f>INDEX('2017 реш'!$A:$B,MATCH($F16,'2017 реш'!$B:$B,0),1)</f>
        <v>Расходы на обеспечение деятельности (оказание услуг) муниципальных учреждений</v>
      </c>
      <c r="H16" s="553">
        <f t="shared" si="1"/>
        <v>1</v>
      </c>
    </row>
    <row r="17" spans="1:8" ht="168.75" hidden="1">
      <c r="A17" s="442" t="s">
        <v>7</v>
      </c>
      <c r="B17" s="442" t="s">
        <v>15</v>
      </c>
      <c r="C17" s="442" t="s">
        <v>37</v>
      </c>
      <c r="D17" s="442" t="s">
        <v>46</v>
      </c>
      <c r="E17" s="445" t="s">
        <v>1235</v>
      </c>
      <c r="F17" s="5" t="str">
        <f t="shared" si="0"/>
        <v>01 1 02 77160</v>
      </c>
      <c r="G17" s="1" t="str">
        <f>INDEX('2017 реш'!$A:$B,MATCH($F17,'2017 реш'!$B:$B,0),1)</f>
        <v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v>
      </c>
      <c r="H17" s="553">
        <f t="shared" si="1"/>
        <v>1</v>
      </c>
    </row>
    <row r="18" spans="1:8" ht="37.5" hidden="1">
      <c r="A18" s="440" t="s">
        <v>7</v>
      </c>
      <c r="B18" s="440" t="s">
        <v>15</v>
      </c>
      <c r="C18" s="440" t="s">
        <v>37</v>
      </c>
      <c r="D18" s="440" t="s">
        <v>1536</v>
      </c>
      <c r="E18" s="450" t="s">
        <v>1610</v>
      </c>
      <c r="F18" s="5" t="str">
        <f t="shared" si="0"/>
        <v>01 1 02 77250</v>
      </c>
      <c r="G18" s="1" t="str">
        <f>INDEX('2017 реш'!$A:$B,MATCH($F18,'2017 реш'!$B:$B,0),1)</f>
        <v>Расходы на обеспечение выплаты работникам муниципальных учреждений минимального размера оплаты труда</v>
      </c>
      <c r="H18" s="553">
        <f t="shared" si="1"/>
        <v>1</v>
      </c>
    </row>
    <row r="19" spans="1:8" ht="56.25" hidden="1">
      <c r="A19" s="452" t="s">
        <v>7</v>
      </c>
      <c r="B19" s="452" t="s">
        <v>15</v>
      </c>
      <c r="C19" s="452" t="s">
        <v>48</v>
      </c>
      <c r="D19" s="452" t="s">
        <v>13</v>
      </c>
      <c r="E19" s="161" t="s">
        <v>1237</v>
      </c>
      <c r="F19" s="5" t="str">
        <f t="shared" si="0"/>
        <v>01 1 03 00000</v>
      </c>
      <c r="G19" s="1" t="str">
        <f>INDEX('2017 реш'!$A:$B,MATCH($F19,'2017 реш'!$B:$B,0),1)</f>
        <v>Основное мероприятие «Организация предоставления дополнительного образования детей в муниципальных образовательных учреждениях»</v>
      </c>
      <c r="H19" s="553">
        <f t="shared" si="1"/>
        <v>1</v>
      </c>
    </row>
    <row r="20" spans="1:8" ht="37.5" hidden="1">
      <c r="A20" s="440" t="s">
        <v>7</v>
      </c>
      <c r="B20" s="440" t="s">
        <v>15</v>
      </c>
      <c r="C20" s="440" t="s">
        <v>48</v>
      </c>
      <c r="D20" s="440" t="s">
        <v>22</v>
      </c>
      <c r="E20" s="450" t="s">
        <v>34</v>
      </c>
      <c r="F20" s="5" t="str">
        <f t="shared" si="0"/>
        <v>01 1 03 11010</v>
      </c>
      <c r="G20" s="1" t="str">
        <f>INDEX('2017 реш'!$A:$B,MATCH($F20,'2017 реш'!$B:$B,0),1)</f>
        <v>Расходы на обеспечение деятельности (оказание услуг) муниципальных учреждений</v>
      </c>
      <c r="H20" s="553">
        <f t="shared" si="1"/>
        <v>1</v>
      </c>
    </row>
    <row r="21" spans="1:8" ht="75" hidden="1">
      <c r="A21" s="440" t="s">
        <v>7</v>
      </c>
      <c r="B21" s="440" t="s">
        <v>15</v>
      </c>
      <c r="C21" s="440" t="s">
        <v>48</v>
      </c>
      <c r="D21" s="440" t="s">
        <v>1539</v>
      </c>
      <c r="E21" s="450" t="s">
        <v>2221</v>
      </c>
      <c r="F21" s="5" t="str">
        <f t="shared" si="0"/>
        <v>01 1 03 77080</v>
      </c>
      <c r="G21" s="1" t="str">
        <f>INDEX('2017 реш'!$A:$B,MATCH($F21,'2017 реш'!$B:$B,0),1)</f>
        <v>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</v>
      </c>
      <c r="H21" s="553">
        <f t="shared" si="1"/>
        <v>1</v>
      </c>
    </row>
    <row r="22" spans="1:8" ht="37.5" hidden="1">
      <c r="A22" s="440" t="s">
        <v>7</v>
      </c>
      <c r="B22" s="440" t="s">
        <v>15</v>
      </c>
      <c r="C22" s="440" t="s">
        <v>48</v>
      </c>
      <c r="D22" s="440" t="s">
        <v>1536</v>
      </c>
      <c r="E22" s="450" t="s">
        <v>1610</v>
      </c>
      <c r="F22" s="5" t="str">
        <f t="shared" si="0"/>
        <v>01 1 03 77250</v>
      </c>
      <c r="G22" s="1" t="str">
        <f>INDEX('2017 реш'!$A:$B,MATCH($F22,'2017 реш'!$B:$B,0),1)</f>
        <v>Расходы на обеспечение выплаты работникам муниципальных учреждений минимального размера оплаты труда</v>
      </c>
      <c r="H22" s="553">
        <f t="shared" si="1"/>
        <v>1</v>
      </c>
    </row>
    <row r="23" spans="1:8" ht="56.25" hidden="1">
      <c r="A23" s="440" t="s">
        <v>7</v>
      </c>
      <c r="B23" s="440" t="s">
        <v>15</v>
      </c>
      <c r="C23" s="440" t="s">
        <v>48</v>
      </c>
      <c r="D23" s="440" t="s">
        <v>1540</v>
      </c>
      <c r="E23" s="450" t="s">
        <v>2222</v>
      </c>
      <c r="F23" s="5" t="str">
        <f t="shared" si="0"/>
        <v>01 1 03 S7080</v>
      </c>
      <c r="G23" s="1" t="str">
        <f>INDEX('2017 реш'!$A:$B,MATCH($F23,'2017 реш'!$B:$B,0),1)</f>
        <v>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</v>
      </c>
      <c r="H23" s="553">
        <f t="shared" si="1"/>
        <v>1</v>
      </c>
    </row>
    <row r="24" spans="1:8" ht="39" hidden="1">
      <c r="A24" s="452" t="s">
        <v>7</v>
      </c>
      <c r="B24" s="452" t="s">
        <v>15</v>
      </c>
      <c r="C24" s="452" t="s">
        <v>53</v>
      </c>
      <c r="D24" s="452" t="s">
        <v>13</v>
      </c>
      <c r="E24" s="161" t="s">
        <v>1243</v>
      </c>
      <c r="F24" s="5" t="str">
        <f t="shared" si="0"/>
        <v>01 1 04 00000</v>
      </c>
      <c r="G24" s="1" t="str">
        <f>INDEX('2017 реш'!$A:$B,MATCH($F24,'2017 реш'!$B:$B,0),1)</f>
        <v>Основное мероприятие «Организация отдыха детей в каникулярное время»</v>
      </c>
      <c r="H24" s="553">
        <f t="shared" si="1"/>
        <v>1</v>
      </c>
    </row>
    <row r="25" spans="1:8" ht="37.5" hidden="1">
      <c r="A25" s="440" t="s">
        <v>7</v>
      </c>
      <c r="B25" s="440" t="s">
        <v>15</v>
      </c>
      <c r="C25" s="440" t="s">
        <v>53</v>
      </c>
      <c r="D25" s="440" t="s">
        <v>22</v>
      </c>
      <c r="E25" s="450" t="s">
        <v>34</v>
      </c>
      <c r="F25" s="5" t="str">
        <f t="shared" si="0"/>
        <v>01 1 04 11010</v>
      </c>
      <c r="G25" s="1" t="str">
        <f>INDEX('2017 реш'!$A:$B,MATCH($F25,'2017 реш'!$B:$B,0),1)</f>
        <v>Расходы на обеспечение деятельности (оказание услуг) муниципальных учреждений</v>
      </c>
      <c r="H25" s="553">
        <f t="shared" si="1"/>
        <v>1</v>
      </c>
    </row>
    <row r="26" spans="1:8" hidden="1">
      <c r="A26" s="440" t="s">
        <v>7</v>
      </c>
      <c r="B26" s="440" t="s">
        <v>15</v>
      </c>
      <c r="C26" s="440" t="s">
        <v>53</v>
      </c>
      <c r="D26" s="440" t="s">
        <v>60</v>
      </c>
      <c r="E26" s="450" t="s">
        <v>1244</v>
      </c>
      <c r="F26" s="5" t="str">
        <f t="shared" si="0"/>
        <v>01 1 04 20330</v>
      </c>
      <c r="G26" s="1" t="str">
        <f>INDEX('2017 реш'!$A:$B,MATCH($F26,'2017 реш'!$B:$B,0),1)</f>
        <v>Расходы на проведение мероприятий по оздоровлению детей</v>
      </c>
      <c r="H26" s="553">
        <f t="shared" si="1"/>
        <v>1</v>
      </c>
    </row>
    <row r="27" spans="1:8" ht="37.5" hidden="1">
      <c r="A27" s="440" t="s">
        <v>7</v>
      </c>
      <c r="B27" s="440" t="s">
        <v>15</v>
      </c>
      <c r="C27" s="440" t="s">
        <v>53</v>
      </c>
      <c r="D27" s="440" t="s">
        <v>1536</v>
      </c>
      <c r="E27" s="450" t="s">
        <v>1610</v>
      </c>
      <c r="F27" s="5" t="str">
        <f t="shared" si="0"/>
        <v>01 1 04 77250</v>
      </c>
      <c r="G27" s="1" t="str">
        <f>INDEX('2017 реш'!$A:$B,MATCH($F27,'2017 реш'!$B:$B,0),1)</f>
        <v>Расходы на обеспечение выплаты работникам муниципальных учреждений минимального размера оплаты труда</v>
      </c>
      <c r="H27" s="553">
        <f t="shared" si="1"/>
        <v>1</v>
      </c>
    </row>
    <row r="28" spans="1:8" ht="75" hidden="1">
      <c r="A28" s="452" t="s">
        <v>7</v>
      </c>
      <c r="B28" s="452" t="s">
        <v>15</v>
      </c>
      <c r="C28" s="452" t="s">
        <v>62</v>
      </c>
      <c r="D28" s="452" t="s">
        <v>13</v>
      </c>
      <c r="E28" s="161" t="s">
        <v>1245</v>
      </c>
      <c r="F28" s="5" t="str">
        <f t="shared" si="0"/>
        <v>01 1 05 00000</v>
      </c>
      <c r="G28" s="1" t="str">
        <f>INDEX('2017 реш'!$A:$B,MATCH($F28,'2017 реш'!$B:$B,0),1)</f>
        <v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v>
      </c>
      <c r="H28" s="553">
        <f t="shared" si="1"/>
        <v>1</v>
      </c>
    </row>
    <row r="29" spans="1:8" hidden="1">
      <c r="A29" s="440" t="s">
        <v>7</v>
      </c>
      <c r="B29" s="440" t="s">
        <v>15</v>
      </c>
      <c r="C29" s="440" t="s">
        <v>62</v>
      </c>
      <c r="D29" s="440" t="s">
        <v>66</v>
      </c>
      <c r="E29" s="450" t="s">
        <v>65</v>
      </c>
      <c r="F29" s="5" t="str">
        <f t="shared" si="0"/>
        <v>01 1 05 20240</v>
      </c>
      <c r="G29" s="1" t="str">
        <f>INDEX('2017 реш'!$A:$B,MATCH($F29,'2017 реш'!$B:$B,0),1)</f>
        <v>Расходы на проведение мероприятий для детей и молодежи</v>
      </c>
      <c r="H29" s="553">
        <f t="shared" si="1"/>
        <v>1</v>
      </c>
    </row>
    <row r="30" spans="1:8" ht="78" hidden="1">
      <c r="A30" s="452" t="s">
        <v>7</v>
      </c>
      <c r="B30" s="452" t="s">
        <v>15</v>
      </c>
      <c r="C30" s="452" t="s">
        <v>68</v>
      </c>
      <c r="D30" s="452" t="s">
        <v>13</v>
      </c>
      <c r="E30" s="161" t="s">
        <v>1246</v>
      </c>
      <c r="F30" s="5" t="str">
        <f t="shared" si="0"/>
        <v>01 1 06 00000</v>
      </c>
      <c r="G30" s="1" t="str">
        <f>INDEX('2017 реш'!$A:$B,MATCH($F30,'2017 реш'!$B:$B,0),1)</f>
        <v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v>
      </c>
      <c r="H30" s="553">
        <f t="shared" si="1"/>
        <v>1</v>
      </c>
    </row>
    <row r="31" spans="1:8" ht="37.5" hidden="1">
      <c r="A31" s="440" t="s">
        <v>7</v>
      </c>
      <c r="B31" s="440" t="s">
        <v>15</v>
      </c>
      <c r="C31" s="440" t="s">
        <v>68</v>
      </c>
      <c r="D31" s="440" t="s">
        <v>22</v>
      </c>
      <c r="E31" s="450" t="s">
        <v>34</v>
      </c>
      <c r="F31" s="5" t="str">
        <f t="shared" si="0"/>
        <v>01 1 06 11010</v>
      </c>
      <c r="G31" s="1" t="str">
        <f>INDEX('2017 реш'!$A:$B,MATCH($F31,'2017 реш'!$B:$B,0),1)</f>
        <v>Расходы на обеспечение деятельности (оказание услуг) муниципальных учреждений</v>
      </c>
      <c r="H31" s="553">
        <f t="shared" si="1"/>
        <v>1</v>
      </c>
    </row>
    <row r="32" spans="1:8" ht="56.25" hidden="1">
      <c r="A32" s="440" t="s">
        <v>7</v>
      </c>
      <c r="B32" s="440" t="s">
        <v>15</v>
      </c>
      <c r="C32" s="440" t="s">
        <v>68</v>
      </c>
      <c r="D32" s="440" t="s">
        <v>1541</v>
      </c>
      <c r="E32" s="450" t="s">
        <v>1247</v>
      </c>
      <c r="F32" s="5" t="str">
        <f t="shared" si="0"/>
        <v>01 1 06 76690</v>
      </c>
      <c r="G32" s="1" t="str">
        <f>INDEX('2017 реш'!$A:$B,MATCH($F32,'2017 реш'!$B:$B,0),1)</f>
        <v>Проведение работ по замене оконных блоков в муниципальных образовательных организациях Ставропольского края за счет краевого бюджета</v>
      </c>
      <c r="H32" s="553">
        <f t="shared" si="1"/>
        <v>1</v>
      </c>
    </row>
    <row r="33" spans="1:8" ht="56.25" hidden="1">
      <c r="A33" s="440" t="s">
        <v>7</v>
      </c>
      <c r="B33" s="440" t="s">
        <v>15</v>
      </c>
      <c r="C33" s="440" t="s">
        <v>68</v>
      </c>
      <c r="D33" s="440" t="s">
        <v>1888</v>
      </c>
      <c r="E33" s="450" t="s">
        <v>1889</v>
      </c>
      <c r="F33" s="5" t="str">
        <f t="shared" si="0"/>
        <v>01 1 06 77300</v>
      </c>
      <c r="G33" s="1" t="str">
        <f>INDEX('2017 реш'!$A:$B,MATCH($F33,'2017 реш'!$B:$B,0),1)</f>
        <v>Проведение работ по капитальному ремонту кровель в муниципальных общеобразовательных организациях за счет средств краевого бюджета</v>
      </c>
      <c r="H33" s="553">
        <f t="shared" si="1"/>
        <v>1</v>
      </c>
    </row>
    <row r="34" spans="1:8" ht="56.25" hidden="1">
      <c r="A34" s="440" t="s">
        <v>7</v>
      </c>
      <c r="B34" s="440" t="s">
        <v>15</v>
      </c>
      <c r="C34" s="440" t="s">
        <v>68</v>
      </c>
      <c r="D34" s="440" t="s">
        <v>1542</v>
      </c>
      <c r="E34" s="450" t="s">
        <v>1249</v>
      </c>
      <c r="F34" s="5" t="str">
        <f t="shared" si="0"/>
        <v>01 1 06 S6690</v>
      </c>
      <c r="G34" s="1" t="str">
        <f>INDEX('2017 реш'!$A:$B,MATCH($F34,'2017 реш'!$B:$B,0),1)</f>
        <v>Проведение работ по замене оконных блоков в муниципальных образовательных организациях Ставропольского края за счет местного бюджета</v>
      </c>
      <c r="H34" s="553">
        <f t="shared" si="1"/>
        <v>1</v>
      </c>
    </row>
    <row r="35" spans="1:8" ht="56.25" hidden="1">
      <c r="A35" s="440" t="s">
        <v>7</v>
      </c>
      <c r="B35" s="440" t="s">
        <v>15</v>
      </c>
      <c r="C35" s="440" t="s">
        <v>68</v>
      </c>
      <c r="D35" s="440" t="s">
        <v>1890</v>
      </c>
      <c r="E35" s="450" t="s">
        <v>1891</v>
      </c>
      <c r="F35" s="5" t="str">
        <f t="shared" si="0"/>
        <v>01 1 06 S7300</v>
      </c>
      <c r="G35" s="1" t="str">
        <f>INDEX('2017 реш'!$A:$B,MATCH($F35,'2017 реш'!$B:$B,0),1)</f>
        <v>Проведение работ по капитальному ремонту кровель в муниципальных общеобразовательных организациях за счет средств местного бюджета</v>
      </c>
      <c r="H35" s="553">
        <f t="shared" si="1"/>
        <v>1</v>
      </c>
    </row>
    <row r="36" spans="1:8" ht="39" hidden="1">
      <c r="A36" s="452" t="s">
        <v>7</v>
      </c>
      <c r="B36" s="452" t="s">
        <v>15</v>
      </c>
      <c r="C36" s="452" t="s">
        <v>73</v>
      </c>
      <c r="D36" s="452" t="s">
        <v>13</v>
      </c>
      <c r="E36" s="161" t="s">
        <v>1251</v>
      </c>
      <c r="F36" s="5" t="str">
        <f t="shared" si="0"/>
        <v>01 1 07 00000</v>
      </c>
      <c r="G36" s="1" t="str">
        <f>INDEX('2017 реш'!$A:$B,MATCH($F36,'2017 реш'!$B:$B,0),1)</f>
        <v>Основное мероприятие «Защита прав и законных интересов детей-сирот и детей, оставшихся без попечения родителей»</v>
      </c>
      <c r="H36" s="553">
        <f t="shared" si="1"/>
        <v>1</v>
      </c>
    </row>
    <row r="37" spans="1:8" ht="37.5" hidden="1">
      <c r="A37" s="440" t="s">
        <v>7</v>
      </c>
      <c r="B37" s="440" t="s">
        <v>15</v>
      </c>
      <c r="C37" s="440" t="s">
        <v>73</v>
      </c>
      <c r="D37" s="440" t="s">
        <v>1838</v>
      </c>
      <c r="E37" s="450" t="s">
        <v>78</v>
      </c>
      <c r="F37" s="5" t="str">
        <f t="shared" si="0"/>
        <v>01 1 07 78110</v>
      </c>
      <c r="G37" s="1" t="str">
        <f>INDEX('2017 реш'!$A:$B,MATCH($F37,'2017 реш'!$B:$B,0),1)</f>
        <v>Расходы на выплату денежных средств на содержание ребенка опекуну (попечителю)</v>
      </c>
      <c r="H37" s="553">
        <f t="shared" si="1"/>
        <v>1</v>
      </c>
    </row>
    <row r="38" spans="1:8" ht="75" hidden="1">
      <c r="A38" s="440" t="s">
        <v>7</v>
      </c>
      <c r="B38" s="440" t="s">
        <v>15</v>
      </c>
      <c r="C38" s="440" t="s">
        <v>73</v>
      </c>
      <c r="D38" s="440" t="s">
        <v>1839</v>
      </c>
      <c r="E38" s="450" t="s">
        <v>1252</v>
      </c>
      <c r="F38" s="5" t="str">
        <f t="shared" si="0"/>
        <v>01 1 07 78120</v>
      </c>
      <c r="G38" s="1" t="str">
        <f>INDEX('2017 реш'!$A:$B,MATCH($F38,'2017 реш'!$B:$B,0),1)</f>
        <v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v>
      </c>
      <c r="H38" s="553">
        <f t="shared" si="1"/>
        <v>1</v>
      </c>
    </row>
    <row r="39" spans="1:8" ht="75" hidden="1">
      <c r="A39" s="440" t="s">
        <v>7</v>
      </c>
      <c r="B39" s="440" t="s">
        <v>15</v>
      </c>
      <c r="C39" s="440" t="s">
        <v>73</v>
      </c>
      <c r="D39" s="440" t="s">
        <v>1840</v>
      </c>
      <c r="E39" s="450" t="s">
        <v>1253</v>
      </c>
      <c r="F39" s="5" t="str">
        <f t="shared" si="0"/>
        <v>01 1 07 78130</v>
      </c>
      <c r="G39" s="1" t="str">
        <f>INDEX('2017 реш'!$A:$B,MATCH($F39,'2017 реш'!$B:$B,0),1)</f>
        <v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v>
      </c>
      <c r="H39" s="553">
        <f t="shared" si="1"/>
        <v>1</v>
      </c>
    </row>
    <row r="40" spans="1:8" hidden="1">
      <c r="A40" s="440" t="s">
        <v>7</v>
      </c>
      <c r="B40" s="440" t="s">
        <v>15</v>
      </c>
      <c r="C40" s="440" t="s">
        <v>73</v>
      </c>
      <c r="D40" s="440" t="s">
        <v>1841</v>
      </c>
      <c r="E40" s="450" t="s">
        <v>91</v>
      </c>
      <c r="F40" s="5" t="str">
        <f t="shared" si="0"/>
        <v>01 1 07 78140</v>
      </c>
      <c r="G40" s="1" t="str">
        <f>INDEX('2017 реш'!$A:$B,MATCH($F40,'2017 реш'!$B:$B,0),1)</f>
        <v>Расходы на выплату единовременного пособия усыновителям</v>
      </c>
      <c r="H40" s="553">
        <f t="shared" si="1"/>
        <v>1</v>
      </c>
    </row>
    <row r="41" spans="1:8" ht="39" hidden="1">
      <c r="A41" s="452" t="s">
        <v>7</v>
      </c>
      <c r="B41" s="452" t="s">
        <v>15</v>
      </c>
      <c r="C41" s="452" t="s">
        <v>93</v>
      </c>
      <c r="D41" s="452" t="s">
        <v>13</v>
      </c>
      <c r="E41" s="161" t="s">
        <v>1254</v>
      </c>
      <c r="F41" s="5" t="str">
        <f t="shared" si="0"/>
        <v>01 1 08 00000</v>
      </c>
      <c r="G41" s="1" t="str">
        <f>INDEX('2017 реш'!$A:$B,MATCH($F41,'2017 реш'!$B:$B,0),1)</f>
        <v>Основное мероприятие «Обеспечение образовательной деятельности, оценки качества образования»</v>
      </c>
      <c r="H41" s="553">
        <f t="shared" si="1"/>
        <v>1</v>
      </c>
    </row>
    <row r="42" spans="1:8" ht="37.5" hidden="1">
      <c r="A42" s="440" t="s">
        <v>7</v>
      </c>
      <c r="B42" s="440" t="s">
        <v>15</v>
      </c>
      <c r="C42" s="440" t="s">
        <v>93</v>
      </c>
      <c r="D42" s="440" t="s">
        <v>22</v>
      </c>
      <c r="E42" s="450" t="s">
        <v>34</v>
      </c>
      <c r="F42" s="5" t="str">
        <f t="shared" si="0"/>
        <v>01 1 08 11010</v>
      </c>
      <c r="G42" s="1" t="str">
        <f>INDEX('2017 реш'!$A:$B,MATCH($F42,'2017 реш'!$B:$B,0),1)</f>
        <v>Расходы на обеспечение деятельности (оказание услуг) муниципальных учреждений</v>
      </c>
      <c r="H42" s="553">
        <f t="shared" si="1"/>
        <v>1</v>
      </c>
    </row>
    <row r="43" spans="1:8" ht="37.5" hidden="1">
      <c r="A43" s="440" t="s">
        <v>7</v>
      </c>
      <c r="B43" s="440" t="s">
        <v>15</v>
      </c>
      <c r="C43" s="440" t="s">
        <v>93</v>
      </c>
      <c r="D43" s="440" t="s">
        <v>1536</v>
      </c>
      <c r="E43" s="450" t="s">
        <v>1610</v>
      </c>
      <c r="F43" s="5" t="str">
        <f t="shared" si="0"/>
        <v>01 1 08 77250</v>
      </c>
      <c r="G43" s="1" t="str">
        <f>INDEX('2017 реш'!$A:$B,MATCH($F43,'2017 реш'!$B:$B,0),1)</f>
        <v>Расходы на обеспечение выплаты работникам муниципальных учреждений минимального размера оплаты труда</v>
      </c>
      <c r="H43" s="553">
        <f t="shared" si="1"/>
        <v>1</v>
      </c>
    </row>
    <row r="44" spans="1:8" ht="56.25" hidden="1">
      <c r="A44" s="25" t="s">
        <v>7</v>
      </c>
      <c r="B44" s="25" t="s">
        <v>94</v>
      </c>
      <c r="C44" s="25" t="s">
        <v>12</v>
      </c>
      <c r="D44" s="25" t="s">
        <v>13</v>
      </c>
      <c r="E44" s="223" t="s">
        <v>1616</v>
      </c>
      <c r="F44" s="5" t="str">
        <f t="shared" si="0"/>
        <v>01 2 00 00000</v>
      </c>
      <c r="G44" s="1" t="str">
        <f>INDEX('2017 реш'!$A:$B,MATCH($F44,'2017 реш'!$B:$B,0),1)</f>
        <v>Подпрограмма «Расширение и усовершенствование сети муниципальных дошкольных и общеобразовательных учреждений»</v>
      </c>
      <c r="H44" s="553">
        <f t="shared" si="1"/>
        <v>1</v>
      </c>
    </row>
    <row r="45" spans="1:8" ht="58.5" hidden="1">
      <c r="A45" s="452" t="s">
        <v>7</v>
      </c>
      <c r="B45" s="452" t="s">
        <v>94</v>
      </c>
      <c r="C45" s="452" t="s">
        <v>7</v>
      </c>
      <c r="D45" s="452" t="s">
        <v>13</v>
      </c>
      <c r="E45" s="161" t="s">
        <v>2576</v>
      </c>
      <c r="F45" s="5" t="str">
        <f t="shared" si="0"/>
        <v>01 2 01 00000</v>
      </c>
      <c r="G45" s="1" t="str">
        <f>INDEX('2017 реш'!$A:$B,MATCH($F45,'2017 реш'!$B:$B,0),1)</f>
        <v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v>
      </c>
      <c r="H45" s="553">
        <f t="shared" si="1"/>
        <v>0</v>
      </c>
    </row>
    <row r="46" spans="1:8" s="670" customFormat="1" ht="56.25">
      <c r="A46" s="73" t="s">
        <v>7</v>
      </c>
      <c r="B46" s="73" t="s">
        <v>94</v>
      </c>
      <c r="C46" s="73" t="s">
        <v>7</v>
      </c>
      <c r="D46" s="73" t="s">
        <v>101</v>
      </c>
      <c r="E46" s="304" t="s">
        <v>100</v>
      </c>
      <c r="F46" s="320" t="str">
        <f t="shared" si="0"/>
        <v>01 2 01 40010</v>
      </c>
      <c r="G46" s="668" t="e">
        <f>INDEX('2017 реш'!$A:$B,MATCH($F46,'2017 реш'!$B:$B,0),1)</f>
        <v>#N/A</v>
      </c>
      <c r="H46" s="669" t="e">
        <f t="shared" si="1"/>
        <v>#N/A</v>
      </c>
    </row>
    <row r="47" spans="1:8" ht="56.25" hidden="1">
      <c r="A47" s="440" t="s">
        <v>7</v>
      </c>
      <c r="B47" s="440" t="s">
        <v>94</v>
      </c>
      <c r="C47" s="440" t="s">
        <v>7</v>
      </c>
      <c r="D47" s="440" t="s">
        <v>1842</v>
      </c>
      <c r="E47" s="190" t="s">
        <v>1617</v>
      </c>
      <c r="F47" s="5" t="str">
        <f t="shared" si="0"/>
        <v>01 2 01 L5201</v>
      </c>
      <c r="G47" s="1" t="str">
        <f>INDEX('2017 реш'!$A:$B,MATCH($F47,'2017 реш'!$B:$B,0),1)</f>
        <v>Реализация мероприятий по содействию создания в субъектах Российской Федерации новых мест в общеобразовательных организациях за счет средств местного бюджета</v>
      </c>
      <c r="H47" s="553">
        <f t="shared" si="1"/>
        <v>1</v>
      </c>
    </row>
    <row r="48" spans="1:8" ht="56.25" hidden="1">
      <c r="A48" s="440" t="s">
        <v>7</v>
      </c>
      <c r="B48" s="440" t="s">
        <v>94</v>
      </c>
      <c r="C48" s="440" t="s">
        <v>7</v>
      </c>
      <c r="D48" s="440" t="s">
        <v>1843</v>
      </c>
      <c r="E48" s="190" t="s">
        <v>1619</v>
      </c>
      <c r="F48" s="5" t="str">
        <f t="shared" si="0"/>
        <v>01 2 01 R5200</v>
      </c>
      <c r="G48" s="1" t="str">
        <f>INDEX('2017 реш'!$A:$B,MATCH($F48,'2017 реш'!$B:$B,0),1)</f>
        <v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v>
      </c>
      <c r="H48" s="553">
        <f t="shared" si="1"/>
        <v>1</v>
      </c>
    </row>
    <row r="49" spans="1:8" ht="90" hidden="1">
      <c r="A49" s="9" t="s">
        <v>37</v>
      </c>
      <c r="B49" s="9" t="s">
        <v>8</v>
      </c>
      <c r="C49" s="9" t="s">
        <v>12</v>
      </c>
      <c r="D49" s="9" t="s">
        <v>13</v>
      </c>
      <c r="E49" s="136" t="s">
        <v>1621</v>
      </c>
      <c r="F49" s="5" t="str">
        <f t="shared" si="0"/>
        <v>02 0 00 00000</v>
      </c>
      <c r="G49" s="1" t="str">
        <f>INDEX('2017 реш'!$A:$B,MATCH($F49,'2017 реш'!$B:$B,0),1)</f>
        <v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v>
      </c>
      <c r="H49" s="553">
        <f t="shared" si="1"/>
        <v>1</v>
      </c>
    </row>
    <row r="50" spans="1:8" ht="75" hidden="1">
      <c r="A50" s="25" t="s">
        <v>37</v>
      </c>
      <c r="B50" s="25" t="s">
        <v>105</v>
      </c>
      <c r="C50" s="25" t="s">
        <v>12</v>
      </c>
      <c r="D50" s="25" t="s">
        <v>13</v>
      </c>
      <c r="E50" s="232" t="s">
        <v>1622</v>
      </c>
      <c r="F50" s="5" t="str">
        <f t="shared" si="0"/>
        <v>02 Б 00 00000</v>
      </c>
      <c r="G50" s="1" t="str">
        <f>INDEX('2017 реш'!$A:$B,MATCH($F50,'2017 реш'!$B:$B,0),1)</f>
        <v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v>
      </c>
      <c r="H50" s="553">
        <f t="shared" si="1"/>
        <v>1</v>
      </c>
    </row>
    <row r="51" spans="1:8" ht="78" hidden="1">
      <c r="A51" s="452" t="s">
        <v>37</v>
      </c>
      <c r="B51" s="452" t="s">
        <v>105</v>
      </c>
      <c r="C51" s="452" t="s">
        <v>37</v>
      </c>
      <c r="D51" s="452" t="s">
        <v>13</v>
      </c>
      <c r="E51" s="161" t="s">
        <v>1271</v>
      </c>
      <c r="F51" s="5" t="str">
        <f t="shared" si="0"/>
        <v>02 Б 02 00000</v>
      </c>
      <c r="G51" s="1" t="str">
        <f>INDEX('2017 реш'!$A:$B,MATCH($F51,'2017 реш'!$B:$B,0),1)</f>
        <v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v>
      </c>
      <c r="H51" s="553">
        <f t="shared" si="1"/>
        <v>1</v>
      </c>
    </row>
    <row r="52" spans="1:8" ht="93.75" hidden="1">
      <c r="A52" s="440" t="s">
        <v>37</v>
      </c>
      <c r="B52" s="440" t="s">
        <v>105</v>
      </c>
      <c r="C52" s="440" t="s">
        <v>37</v>
      </c>
      <c r="D52" s="440" t="s">
        <v>117</v>
      </c>
      <c r="E52" s="450" t="s">
        <v>116</v>
      </c>
      <c r="F52" s="5" t="str">
        <f t="shared" si="0"/>
        <v>02 Б 02 20160</v>
      </c>
      <c r="G52" s="1" t="str">
        <f>INDEX('2017 реш'!$A:$B,MATCH($F52,'2017 реш'!$B:$B,0),1)</f>
        <v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v>
      </c>
      <c r="H52" s="553">
        <f t="shared" si="1"/>
        <v>1</v>
      </c>
    </row>
    <row r="53" spans="1:8" ht="93.75" hidden="1">
      <c r="A53" s="452" t="s">
        <v>37</v>
      </c>
      <c r="B53" s="452" t="s">
        <v>105</v>
      </c>
      <c r="C53" s="452" t="s">
        <v>7</v>
      </c>
      <c r="D53" s="452" t="s">
        <v>13</v>
      </c>
      <c r="E53" s="161" t="s">
        <v>1270</v>
      </c>
      <c r="F53" s="5" t="str">
        <f t="shared" si="0"/>
        <v>02 Б 01 00000</v>
      </c>
      <c r="G53" s="1" t="str">
        <f>INDEX('2017 реш'!$A:$B,MATCH($F53,'2017 реш'!$B:$B,0),1)</f>
        <v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v>
      </c>
      <c r="H53" s="553">
        <f t="shared" si="1"/>
        <v>1</v>
      </c>
    </row>
    <row r="54" spans="1:8" ht="75" hidden="1">
      <c r="A54" s="440" t="s">
        <v>37</v>
      </c>
      <c r="B54" s="440" t="s">
        <v>105</v>
      </c>
      <c r="C54" s="440" t="s">
        <v>7</v>
      </c>
      <c r="D54" s="440" t="s">
        <v>112</v>
      </c>
      <c r="E54" s="450" t="s">
        <v>1623</v>
      </c>
      <c r="F54" s="5" t="str">
        <f t="shared" si="0"/>
        <v>02 Б 01 20560</v>
      </c>
      <c r="G54" s="1" t="str">
        <f>INDEX('2017 реш'!$A:$B,MATCH($F54,'2017 реш'!$B:$B,0),1)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H54" s="553">
        <f t="shared" si="1"/>
        <v>1</v>
      </c>
    </row>
    <row r="55" spans="1:8" ht="45" hidden="1">
      <c r="A55" s="9" t="s">
        <v>48</v>
      </c>
      <c r="B55" s="9" t="s">
        <v>8</v>
      </c>
      <c r="C55" s="9" t="s">
        <v>12</v>
      </c>
      <c r="D55" s="9" t="s">
        <v>13</v>
      </c>
      <c r="E55" s="136" t="s">
        <v>1624</v>
      </c>
      <c r="F55" s="5" t="str">
        <f t="shared" si="0"/>
        <v>03 0 00 00000</v>
      </c>
      <c r="G55" s="1" t="str">
        <f>INDEX('2017 реш'!$A:$B,MATCH($F55,'2017 реш'!$B:$B,0),1)</f>
        <v>Муниципальная программа «Социальная поддержка населения города Ставрополя»</v>
      </c>
      <c r="H55" s="553">
        <f t="shared" si="1"/>
        <v>1</v>
      </c>
    </row>
    <row r="56" spans="1:8" ht="56.25" hidden="1">
      <c r="A56" s="25" t="s">
        <v>48</v>
      </c>
      <c r="B56" s="25" t="s">
        <v>15</v>
      </c>
      <c r="C56" s="25" t="s">
        <v>12</v>
      </c>
      <c r="D56" s="25" t="s">
        <v>13</v>
      </c>
      <c r="E56" s="223" t="s">
        <v>2505</v>
      </c>
      <c r="F56" s="5" t="str">
        <f t="shared" si="0"/>
        <v>03 1 00 00000</v>
      </c>
      <c r="G56" s="1" t="str">
        <f>INDEX('2017 реш'!$A:$B,MATCH($F56,'2017 реш'!$B:$B,0),1)</f>
        <v>Подпрограмма «Осуществление отдельных государственных полномочий в области социальной поддержки отдельных категорий граждан»</v>
      </c>
      <c r="H56" s="553">
        <f t="shared" si="1"/>
        <v>1</v>
      </c>
    </row>
    <row r="57" spans="1:8" ht="39" hidden="1">
      <c r="A57" s="452" t="s">
        <v>48</v>
      </c>
      <c r="B57" s="452" t="s">
        <v>15</v>
      </c>
      <c r="C57" s="452" t="s">
        <v>7</v>
      </c>
      <c r="D57" s="452" t="s">
        <v>13</v>
      </c>
      <c r="E57" s="161" t="s">
        <v>1273</v>
      </c>
      <c r="F57" s="5" t="str">
        <f t="shared" si="0"/>
        <v>03 1 01 00000</v>
      </c>
      <c r="G57" s="1" t="str">
        <f>INDEX('2017 реш'!$A:$B,MATCH($F57,'2017 реш'!$B:$B,0),1)</f>
        <v>Основное мероприятие «Предоставление мер социальной поддержки отдельным категориям граждан»</v>
      </c>
      <c r="H57" s="553">
        <f t="shared" si="1"/>
        <v>1</v>
      </c>
    </row>
    <row r="58" spans="1:8" ht="37.5" hidden="1">
      <c r="A58" s="457" t="s">
        <v>48</v>
      </c>
      <c r="B58" s="457" t="s">
        <v>15</v>
      </c>
      <c r="C58" s="457" t="s">
        <v>7</v>
      </c>
      <c r="D58" s="457" t="s">
        <v>136</v>
      </c>
      <c r="E58" s="190" t="s">
        <v>1275</v>
      </c>
      <c r="F58" s="5" t="str">
        <f t="shared" si="0"/>
        <v>03 1 01 52200</v>
      </c>
      <c r="G58" s="1" t="str">
        <f>INDEX('2017 реш'!$A:$B,MATCH($F58,'2017 реш'!$B:$B,0),1)</f>
        <v>Ежегодная денежная выплата лицам, награжденным нагрудным знаком «Почетный донор России»</v>
      </c>
      <c r="H58" s="553">
        <f t="shared" si="1"/>
        <v>1</v>
      </c>
    </row>
    <row r="59" spans="1:8" ht="37.5" hidden="1">
      <c r="A59" s="457" t="s">
        <v>48</v>
      </c>
      <c r="B59" s="457" t="s">
        <v>15</v>
      </c>
      <c r="C59" s="457" t="s">
        <v>7</v>
      </c>
      <c r="D59" s="457" t="s">
        <v>141</v>
      </c>
      <c r="E59" s="190" t="s">
        <v>142</v>
      </c>
      <c r="F59" s="5" t="str">
        <f t="shared" si="0"/>
        <v>03 1 01 52500</v>
      </c>
      <c r="G59" s="1" t="str">
        <f>INDEX('2017 реш'!$A:$B,MATCH($F59,'2017 реш'!$B:$B,0),1)</f>
        <v xml:space="preserve">Выплата компенсации расходов по оплате жилого помещения и коммунальных услуг отдельным категориям граждан </v>
      </c>
      <c r="H59" s="553">
        <f t="shared" si="1"/>
        <v>1</v>
      </c>
    </row>
    <row r="60" spans="1:8" ht="168.75" hidden="1">
      <c r="A60" s="457" t="s">
        <v>48</v>
      </c>
      <c r="B60" s="457" t="s">
        <v>15</v>
      </c>
      <c r="C60" s="457" t="s">
        <v>7</v>
      </c>
      <c r="D60" s="457" t="s">
        <v>147</v>
      </c>
      <c r="E60" s="190" t="s">
        <v>1625</v>
      </c>
      <c r="F60" s="5" t="str">
        <f t="shared" si="0"/>
        <v>03 1 01 52800</v>
      </c>
      <c r="G60" s="1" t="str">
        <f>INDEX('2017 реш'!$A:$B,MATCH($F60,'2017 реш'!$B:$B,0),1)</f>
        <v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v>
      </c>
      <c r="H60" s="553">
        <f t="shared" si="1"/>
        <v>1</v>
      </c>
    </row>
    <row r="61" spans="1:8" ht="37.5" hidden="1">
      <c r="A61" s="457" t="s">
        <v>48</v>
      </c>
      <c r="B61" s="457" t="s">
        <v>15</v>
      </c>
      <c r="C61" s="457" t="s">
        <v>7</v>
      </c>
      <c r="D61" s="457" t="s">
        <v>165</v>
      </c>
      <c r="E61" s="190" t="s">
        <v>166</v>
      </c>
      <c r="F61" s="5" t="str">
        <f t="shared" si="0"/>
        <v>03 1 01 76240</v>
      </c>
      <c r="G61" s="1" t="str">
        <f>INDEX('2017 реш'!$A:$B,MATCH($F61,'2017 реш'!$B:$B,0),1)</f>
        <v>Оказание государственной социальной помощи малоимущим семьям и малоимущим одиноко проживающим гражданам</v>
      </c>
      <c r="H61" s="553">
        <f t="shared" si="1"/>
        <v>1</v>
      </c>
    </row>
    <row r="62" spans="1:8" hidden="1">
      <c r="A62" s="457" t="s">
        <v>48</v>
      </c>
      <c r="B62" s="457" t="s">
        <v>15</v>
      </c>
      <c r="C62" s="457" t="s">
        <v>7</v>
      </c>
      <c r="D62" s="457" t="s">
        <v>1551</v>
      </c>
      <c r="E62" s="450" t="s">
        <v>1278</v>
      </c>
      <c r="F62" s="5" t="str">
        <f t="shared" si="0"/>
        <v>03 1 01 76250</v>
      </c>
      <c r="G62" s="1" t="str">
        <f>INDEX('2017 реш'!$A:$B,MATCH($F62,'2017 реш'!$B:$B,0),1)</f>
        <v>Выплата социального пособия на погребение</v>
      </c>
      <c r="H62" s="553">
        <f t="shared" si="1"/>
        <v>1</v>
      </c>
    </row>
    <row r="63" spans="1:8" ht="56.25" hidden="1">
      <c r="A63" s="457" t="s">
        <v>48</v>
      </c>
      <c r="B63" s="457" t="s">
        <v>15</v>
      </c>
      <c r="C63" s="457" t="s">
        <v>7</v>
      </c>
      <c r="D63" s="457" t="s">
        <v>1552</v>
      </c>
      <c r="E63" s="264" t="s">
        <v>2233</v>
      </c>
      <c r="F63" s="5" t="str">
        <f t="shared" si="0"/>
        <v>03 1 01 77220</v>
      </c>
      <c r="G63" s="1" t="str">
        <f>INDEX('2017 реш'!$A:$B,MATCH($F63,'2017 реш'!$B:$B,0),1)</f>
        <v>Компенсация отдельным категориям граждан оплаты взноса на капитальный ремонт общего имущества в многоквартирном доме, за счет средств краевого бюджета</v>
      </c>
      <c r="H63" s="553">
        <f t="shared" si="1"/>
        <v>1</v>
      </c>
    </row>
    <row r="64" spans="1:8" ht="131.25" hidden="1">
      <c r="A64" s="457" t="s">
        <v>48</v>
      </c>
      <c r="B64" s="457" t="s">
        <v>15</v>
      </c>
      <c r="C64" s="457" t="s">
        <v>7</v>
      </c>
      <c r="D64" s="457" t="s">
        <v>1845</v>
      </c>
      <c r="E64" s="190" t="s">
        <v>1280</v>
      </c>
      <c r="F64" s="5" t="str">
        <f t="shared" si="0"/>
        <v>03 1 01 78210</v>
      </c>
      <c r="G64" s="1" t="str">
        <f>INDEX('2017 реш'!$A:$B,MATCH($F64,'2017 реш'!$B:$B,0),1)</f>
        <v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v>
      </c>
      <c r="H64" s="553">
        <f t="shared" si="1"/>
        <v>1</v>
      </c>
    </row>
    <row r="65" spans="1:8" ht="56.25" hidden="1">
      <c r="A65" s="440" t="s">
        <v>48</v>
      </c>
      <c r="B65" s="440" t="s">
        <v>15</v>
      </c>
      <c r="C65" s="440" t="s">
        <v>7</v>
      </c>
      <c r="D65" s="440" t="s">
        <v>1846</v>
      </c>
      <c r="E65" s="450" t="s">
        <v>154</v>
      </c>
      <c r="F65" s="5" t="str">
        <f t="shared" si="0"/>
        <v>03 1 01 78220</v>
      </c>
      <c r="G65" s="1" t="str">
        <f>INDEX('2017 реш'!$A:$B,MATCH($F65,'2017 реш'!$B:$B,0),1)</f>
        <v>Предоставление мер социальной поддержки ветеранам труда Ставропольского края и лицам, награжденным медалью «Герой труда Ставрополья»</v>
      </c>
      <c r="H65" s="553">
        <f t="shared" si="1"/>
        <v>1</v>
      </c>
    </row>
    <row r="66" spans="1:8" ht="56.25" hidden="1">
      <c r="A66" s="440" t="s">
        <v>48</v>
      </c>
      <c r="B66" s="440" t="s">
        <v>15</v>
      </c>
      <c r="C66" s="440" t="s">
        <v>7</v>
      </c>
      <c r="D66" s="440" t="s">
        <v>1847</v>
      </c>
      <c r="E66" s="450" t="s">
        <v>160</v>
      </c>
      <c r="F66" s="5" t="str">
        <f t="shared" si="0"/>
        <v>03 1 01 78230</v>
      </c>
      <c r="G66" s="1" t="str">
        <f>INDEX('2017 реш'!$A:$B,MATCH($F66,'2017 реш'!$B:$B,0),1)</f>
        <v>Предоставление мер социальной поддержки  реабилитированным лицам и лицам, признанным пострадавшими от политических репрессий</v>
      </c>
      <c r="H66" s="553">
        <f t="shared" si="1"/>
        <v>1</v>
      </c>
    </row>
    <row r="67" spans="1:8" ht="56.25" hidden="1">
      <c r="A67" s="457" t="s">
        <v>48</v>
      </c>
      <c r="B67" s="457" t="s">
        <v>15</v>
      </c>
      <c r="C67" s="457" t="s">
        <v>7</v>
      </c>
      <c r="D67" s="457" t="s">
        <v>1848</v>
      </c>
      <c r="E67" s="190" t="s">
        <v>183</v>
      </c>
      <c r="F67" s="5" t="str">
        <f t="shared" si="0"/>
        <v>03 1 01 78240</v>
      </c>
      <c r="G67" s="1" t="str">
        <f>INDEX('2017 реш'!$A:$B,MATCH($F67,'2017 реш'!$B:$B,0),1)</f>
        <v xml:space="preserve">Ежемесячная доплата к пенсии гражданам, ставшим инвалидами при исполнении служебных обязанностей в районах боевых действий </v>
      </c>
      <c r="H67" s="553">
        <f t="shared" si="1"/>
        <v>1</v>
      </c>
    </row>
    <row r="68" spans="1:8" ht="37.5" hidden="1">
      <c r="A68" s="457" t="s">
        <v>48</v>
      </c>
      <c r="B68" s="457" t="s">
        <v>15</v>
      </c>
      <c r="C68" s="457" t="s">
        <v>7</v>
      </c>
      <c r="D68" s="457" t="s">
        <v>1849</v>
      </c>
      <c r="E68" s="450" t="s">
        <v>189</v>
      </c>
      <c r="F68" s="5" t="str">
        <f t="shared" si="0"/>
        <v>03 1 01 78250</v>
      </c>
      <c r="G68" s="1" t="str">
        <f>INDEX('2017 реш'!$A:$B,MATCH($F68,'2017 реш'!$B:$B,0),1)</f>
        <v>Ежемесячные денежные выплаты семьям погибших ветеранов боевых действий</v>
      </c>
      <c r="H68" s="553">
        <f t="shared" si="1"/>
        <v>1</v>
      </c>
    </row>
    <row r="69" spans="1:8" ht="37.5" hidden="1">
      <c r="A69" s="457" t="s">
        <v>48</v>
      </c>
      <c r="B69" s="457" t="s">
        <v>15</v>
      </c>
      <c r="C69" s="457" t="s">
        <v>7</v>
      </c>
      <c r="D69" s="457" t="s">
        <v>1850</v>
      </c>
      <c r="E69" s="190" t="s">
        <v>172</v>
      </c>
      <c r="F69" s="5" t="str">
        <f t="shared" si="0"/>
        <v>03 1 01 78260</v>
      </c>
      <c r="G69" s="1" t="str">
        <f>INDEX('2017 реш'!$A:$B,MATCH($F69,'2017 реш'!$B:$B,0),1)</f>
        <v>Предоставление гражданам субсидии на оплату жилого помещения и коммунальных услуг</v>
      </c>
      <c r="H69" s="553">
        <f t="shared" si="1"/>
        <v>1</v>
      </c>
    </row>
    <row r="70" spans="1:8" ht="56.25" hidden="1">
      <c r="A70" s="442" t="s">
        <v>48</v>
      </c>
      <c r="B70" s="442" t="s">
        <v>15</v>
      </c>
      <c r="C70" s="442" t="s">
        <v>7</v>
      </c>
      <c r="D70" s="442" t="s">
        <v>1851</v>
      </c>
      <c r="E70" s="264" t="s">
        <v>1281</v>
      </c>
      <c r="F70" s="5" t="str">
        <f t="shared" si="0"/>
        <v>03 1 01 R4620</v>
      </c>
      <c r="G70" s="1" t="str">
        <f>INDEX('2017 реш'!$A:$B,MATCH($F70,'2017 реш'!$B:$B,0),1)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H70" s="553">
        <f t="shared" si="1"/>
        <v>1</v>
      </c>
    </row>
    <row r="71" spans="1:8" ht="39" hidden="1">
      <c r="A71" s="452" t="s">
        <v>48</v>
      </c>
      <c r="B71" s="452" t="s">
        <v>15</v>
      </c>
      <c r="C71" s="452" t="s">
        <v>37</v>
      </c>
      <c r="D71" s="452" t="s">
        <v>13</v>
      </c>
      <c r="E71" s="161" t="s">
        <v>1283</v>
      </c>
      <c r="F71" s="5" t="str">
        <f t="shared" si="0"/>
        <v>03 1 02 00000</v>
      </c>
      <c r="G71" s="1" t="str">
        <f>INDEX('2017 реш'!$A:$B,MATCH($F71,'2017 реш'!$B:$B,0),1)</f>
        <v>Основное мероприятие «Предоставление мер социальной поддержки семьям и детям»</v>
      </c>
      <c r="H71" s="553">
        <f t="shared" si="1"/>
        <v>1</v>
      </c>
    </row>
    <row r="72" spans="1:8" ht="75" hidden="1">
      <c r="A72" s="457" t="s">
        <v>48</v>
      </c>
      <c r="B72" s="457" t="s">
        <v>15</v>
      </c>
      <c r="C72" s="457" t="s">
        <v>37</v>
      </c>
      <c r="D72" s="457" t="s">
        <v>205</v>
      </c>
      <c r="E72" s="190" t="s">
        <v>1286</v>
      </c>
      <c r="F72" s="5" t="str">
        <f t="shared" si="0"/>
        <v>03 1 02 52700</v>
      </c>
      <c r="G72" s="1" t="str">
        <f>INDEX('2017 реш'!$A:$B,MATCH($F72,'2017 реш'!$B:$B,0),1)</f>
        <v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v>
      </c>
      <c r="H72" s="553">
        <f t="shared" si="1"/>
        <v>1</v>
      </c>
    </row>
    <row r="73" spans="1:8" ht="93.75" hidden="1">
      <c r="A73" s="457" t="s">
        <v>48</v>
      </c>
      <c r="B73" s="457" t="s">
        <v>15</v>
      </c>
      <c r="C73" s="457" t="s">
        <v>37</v>
      </c>
      <c r="D73" s="457" t="s">
        <v>211</v>
      </c>
      <c r="E73" s="190" t="s">
        <v>212</v>
      </c>
      <c r="F73" s="5" t="str">
        <f t="shared" ref="F73:F136" si="2">CONCATENATE(A73," ",B73," ",C73," ",D73)</f>
        <v>03 1 02 53800</v>
      </c>
      <c r="G73" s="1" t="str">
        <f>INDEX('2017 реш'!$A:$B,MATCH($F73,'2017 реш'!$B:$B,0),1)</f>
        <v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v>
      </c>
      <c r="H73" s="553">
        <f t="shared" ref="H73:H136" si="3">IF(E73=G73,1,0)</f>
        <v>1</v>
      </c>
    </row>
    <row r="74" spans="1:8" hidden="1">
      <c r="A74" s="457" t="s">
        <v>48</v>
      </c>
      <c r="B74" s="457" t="s">
        <v>15</v>
      </c>
      <c r="C74" s="457" t="s">
        <v>37</v>
      </c>
      <c r="D74" s="457" t="s">
        <v>217</v>
      </c>
      <c r="E74" s="190" t="s">
        <v>218</v>
      </c>
      <c r="F74" s="5" t="str">
        <f t="shared" si="2"/>
        <v>03 1 02 76260</v>
      </c>
      <c r="G74" s="1" t="str">
        <f>INDEX('2017 реш'!$A:$B,MATCH($F74,'2017 реш'!$B:$B,0),1)</f>
        <v>Выплата ежегодного социального пособия на проезд студентам</v>
      </c>
      <c r="H74" s="553">
        <f t="shared" si="3"/>
        <v>1</v>
      </c>
    </row>
    <row r="75" spans="1:8" hidden="1">
      <c r="A75" s="457" t="s">
        <v>48</v>
      </c>
      <c r="B75" s="457" t="s">
        <v>15</v>
      </c>
      <c r="C75" s="457" t="s">
        <v>37</v>
      </c>
      <c r="D75" s="457" t="s">
        <v>223</v>
      </c>
      <c r="E75" s="190" t="s">
        <v>224</v>
      </c>
      <c r="F75" s="5" t="str">
        <f t="shared" si="2"/>
        <v>03 1 02 76270</v>
      </c>
      <c r="G75" s="1" t="str">
        <f>INDEX('2017 реш'!$A:$B,MATCH($F75,'2017 реш'!$B:$B,0),1)</f>
        <v>Выплата ежемесячного пособия на ребенка</v>
      </c>
      <c r="H75" s="553">
        <f t="shared" si="3"/>
        <v>1</v>
      </c>
    </row>
    <row r="76" spans="1:8" ht="93.75" hidden="1">
      <c r="A76" s="457" t="s">
        <v>48</v>
      </c>
      <c r="B76" s="457" t="s">
        <v>15</v>
      </c>
      <c r="C76" s="457" t="s">
        <v>37</v>
      </c>
      <c r="D76" s="457" t="s">
        <v>1553</v>
      </c>
      <c r="E76" s="190" t="s">
        <v>1288</v>
      </c>
      <c r="F76" s="5" t="str">
        <f t="shared" si="2"/>
        <v>03 1 02 77190</v>
      </c>
      <c r="G76" s="1" t="str">
        <f>INDEX('2017 реш'!$A:$B,MATCH($F76,'2017 реш'!$B:$B,0),1)</f>
        <v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v>
      </c>
      <c r="H76" s="553">
        <f t="shared" si="3"/>
        <v>1</v>
      </c>
    </row>
    <row r="77" spans="1:8" ht="37.5" hidden="1">
      <c r="A77" s="457" t="s">
        <v>48</v>
      </c>
      <c r="B77" s="457" t="s">
        <v>15</v>
      </c>
      <c r="C77" s="457" t="s">
        <v>37</v>
      </c>
      <c r="D77" s="457" t="s">
        <v>1852</v>
      </c>
      <c r="E77" s="190" t="s">
        <v>1287</v>
      </c>
      <c r="F77" s="5" t="str">
        <f t="shared" si="2"/>
        <v>03 1 02 78280</v>
      </c>
      <c r="G77" s="1" t="str">
        <f>INDEX('2017 реш'!$A:$B,MATCH($F77,'2017 реш'!$B:$B,0),1)</f>
        <v>Выплата ежемесячной денежной компенсации на каждого ребенка в возрасте до 18 лет многодетным семьям</v>
      </c>
      <c r="H77" s="553">
        <f t="shared" si="3"/>
        <v>1</v>
      </c>
    </row>
    <row r="78" spans="1:8" ht="75" hidden="1">
      <c r="A78" s="537" t="s">
        <v>48</v>
      </c>
      <c r="B78" s="537" t="s">
        <v>15</v>
      </c>
      <c r="C78" s="537" t="s">
        <v>37</v>
      </c>
      <c r="D78" s="537" t="s">
        <v>200</v>
      </c>
      <c r="E78" s="538" t="s">
        <v>1634</v>
      </c>
      <c r="F78" s="5" t="str">
        <f t="shared" si="2"/>
        <v>03 1 02 R0840</v>
      </c>
      <c r="G78" s="1" t="str">
        <f>INDEX('2017 реш'!$A:$B,MATCH($F78,'2017 реш'!$B:$B,0),1)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v>
      </c>
      <c r="H78" s="553">
        <f t="shared" si="3"/>
        <v>1</v>
      </c>
    </row>
    <row r="79" spans="1:8" ht="56.25" hidden="1">
      <c r="A79" s="24" t="s">
        <v>48</v>
      </c>
      <c r="B79" s="24" t="s">
        <v>94</v>
      </c>
      <c r="C79" s="24" t="s">
        <v>12</v>
      </c>
      <c r="D79" s="24" t="s">
        <v>13</v>
      </c>
      <c r="E79" s="223" t="s">
        <v>1636</v>
      </c>
      <c r="F79" s="5" t="str">
        <f t="shared" si="2"/>
        <v>03 2 00 00000</v>
      </c>
      <c r="G79" s="1" t="str">
        <f>INDEX('2017 реш'!$A:$B,MATCH($F79,'2017 реш'!$B:$B,0),1)</f>
        <v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v>
      </c>
      <c r="H79" s="553">
        <f t="shared" si="3"/>
        <v>1</v>
      </c>
    </row>
    <row r="80" spans="1:8" ht="39" hidden="1">
      <c r="A80" s="179" t="s">
        <v>48</v>
      </c>
      <c r="B80" s="179" t="s">
        <v>94</v>
      </c>
      <c r="C80" s="179" t="s">
        <v>7</v>
      </c>
      <c r="D80" s="179" t="s">
        <v>13</v>
      </c>
      <c r="E80" s="453" t="s">
        <v>1290</v>
      </c>
      <c r="F80" s="5" t="str">
        <f t="shared" si="2"/>
        <v>03 2 01 00000</v>
      </c>
      <c r="G80" s="1" t="str">
        <f>INDEX('2017 реш'!$A:$B,MATCH($F80,'2017 реш'!$B:$B,0),1)</f>
        <v>Основное мероприятие «Предоставление дополнительных мер социальной поддержки отдельным категориям граждан»</v>
      </c>
      <c r="H80" s="553">
        <f t="shared" si="3"/>
        <v>1</v>
      </c>
    </row>
    <row r="81" spans="1:8" ht="75" hidden="1">
      <c r="A81" s="28" t="s">
        <v>48</v>
      </c>
      <c r="B81" s="28" t="s">
        <v>94</v>
      </c>
      <c r="C81" s="28" t="s">
        <v>7</v>
      </c>
      <c r="D81" s="28">
        <v>80030</v>
      </c>
      <c r="E81" s="190" t="s">
        <v>240</v>
      </c>
      <c r="F81" s="5" t="str">
        <f t="shared" si="2"/>
        <v>03 2 01 80030</v>
      </c>
      <c r="G81" s="1" t="str">
        <f>INDEX('2017 реш'!$A:$B,MATCH($F81,'2017 реш'!$B:$B,0),1)</f>
        <v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v>
      </c>
      <c r="H81" s="553">
        <f t="shared" si="3"/>
        <v>1</v>
      </c>
    </row>
    <row r="82" spans="1:8" ht="56.25" hidden="1">
      <c r="A82" s="28" t="s">
        <v>48</v>
      </c>
      <c r="B82" s="28" t="s">
        <v>94</v>
      </c>
      <c r="C82" s="28" t="s">
        <v>7</v>
      </c>
      <c r="D82" s="28">
        <v>80070</v>
      </c>
      <c r="E82" s="190" t="s">
        <v>250</v>
      </c>
      <c r="F82" s="5" t="str">
        <f t="shared" si="2"/>
        <v>03 2 01 80070</v>
      </c>
      <c r="G82" s="1" t="str">
        <f>INDEX('2017 реш'!$A:$B,MATCH($F82,'2017 реш'!$B:$B,0),1)</f>
        <v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v>
      </c>
      <c r="H82" s="553">
        <f t="shared" si="3"/>
        <v>1</v>
      </c>
    </row>
    <row r="83" spans="1:8" ht="37.5" hidden="1">
      <c r="A83" s="28" t="s">
        <v>48</v>
      </c>
      <c r="B83" s="28" t="s">
        <v>94</v>
      </c>
      <c r="C83" s="28" t="s">
        <v>7</v>
      </c>
      <c r="D83" s="28">
        <v>80080</v>
      </c>
      <c r="E83" s="18" t="s">
        <v>254</v>
      </c>
      <c r="F83" s="5" t="str">
        <f t="shared" si="2"/>
        <v>03 2 01 80080</v>
      </c>
      <c r="G83" s="1" t="str">
        <f>INDEX('2017 реш'!$A:$B,MATCH($F83,'2017 реш'!$B:$B,0),1)</f>
        <v>Предоставление мер социальной поддержки Почетным гражданам города Ставрополя</v>
      </c>
      <c r="H83" s="553">
        <f t="shared" si="3"/>
        <v>1</v>
      </c>
    </row>
    <row r="84" spans="1:8" ht="37.5" hidden="1">
      <c r="A84" s="28" t="s">
        <v>48</v>
      </c>
      <c r="B84" s="28" t="s">
        <v>94</v>
      </c>
      <c r="C84" s="28" t="s">
        <v>7</v>
      </c>
      <c r="D84" s="28">
        <v>80100</v>
      </c>
      <c r="E84" s="190" t="s">
        <v>260</v>
      </c>
      <c r="F84" s="5" t="str">
        <f t="shared" si="2"/>
        <v>03 2 01 80100</v>
      </c>
      <c r="G84" s="1" t="str">
        <f>INDEX('2017 реш'!$A:$B,MATCH($F84,'2017 реш'!$B:$B,0),1)</f>
        <v>Осуществление ежемесячной дополнительной выплаты семьям, воспитывающим детей-инвалидов</v>
      </c>
      <c r="H84" s="553">
        <f t="shared" si="3"/>
        <v>1</v>
      </c>
    </row>
    <row r="85" spans="1:8" ht="56.25" hidden="1">
      <c r="A85" s="28" t="s">
        <v>48</v>
      </c>
      <c r="B85" s="28" t="s">
        <v>94</v>
      </c>
      <c r="C85" s="28" t="s">
        <v>7</v>
      </c>
      <c r="D85" s="28">
        <v>80110</v>
      </c>
      <c r="E85" s="190" t="s">
        <v>264</v>
      </c>
      <c r="F85" s="5" t="str">
        <f t="shared" si="2"/>
        <v>03 2 01 80110</v>
      </c>
      <c r="G85" s="1" t="str">
        <f>INDEX('2017 реш'!$A:$B,MATCH($F85,'2017 реш'!$B:$B,0),1)</f>
        <v>Выплата ежемесячного социального пособия на проезд в пассажирском транспорте общего пользования детям-инвалидам</v>
      </c>
      <c r="H85" s="553">
        <f t="shared" si="3"/>
        <v>1</v>
      </c>
    </row>
    <row r="86" spans="1:8" ht="168.75" hidden="1">
      <c r="A86" s="28" t="s">
        <v>48</v>
      </c>
      <c r="B86" s="28" t="s">
        <v>94</v>
      </c>
      <c r="C86" s="28" t="s">
        <v>7</v>
      </c>
      <c r="D86" s="28">
        <v>80120</v>
      </c>
      <c r="E86" s="190" t="s">
        <v>268</v>
      </c>
      <c r="F86" s="5" t="str">
        <f t="shared" si="2"/>
        <v>03 2 01 80120</v>
      </c>
      <c r="G86" s="1" t="str">
        <f>INDEX('2017 реш'!$A:$B,MATCH($F86,'2017 реш'!$B:$B,0),1)</f>
        <v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v>
      </c>
      <c r="H86" s="553">
        <f t="shared" si="3"/>
        <v>1</v>
      </c>
    </row>
    <row r="87" spans="1:8" ht="56.25" hidden="1">
      <c r="A87" s="28" t="s">
        <v>48</v>
      </c>
      <c r="B87" s="28" t="s">
        <v>94</v>
      </c>
      <c r="C87" s="28" t="s">
        <v>7</v>
      </c>
      <c r="D87" s="28">
        <v>80140</v>
      </c>
      <c r="E87" s="190" t="s">
        <v>274</v>
      </c>
      <c r="F87" s="5" t="str">
        <f t="shared" si="2"/>
        <v>03 2 01 80140</v>
      </c>
      <c r="G87" s="1" t="str">
        <f>INDEX('2017 реш'!$A:$B,MATCH($F87,'2017 реш'!$B:$B,0),1)</f>
        <v>Выплата ежемесячного пособия семьям, воспитывающим детей в возрасте до 18 лет, больных целиакией или сахарным диабетом</v>
      </c>
      <c r="H87" s="553">
        <f t="shared" si="3"/>
        <v>1</v>
      </c>
    </row>
    <row r="88" spans="1:8" ht="93.75" hidden="1">
      <c r="A88" s="28" t="s">
        <v>48</v>
      </c>
      <c r="B88" s="28" t="s">
        <v>94</v>
      </c>
      <c r="C88" s="28" t="s">
        <v>7</v>
      </c>
      <c r="D88" s="28">
        <v>80150</v>
      </c>
      <c r="E88" s="190" t="s">
        <v>278</v>
      </c>
      <c r="F88" s="5" t="str">
        <f t="shared" si="2"/>
        <v>03 2 01 80150</v>
      </c>
      <c r="G88" s="1" t="str">
        <f>INDEX('2017 реш'!$A:$B,MATCH($F88,'2017 реш'!$B:$B,0),1)</f>
        <v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v>
      </c>
      <c r="H88" s="553">
        <f t="shared" si="3"/>
        <v>1</v>
      </c>
    </row>
    <row r="89" spans="1:8" ht="37.5" hidden="1">
      <c r="A89" s="28" t="s">
        <v>48</v>
      </c>
      <c r="B89" s="28" t="s">
        <v>94</v>
      </c>
      <c r="C89" s="28" t="s">
        <v>7</v>
      </c>
      <c r="D89" s="28">
        <v>80160</v>
      </c>
      <c r="E89" s="190" t="s">
        <v>282</v>
      </c>
      <c r="F89" s="5" t="str">
        <f t="shared" si="2"/>
        <v>03 2 01 80160</v>
      </c>
      <c r="G89" s="1" t="str">
        <f>INDEX('2017 реш'!$A:$B,MATCH($F89,'2017 реш'!$B:$B,0),1)</f>
        <v>Выплата единовременного пособия гражданам, оказавшимся в трудной жизненной ситуации</v>
      </c>
      <c r="H89" s="553">
        <f t="shared" si="3"/>
        <v>1</v>
      </c>
    </row>
    <row r="90" spans="1:8" ht="37.5" hidden="1">
      <c r="A90" s="28" t="s">
        <v>48</v>
      </c>
      <c r="B90" s="28" t="s">
        <v>94</v>
      </c>
      <c r="C90" s="28" t="s">
        <v>7</v>
      </c>
      <c r="D90" s="28">
        <v>80180</v>
      </c>
      <c r="E90" s="190" t="s">
        <v>290</v>
      </c>
      <c r="F90" s="5" t="str">
        <f t="shared" si="2"/>
        <v>03 2 01 80180</v>
      </c>
      <c r="G90" s="1" t="str">
        <f>INDEX('2017 реш'!$A:$B,MATCH($F90,'2017 реш'!$B:$B,0),1)</f>
        <v>Выплата семьям, воспитывающим детей-инвалидов в возрасте до 18 лет</v>
      </c>
      <c r="H90" s="553">
        <f t="shared" si="3"/>
        <v>1</v>
      </c>
    </row>
    <row r="91" spans="1:8" ht="37.5" hidden="1">
      <c r="A91" s="28" t="s">
        <v>48</v>
      </c>
      <c r="B91" s="28" t="s">
        <v>94</v>
      </c>
      <c r="C91" s="28" t="s">
        <v>7</v>
      </c>
      <c r="D91" s="28">
        <v>80190</v>
      </c>
      <c r="E91" s="190" t="s">
        <v>294</v>
      </c>
      <c r="F91" s="5" t="str">
        <f t="shared" si="2"/>
        <v>03 2 01 80190</v>
      </c>
      <c r="G91" s="1" t="s">
        <v>294</v>
      </c>
      <c r="H91" s="553">
        <f t="shared" si="3"/>
        <v>1</v>
      </c>
    </row>
    <row r="92" spans="1:8" ht="61.5" hidden="1" customHeight="1">
      <c r="A92" s="28" t="s">
        <v>48</v>
      </c>
      <c r="B92" s="28" t="s">
        <v>94</v>
      </c>
      <c r="C92" s="28" t="s">
        <v>7</v>
      </c>
      <c r="D92" s="28">
        <v>80210</v>
      </c>
      <c r="E92" s="190" t="s">
        <v>300</v>
      </c>
      <c r="F92" s="5" t="str">
        <f t="shared" si="2"/>
        <v>03 2 01 80210</v>
      </c>
      <c r="G92" s="1" t="str">
        <f>INDEX('2017 реш'!$A:$B,MATCH($F92,'2017 реш'!$B:$B,0),1)</f>
        <v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</v>
      </c>
      <c r="H92" s="553">
        <f>IF(E92=G92,1,0)</f>
        <v>0</v>
      </c>
    </row>
    <row r="93" spans="1:8" ht="56.25" hidden="1">
      <c r="A93" s="185" t="s">
        <v>48</v>
      </c>
      <c r="B93" s="185" t="s">
        <v>94</v>
      </c>
      <c r="C93" s="185" t="s">
        <v>37</v>
      </c>
      <c r="D93" s="185" t="s">
        <v>13</v>
      </c>
      <c r="E93" s="453" t="s">
        <v>1293</v>
      </c>
      <c r="F93" s="5" t="str">
        <f t="shared" si="2"/>
        <v>03 2 02 00000</v>
      </c>
      <c r="G93" s="1" t="str">
        <f>INDEX('2017 реш'!$A:$B,MATCH($F93,'2017 реш'!$B:$B,0),1)</f>
        <v>Основное мероприятие «Предоставление льгот на бытовые услуги по помывке в общем отделении бань отдельным категориям граждан»</v>
      </c>
      <c r="H93" s="553">
        <f t="shared" si="3"/>
        <v>1</v>
      </c>
    </row>
    <row r="94" spans="1:8" ht="37.5" hidden="1">
      <c r="A94" s="28" t="s">
        <v>48</v>
      </c>
      <c r="B94" s="28" t="s">
        <v>94</v>
      </c>
      <c r="C94" s="28" t="s">
        <v>37</v>
      </c>
      <c r="D94" s="28">
        <v>80240</v>
      </c>
      <c r="E94" s="190" t="s">
        <v>1294</v>
      </c>
      <c r="F94" s="5" t="str">
        <f t="shared" si="2"/>
        <v>03 2 02 80240</v>
      </c>
      <c r="G94" s="1" t="str">
        <f>INDEX('2017 реш'!$A:$B,MATCH($F94,'2017 реш'!$B:$B,0),1)</f>
        <v>Предоставление льгот на бытовые услуги по помывке в общем отделении бань отдельным категориям граждан</v>
      </c>
      <c r="H94" s="553">
        <f t="shared" si="3"/>
        <v>1</v>
      </c>
    </row>
    <row r="95" spans="1:8" ht="75" hidden="1">
      <c r="A95" s="185" t="s">
        <v>48</v>
      </c>
      <c r="B95" s="185" t="s">
        <v>94</v>
      </c>
      <c r="C95" s="185" t="s">
        <v>48</v>
      </c>
      <c r="D95" s="185" t="s">
        <v>13</v>
      </c>
      <c r="E95" s="453" t="s">
        <v>1295</v>
      </c>
      <c r="F95" s="5" t="str">
        <f t="shared" si="2"/>
        <v>03 2 03 00000</v>
      </c>
      <c r="G95" s="1" t="str">
        <f>INDEX('2017 реш'!$A:$B,MATCH($F95,'2017 реш'!$B:$B,0),1)</f>
        <v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v>
      </c>
      <c r="H95" s="553">
        <f t="shared" si="3"/>
        <v>1</v>
      </c>
    </row>
    <row r="96" spans="1:8" ht="75" hidden="1">
      <c r="A96" s="28" t="s">
        <v>48</v>
      </c>
      <c r="B96" s="28" t="s">
        <v>94</v>
      </c>
      <c r="C96" s="28" t="s">
        <v>48</v>
      </c>
      <c r="D96" s="28">
        <v>80020</v>
      </c>
      <c r="E96" s="190" t="s">
        <v>309</v>
      </c>
      <c r="F96" s="5" t="str">
        <f t="shared" si="2"/>
        <v>03 2 03 80020</v>
      </c>
      <c r="G96" s="1" t="str">
        <f>INDEX('2017 реш'!$A:$B,MATCH($F96,'2017 реш'!$B:$B,0),1)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H96" s="553">
        <f t="shared" si="3"/>
        <v>1</v>
      </c>
    </row>
    <row r="97" spans="1:8" ht="78" hidden="1">
      <c r="A97" s="185" t="s">
        <v>48</v>
      </c>
      <c r="B97" s="185" t="s">
        <v>94</v>
      </c>
      <c r="C97" s="185" t="s">
        <v>53</v>
      </c>
      <c r="D97" s="185" t="s">
        <v>13</v>
      </c>
      <c r="E97" s="453" t="s">
        <v>1296</v>
      </c>
      <c r="F97" s="5" t="str">
        <f t="shared" si="2"/>
        <v>03 2 04 00000</v>
      </c>
      <c r="G97" s="1" t="str">
        <f>INDEX('2017 реш'!$A:$B,MATCH($F97,'2017 реш'!$B:$B,0),1)</f>
        <v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v>
      </c>
      <c r="H97" s="553">
        <f t="shared" si="3"/>
        <v>1</v>
      </c>
    </row>
    <row r="98" spans="1:8" ht="56.25" hidden="1">
      <c r="A98" s="28" t="s">
        <v>48</v>
      </c>
      <c r="B98" s="28" t="s">
        <v>94</v>
      </c>
      <c r="C98" s="28" t="s">
        <v>53</v>
      </c>
      <c r="D98" s="28">
        <v>80220</v>
      </c>
      <c r="E98" s="190" t="s">
        <v>314</v>
      </c>
      <c r="F98" s="5" t="str">
        <f t="shared" si="2"/>
        <v>03 2 04 80220</v>
      </c>
      <c r="G98" s="1" t="str">
        <f>INDEX('2017 реш'!$A:$B,MATCH($F98,'2017 реш'!$B:$B,0),1)</f>
        <v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v>
      </c>
      <c r="H98" s="553">
        <f t="shared" si="3"/>
        <v>1</v>
      </c>
    </row>
    <row r="99" spans="1:8" ht="39" hidden="1">
      <c r="A99" s="185" t="s">
        <v>48</v>
      </c>
      <c r="B99" s="185" t="s">
        <v>94</v>
      </c>
      <c r="C99" s="185" t="s">
        <v>62</v>
      </c>
      <c r="D99" s="185" t="s">
        <v>13</v>
      </c>
      <c r="E99" s="453" t="s">
        <v>1637</v>
      </c>
      <c r="F99" s="5" t="str">
        <f t="shared" si="2"/>
        <v>03 2 05 00000</v>
      </c>
      <c r="G99" s="1" t="str">
        <f>INDEX('2017 реш'!$A:$B,MATCH($F99,'2017 реш'!$B:$B,0),1)</f>
        <v>Основное мероприятие «Совершенствование социальной поддержки семьи и детей»</v>
      </c>
      <c r="H99" s="553">
        <f t="shared" si="3"/>
        <v>1</v>
      </c>
    </row>
    <row r="100" spans="1:8" ht="37.5" hidden="1">
      <c r="A100" s="539" t="s">
        <v>48</v>
      </c>
      <c r="B100" s="539" t="s">
        <v>94</v>
      </c>
      <c r="C100" s="539" t="s">
        <v>62</v>
      </c>
      <c r="D100" s="539" t="s">
        <v>1853</v>
      </c>
      <c r="E100" s="538" t="s">
        <v>322</v>
      </c>
      <c r="F100" s="5" t="str">
        <f t="shared" si="2"/>
        <v>03 2 05 20500</v>
      </c>
      <c r="G100" s="1" t="str">
        <f>INDEX('2017 реш'!$A:$B,MATCH($F100,'2017 реш'!$B:$B,0),1)</f>
        <v>Расходы на реализацию мероприятий, направленных на социальную поддержку семьи и детей</v>
      </c>
      <c r="H100" s="553">
        <f t="shared" si="3"/>
        <v>1</v>
      </c>
    </row>
    <row r="101" spans="1:8" ht="39" hidden="1">
      <c r="A101" s="540" t="s">
        <v>48</v>
      </c>
      <c r="B101" s="540" t="s">
        <v>94</v>
      </c>
      <c r="C101" s="540" t="s">
        <v>68</v>
      </c>
      <c r="D101" s="540" t="s">
        <v>13</v>
      </c>
      <c r="E101" s="541" t="s">
        <v>1639</v>
      </c>
      <c r="F101" s="5" t="str">
        <f t="shared" si="2"/>
        <v>03 2 06 00000</v>
      </c>
      <c r="G101" s="1" t="str">
        <f>INDEX('2017 реш'!$A:$B,MATCH($F101,'2017 реш'!$B:$B,0),1)</f>
        <v>Основное мероприятие «Поддержка людей с ограниченными возможностями и пожилых людей»</v>
      </c>
      <c r="H101" s="553">
        <f t="shared" si="3"/>
        <v>1</v>
      </c>
    </row>
    <row r="102" spans="1:8" ht="56.25" hidden="1">
      <c r="A102" s="539" t="s">
        <v>48</v>
      </c>
      <c r="B102" s="539" t="s">
        <v>94</v>
      </c>
      <c r="C102" s="539" t="s">
        <v>68</v>
      </c>
      <c r="D102" s="539" t="s">
        <v>1854</v>
      </c>
      <c r="E102" s="538" t="s">
        <v>1641</v>
      </c>
      <c r="F102" s="5" t="str">
        <f t="shared" si="2"/>
        <v>03 2 06 20520</v>
      </c>
      <c r="G102" s="1" t="str">
        <f>INDEX('2017 реш'!$A:$B,MATCH($F102,'2017 реш'!$B:$B,0),1)</f>
        <v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v>
      </c>
      <c r="H102" s="553">
        <f t="shared" si="3"/>
        <v>1</v>
      </c>
    </row>
    <row r="103" spans="1:8" ht="39" hidden="1">
      <c r="A103" s="540" t="s">
        <v>48</v>
      </c>
      <c r="B103" s="540" t="s">
        <v>94</v>
      </c>
      <c r="C103" s="540" t="s">
        <v>73</v>
      </c>
      <c r="D103" s="540" t="s">
        <v>13</v>
      </c>
      <c r="E103" s="541" t="s">
        <v>1643</v>
      </c>
      <c r="F103" s="5" t="str">
        <f t="shared" si="2"/>
        <v>03 2 07 00000</v>
      </c>
      <c r="G103" s="1" t="str">
        <f>INDEX('2017 реш'!$A:$B,MATCH($F103,'2017 реш'!$B:$B,0),1)</f>
        <v>Основное мероприятие «Поддержка социально ориентированных некоммерческих организаций»</v>
      </c>
      <c r="H103" s="553">
        <f t="shared" si="3"/>
        <v>1</v>
      </c>
    </row>
    <row r="104" spans="1:8" ht="37.5" hidden="1">
      <c r="A104" s="28" t="s">
        <v>48</v>
      </c>
      <c r="B104" s="28" t="s">
        <v>94</v>
      </c>
      <c r="C104" s="28" t="s">
        <v>73</v>
      </c>
      <c r="D104" s="28" t="s">
        <v>1855</v>
      </c>
      <c r="E104" s="190" t="s">
        <v>1311</v>
      </c>
      <c r="F104" s="5" t="str">
        <f t="shared" si="2"/>
        <v>03 2 07 60040</v>
      </c>
      <c r="G104" s="1" t="str">
        <f>INDEX('2017 реш'!$A:$B,MATCH($F104,'2017 реш'!$B:$B,0),1)</f>
        <v>Субсидии на поддержку социально ориентированных некоммерческих организаций</v>
      </c>
      <c r="H104" s="553">
        <f t="shared" si="3"/>
        <v>1</v>
      </c>
    </row>
    <row r="105" spans="1:8" ht="39" hidden="1">
      <c r="A105" s="540" t="s">
        <v>48</v>
      </c>
      <c r="B105" s="540" t="s">
        <v>94</v>
      </c>
      <c r="C105" s="540" t="s">
        <v>93</v>
      </c>
      <c r="D105" s="540" t="s">
        <v>13</v>
      </c>
      <c r="E105" s="541" t="s">
        <v>1646</v>
      </c>
      <c r="F105" s="5" t="str">
        <f t="shared" si="2"/>
        <v>03 2 08 00000</v>
      </c>
      <c r="G105" s="1" t="str">
        <f>INDEX('2017 реш'!$A:$B,MATCH($F105,'2017 реш'!$B:$B,0),1)</f>
        <v>Основное мероприятие «Проведение мероприятий для отдельных категорий граждан»</v>
      </c>
      <c r="H105" s="553">
        <f t="shared" si="3"/>
        <v>1</v>
      </c>
    </row>
    <row r="106" spans="1:8" ht="37.5" hidden="1">
      <c r="A106" s="28" t="s">
        <v>48</v>
      </c>
      <c r="B106" s="28" t="s">
        <v>94</v>
      </c>
      <c r="C106" s="28" t="s">
        <v>93</v>
      </c>
      <c r="D106" s="28" t="s">
        <v>1856</v>
      </c>
      <c r="E106" s="190" t="s">
        <v>1648</v>
      </c>
      <c r="F106" s="5" t="str">
        <f t="shared" si="2"/>
        <v>03 2 08 20510</v>
      </c>
      <c r="G106" s="1" t="str">
        <f>INDEX('2017 реш'!$A:$B,MATCH($F106,'2017 реш'!$B:$B,0),1)</f>
        <v>Расходы на повышение социальной активности жителей города Ставрополя</v>
      </c>
      <c r="H106" s="553">
        <f t="shared" si="3"/>
        <v>1</v>
      </c>
    </row>
    <row r="107" spans="1:8" hidden="1">
      <c r="A107" s="24" t="s">
        <v>48</v>
      </c>
      <c r="B107" s="24" t="s">
        <v>316</v>
      </c>
      <c r="C107" s="24" t="s">
        <v>12</v>
      </c>
      <c r="D107" s="24" t="s">
        <v>13</v>
      </c>
      <c r="E107" s="223" t="s">
        <v>338</v>
      </c>
      <c r="F107" s="5" t="str">
        <f t="shared" si="2"/>
        <v>03 3 00 00000</v>
      </c>
      <c r="G107" s="1" t="str">
        <f>INDEX('2017 реш'!$A:$B,MATCH($F107,'2017 реш'!$B:$B,0),1)</f>
        <v>Подпрограмма «Доступная среда»</v>
      </c>
      <c r="H107" s="553">
        <f t="shared" si="3"/>
        <v>1</v>
      </c>
    </row>
    <row r="108" spans="1:8" ht="58.5" hidden="1">
      <c r="A108" s="188" t="s">
        <v>48</v>
      </c>
      <c r="B108" s="188" t="s">
        <v>316</v>
      </c>
      <c r="C108" s="188" t="s">
        <v>7</v>
      </c>
      <c r="D108" s="188" t="s">
        <v>13</v>
      </c>
      <c r="E108" s="453" t="s">
        <v>1306</v>
      </c>
      <c r="F108" s="5" t="str">
        <f t="shared" si="2"/>
        <v>03 3 01 00000</v>
      </c>
      <c r="G108" s="1" t="str">
        <f>INDEX('2017 реш'!$A:$B,MATCH($F108,'2017 реш'!$B:$B,0),1)</f>
        <v xml:space="preserve">Основное мероприятие «Создание условий для беспрепятственного доступа маломобильных групп населения к объектам городской инфраструктуры» </v>
      </c>
      <c r="H108" s="553">
        <f t="shared" si="3"/>
        <v>0</v>
      </c>
    </row>
    <row r="109" spans="1:8" ht="56.25" hidden="1">
      <c r="A109" s="28" t="s">
        <v>48</v>
      </c>
      <c r="B109" s="28" t="s">
        <v>316</v>
      </c>
      <c r="C109" s="28" t="s">
        <v>7</v>
      </c>
      <c r="D109" s="28">
        <v>20530</v>
      </c>
      <c r="E109" s="190" t="s">
        <v>342</v>
      </c>
      <c r="F109" s="5" t="str">
        <f t="shared" si="2"/>
        <v>03 3 01 20530</v>
      </c>
      <c r="G109" s="1" t="str">
        <f>INDEX('2017 реш'!$A:$B,MATCH($F109,'2017 реш'!$B:$B,0),1)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H109" s="553">
        <f t="shared" si="3"/>
        <v>1</v>
      </c>
    </row>
    <row r="110" spans="1:8" ht="56.25" hidden="1">
      <c r="A110" s="28" t="s">
        <v>48</v>
      </c>
      <c r="B110" s="28" t="s">
        <v>316</v>
      </c>
      <c r="C110" s="28" t="s">
        <v>7</v>
      </c>
      <c r="D110" s="28" t="s">
        <v>344</v>
      </c>
      <c r="E110" s="190" t="s">
        <v>1309</v>
      </c>
      <c r="F110" s="5" t="str">
        <f t="shared" si="2"/>
        <v>03 3 01 L0270</v>
      </c>
      <c r="G110" s="1" t="str">
        <f>INDEX('2017 реш'!$A:$B,MATCH($F110,'2017 реш'!$B:$B,0),1)</f>
        <v>Реализация мероприятий государственной программы Российской Федерации «Доступная среда» на 2011 - 2020 годы за счет средств местного бюджета</v>
      </c>
      <c r="H110" s="553">
        <f t="shared" si="3"/>
        <v>1</v>
      </c>
    </row>
    <row r="111" spans="1:8" ht="37.5" hidden="1">
      <c r="A111" s="28" t="s">
        <v>48</v>
      </c>
      <c r="B111" s="28" t="s">
        <v>316</v>
      </c>
      <c r="C111" s="28" t="s">
        <v>7</v>
      </c>
      <c r="D111" s="28" t="s">
        <v>1892</v>
      </c>
      <c r="E111" s="190" t="s">
        <v>1893</v>
      </c>
      <c r="F111" s="5" t="str">
        <f t="shared" si="2"/>
        <v>03 3 01 R0270</v>
      </c>
      <c r="G111" s="1" t="str">
        <f>INDEX('2017 реш'!$A:$B,MATCH($F111,'2017 реш'!$B:$B,0),1)</f>
        <v>Реализация мероприятий государственной программы Российской Федерации «Доступная среда» на 2011 - 2020 годы</v>
      </c>
      <c r="H111" s="553">
        <f t="shared" si="3"/>
        <v>1</v>
      </c>
    </row>
    <row r="112" spans="1:8" ht="90" hidden="1">
      <c r="A112" s="9" t="s">
        <v>53</v>
      </c>
      <c r="B112" s="9" t="s">
        <v>8</v>
      </c>
      <c r="C112" s="9" t="s">
        <v>12</v>
      </c>
      <c r="D112" s="9" t="s">
        <v>13</v>
      </c>
      <c r="E112" s="136" t="s">
        <v>1652</v>
      </c>
      <c r="F112" s="5" t="str">
        <f t="shared" si="2"/>
        <v>04 0 00 00000</v>
      </c>
      <c r="G112" s="1" t="str">
        <f>INDEX('2017 реш'!$A:$B,MATCH($F112,'2017 реш'!$B:$B,0),1)</f>
        <v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v>
      </c>
      <c r="H112" s="553">
        <f t="shared" si="3"/>
        <v>1</v>
      </c>
    </row>
    <row r="113" spans="1:8" ht="37.5" hidden="1">
      <c r="A113" s="25" t="s">
        <v>53</v>
      </c>
      <c r="B113" s="25" t="s">
        <v>15</v>
      </c>
      <c r="C113" s="25" t="s">
        <v>12</v>
      </c>
      <c r="D113" s="25" t="s">
        <v>13</v>
      </c>
      <c r="E113" s="223" t="s">
        <v>367</v>
      </c>
      <c r="F113" s="5" t="str">
        <f t="shared" si="2"/>
        <v>04 1 00 00000</v>
      </c>
      <c r="G113" s="1" t="str">
        <f>INDEX('2017 реш'!$A:$B,MATCH($F113,'2017 реш'!$B:$B,0),1)</f>
        <v>Подпрограмма «Развитие жилищно-коммунального хозяйства на территории города Ставрополя»</v>
      </c>
      <c r="H113" s="553">
        <f t="shared" si="3"/>
        <v>1</v>
      </c>
    </row>
    <row r="114" spans="1:8" ht="56.25" hidden="1">
      <c r="A114" s="452" t="s">
        <v>53</v>
      </c>
      <c r="B114" s="452" t="s">
        <v>15</v>
      </c>
      <c r="C114" s="452" t="s">
        <v>7</v>
      </c>
      <c r="D114" s="452" t="s">
        <v>13</v>
      </c>
      <c r="E114" s="453" t="s">
        <v>369</v>
      </c>
      <c r="F114" s="5" t="str">
        <f t="shared" si="2"/>
        <v>04 1 01 00000</v>
      </c>
      <c r="G114" s="1" t="str">
        <f>INDEX('2017 реш'!$A:$B,MATCH($F114,'2017 реш'!$B:$B,0),1)</f>
        <v>Основное мероприятие  «Повышение уровня технического состояния многоквартирных домов и продление сроков их эксплуатации»</v>
      </c>
      <c r="H114" s="553">
        <f t="shared" si="3"/>
        <v>0</v>
      </c>
    </row>
    <row r="115" spans="1:8" ht="37.5" hidden="1">
      <c r="A115" s="28" t="s">
        <v>53</v>
      </c>
      <c r="B115" s="28" t="s">
        <v>15</v>
      </c>
      <c r="C115" s="28" t="s">
        <v>7</v>
      </c>
      <c r="D115" s="28" t="s">
        <v>374</v>
      </c>
      <c r="E115" s="233" t="s">
        <v>373</v>
      </c>
      <c r="F115" s="5" t="str">
        <f t="shared" si="2"/>
        <v>04 1 01 20190</v>
      </c>
      <c r="G115" s="1" t="str">
        <f>INDEX('2017 реш'!$A:$B,MATCH($F115,'2017 реш'!$B:$B,0),1)</f>
        <v>Расходы на проведение капитального ремонта муниципального жилищного фонда</v>
      </c>
      <c r="H115" s="553">
        <f t="shared" si="3"/>
        <v>1</v>
      </c>
    </row>
    <row r="116" spans="1:8" hidden="1">
      <c r="A116" s="28" t="s">
        <v>53</v>
      </c>
      <c r="B116" s="28" t="s">
        <v>15</v>
      </c>
      <c r="C116" s="28" t="s">
        <v>7</v>
      </c>
      <c r="D116" s="28" t="s">
        <v>379</v>
      </c>
      <c r="E116" s="233" t="s">
        <v>378</v>
      </c>
      <c r="F116" s="5" t="str">
        <f t="shared" si="2"/>
        <v>04 1 01 20200</v>
      </c>
      <c r="G116" s="1" t="str">
        <f>INDEX('2017 реш'!$A:$B,MATCH($F116,'2017 реш'!$B:$B,0),1)</f>
        <v>Расходы на мероприятия в области жилищного хозяйства</v>
      </c>
      <c r="H116" s="553">
        <f t="shared" si="3"/>
        <v>1</v>
      </c>
    </row>
    <row r="117" spans="1:8" ht="58.5" hidden="1">
      <c r="A117" s="452" t="s">
        <v>53</v>
      </c>
      <c r="B117" s="452" t="s">
        <v>15</v>
      </c>
      <c r="C117" s="452" t="s">
        <v>37</v>
      </c>
      <c r="D117" s="452" t="s">
        <v>13</v>
      </c>
      <c r="E117" s="453" t="s">
        <v>1313</v>
      </c>
      <c r="F117" s="5" t="str">
        <f t="shared" si="2"/>
        <v>04 1 02 00000</v>
      </c>
      <c r="G117" s="1" t="str">
        <f>INDEX('2017 реш'!$A:$B,MATCH($F117,'2017 реш'!$B:$B,0),1)</f>
        <v>Основное мероприятие «Проектирование, строительство и содержание инженерных сетей, находящихся в муниципальной собственности города Ставрополя»</v>
      </c>
      <c r="H117" s="553">
        <f t="shared" si="3"/>
        <v>1</v>
      </c>
    </row>
    <row r="118" spans="1:8" hidden="1">
      <c r="A118" s="28" t="s">
        <v>53</v>
      </c>
      <c r="B118" s="28" t="s">
        <v>15</v>
      </c>
      <c r="C118" s="28" t="s">
        <v>37</v>
      </c>
      <c r="D118" s="28" t="s">
        <v>395</v>
      </c>
      <c r="E118" s="233" t="s">
        <v>394</v>
      </c>
      <c r="F118" s="5" t="str">
        <f t="shared" si="2"/>
        <v>04 1 02 20220</v>
      </c>
      <c r="G118" s="1" t="str">
        <f>INDEX('2017 реш'!$A:$B,MATCH($F118,'2017 реш'!$B:$B,0),1)</f>
        <v>Расходы на мероприятия в области коммунального хозяйства</v>
      </c>
      <c r="H118" s="553">
        <f t="shared" si="3"/>
        <v>1</v>
      </c>
    </row>
    <row r="119" spans="1:8" ht="58.5" hidden="1">
      <c r="A119" s="452" t="s">
        <v>53</v>
      </c>
      <c r="B119" s="452" t="s">
        <v>15</v>
      </c>
      <c r="C119" s="452" t="s">
        <v>48</v>
      </c>
      <c r="D119" s="452" t="s">
        <v>13</v>
      </c>
      <c r="E119" s="453" t="s">
        <v>2241</v>
      </c>
      <c r="F119" s="5" t="str">
        <f t="shared" si="2"/>
        <v>04 1 03 00000</v>
      </c>
      <c r="G119" s="1" t="str">
        <f>INDEX('2017 реш'!$A:$B,MATCH($F119,'2017 реш'!$B:$B,0),1)</f>
        <v>Основное мероприятие «Организация электроснабжения населения на территории 32 микрорайона Ленинского района города Ставрополя (поселок Демино)»</v>
      </c>
      <c r="H119" s="553">
        <f t="shared" si="3"/>
        <v>1</v>
      </c>
    </row>
    <row r="120" spans="1:8" hidden="1">
      <c r="A120" s="28" t="s">
        <v>53</v>
      </c>
      <c r="B120" s="28" t="s">
        <v>15</v>
      </c>
      <c r="C120" s="28" t="s">
        <v>48</v>
      </c>
      <c r="D120" s="28" t="s">
        <v>395</v>
      </c>
      <c r="E120" s="310" t="s">
        <v>394</v>
      </c>
      <c r="F120" s="5" t="str">
        <f t="shared" si="2"/>
        <v>04 1 03 20220</v>
      </c>
      <c r="G120" s="1" t="str">
        <f>INDEX('2017 реш'!$A:$B,MATCH($F120,'2017 реш'!$B:$B,0),1)</f>
        <v>Расходы на мероприятия в области коммунального хозяйства</v>
      </c>
      <c r="H120" s="553">
        <f t="shared" si="3"/>
        <v>1</v>
      </c>
    </row>
    <row r="121" spans="1:8" ht="75" hidden="1">
      <c r="A121" s="25" t="s">
        <v>53</v>
      </c>
      <c r="B121" s="25" t="s">
        <v>94</v>
      </c>
      <c r="C121" s="25" t="s">
        <v>12</v>
      </c>
      <c r="D121" s="25" t="s">
        <v>13</v>
      </c>
      <c r="E121" s="223" t="s">
        <v>398</v>
      </c>
      <c r="F121" s="5" t="str">
        <f t="shared" si="2"/>
        <v>04 2 00 00000</v>
      </c>
      <c r="G121" s="1" t="str">
        <f>INDEX('2017 реш'!$A:$B,MATCH($F121,'2017 реш'!$B:$B,0),1)</f>
        <v xml:space="preserve"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 </v>
      </c>
      <c r="H121" s="553">
        <f t="shared" si="3"/>
        <v>0</v>
      </c>
    </row>
    <row r="122" spans="1:8" ht="58.5" hidden="1">
      <c r="A122" s="452" t="s">
        <v>53</v>
      </c>
      <c r="B122" s="452" t="s">
        <v>94</v>
      </c>
      <c r="C122" s="452" t="s">
        <v>7</v>
      </c>
      <c r="D122" s="452" t="s">
        <v>13</v>
      </c>
      <c r="E122" s="453" t="s">
        <v>1314</v>
      </c>
      <c r="F122" s="5" t="str">
        <f t="shared" si="2"/>
        <v>04 2 01 00000</v>
      </c>
      <c r="G122" s="1" t="str">
        <f>INDEX('2017 реш'!$A:$B,MATCH($F122,'2017 реш'!$B:$B,0),1)</f>
        <v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v>
      </c>
      <c r="H122" s="553">
        <f t="shared" si="3"/>
        <v>1</v>
      </c>
    </row>
    <row r="123" spans="1:8" ht="37.5" hidden="1">
      <c r="A123" s="28" t="s">
        <v>53</v>
      </c>
      <c r="B123" s="28" t="s">
        <v>94</v>
      </c>
      <c r="C123" s="28" t="s">
        <v>7</v>
      </c>
      <c r="D123" s="28" t="s">
        <v>22</v>
      </c>
      <c r="E123" s="190" t="s">
        <v>34</v>
      </c>
      <c r="F123" s="5" t="str">
        <f t="shared" si="2"/>
        <v>04 2 01 11010</v>
      </c>
      <c r="G123" s="1" t="str">
        <f>INDEX('2017 реш'!$A:$B,MATCH($F123,'2017 реш'!$B:$B,0),1)</f>
        <v>Расходы на обеспечение деятельности (оказание услуг) муниципальных учреждений</v>
      </c>
      <c r="H123" s="553">
        <f t="shared" si="3"/>
        <v>1</v>
      </c>
    </row>
    <row r="124" spans="1:8" ht="37.5" hidden="1">
      <c r="A124" s="28" t="s">
        <v>53</v>
      </c>
      <c r="B124" s="28" t="s">
        <v>94</v>
      </c>
      <c r="C124" s="28" t="s">
        <v>7</v>
      </c>
      <c r="D124" s="28" t="s">
        <v>408</v>
      </c>
      <c r="E124" s="190" t="s">
        <v>2536</v>
      </c>
      <c r="F124" s="5" t="str">
        <f t="shared" si="2"/>
        <v>04 2 01 60020</v>
      </c>
      <c r="G124" s="1" t="str">
        <f>INDEX('2017 реш'!$A:$B,MATCH($F124,'2017 реш'!$B:$B,0),1)</f>
        <v>Расходы на проведение отдельных мероприятий по электрическому транспорту</v>
      </c>
      <c r="H124" s="553">
        <f t="shared" si="3"/>
        <v>1</v>
      </c>
    </row>
    <row r="125" spans="1:8" ht="150" hidden="1">
      <c r="A125" s="28" t="s">
        <v>53</v>
      </c>
      <c r="B125" s="28" t="s">
        <v>94</v>
      </c>
      <c r="C125" s="28" t="s">
        <v>7</v>
      </c>
      <c r="D125" s="28" t="s">
        <v>1857</v>
      </c>
      <c r="E125" s="263" t="s">
        <v>1653</v>
      </c>
      <c r="F125" s="5" t="str">
        <f t="shared" si="2"/>
        <v>04 2 01 60070</v>
      </c>
      <c r="G125" s="1" t="str">
        <f>INDEX('2017 реш'!$A:$B,MATCH($F125,'2017 реш'!$B:$B,0),1)</f>
        <v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v>
      </c>
      <c r="H125" s="553">
        <f t="shared" si="3"/>
        <v>1</v>
      </c>
    </row>
    <row r="126" spans="1:8" ht="58.5" hidden="1">
      <c r="A126" s="452" t="s">
        <v>53</v>
      </c>
      <c r="B126" s="452" t="s">
        <v>94</v>
      </c>
      <c r="C126" s="452" t="s">
        <v>37</v>
      </c>
      <c r="D126" s="452" t="s">
        <v>13</v>
      </c>
      <c r="E126" s="453" t="s">
        <v>1317</v>
      </c>
      <c r="F126" s="5" t="str">
        <f t="shared" si="2"/>
        <v>04 2 02 00000</v>
      </c>
      <c r="G126" s="1" t="str">
        <f>INDEX('2017 реш'!$A:$B,MATCH($F126,'2017 реш'!$B:$B,0),1)</f>
        <v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v>
      </c>
      <c r="H126" s="553">
        <f t="shared" si="3"/>
        <v>1</v>
      </c>
    </row>
    <row r="127" spans="1:8" ht="37.5" hidden="1">
      <c r="A127" s="457" t="s">
        <v>53</v>
      </c>
      <c r="B127" s="457" t="s">
        <v>94</v>
      </c>
      <c r="C127" s="457" t="s">
        <v>37</v>
      </c>
      <c r="D127" s="457" t="s">
        <v>414</v>
      </c>
      <c r="E127" s="190" t="s">
        <v>1656</v>
      </c>
      <c r="F127" s="5" t="str">
        <f t="shared" si="2"/>
        <v>04 2 02 20130</v>
      </c>
      <c r="G127" s="1" t="str">
        <f>INDEX('2017 реш'!$A:$B,MATCH($F127,'2017 реш'!$B:$B,0),1)</f>
        <v>Расходы на ремонт автомобильных дорог общего пользования местного значения</v>
      </c>
      <c r="H127" s="553">
        <f t="shared" si="3"/>
        <v>1</v>
      </c>
    </row>
    <row r="128" spans="1:8" ht="131.25" hidden="1">
      <c r="A128" s="457" t="s">
        <v>53</v>
      </c>
      <c r="B128" s="457" t="s">
        <v>94</v>
      </c>
      <c r="C128" s="457" t="s">
        <v>37</v>
      </c>
      <c r="D128" s="457" t="s">
        <v>419</v>
      </c>
      <c r="E128" s="190" t="s">
        <v>1657</v>
      </c>
      <c r="F128" s="5" t="str">
        <f t="shared" si="2"/>
        <v>04 2 02 20810</v>
      </c>
      <c r="G128" s="1" t="str">
        <f>INDEX('2017 реш'!$A:$B,MATCH($F128,'2017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H128" s="553">
        <f t="shared" si="3"/>
        <v>1</v>
      </c>
    </row>
    <row r="129" spans="1:8" ht="37.5" hidden="1">
      <c r="A129" s="457" t="s">
        <v>53</v>
      </c>
      <c r="B129" s="457" t="s">
        <v>94</v>
      </c>
      <c r="C129" s="457" t="s">
        <v>37</v>
      </c>
      <c r="D129" s="457" t="s">
        <v>424</v>
      </c>
      <c r="E129" s="190" t="s">
        <v>423</v>
      </c>
      <c r="F129" s="5" t="str">
        <f t="shared" si="2"/>
        <v>04 2 02 20820</v>
      </c>
      <c r="G129" s="1" t="str">
        <f>INDEX('2017 реш'!$A:$B,MATCH($F129,'2017 реш'!$B:$B,0),1)</f>
        <v>Расходы на ремонт и содержание внутриквартальных автомобильных дорог общего пользования местного значения</v>
      </c>
      <c r="H129" s="553">
        <f t="shared" si="3"/>
        <v>1</v>
      </c>
    </row>
    <row r="130" spans="1:8" ht="37.5" hidden="1">
      <c r="A130" s="457" t="s">
        <v>53</v>
      </c>
      <c r="B130" s="457" t="s">
        <v>94</v>
      </c>
      <c r="C130" s="457" t="s">
        <v>37</v>
      </c>
      <c r="D130" s="457" t="s">
        <v>429</v>
      </c>
      <c r="E130" s="190" t="s">
        <v>428</v>
      </c>
      <c r="F130" s="5" t="str">
        <f t="shared" si="2"/>
        <v>04 2 02 20830</v>
      </c>
      <c r="G130" s="1" t="str">
        <f>INDEX('2017 реш'!$A:$B,MATCH($F130,'2017 реш'!$B:$B,0),1)</f>
        <v>Расходы на прочие мероприятия  в области дорожного хозяйства</v>
      </c>
      <c r="H130" s="553">
        <f t="shared" si="3"/>
        <v>1</v>
      </c>
    </row>
    <row r="131" spans="1:8" ht="37.5" hidden="1">
      <c r="A131" s="457" t="s">
        <v>53</v>
      </c>
      <c r="B131" s="457" t="s">
        <v>94</v>
      </c>
      <c r="C131" s="457" t="s">
        <v>37</v>
      </c>
      <c r="D131" s="457" t="s">
        <v>434</v>
      </c>
      <c r="E131" s="190" t="s">
        <v>1320</v>
      </c>
      <c r="F131" s="5" t="str">
        <f t="shared" si="2"/>
        <v>04 2 02 21010</v>
      </c>
      <c r="G131" s="1" t="str">
        <f>INDEX('2017 реш'!$A:$B,MATCH($F131,'2017 реш'!$B:$B,0),1)</f>
        <v>Расходы на приобретение техники для уборки дорог и тротуаров (на условиях финансовой аренды (лизинга)</v>
      </c>
      <c r="H131" s="553">
        <f t="shared" si="3"/>
        <v>1</v>
      </c>
    </row>
    <row r="132" spans="1:8" ht="131.25" hidden="1">
      <c r="A132" s="457" t="s">
        <v>53</v>
      </c>
      <c r="B132" s="457" t="s">
        <v>94</v>
      </c>
      <c r="C132" s="457" t="s">
        <v>37</v>
      </c>
      <c r="D132" s="457" t="s">
        <v>1559</v>
      </c>
      <c r="E132" s="190" t="s">
        <v>1658</v>
      </c>
      <c r="F132" s="5" t="str">
        <f t="shared" si="2"/>
        <v>04 2 02 21030</v>
      </c>
      <c r="G132" s="1" t="str">
        <f>INDEX('2017 реш'!$A:$B,MATCH($F132,'2017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H132" s="553">
        <f t="shared" si="3"/>
        <v>1</v>
      </c>
    </row>
    <row r="133" spans="1:8" ht="37.5" hidden="1">
      <c r="A133" s="457" t="s">
        <v>53</v>
      </c>
      <c r="B133" s="457" t="s">
        <v>94</v>
      </c>
      <c r="C133" s="457" t="s">
        <v>37</v>
      </c>
      <c r="D133" s="457" t="s">
        <v>1858</v>
      </c>
      <c r="E133" s="190" t="s">
        <v>1659</v>
      </c>
      <c r="F133" s="5" t="str">
        <f t="shared" si="2"/>
        <v>04 2 02 21090</v>
      </c>
      <c r="G133" s="1" t="str">
        <f>INDEX('2017 реш'!$A:$B,MATCH($F133,'2017 реш'!$B:$B,0),1)</f>
        <v>Расходы на содержание автомобильных дорог общего пользования местного значения</v>
      </c>
      <c r="H133" s="553">
        <f t="shared" si="3"/>
        <v>1</v>
      </c>
    </row>
    <row r="134" spans="1:8" ht="93.75" hidden="1">
      <c r="A134" s="457" t="s">
        <v>53</v>
      </c>
      <c r="B134" s="457" t="s">
        <v>94</v>
      </c>
      <c r="C134" s="457" t="s">
        <v>37</v>
      </c>
      <c r="D134" s="457" t="s">
        <v>2234</v>
      </c>
      <c r="E134" s="310" t="s">
        <v>1319</v>
      </c>
      <c r="F134" s="5" t="str">
        <f t="shared" si="2"/>
        <v>04 2 02 21410</v>
      </c>
      <c r="G134" s="1" t="str">
        <f>INDEX('2017 реш'!$A:$B,MATCH($F134,'2017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</v>
      </c>
      <c r="H134" s="553">
        <f t="shared" si="3"/>
        <v>1</v>
      </c>
    </row>
    <row r="135" spans="1:8" ht="93.75" hidden="1">
      <c r="A135" s="457" t="s">
        <v>53</v>
      </c>
      <c r="B135" s="457" t="s">
        <v>94</v>
      </c>
      <c r="C135" s="457" t="s">
        <v>37</v>
      </c>
      <c r="D135" s="457" t="s">
        <v>439</v>
      </c>
      <c r="E135" s="190" t="s">
        <v>1663</v>
      </c>
      <c r="F135" s="5" t="str">
        <f t="shared" si="2"/>
        <v>04 2 02 60090</v>
      </c>
      <c r="G135" s="1" t="str">
        <f>INDEX('2017 реш'!$A:$B,MATCH($F135,'2017 реш'!$B:$B,0),1)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H135" s="553">
        <f t="shared" si="3"/>
        <v>1</v>
      </c>
    </row>
    <row r="136" spans="1:8" ht="56.25" hidden="1">
      <c r="A136" s="457" t="s">
        <v>53</v>
      </c>
      <c r="B136" s="457" t="s">
        <v>94</v>
      </c>
      <c r="C136" s="457" t="s">
        <v>37</v>
      </c>
      <c r="D136" s="457" t="s">
        <v>1560</v>
      </c>
      <c r="E136" s="190" t="s">
        <v>1324</v>
      </c>
      <c r="F136" s="5" t="str">
        <f t="shared" si="2"/>
        <v>04 2 02 76460</v>
      </c>
      <c r="G136" s="1" t="str">
        <f>INDEX('2017 реш'!$A:$B,MATCH($F136,'2017 реш'!$B:$B,0),1)</f>
        <v>Капитальный ремонт и ремонт автомобильных дорог общего пользования населенных пунктов за счет средств краевого бюджета</v>
      </c>
      <c r="H136" s="553">
        <f t="shared" si="3"/>
        <v>1</v>
      </c>
    </row>
    <row r="137" spans="1:8" ht="56.25" hidden="1">
      <c r="A137" s="457" t="s">
        <v>53</v>
      </c>
      <c r="B137" s="457" t="s">
        <v>94</v>
      </c>
      <c r="C137" s="457" t="s">
        <v>37</v>
      </c>
      <c r="D137" s="457" t="s">
        <v>1562</v>
      </c>
      <c r="E137" s="190" t="s">
        <v>1664</v>
      </c>
      <c r="F137" s="5" t="str">
        <f t="shared" ref="F137:F200" si="4">CONCATENATE(A137," ",B137," ",C137," ",D137)</f>
        <v>04 2 02 S6460</v>
      </c>
      <c r="G137" s="1" t="str">
        <f>INDEX('2017 реш'!$A:$B,MATCH($F137,'2017 реш'!$B:$B,0),1)</f>
        <v>Капитальный ремонт и ремонт автомобильных дорог общего пользования местного значения в границах города Ставрополя за счет средств местного бюджета</v>
      </c>
      <c r="H137" s="553">
        <f t="shared" ref="H137:H200" si="5">IF(E137=G137,1,0)</f>
        <v>1</v>
      </c>
    </row>
    <row r="138" spans="1:8" ht="75" hidden="1">
      <c r="A138" s="457" t="s">
        <v>53</v>
      </c>
      <c r="B138" s="457" t="s">
        <v>94</v>
      </c>
      <c r="C138" s="457" t="s">
        <v>37</v>
      </c>
      <c r="D138" s="457" t="s">
        <v>1563</v>
      </c>
      <c r="E138" s="264" t="s">
        <v>1665</v>
      </c>
      <c r="F138" s="5" t="str">
        <f t="shared" si="4"/>
        <v>04 2 02 S6470</v>
      </c>
      <c r="G138" s="1" t="str">
        <f>INDEX('2017 реш'!$A:$B,MATCH($F138,'2017 реш'!$B:$B,0),1)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H138" s="553">
        <f t="shared" si="5"/>
        <v>1</v>
      </c>
    </row>
    <row r="139" spans="1:8" ht="39" hidden="1">
      <c r="A139" s="452" t="s">
        <v>53</v>
      </c>
      <c r="B139" s="452" t="s">
        <v>94</v>
      </c>
      <c r="C139" s="452" t="s">
        <v>48</v>
      </c>
      <c r="D139" s="452" t="s">
        <v>13</v>
      </c>
      <c r="E139" s="453" t="s">
        <v>1332</v>
      </c>
      <c r="F139" s="5" t="str">
        <f t="shared" si="4"/>
        <v>04 2 03 00000</v>
      </c>
      <c r="G139" s="1" t="str">
        <f>INDEX('2017 реш'!$A:$B,MATCH($F139,'2017 реш'!$B:$B,0),1)</f>
        <v>Основное мероприятие «Повышение безопасности дорожного движения на территории города Ставрополя»</v>
      </c>
      <c r="H139" s="553">
        <f t="shared" si="5"/>
        <v>1</v>
      </c>
    </row>
    <row r="140" spans="1:8" ht="37.5" hidden="1">
      <c r="A140" s="457" t="s">
        <v>53</v>
      </c>
      <c r="B140" s="457" t="s">
        <v>94</v>
      </c>
      <c r="C140" s="457" t="s">
        <v>48</v>
      </c>
      <c r="D140" s="457" t="s">
        <v>22</v>
      </c>
      <c r="E140" s="140" t="s">
        <v>34</v>
      </c>
      <c r="F140" s="5" t="str">
        <f t="shared" si="4"/>
        <v>04 2 03 11010</v>
      </c>
      <c r="G140" s="1" t="str">
        <f>INDEX('2017 реш'!$A:$B,MATCH($F140,'2017 реш'!$B:$B,0),1)</f>
        <v>Расходы на обеспечение деятельности (оказание услуг) муниципальных учреждений</v>
      </c>
      <c r="H140" s="553">
        <f t="shared" si="5"/>
        <v>1</v>
      </c>
    </row>
    <row r="141" spans="1:8" ht="56.25" hidden="1">
      <c r="A141" s="457" t="s">
        <v>53</v>
      </c>
      <c r="B141" s="457" t="s">
        <v>94</v>
      </c>
      <c r="C141" s="457" t="s">
        <v>48</v>
      </c>
      <c r="D141" s="457" t="s">
        <v>445</v>
      </c>
      <c r="E141" s="190" t="s">
        <v>1333</v>
      </c>
      <c r="F141" s="5" t="str">
        <f t="shared" si="4"/>
        <v>04 2 03 20570</v>
      </c>
      <c r="G141" s="1" t="str">
        <f>INDEX('2017 реш'!$A:$B,MATCH($F141,'2017 реш'!$B:$B,0),1)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H141" s="553">
        <f t="shared" si="5"/>
        <v>1</v>
      </c>
    </row>
    <row r="142" spans="1:8" s="670" customFormat="1" ht="112.5">
      <c r="A142" s="301" t="s">
        <v>53</v>
      </c>
      <c r="B142" s="301" t="s">
        <v>94</v>
      </c>
      <c r="C142" s="301" t="s">
        <v>48</v>
      </c>
      <c r="D142" s="301" t="s">
        <v>450</v>
      </c>
      <c r="E142" s="667" t="s">
        <v>1334</v>
      </c>
      <c r="F142" s="320" t="str">
        <f t="shared" si="4"/>
        <v>04 2 03 20920</v>
      </c>
      <c r="G142" s="668" t="e">
        <f>INDEX('2017 реш'!$A:$B,MATCH($F142,'2017 реш'!$B:$B,0),1)</f>
        <v>#N/A</v>
      </c>
      <c r="H142" s="669" t="e">
        <f t="shared" si="5"/>
        <v>#N/A</v>
      </c>
    </row>
    <row r="143" spans="1:8" ht="37.5" hidden="1">
      <c r="A143" s="25" t="s">
        <v>53</v>
      </c>
      <c r="B143" s="25" t="s">
        <v>316</v>
      </c>
      <c r="C143" s="25" t="s">
        <v>12</v>
      </c>
      <c r="D143" s="25" t="s">
        <v>13</v>
      </c>
      <c r="E143" s="223" t="s">
        <v>2220</v>
      </c>
      <c r="F143" s="5" t="str">
        <f t="shared" si="4"/>
        <v>04 3 00 00000</v>
      </c>
      <c r="G143" s="1" t="str">
        <f>INDEX('2017 реш'!$A:$B,MATCH($F143,'2017 реш'!$B:$B,0),1)</f>
        <v>Подпрограмма «Формирование современной городской среды на территории города Ставрополя»</v>
      </c>
      <c r="H143" s="553">
        <f t="shared" si="5"/>
        <v>1</v>
      </c>
    </row>
    <row r="144" spans="1:8" ht="56.25" hidden="1">
      <c r="A144" s="452" t="s">
        <v>53</v>
      </c>
      <c r="B144" s="452" t="s">
        <v>316</v>
      </c>
      <c r="C144" s="452" t="s">
        <v>7</v>
      </c>
      <c r="D144" s="452" t="s">
        <v>13</v>
      </c>
      <c r="E144" s="453" t="s">
        <v>1335</v>
      </c>
      <c r="F144" s="5" t="str">
        <f t="shared" si="4"/>
        <v>04 3 01 00000</v>
      </c>
      <c r="G144" s="1" t="str">
        <f>INDEX('2017 реш'!$A:$B,MATCH($F144,'2017 реш'!$B:$B,0),1)</f>
        <v>Основное мероприятие «Осуществление деятельности по использованию, охране, защите и воспроизводству городских лесов»</v>
      </c>
      <c r="H144" s="553">
        <f t="shared" si="5"/>
        <v>1</v>
      </c>
    </row>
    <row r="145" spans="1:8" ht="37.5" hidden="1">
      <c r="A145" s="457" t="s">
        <v>53</v>
      </c>
      <c r="B145" s="457" t="s">
        <v>316</v>
      </c>
      <c r="C145" s="457" t="s">
        <v>7</v>
      </c>
      <c r="D145" s="457" t="s">
        <v>22</v>
      </c>
      <c r="E145" s="140" t="s">
        <v>34</v>
      </c>
      <c r="F145" s="5" t="str">
        <f t="shared" si="4"/>
        <v>04 3 01 11010</v>
      </c>
      <c r="G145" s="1" t="str">
        <f>INDEX('2017 реш'!$A:$B,MATCH($F145,'2017 реш'!$B:$B,0),1)</f>
        <v>Расходы на обеспечение деятельности (оказание услуг) муниципальных учреждений</v>
      </c>
      <c r="H145" s="553">
        <f t="shared" si="5"/>
        <v>1</v>
      </c>
    </row>
    <row r="146" spans="1:8" ht="56.25" hidden="1">
      <c r="A146" s="452" t="s">
        <v>53</v>
      </c>
      <c r="B146" s="452" t="s">
        <v>316</v>
      </c>
      <c r="C146" s="452" t="s">
        <v>37</v>
      </c>
      <c r="D146" s="452" t="s">
        <v>13</v>
      </c>
      <c r="E146" s="453" t="s">
        <v>1337</v>
      </c>
      <c r="F146" s="5" t="str">
        <f t="shared" si="4"/>
        <v>04 3 02 00000</v>
      </c>
      <c r="G146" s="1" t="str">
        <f>INDEX('2017 реш'!$A:$B,MATCH($F146,'2017 реш'!$B:$B,0),1)</f>
        <v>Основное мероприятие «Создание и обеспечение надлежащего состояния мест захоронения на территории города Ставрополя»</v>
      </c>
      <c r="H146" s="553">
        <f t="shared" si="5"/>
        <v>1</v>
      </c>
    </row>
    <row r="147" spans="1:8" ht="56.25" hidden="1">
      <c r="A147" s="457" t="s">
        <v>53</v>
      </c>
      <c r="B147" s="457" t="s">
        <v>316</v>
      </c>
      <c r="C147" s="457" t="s">
        <v>37</v>
      </c>
      <c r="D147" s="457" t="s">
        <v>463</v>
      </c>
      <c r="E147" s="190" t="s">
        <v>2285</v>
      </c>
      <c r="F147" s="5" t="str">
        <f t="shared" si="4"/>
        <v>04 3 02 20290</v>
      </c>
      <c r="G147" s="1" t="str">
        <f>INDEX('2017 реш'!$A:$B,MATCH($F147,'2017 реш'!$B:$B,0),1)</f>
        <v>Расходы на проектирование, устройство, благоустройство и содержание муниципальных общественных кладбищ города Ставрополя</v>
      </c>
      <c r="H147" s="553">
        <f t="shared" si="5"/>
        <v>1</v>
      </c>
    </row>
    <row r="148" spans="1:8" ht="58.5" hidden="1">
      <c r="A148" s="452" t="s">
        <v>53</v>
      </c>
      <c r="B148" s="452" t="s">
        <v>316</v>
      </c>
      <c r="C148" s="452" t="s">
        <v>48</v>
      </c>
      <c r="D148" s="452" t="s">
        <v>13</v>
      </c>
      <c r="E148" s="453" t="s">
        <v>1342</v>
      </c>
      <c r="F148" s="5" t="str">
        <f t="shared" si="4"/>
        <v>04 3 03 00000</v>
      </c>
      <c r="G148" s="1" t="str">
        <f>INDEX('2017 реш'!$A:$B,MATCH($F148,'2017 реш'!$B:$B,0),1)</f>
        <v>Основное мероприятие «Организация отлова и содержания безнадзорных животных, сбор трупов и их захоронение в установленном порядке»</v>
      </c>
      <c r="H148" s="553">
        <f t="shared" si="5"/>
        <v>1</v>
      </c>
    </row>
    <row r="149" spans="1:8" ht="37.5" hidden="1">
      <c r="A149" s="14" t="s">
        <v>53</v>
      </c>
      <c r="B149" s="14" t="s">
        <v>316</v>
      </c>
      <c r="C149" s="440" t="s">
        <v>48</v>
      </c>
      <c r="D149" s="440">
        <v>77150</v>
      </c>
      <c r="E149" s="190" t="s">
        <v>1343</v>
      </c>
      <c r="F149" s="5" t="str">
        <f t="shared" si="4"/>
        <v>04 3 03 77150</v>
      </c>
      <c r="G149" s="1" t="str">
        <f>INDEX('2017 реш'!$A:$B,MATCH($F149,'2017 реш'!$B:$B,0),1)</f>
        <v>Организация проведения на территории города Ставрополя мероприятий по отлову и содержанию безнадзорных животных</v>
      </c>
      <c r="H149" s="553">
        <f t="shared" si="5"/>
        <v>1</v>
      </c>
    </row>
    <row r="150" spans="1:8" ht="39" hidden="1">
      <c r="A150" s="452" t="s">
        <v>53</v>
      </c>
      <c r="B150" s="452" t="s">
        <v>316</v>
      </c>
      <c r="C150" s="452" t="s">
        <v>53</v>
      </c>
      <c r="D150" s="452" t="s">
        <v>13</v>
      </c>
      <c r="E150" s="453" t="s">
        <v>1344</v>
      </c>
      <c r="F150" s="5" t="str">
        <f t="shared" si="4"/>
        <v>04 3 04 00000</v>
      </c>
      <c r="G150" s="1" t="str">
        <f>INDEX('2017 реш'!$A:$B,MATCH($F150,'2017 реш'!$B:$B,0),1)</f>
        <v>Основное мероприятие «Благоустройство территории города Ставрополя»</v>
      </c>
      <c r="H150" s="553">
        <f t="shared" si="5"/>
        <v>1</v>
      </c>
    </row>
    <row r="151" spans="1:8" ht="37.5" hidden="1">
      <c r="A151" s="457" t="s">
        <v>53</v>
      </c>
      <c r="B151" s="457" t="s">
        <v>316</v>
      </c>
      <c r="C151" s="457" t="s">
        <v>53</v>
      </c>
      <c r="D151" s="457" t="s">
        <v>22</v>
      </c>
      <c r="E151" s="190" t="s">
        <v>34</v>
      </c>
      <c r="F151" s="5" t="str">
        <f t="shared" si="4"/>
        <v>04 3 04 11010</v>
      </c>
      <c r="G151" s="1" t="str">
        <f>INDEX('2017 реш'!$A:$B,MATCH($F151,'2017 реш'!$B:$B,0),1)</f>
        <v>Расходы на обеспечение деятельности (оказание услуг) муниципальных учреждений</v>
      </c>
      <c r="H151" s="553">
        <f t="shared" si="5"/>
        <v>1</v>
      </c>
    </row>
    <row r="152" spans="1:8" ht="37.5" hidden="1">
      <c r="A152" s="457" t="s">
        <v>53</v>
      </c>
      <c r="B152" s="457" t="s">
        <v>316</v>
      </c>
      <c r="C152" s="457" t="s">
        <v>53</v>
      </c>
      <c r="D152" s="457" t="s">
        <v>472</v>
      </c>
      <c r="E152" s="265" t="s">
        <v>1668</v>
      </c>
      <c r="F152" s="5" t="str">
        <f t="shared" si="4"/>
        <v>04 3 04 20280</v>
      </c>
      <c r="G152" s="1" t="str">
        <f>INDEX('2017 реш'!$A:$B,MATCH($F152,'2017 реш'!$B:$B,0),1)</f>
        <v>Расходы на обеспечение уличного освещения территории города Ставрополя</v>
      </c>
      <c r="H152" s="553">
        <f t="shared" si="5"/>
        <v>1</v>
      </c>
    </row>
    <row r="153" spans="1:8" ht="37.5" hidden="1">
      <c r="A153" s="457" t="s">
        <v>53</v>
      </c>
      <c r="B153" s="457" t="s">
        <v>316</v>
      </c>
      <c r="C153" s="457" t="s">
        <v>53</v>
      </c>
      <c r="D153" s="457" t="s">
        <v>477</v>
      </c>
      <c r="E153" s="190" t="s">
        <v>476</v>
      </c>
      <c r="F153" s="5" t="str">
        <f t="shared" si="4"/>
        <v>04 3 04 20300</v>
      </c>
      <c r="G153" s="1" t="str">
        <f>INDEX('2017 реш'!$A:$B,MATCH($F153,'2017 реш'!$B:$B,0),1)</f>
        <v>Расходы на прочие мероприятия по благоустройству территории города Ставрополя</v>
      </c>
      <c r="H153" s="553">
        <f t="shared" si="5"/>
        <v>1</v>
      </c>
    </row>
    <row r="154" spans="1:8" ht="37.5" hidden="1">
      <c r="A154" s="457" t="s">
        <v>53</v>
      </c>
      <c r="B154" s="457" t="s">
        <v>316</v>
      </c>
      <c r="C154" s="457" t="s">
        <v>53</v>
      </c>
      <c r="D154" s="457" t="s">
        <v>482</v>
      </c>
      <c r="E154" s="190" t="s">
        <v>481</v>
      </c>
      <c r="F154" s="5" t="str">
        <f t="shared" si="4"/>
        <v>04 3 04 20780</v>
      </c>
      <c r="G154" s="1" t="str">
        <f>INDEX('2017 реш'!$A:$B,MATCH($F154,'2017 реш'!$B:$B,0),1)</f>
        <v>Расходы на проведение мероприятий по озеленению территории города Ставрополя</v>
      </c>
      <c r="H154" s="553">
        <f t="shared" si="5"/>
        <v>1</v>
      </c>
    </row>
    <row r="155" spans="1:8" ht="93.75" hidden="1">
      <c r="A155" s="457" t="s">
        <v>53</v>
      </c>
      <c r="B155" s="457" t="s">
        <v>316</v>
      </c>
      <c r="C155" s="457" t="s">
        <v>53</v>
      </c>
      <c r="D155" s="457" t="s">
        <v>487</v>
      </c>
      <c r="E155" s="190" t="s">
        <v>1345</v>
      </c>
      <c r="F155" s="5" t="str">
        <f t="shared" si="4"/>
        <v>04 3 04 20790</v>
      </c>
      <c r="G155" s="1" t="str">
        <f>INDEX('2017 реш'!$A:$B,MATCH($F155,'2017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v>
      </c>
      <c r="H155" s="553">
        <f t="shared" si="5"/>
        <v>1</v>
      </c>
    </row>
    <row r="156" spans="1:8" ht="93.75" hidden="1">
      <c r="A156" s="447" t="s">
        <v>53</v>
      </c>
      <c r="B156" s="447" t="s">
        <v>316</v>
      </c>
      <c r="C156" s="447" t="s">
        <v>53</v>
      </c>
      <c r="D156" s="447" t="s">
        <v>492</v>
      </c>
      <c r="E156" s="190" t="s">
        <v>1346</v>
      </c>
      <c r="F156" s="5" t="str">
        <f t="shared" si="4"/>
        <v>04 3 04 20800</v>
      </c>
      <c r="G156" s="1" t="str">
        <f>INDEX('2017 реш'!$A:$B,MATCH($F156,'2017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H156" s="553">
        <f t="shared" si="5"/>
        <v>1</v>
      </c>
    </row>
    <row r="157" spans="1:8" ht="37.5" hidden="1">
      <c r="A157" s="457" t="s">
        <v>53</v>
      </c>
      <c r="B157" s="457" t="s">
        <v>316</v>
      </c>
      <c r="C157" s="457" t="s">
        <v>53</v>
      </c>
      <c r="D157" s="457" t="s">
        <v>1859</v>
      </c>
      <c r="E157" s="190" t="s">
        <v>1669</v>
      </c>
      <c r="F157" s="5" t="str">
        <f t="shared" si="4"/>
        <v>04 3 04 21070</v>
      </c>
      <c r="G157" s="1" t="str">
        <f>INDEX('2017 реш'!$A:$B,MATCH($F157,'2017 реш'!$B:$B,0),1)</f>
        <v>Расходы на проведение работ по уходу за зелеными насаждениями</v>
      </c>
      <c r="H157" s="553">
        <f t="shared" si="5"/>
        <v>1</v>
      </c>
    </row>
    <row r="158" spans="1:8" ht="93.75" hidden="1">
      <c r="A158" s="457" t="s">
        <v>53</v>
      </c>
      <c r="B158" s="457" t="s">
        <v>316</v>
      </c>
      <c r="C158" s="457" t="s">
        <v>53</v>
      </c>
      <c r="D158" s="457" t="s">
        <v>1860</v>
      </c>
      <c r="E158" s="190" t="s">
        <v>1671</v>
      </c>
      <c r="F158" s="5" t="str">
        <f t="shared" si="4"/>
        <v>04 3 04 21080</v>
      </c>
      <c r="G158" s="1" t="str">
        <f>INDEX('2017 реш'!$A:$B,MATCH($F158,'2017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центральной части города Ставрополя</v>
      </c>
      <c r="H158" s="553">
        <f t="shared" si="5"/>
        <v>1</v>
      </c>
    </row>
    <row r="159" spans="1:8" ht="93.75" hidden="1">
      <c r="A159" s="457" t="s">
        <v>53</v>
      </c>
      <c r="B159" s="457" t="s">
        <v>316</v>
      </c>
      <c r="C159" s="457" t="s">
        <v>53</v>
      </c>
      <c r="D159" s="457" t="s">
        <v>2235</v>
      </c>
      <c r="E159" s="310" t="s">
        <v>2236</v>
      </c>
      <c r="F159" s="5" t="str">
        <f t="shared" si="4"/>
        <v>04 3 04 21390</v>
      </c>
      <c r="G159" s="1" t="str">
        <f>INDEX('2017 реш'!$A:$B,MATCH($F159,'2017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 благоустройство центральной части города Ставрополя</v>
      </c>
      <c r="H159" s="553">
        <f t="shared" si="5"/>
        <v>1</v>
      </c>
    </row>
    <row r="160" spans="1:8" ht="45" hidden="1">
      <c r="A160" s="207" t="s">
        <v>62</v>
      </c>
      <c r="B160" s="207" t="s">
        <v>8</v>
      </c>
      <c r="C160" s="207" t="s">
        <v>12</v>
      </c>
      <c r="D160" s="207" t="s">
        <v>13</v>
      </c>
      <c r="E160" s="267" t="s">
        <v>1675</v>
      </c>
      <c r="F160" s="5" t="str">
        <f t="shared" si="4"/>
        <v>05 0 00 00000</v>
      </c>
      <c r="G160" s="1" t="str">
        <f>INDEX('2017 реш'!$A:$B,MATCH($F160,'2017 реш'!$B:$B,0),1)</f>
        <v>Муниципальная программа «Развитие градостроительства на территории города Ставрополя»</v>
      </c>
      <c r="H160" s="553">
        <f t="shared" si="5"/>
        <v>1</v>
      </c>
    </row>
    <row r="161" spans="1:8" ht="56.25" hidden="1">
      <c r="A161" s="25" t="s">
        <v>62</v>
      </c>
      <c r="B161" s="25" t="s">
        <v>105</v>
      </c>
      <c r="C161" s="25" t="s">
        <v>12</v>
      </c>
      <c r="D161" s="25" t="s">
        <v>13</v>
      </c>
      <c r="E161" s="223" t="s">
        <v>1676</v>
      </c>
      <c r="F161" s="5" t="str">
        <f t="shared" si="4"/>
        <v>05 Б 00 00000</v>
      </c>
      <c r="G161" s="1" t="str">
        <f>INDEX('2017 реш'!$A:$B,MATCH($F161,'2017 реш'!$B:$B,0),1)</f>
        <v>Расходы в рамках реализации муниципальной программы «Развитие градостроительства на территории города Ставрополя»</v>
      </c>
      <c r="H161" s="553">
        <f t="shared" si="5"/>
        <v>1</v>
      </c>
    </row>
    <row r="162" spans="1:8" ht="78" hidden="1">
      <c r="A162" s="452" t="s">
        <v>62</v>
      </c>
      <c r="B162" s="452" t="s">
        <v>105</v>
      </c>
      <c r="C162" s="452" t="s">
        <v>7</v>
      </c>
      <c r="D162" s="452" t="s">
        <v>13</v>
      </c>
      <c r="E162" s="453" t="s">
        <v>1349</v>
      </c>
      <c r="F162" s="5" t="str">
        <f t="shared" si="4"/>
        <v>05 Б 01 00000</v>
      </c>
      <c r="G162" s="1" t="str">
        <f>INDEX('2017 реш'!$A:$B,MATCH($F162,'2017 реш'!$B:$B,0),1)</f>
        <v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v>
      </c>
      <c r="H162" s="553">
        <f t="shared" si="5"/>
        <v>1</v>
      </c>
    </row>
    <row r="163" spans="1:8" ht="37.5" hidden="1">
      <c r="A163" s="440" t="s">
        <v>62</v>
      </c>
      <c r="B163" s="440" t="s">
        <v>105</v>
      </c>
      <c r="C163" s="440" t="s">
        <v>7</v>
      </c>
      <c r="D163" s="440" t="s">
        <v>503</v>
      </c>
      <c r="E163" s="190" t="s">
        <v>1679</v>
      </c>
      <c r="F163" s="5" t="str">
        <f t="shared" si="4"/>
        <v>05 Б 01 20390</v>
      </c>
      <c r="G163" s="1" t="str">
        <f>INDEX('2017 реш'!$A:$B,MATCH($F163,'2017 реш'!$B:$B,0),1)</f>
        <v>Расходы на подготовку документов территориального планирования города Ставрополя</v>
      </c>
      <c r="H163" s="553">
        <f t="shared" si="5"/>
        <v>1</v>
      </c>
    </row>
    <row r="164" spans="1:8" ht="93.75" hidden="1">
      <c r="A164" s="452" t="s">
        <v>62</v>
      </c>
      <c r="B164" s="452" t="s">
        <v>105</v>
      </c>
      <c r="C164" s="452" t="s">
        <v>37</v>
      </c>
      <c r="D164" s="452" t="s">
        <v>13</v>
      </c>
      <c r="E164" s="453" t="s">
        <v>1681</v>
      </c>
      <c r="F164" s="5" t="str">
        <f t="shared" si="4"/>
        <v>05 Б 02 00000</v>
      </c>
      <c r="G164" s="1" t="str">
        <f>INDEX('2017 реш'!$A:$B,MATCH($F164,'2017 реш'!$B:$B,0),1)</f>
        <v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v>
      </c>
      <c r="H164" s="553">
        <f t="shared" si="5"/>
        <v>1</v>
      </c>
    </row>
    <row r="165" spans="1:8" hidden="1">
      <c r="A165" s="440" t="s">
        <v>62</v>
      </c>
      <c r="B165" s="440" t="s">
        <v>105</v>
      </c>
      <c r="C165" s="440" t="s">
        <v>37</v>
      </c>
      <c r="D165" s="440" t="s">
        <v>1896</v>
      </c>
      <c r="E165" s="190" t="s">
        <v>1897</v>
      </c>
      <c r="F165" s="5" t="str">
        <f t="shared" si="4"/>
        <v>05 Б 02 21190</v>
      </c>
      <c r="G165" s="1" t="str">
        <f>INDEX('2017 реш'!$A:$B,MATCH($F165,'2017 реш'!$B:$B,0),1)</f>
        <v>Расходы на разработку градостроительной документации</v>
      </c>
      <c r="H165" s="553">
        <f t="shared" si="5"/>
        <v>1</v>
      </c>
    </row>
    <row r="166" spans="1:8" ht="45" hidden="1">
      <c r="A166" s="9" t="s">
        <v>68</v>
      </c>
      <c r="B166" s="9" t="s">
        <v>8</v>
      </c>
      <c r="C166" s="9" t="s">
        <v>12</v>
      </c>
      <c r="D166" s="9" t="s">
        <v>13</v>
      </c>
      <c r="E166" s="136" t="s">
        <v>1684</v>
      </c>
      <c r="F166" s="5" t="str">
        <f t="shared" si="4"/>
        <v>06 0 00 00000</v>
      </c>
      <c r="G166" s="1" t="str">
        <f>INDEX('2017 реш'!$A:$B,MATCH($F166,'2017 реш'!$B:$B,0),1)</f>
        <v>Муниципальная программа «Обеспечение жильем молодых семей в городе Ставрополе»</v>
      </c>
      <c r="H166" s="553">
        <f t="shared" si="5"/>
        <v>1</v>
      </c>
    </row>
    <row r="167" spans="1:8" ht="37.5" hidden="1">
      <c r="A167" s="25" t="s">
        <v>68</v>
      </c>
      <c r="B167" s="25" t="s">
        <v>105</v>
      </c>
      <c r="C167" s="25" t="s">
        <v>12</v>
      </c>
      <c r="D167" s="25" t="s">
        <v>13</v>
      </c>
      <c r="E167" s="223" t="s">
        <v>1685</v>
      </c>
      <c r="F167" s="5" t="str">
        <f t="shared" si="4"/>
        <v>06 Б 00 00000</v>
      </c>
      <c r="G167" s="1" t="str">
        <f>INDEX('2017 реш'!$A:$B,MATCH($F167,'2017 реш'!$B:$B,0),1)</f>
        <v xml:space="preserve">Расходы в рамках реализации муниципальной программы «Обеспечение жильем молодых семей в городе Ставрополе»  </v>
      </c>
      <c r="H167" s="553">
        <f t="shared" si="5"/>
        <v>1</v>
      </c>
    </row>
    <row r="168" spans="1:8" ht="39" hidden="1">
      <c r="A168" s="452" t="s">
        <v>68</v>
      </c>
      <c r="B168" s="452" t="s">
        <v>105</v>
      </c>
      <c r="C168" s="452" t="s">
        <v>7</v>
      </c>
      <c r="D168" s="452" t="s">
        <v>13</v>
      </c>
      <c r="E168" s="453" t="s">
        <v>1351</v>
      </c>
      <c r="F168" s="5" t="str">
        <f t="shared" si="4"/>
        <v>06 Б 01 00000</v>
      </c>
      <c r="G168" s="1" t="str">
        <f>INDEX('2017 реш'!$A:$B,MATCH($F168,'2017 реш'!$B:$B,0),1)</f>
        <v>Основное мероприятие «Предоставление молодым семьям социальных выплат»</v>
      </c>
      <c r="H168" s="553">
        <f t="shared" si="5"/>
        <v>1</v>
      </c>
    </row>
    <row r="169" spans="1:8" ht="168.75" hidden="1">
      <c r="A169" s="440" t="s">
        <v>68</v>
      </c>
      <c r="B169" s="440" t="s">
        <v>105</v>
      </c>
      <c r="C169" s="440" t="s">
        <v>7</v>
      </c>
      <c r="D169" s="440" t="s">
        <v>2237</v>
      </c>
      <c r="E169" s="310" t="s">
        <v>2238</v>
      </c>
      <c r="F169" s="5" t="str">
        <f t="shared" si="4"/>
        <v>06 Б 01 77360</v>
      </c>
      <c r="G169" s="1" t="str">
        <f>INDEX('2017 реш'!$A:$B,MATCH($F169,'2017 реш'!$B:$B,0),1)</f>
        <v>Предоставление молодым семьям, являющимися по состоянию на 01 января 2017 года  участниками подпрограммы «Обеспечение жильем молодых семей» федеральной целевой программы «Жилище» на 2015-2020 годы, нуждающимся в улучшении жилищных условий, имеющим трех и более детей, в которых один из супругов или родитель в неполной семье достигает в 2017 году возраста 36 лет, социальных выплат на приобретение (строительство) жилья в 2017 году, за счет средств краевого бюджета</v>
      </c>
      <c r="H169" s="553">
        <f t="shared" si="5"/>
        <v>1</v>
      </c>
    </row>
    <row r="170" spans="1:8" ht="168.75" hidden="1">
      <c r="A170" s="440" t="s">
        <v>68</v>
      </c>
      <c r="B170" s="440" t="s">
        <v>105</v>
      </c>
      <c r="C170" s="440" t="s">
        <v>7</v>
      </c>
      <c r="D170" s="440" t="s">
        <v>2239</v>
      </c>
      <c r="E170" s="310" t="s">
        <v>2240</v>
      </c>
      <c r="F170" s="5" t="str">
        <f t="shared" si="4"/>
        <v>06 Б 01 S7360</v>
      </c>
      <c r="G170" s="1" t="str">
        <f>INDEX('2017 реш'!$A:$B,MATCH($F170,'2017 реш'!$B:$B,0),1)</f>
        <v>Предоставление молодым семьям, являющимися по состоянию на 01 января 2017 года  участниками подпрограммы «Обеспечение жильем молодых семей» федеральной целевой программы «Жилище» на 2015 - 2020 годы, нуждающимся в улучшении жилищных условий, имеющим трех и более детей, в которых один из супругов или родитель в неполной семье достигает в 2017 году возраста 36 лет, социальных выплат на приобретение (строительство) жилья в 2017 году, за счет средств местного бюджета</v>
      </c>
      <c r="H170" s="553">
        <f t="shared" si="5"/>
        <v>1</v>
      </c>
    </row>
    <row r="171" spans="1:8" ht="45" hidden="1">
      <c r="A171" s="9" t="s">
        <v>73</v>
      </c>
      <c r="B171" s="9" t="s">
        <v>8</v>
      </c>
      <c r="C171" s="9" t="s">
        <v>12</v>
      </c>
      <c r="D171" s="9" t="s">
        <v>13</v>
      </c>
      <c r="E171" s="136" t="s">
        <v>1690</v>
      </c>
      <c r="F171" s="5" t="str">
        <f t="shared" si="4"/>
        <v>07 0 00 00000</v>
      </c>
      <c r="G171" s="1" t="str">
        <f>INDEX('2017 реш'!$A:$B,MATCH($F171,'2017 реш'!$B:$B,0),1)</f>
        <v>Муниципальная программа «Культура города Ставрополя»</v>
      </c>
      <c r="H171" s="553">
        <f t="shared" si="5"/>
        <v>1</v>
      </c>
    </row>
    <row r="172" spans="1:8" ht="75" hidden="1">
      <c r="A172" s="25" t="s">
        <v>73</v>
      </c>
      <c r="B172" s="25" t="s">
        <v>15</v>
      </c>
      <c r="C172" s="25" t="s">
        <v>12</v>
      </c>
      <c r="D172" s="25" t="s">
        <v>13</v>
      </c>
      <c r="E172" s="223" t="s">
        <v>530</v>
      </c>
      <c r="F172" s="5" t="str">
        <f t="shared" si="4"/>
        <v>07 1 00 00000</v>
      </c>
      <c r="G172" s="1" t="str">
        <f>INDEX('2017 реш'!$A:$B,MATCH($F172,'2017 реш'!$B:$B,0),1)</f>
        <v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 </v>
      </c>
      <c r="H172" s="553">
        <f t="shared" si="5"/>
        <v>1</v>
      </c>
    </row>
    <row r="173" spans="1:8" ht="112.5" hidden="1">
      <c r="A173" s="452" t="s">
        <v>73</v>
      </c>
      <c r="B173" s="452" t="s">
        <v>15</v>
      </c>
      <c r="C173" s="452" t="s">
        <v>7</v>
      </c>
      <c r="D173" s="452" t="s">
        <v>13</v>
      </c>
      <c r="E173" s="453" t="s">
        <v>1367</v>
      </c>
      <c r="F173" s="5" t="str">
        <f t="shared" si="4"/>
        <v>07 1 01 00000</v>
      </c>
      <c r="G173" s="1" t="str">
        <f>INDEX('2017 реш'!$A:$B,MATCH($F173,'2017 реш'!$B:$B,0),1)</f>
        <v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v>
      </c>
      <c r="H173" s="553">
        <f t="shared" si="5"/>
        <v>1</v>
      </c>
    </row>
    <row r="174" spans="1:8" ht="37.5" hidden="1">
      <c r="A174" s="440" t="s">
        <v>73</v>
      </c>
      <c r="B174" s="440" t="s">
        <v>15</v>
      </c>
      <c r="C174" s="440" t="s">
        <v>7</v>
      </c>
      <c r="D174" s="440" t="s">
        <v>535</v>
      </c>
      <c r="E174" s="450" t="s">
        <v>534</v>
      </c>
      <c r="F174" s="5" t="str">
        <f t="shared" si="4"/>
        <v>07 1 01 20060</v>
      </c>
      <c r="G174" s="1" t="str">
        <f>INDEX('2017 реш'!$A:$B,MATCH($F174,'2017 реш'!$B:$B,0),1)</f>
        <v>Расходы на проведение культурно-массовых мероприятий в городе Ставрополе</v>
      </c>
      <c r="H174" s="553">
        <f t="shared" si="5"/>
        <v>1</v>
      </c>
    </row>
    <row r="175" spans="1:8" ht="37.5" hidden="1">
      <c r="A175" s="440" t="s">
        <v>73</v>
      </c>
      <c r="B175" s="440" t="s">
        <v>15</v>
      </c>
      <c r="C175" s="440" t="s">
        <v>7</v>
      </c>
      <c r="D175" s="440" t="s">
        <v>537</v>
      </c>
      <c r="E175" s="450" t="s">
        <v>1692</v>
      </c>
      <c r="F175" s="5" t="str">
        <f t="shared" si="4"/>
        <v>07 1 01 21130</v>
      </c>
      <c r="G175" s="1" t="str">
        <f>INDEX('2017 реш'!$A:$B,MATCH($F175,'2017 реш'!$B:$B,0),1)</f>
        <v>Расходы на размещение информационных баннеров на лайтбоксах на остановочных пунктах в городе Ставрополе</v>
      </c>
      <c r="H175" s="553">
        <f t="shared" si="5"/>
        <v>1</v>
      </c>
    </row>
    <row r="176" spans="1:8" hidden="1">
      <c r="A176" s="25" t="s">
        <v>73</v>
      </c>
      <c r="B176" s="25" t="s">
        <v>94</v>
      </c>
      <c r="C176" s="25" t="s">
        <v>12</v>
      </c>
      <c r="D176" s="25" t="s">
        <v>13</v>
      </c>
      <c r="E176" s="223" t="s">
        <v>540</v>
      </c>
      <c r="F176" s="5" t="str">
        <f t="shared" si="4"/>
        <v>07 2 00 00000</v>
      </c>
      <c r="G176" s="1" t="str">
        <f>INDEX('2017 реш'!$A:$B,MATCH($F176,'2017 реш'!$B:$B,0),1)</f>
        <v>Подпрограмма «Развитие культуры города Ставрополя»</v>
      </c>
      <c r="H176" s="553">
        <f t="shared" si="5"/>
        <v>1</v>
      </c>
    </row>
    <row r="177" spans="1:8" ht="58.5" hidden="1">
      <c r="A177" s="452" t="s">
        <v>73</v>
      </c>
      <c r="B177" s="452" t="s">
        <v>94</v>
      </c>
      <c r="C177" s="452" t="s">
        <v>7</v>
      </c>
      <c r="D177" s="452" t="s">
        <v>13</v>
      </c>
      <c r="E177" s="453" t="s">
        <v>1693</v>
      </c>
      <c r="F177" s="5" t="str">
        <f t="shared" si="4"/>
        <v>07 2 01 00000</v>
      </c>
      <c r="G177" s="1" t="str">
        <f>INDEX('2017 реш'!$A:$B,MATCH($F177,'2017 реш'!$B:$B,0),1)</f>
        <v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v>
      </c>
      <c r="H177" s="553">
        <f t="shared" si="5"/>
        <v>1</v>
      </c>
    </row>
    <row r="178" spans="1:8" ht="37.5" hidden="1">
      <c r="A178" s="440" t="s">
        <v>73</v>
      </c>
      <c r="B178" s="440" t="s">
        <v>94</v>
      </c>
      <c r="C178" s="440" t="s">
        <v>7</v>
      </c>
      <c r="D178" s="457" t="s">
        <v>22</v>
      </c>
      <c r="E178" s="450" t="s">
        <v>34</v>
      </c>
      <c r="F178" s="5" t="str">
        <f t="shared" si="4"/>
        <v>07 2 01 11010</v>
      </c>
      <c r="G178" s="1" t="str">
        <f>INDEX('2017 реш'!$A:$B,MATCH($F178,'2017 реш'!$B:$B,0),1)</f>
        <v>Расходы на обеспечение деятельности (оказание услуг) муниципальных учреждений</v>
      </c>
      <c r="H178" s="553">
        <f t="shared" si="5"/>
        <v>1</v>
      </c>
    </row>
    <row r="179" spans="1:8" ht="75" hidden="1">
      <c r="A179" s="440" t="s">
        <v>73</v>
      </c>
      <c r="B179" s="440" t="s">
        <v>94</v>
      </c>
      <c r="C179" s="440" t="s">
        <v>7</v>
      </c>
      <c r="D179" s="457" t="s">
        <v>1539</v>
      </c>
      <c r="E179" s="450" t="s">
        <v>2221</v>
      </c>
      <c r="F179" s="5" t="str">
        <f t="shared" si="4"/>
        <v>07 2 01 77080</v>
      </c>
      <c r="G179" s="1" t="str">
        <f>INDEX('2017 реш'!$A:$B,MATCH($F179,'2017 реш'!$B:$B,0),1)</f>
        <v>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</v>
      </c>
      <c r="H179" s="553">
        <f t="shared" si="5"/>
        <v>1</v>
      </c>
    </row>
    <row r="180" spans="1:8" ht="37.5" hidden="1">
      <c r="A180" s="440" t="s">
        <v>73</v>
      </c>
      <c r="B180" s="440" t="s">
        <v>94</v>
      </c>
      <c r="C180" s="440" t="s">
        <v>7</v>
      </c>
      <c r="D180" s="457" t="s">
        <v>1536</v>
      </c>
      <c r="E180" s="190" t="s">
        <v>1610</v>
      </c>
      <c r="F180" s="5" t="str">
        <f t="shared" si="4"/>
        <v>07 2 01 77250</v>
      </c>
      <c r="G180" s="1" t="str">
        <f>INDEX('2017 реш'!$A:$B,MATCH($F180,'2017 реш'!$B:$B,0),1)</f>
        <v>Расходы на обеспечение выплаты работникам муниципальных учреждений минимального размера оплаты труда</v>
      </c>
      <c r="H180" s="553">
        <f t="shared" si="5"/>
        <v>1</v>
      </c>
    </row>
    <row r="181" spans="1:8" ht="56.25" hidden="1">
      <c r="A181" s="440" t="s">
        <v>73</v>
      </c>
      <c r="B181" s="440" t="s">
        <v>94</v>
      </c>
      <c r="C181" s="440" t="s">
        <v>7</v>
      </c>
      <c r="D181" s="457" t="s">
        <v>1540</v>
      </c>
      <c r="E181" s="450" t="s">
        <v>2222</v>
      </c>
      <c r="F181" s="5" t="str">
        <f t="shared" si="4"/>
        <v>07 2 01 S7080</v>
      </c>
      <c r="G181" s="1" t="str">
        <f>INDEX('2017 реш'!$A:$B,MATCH($F181,'2017 реш'!$B:$B,0),1)</f>
        <v>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</v>
      </c>
      <c r="H181" s="553">
        <f t="shared" si="5"/>
        <v>1</v>
      </c>
    </row>
    <row r="182" spans="1:8" ht="39" hidden="1">
      <c r="A182" s="452" t="s">
        <v>73</v>
      </c>
      <c r="B182" s="452" t="s">
        <v>94</v>
      </c>
      <c r="C182" s="452" t="s">
        <v>37</v>
      </c>
      <c r="D182" s="452" t="s">
        <v>13</v>
      </c>
      <c r="E182" s="453" t="s">
        <v>1373</v>
      </c>
      <c r="F182" s="5" t="str">
        <f t="shared" si="4"/>
        <v>07 2 02 00000</v>
      </c>
      <c r="G182" s="1" t="str">
        <f>INDEX('2017 реш'!$A:$B,MATCH($F182,'2017 реш'!$B:$B,0),1)</f>
        <v>Основное мероприятие «Обеспечение деятельности муниципальных учреждений  культурно-досугового типа»</v>
      </c>
      <c r="H182" s="553">
        <f t="shared" si="5"/>
        <v>1</v>
      </c>
    </row>
    <row r="183" spans="1:8" ht="37.5" hidden="1">
      <c r="A183" s="440" t="s">
        <v>73</v>
      </c>
      <c r="B183" s="440" t="s">
        <v>94</v>
      </c>
      <c r="C183" s="440" t="s">
        <v>37</v>
      </c>
      <c r="D183" s="457" t="s">
        <v>22</v>
      </c>
      <c r="E183" s="450" t="s">
        <v>34</v>
      </c>
      <c r="F183" s="5" t="str">
        <f t="shared" si="4"/>
        <v>07 2 02 11010</v>
      </c>
      <c r="G183" s="1" t="str">
        <f>INDEX('2017 реш'!$A:$B,MATCH($F183,'2017 реш'!$B:$B,0),1)</f>
        <v>Расходы на обеспечение деятельности (оказание услуг) муниципальных учреждений</v>
      </c>
      <c r="H183" s="553">
        <f t="shared" si="5"/>
        <v>1</v>
      </c>
    </row>
    <row r="184" spans="1:8" ht="37.5" hidden="1">
      <c r="A184" s="440" t="s">
        <v>73</v>
      </c>
      <c r="B184" s="440" t="s">
        <v>94</v>
      </c>
      <c r="C184" s="440" t="s">
        <v>37</v>
      </c>
      <c r="D184" s="457" t="s">
        <v>1898</v>
      </c>
      <c r="E184" s="450" t="s">
        <v>1899</v>
      </c>
      <c r="F184" s="5" t="str">
        <f t="shared" si="4"/>
        <v>07 2 02 77090</v>
      </c>
      <c r="G184" s="1" t="str">
        <f>INDEX('2017 реш'!$A:$B,MATCH($F184,'2017 реш'!$B:$B,0),1)</f>
        <v>Повышение заработной платы работников муниципальных учреждений культуры за счет средств краевого бюджета</v>
      </c>
      <c r="H184" s="553">
        <f t="shared" si="5"/>
        <v>1</v>
      </c>
    </row>
    <row r="185" spans="1:8" ht="37.5" hidden="1">
      <c r="A185" s="440" t="s">
        <v>73</v>
      </c>
      <c r="B185" s="440" t="s">
        <v>94</v>
      </c>
      <c r="C185" s="440" t="s">
        <v>37</v>
      </c>
      <c r="D185" s="457" t="s">
        <v>1900</v>
      </c>
      <c r="E185" s="450" t="s">
        <v>1899</v>
      </c>
      <c r="F185" s="5" t="str">
        <f t="shared" si="4"/>
        <v>07 2 02 S7090</v>
      </c>
      <c r="G185" s="1" t="str">
        <f>INDEX('2017 реш'!$A:$B,MATCH($F185,'2017 реш'!$B:$B,0),1)</f>
        <v>Повышение заработной платы работников муниципальных учреждений культуры за счет средств местного бюджета</v>
      </c>
      <c r="H185" s="553">
        <f t="shared" si="5"/>
        <v>0</v>
      </c>
    </row>
    <row r="186" spans="1:8" ht="39" hidden="1">
      <c r="A186" s="452" t="s">
        <v>73</v>
      </c>
      <c r="B186" s="452" t="s">
        <v>94</v>
      </c>
      <c r="C186" s="452" t="s">
        <v>48</v>
      </c>
      <c r="D186" s="452" t="s">
        <v>13</v>
      </c>
      <c r="E186" s="453" t="s">
        <v>1374</v>
      </c>
      <c r="F186" s="5" t="str">
        <f t="shared" si="4"/>
        <v>07 2 03 00000</v>
      </c>
      <c r="G186" s="1" t="str">
        <f>INDEX('2017 реш'!$A:$B,MATCH($F186,'2017 реш'!$B:$B,0),1)</f>
        <v>Основное мероприятие «Обеспечение деятельности муниципальных учреждений, осуществляющих музейное дело»</v>
      </c>
      <c r="H186" s="553">
        <f t="shared" si="5"/>
        <v>1</v>
      </c>
    </row>
    <row r="187" spans="1:8" ht="37.5" hidden="1">
      <c r="A187" s="440" t="s">
        <v>73</v>
      </c>
      <c r="B187" s="440" t="s">
        <v>94</v>
      </c>
      <c r="C187" s="440" t="s">
        <v>48</v>
      </c>
      <c r="D187" s="457" t="s">
        <v>22</v>
      </c>
      <c r="E187" s="450" t="s">
        <v>34</v>
      </c>
      <c r="F187" s="5" t="str">
        <f t="shared" si="4"/>
        <v>07 2 03 11010</v>
      </c>
      <c r="G187" s="1" t="str">
        <f>INDEX('2017 реш'!$A:$B,MATCH($F187,'2017 реш'!$B:$B,0),1)</f>
        <v>Расходы на обеспечение деятельности (оказание услуг) муниципальных учреждений</v>
      </c>
      <c r="H187" s="553">
        <f t="shared" si="5"/>
        <v>1</v>
      </c>
    </row>
    <row r="188" spans="1:8" ht="37.5" hidden="1">
      <c r="A188" s="440" t="s">
        <v>73</v>
      </c>
      <c r="B188" s="440" t="s">
        <v>94</v>
      </c>
      <c r="C188" s="440" t="s">
        <v>48</v>
      </c>
      <c r="D188" s="457" t="s">
        <v>1898</v>
      </c>
      <c r="E188" s="450" t="s">
        <v>1899</v>
      </c>
      <c r="F188" s="5" t="str">
        <f t="shared" si="4"/>
        <v>07 2 03 77090</v>
      </c>
      <c r="G188" s="1" t="str">
        <f>INDEX('2017 реш'!$A:$B,MATCH($F188,'2017 реш'!$B:$B,0),1)</f>
        <v>Повышение заработной платы работников муниципальных учреждений культуры за счет средств краевого бюджета</v>
      </c>
      <c r="H188" s="553">
        <f t="shared" si="5"/>
        <v>1</v>
      </c>
    </row>
    <row r="189" spans="1:8" ht="37.5" hidden="1">
      <c r="A189" s="440" t="s">
        <v>73</v>
      </c>
      <c r="B189" s="440" t="s">
        <v>94</v>
      </c>
      <c r="C189" s="440" t="s">
        <v>48</v>
      </c>
      <c r="D189" s="457" t="s">
        <v>1900</v>
      </c>
      <c r="E189" s="450" t="s">
        <v>1899</v>
      </c>
      <c r="F189" s="5" t="str">
        <f t="shared" si="4"/>
        <v>07 2 03 S7090</v>
      </c>
      <c r="G189" s="1" t="str">
        <f>INDEX('2017 реш'!$A:$B,MATCH($F189,'2017 реш'!$B:$B,0),1)</f>
        <v>Повышение заработной платы работников муниципальных учреждений культуры за счет средств местного бюджета</v>
      </c>
      <c r="H189" s="553">
        <f t="shared" si="5"/>
        <v>0</v>
      </c>
    </row>
    <row r="190" spans="1:8" ht="56.25" hidden="1">
      <c r="A190" s="452" t="s">
        <v>73</v>
      </c>
      <c r="B190" s="452" t="s">
        <v>94</v>
      </c>
      <c r="C190" s="452" t="s">
        <v>53</v>
      </c>
      <c r="D190" s="452" t="s">
        <v>13</v>
      </c>
      <c r="E190" s="453" t="s">
        <v>1375</v>
      </c>
      <c r="F190" s="5" t="str">
        <f t="shared" si="4"/>
        <v>07 2 04 00000</v>
      </c>
      <c r="G190" s="1" t="str">
        <f>INDEX('2017 реш'!$A:$B,MATCH($F190,'2017 реш'!$B:$B,0),1)</f>
        <v>Основное мероприятие «Обеспечение деятельности муниципальных учреждений, осуществляющих библиотечное обслуживание»</v>
      </c>
      <c r="H190" s="553">
        <f t="shared" si="5"/>
        <v>1</v>
      </c>
    </row>
    <row r="191" spans="1:8" ht="37.5" hidden="1">
      <c r="A191" s="440" t="s">
        <v>73</v>
      </c>
      <c r="B191" s="440" t="s">
        <v>94</v>
      </c>
      <c r="C191" s="440" t="s">
        <v>53</v>
      </c>
      <c r="D191" s="457" t="s">
        <v>22</v>
      </c>
      <c r="E191" s="450" t="s">
        <v>34</v>
      </c>
      <c r="F191" s="5" t="str">
        <f t="shared" si="4"/>
        <v>07 2 04 11010</v>
      </c>
      <c r="G191" s="1" t="str">
        <f>INDEX('2017 реш'!$A:$B,MATCH($F191,'2017 реш'!$B:$B,0),1)</f>
        <v>Расходы на обеспечение деятельности (оказание услуг) муниципальных учреждений</v>
      </c>
      <c r="H191" s="553">
        <f t="shared" si="5"/>
        <v>1</v>
      </c>
    </row>
    <row r="192" spans="1:8" ht="37.5" hidden="1">
      <c r="A192" s="440" t="s">
        <v>73</v>
      </c>
      <c r="B192" s="440" t="s">
        <v>94</v>
      </c>
      <c r="C192" s="440" t="s">
        <v>53</v>
      </c>
      <c r="D192" s="457" t="s">
        <v>1898</v>
      </c>
      <c r="E192" s="450" t="s">
        <v>1899</v>
      </c>
      <c r="F192" s="5" t="str">
        <f t="shared" si="4"/>
        <v>07 2 04 77090</v>
      </c>
      <c r="G192" s="1" t="str">
        <f>INDEX('2017 реш'!$A:$B,MATCH($F192,'2017 реш'!$B:$B,0),1)</f>
        <v>Повышение заработной платы работников муниципальных учреждений культуры за счет средств краевого бюджета</v>
      </c>
      <c r="H192" s="553">
        <f t="shared" si="5"/>
        <v>1</v>
      </c>
    </row>
    <row r="193" spans="1:8" ht="37.5" hidden="1">
      <c r="A193" s="440" t="s">
        <v>73</v>
      </c>
      <c r="B193" s="440" t="s">
        <v>94</v>
      </c>
      <c r="C193" s="440" t="s">
        <v>53</v>
      </c>
      <c r="D193" s="457" t="s">
        <v>1862</v>
      </c>
      <c r="E193" s="450" t="s">
        <v>1694</v>
      </c>
      <c r="F193" s="5" t="str">
        <f t="shared" si="4"/>
        <v>07 2 04 L5194</v>
      </c>
      <c r="G193" s="1" t="str">
        <f>INDEX('2017 реш'!$A:$B,MATCH($F193,'2017 реш'!$B:$B,0),1)</f>
        <v>Расходы на комплектование книжных фондов библиотек муниципальных образований за счет средств местного бюджета</v>
      </c>
      <c r="H193" s="553">
        <f t="shared" si="5"/>
        <v>1</v>
      </c>
    </row>
    <row r="194" spans="1:8" ht="37.5" hidden="1">
      <c r="A194" s="534" t="s">
        <v>73</v>
      </c>
      <c r="B194" s="534" t="s">
        <v>94</v>
      </c>
      <c r="C194" s="534" t="s">
        <v>53</v>
      </c>
      <c r="D194" s="537" t="s">
        <v>1901</v>
      </c>
      <c r="E194" s="542" t="s">
        <v>1902</v>
      </c>
      <c r="F194" s="5" t="str">
        <f t="shared" si="4"/>
        <v>07 2 04 R5194</v>
      </c>
      <c r="G194" s="1" t="str">
        <f>INDEX('2017 реш'!$A:$B,MATCH($F194,'2017 реш'!$B:$B,0),1)</f>
        <v>Поддержка отрасли культуры (комплектование книжных фондов библиотек муниципальных образований)</v>
      </c>
      <c r="H194" s="553">
        <f t="shared" si="5"/>
        <v>1</v>
      </c>
    </row>
    <row r="195" spans="1:8" ht="37.5" hidden="1">
      <c r="A195" s="440" t="s">
        <v>73</v>
      </c>
      <c r="B195" s="440" t="s">
        <v>94</v>
      </c>
      <c r="C195" s="440" t="s">
        <v>53</v>
      </c>
      <c r="D195" s="457" t="s">
        <v>1900</v>
      </c>
      <c r="E195" s="450" t="s">
        <v>1899</v>
      </c>
      <c r="F195" s="5" t="str">
        <f t="shared" si="4"/>
        <v>07 2 04 S7090</v>
      </c>
      <c r="G195" s="1" t="str">
        <f>INDEX('2017 реш'!$A:$B,MATCH($F195,'2017 реш'!$B:$B,0),1)</f>
        <v>Повышение заработной платы работников муниципальных учреждений культуры за счет средств местного бюджета</v>
      </c>
      <c r="H195" s="553">
        <f t="shared" si="5"/>
        <v>0</v>
      </c>
    </row>
    <row r="196" spans="1:8" ht="56.25" hidden="1">
      <c r="A196" s="452" t="s">
        <v>73</v>
      </c>
      <c r="B196" s="452" t="s">
        <v>94</v>
      </c>
      <c r="C196" s="452" t="s">
        <v>62</v>
      </c>
      <c r="D196" s="452" t="s">
        <v>13</v>
      </c>
      <c r="E196" s="453" t="s">
        <v>1380</v>
      </c>
      <c r="F196" s="5" t="str">
        <f t="shared" si="4"/>
        <v>07 2 05 00000</v>
      </c>
      <c r="G196" s="1" t="str">
        <f>INDEX('2017 реш'!$A:$B,MATCH($F196,'2017 реш'!$B:$B,0),1)</f>
        <v>Основное мероприятие «Обеспечение деятельности муниципальных учреждений, осуществляющих театрально-концертную деятельность»</v>
      </c>
      <c r="H196" s="553">
        <f t="shared" si="5"/>
        <v>1</v>
      </c>
    </row>
    <row r="197" spans="1:8" ht="37.5" hidden="1">
      <c r="A197" s="440" t="s">
        <v>73</v>
      </c>
      <c r="B197" s="440" t="s">
        <v>94</v>
      </c>
      <c r="C197" s="440" t="s">
        <v>62</v>
      </c>
      <c r="D197" s="457" t="s">
        <v>22</v>
      </c>
      <c r="E197" s="450" t="s">
        <v>34</v>
      </c>
      <c r="F197" s="5" t="str">
        <f t="shared" si="4"/>
        <v>07 2 05 11010</v>
      </c>
      <c r="G197" s="1" t="str">
        <f>INDEX('2017 реш'!$A:$B,MATCH($F197,'2017 реш'!$B:$B,0),1)</f>
        <v>Расходы на обеспечение деятельности (оказание услуг) муниципальных учреждений</v>
      </c>
      <c r="H197" s="553">
        <f t="shared" si="5"/>
        <v>1</v>
      </c>
    </row>
    <row r="198" spans="1:8" ht="37.5" hidden="1">
      <c r="A198" s="440" t="s">
        <v>73</v>
      </c>
      <c r="B198" s="440" t="s">
        <v>94</v>
      </c>
      <c r="C198" s="440" t="s">
        <v>62</v>
      </c>
      <c r="D198" s="457" t="s">
        <v>1898</v>
      </c>
      <c r="E198" s="450" t="s">
        <v>1899</v>
      </c>
      <c r="F198" s="5" t="str">
        <f t="shared" si="4"/>
        <v>07 2 05 77090</v>
      </c>
      <c r="G198" s="1" t="str">
        <f>INDEX('2017 реш'!$A:$B,MATCH($F198,'2017 реш'!$B:$B,0),1)</f>
        <v>Повышение заработной платы работников муниципальных учреждений культуры за счет средств краевого бюджета</v>
      </c>
      <c r="H198" s="553">
        <f t="shared" si="5"/>
        <v>1</v>
      </c>
    </row>
    <row r="199" spans="1:8" ht="37.5" hidden="1">
      <c r="A199" s="440" t="s">
        <v>73</v>
      </c>
      <c r="B199" s="440" t="s">
        <v>94</v>
      </c>
      <c r="C199" s="440" t="s">
        <v>62</v>
      </c>
      <c r="D199" s="457" t="s">
        <v>1900</v>
      </c>
      <c r="E199" s="450" t="s">
        <v>1899</v>
      </c>
      <c r="F199" s="5" t="str">
        <f t="shared" si="4"/>
        <v>07 2 05 S7090</v>
      </c>
      <c r="G199" s="1" t="str">
        <f>INDEX('2017 реш'!$A:$B,MATCH($F199,'2017 реш'!$B:$B,0),1)</f>
        <v>Повышение заработной платы работников муниципальных учреждений культуры за счет средств местного бюджета</v>
      </c>
      <c r="H199" s="553">
        <f t="shared" si="5"/>
        <v>0</v>
      </c>
    </row>
    <row r="200" spans="1:8" ht="58.5" hidden="1">
      <c r="A200" s="452" t="s">
        <v>73</v>
      </c>
      <c r="B200" s="452" t="s">
        <v>94</v>
      </c>
      <c r="C200" s="452" t="s">
        <v>68</v>
      </c>
      <c r="D200" s="452" t="s">
        <v>13</v>
      </c>
      <c r="E200" s="453" t="s">
        <v>1381</v>
      </c>
      <c r="F200" s="5" t="str">
        <f t="shared" si="4"/>
        <v>07 2 06 00000</v>
      </c>
      <c r="G200" s="1" t="str">
        <f>INDEX('2017 реш'!$A:$B,MATCH($F200,'2017 реш'!$B:$B,0),1)</f>
        <v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v>
      </c>
      <c r="H200" s="553">
        <f t="shared" si="5"/>
        <v>1</v>
      </c>
    </row>
    <row r="201" spans="1:8" ht="37.5" hidden="1">
      <c r="A201" s="440" t="s">
        <v>73</v>
      </c>
      <c r="B201" s="440" t="s">
        <v>94</v>
      </c>
      <c r="C201" s="440" t="s">
        <v>68</v>
      </c>
      <c r="D201" s="440" t="s">
        <v>570</v>
      </c>
      <c r="E201" s="450" t="s">
        <v>569</v>
      </c>
      <c r="F201" s="5" t="str">
        <f t="shared" ref="F201:F264" si="6">CONCATENATE(A201," ",B201," ",C201," ",D201)</f>
        <v>07 2 06 20400</v>
      </c>
      <c r="G201" s="1" t="str">
        <f>INDEX('2017 реш'!$A:$B,MATCH($F201,'2017 реш'!$B:$B,0),1)</f>
        <v>Расходы на реализацию мероприятий, направленных на сохранение историко-культурного наследия города Ставрополя</v>
      </c>
      <c r="H201" s="553">
        <f t="shared" ref="H201:H264" si="7">IF(E201=G201,1,0)</f>
        <v>1</v>
      </c>
    </row>
    <row r="202" spans="1:8" ht="131.25" hidden="1">
      <c r="A202" s="452" t="s">
        <v>73</v>
      </c>
      <c r="B202" s="452" t="s">
        <v>94</v>
      </c>
      <c r="C202" s="452" t="s">
        <v>93</v>
      </c>
      <c r="D202" s="452" t="s">
        <v>13</v>
      </c>
      <c r="E202" s="453" t="s">
        <v>1696</v>
      </c>
      <c r="F202" s="5" t="str">
        <f t="shared" si="6"/>
        <v>07 2 08 00000</v>
      </c>
      <c r="G202" s="1" t="str">
        <f>INDEX('2017 реш'!$A:$B,MATCH($F202,'2017 реш'!$B:$B,0),1)</f>
        <v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v>
      </c>
      <c r="H202" s="553">
        <f t="shared" si="7"/>
        <v>1</v>
      </c>
    </row>
    <row r="203" spans="1:8" ht="131.25" hidden="1">
      <c r="A203" s="440" t="s">
        <v>73</v>
      </c>
      <c r="B203" s="440" t="s">
        <v>94</v>
      </c>
      <c r="C203" s="440" t="s">
        <v>93</v>
      </c>
      <c r="D203" s="440" t="s">
        <v>578</v>
      </c>
      <c r="E203" s="450" t="s">
        <v>1697</v>
      </c>
      <c r="F203" s="5" t="str">
        <f t="shared" si="6"/>
        <v>07 2 08 21230</v>
      </c>
      <c r="G203" s="1" t="str">
        <f>INDEX('2017 реш'!$A:$B,MATCH($F203,'2017 реш'!$B:$B,0),1)</f>
        <v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v>
      </c>
      <c r="H203" s="553">
        <f t="shared" si="7"/>
        <v>1</v>
      </c>
    </row>
    <row r="204" spans="1:8" ht="56.25" hidden="1">
      <c r="A204" s="452" t="s">
        <v>73</v>
      </c>
      <c r="B204" s="452" t="s">
        <v>94</v>
      </c>
      <c r="C204" s="452" t="s">
        <v>580</v>
      </c>
      <c r="D204" s="452" t="s">
        <v>13</v>
      </c>
      <c r="E204" s="453" t="s">
        <v>1698</v>
      </c>
      <c r="F204" s="5" t="str">
        <f t="shared" si="6"/>
        <v>07 2 09 00000</v>
      </c>
      <c r="G204" s="1" t="str">
        <f>INDEX('2017 реш'!$A:$B,MATCH($F204,'2017 реш'!$B:$B,0),1)</f>
        <v>Основное мероприятие «Модернизация материально-технической базы муниципальных учреждений отрасли «Культура» города Ставрополя»</v>
      </c>
      <c r="H204" s="553">
        <f t="shared" si="7"/>
        <v>1</v>
      </c>
    </row>
    <row r="205" spans="1:8" ht="56.25" hidden="1">
      <c r="A205" s="440" t="s">
        <v>73</v>
      </c>
      <c r="B205" s="440" t="s">
        <v>94</v>
      </c>
      <c r="C205" s="440" t="s">
        <v>580</v>
      </c>
      <c r="D205" s="440" t="s">
        <v>1577</v>
      </c>
      <c r="E205" s="450" t="s">
        <v>1699</v>
      </c>
      <c r="F205" s="5" t="str">
        <f t="shared" si="6"/>
        <v>07 2 09 21280</v>
      </c>
      <c r="G205" s="1" t="str">
        <f>INDEX('2017 реш'!$A:$B,MATCH($F205,'2017 реш'!$B:$B,0),1)</f>
        <v>Расходы на модернизацию материально-технической базы муниципальных учреждений отрасли «Культура» города Ставрополя</v>
      </c>
      <c r="H205" s="553">
        <f t="shared" si="7"/>
        <v>1</v>
      </c>
    </row>
    <row r="206" spans="1:8" ht="75" hidden="1">
      <c r="A206" s="452" t="s">
        <v>73</v>
      </c>
      <c r="B206" s="452" t="s">
        <v>94</v>
      </c>
      <c r="C206" s="452" t="s">
        <v>674</v>
      </c>
      <c r="D206" s="452" t="s">
        <v>13</v>
      </c>
      <c r="E206" s="453" t="s">
        <v>1580</v>
      </c>
      <c r="F206" s="5" t="str">
        <f t="shared" si="6"/>
        <v>07 2 11 00000</v>
      </c>
      <c r="G206" s="1" t="str">
        <f>INDEX('2017 реш'!$A:$B,MATCH($F206,'2017 реш'!$B:$B,0),1)</f>
        <v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v>
      </c>
      <c r="H206" s="553">
        <f t="shared" si="7"/>
        <v>1</v>
      </c>
    </row>
    <row r="207" spans="1:8" ht="56.25" hidden="1">
      <c r="A207" s="440" t="s">
        <v>73</v>
      </c>
      <c r="B207" s="440" t="s">
        <v>94</v>
      </c>
      <c r="C207" s="440" t="s">
        <v>674</v>
      </c>
      <c r="D207" s="440" t="s">
        <v>1581</v>
      </c>
      <c r="E207" s="190" t="s">
        <v>1394</v>
      </c>
      <c r="F207" s="5" t="str">
        <f t="shared" si="6"/>
        <v>07 2 11 60160</v>
      </c>
      <c r="G207" s="1" t="str">
        <f>INDEX('2017 реш'!$A:$B,MATCH($F207,'2017 реш'!$B:$B,0),1)</f>
        <v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v>
      </c>
      <c r="H207" s="553">
        <f t="shared" si="7"/>
        <v>1</v>
      </c>
    </row>
    <row r="208" spans="1:8" ht="75" hidden="1">
      <c r="A208" s="452" t="s">
        <v>73</v>
      </c>
      <c r="B208" s="452" t="s">
        <v>94</v>
      </c>
      <c r="C208" s="452" t="s">
        <v>703</v>
      </c>
      <c r="D208" s="452" t="s">
        <v>13</v>
      </c>
      <c r="E208" s="453" t="s">
        <v>1701</v>
      </c>
      <c r="F208" s="5" t="str">
        <f t="shared" si="6"/>
        <v>07 2 12 00000</v>
      </c>
      <c r="G208" s="1" t="str">
        <f>INDEX('2017 реш'!$A:$B,MATCH($F208,'2017 реш'!$B:$B,0),1)</f>
        <v>Основное мероприятие «Проведение работ по капитальному ремонту зданий и сооружений, благоустройству территорий в муниципальных бюджетных (автономных) учреждениях отрасли «Культура» города Ставрополя»</v>
      </c>
      <c r="H208" s="553">
        <f t="shared" si="7"/>
        <v>0</v>
      </c>
    </row>
    <row r="209" spans="1:8" ht="112.5" hidden="1">
      <c r="A209" s="440" t="s">
        <v>73</v>
      </c>
      <c r="B209" s="440" t="s">
        <v>94</v>
      </c>
      <c r="C209" s="440" t="s">
        <v>703</v>
      </c>
      <c r="D209" s="440" t="s">
        <v>1863</v>
      </c>
      <c r="E209" s="190" t="s">
        <v>1703</v>
      </c>
      <c r="F209" s="5" t="str">
        <f t="shared" si="6"/>
        <v>07 2 12 21260</v>
      </c>
      <c r="G209" s="1" t="str">
        <f>INDEX('2017 реш'!$A:$B,MATCH($F209,'2017 реш'!$B:$B,0),1)</f>
        <v>Расходы на проведение ремонтных работ внутренних помещений здания муниципального автономного учреждения дополнительного образования «Детская школа искусств № 5» города Ставрополя по адресу: город Ставрополь, улица Доваторцев, 44/1 (в том числе изготовление проектно-сметной документации, технический надзор)</v>
      </c>
      <c r="H209" s="553">
        <f t="shared" si="7"/>
        <v>1</v>
      </c>
    </row>
    <row r="210" spans="1:8" ht="37.5" hidden="1">
      <c r="A210" s="440" t="s">
        <v>73</v>
      </c>
      <c r="B210" s="440" t="s">
        <v>94</v>
      </c>
      <c r="C210" s="440" t="s">
        <v>703</v>
      </c>
      <c r="D210" s="440" t="s">
        <v>2223</v>
      </c>
      <c r="E210" s="190" t="s">
        <v>2224</v>
      </c>
      <c r="F210" s="5" t="str">
        <f t="shared" si="6"/>
        <v>07 2 12 21370</v>
      </c>
      <c r="G210" s="1" t="str">
        <f>INDEX('2017 реш'!$A:$B,MATCH($F210,'2017 реш'!$B:$B,0),1)</f>
        <v>Благоустройство территорий муниципальных бюджетных (автономных) учреждений в сфере культуры</v>
      </c>
      <c r="H210" s="553">
        <f t="shared" si="7"/>
        <v>1</v>
      </c>
    </row>
    <row r="211" spans="1:8" ht="56.25" hidden="1">
      <c r="A211" s="440" t="s">
        <v>73</v>
      </c>
      <c r="B211" s="440" t="s">
        <v>94</v>
      </c>
      <c r="C211" s="440" t="s">
        <v>703</v>
      </c>
      <c r="D211" s="440" t="s">
        <v>2242</v>
      </c>
      <c r="E211" s="249" t="s">
        <v>2244</v>
      </c>
      <c r="F211" s="5" t="str">
        <f t="shared" si="6"/>
        <v>07 2 12 21420</v>
      </c>
      <c r="G211" s="1" t="str">
        <f>INDEX('2017 реш'!$A:$B,MATCH($F211,'2017 реш'!$B:$B,0),1)</f>
        <v>Расходы на проведение капитального ремонта кровель муниципальных бюджетных (автономных) учреждений в сфере культуры</v>
      </c>
      <c r="H211" s="553">
        <f t="shared" si="7"/>
        <v>1</v>
      </c>
    </row>
    <row r="212" spans="1:8" ht="56.25" hidden="1">
      <c r="A212" s="440" t="s">
        <v>73</v>
      </c>
      <c r="B212" s="440" t="s">
        <v>94</v>
      </c>
      <c r="C212" s="440" t="s">
        <v>703</v>
      </c>
      <c r="D212" s="440" t="s">
        <v>2243</v>
      </c>
      <c r="E212" s="229" t="s">
        <v>2245</v>
      </c>
      <c r="F212" s="5" t="str">
        <f t="shared" si="6"/>
        <v>07 2 12 21430</v>
      </c>
      <c r="G212" s="1" t="str">
        <f>INDEX('2017 реш'!$A:$B,MATCH($F212,'2017 реш'!$B:$B,0),1)</f>
        <v>Расходы на проведение капитального ремонта зданий и сооружений муниципальных бюджетных (автономных) учреждений в сфере культуры</v>
      </c>
      <c r="H212" s="553">
        <f t="shared" si="7"/>
        <v>1</v>
      </c>
    </row>
    <row r="213" spans="1:8" ht="56.25" hidden="1">
      <c r="A213" s="440" t="s">
        <v>73</v>
      </c>
      <c r="B213" s="440" t="s">
        <v>94</v>
      </c>
      <c r="C213" s="440" t="s">
        <v>703</v>
      </c>
      <c r="D213" s="440" t="s">
        <v>1579</v>
      </c>
      <c r="E213" s="190" t="s">
        <v>1392</v>
      </c>
      <c r="F213" s="5" t="str">
        <f t="shared" si="6"/>
        <v>07 2 12 76660</v>
      </c>
      <c r="G213" s="1" t="str">
        <f>INDEX('2017 реш'!$A:$B,MATCH($F213,'2017 реш'!$B:$B,0),1)</f>
        <v>Проведение капитального ремонта зданий и сооружений муниципальных учреждений культуры за счет средств краевого бюджета</v>
      </c>
      <c r="H213" s="553">
        <f t="shared" si="7"/>
        <v>1</v>
      </c>
    </row>
    <row r="214" spans="1:8" ht="56.25" hidden="1">
      <c r="A214" s="440" t="s">
        <v>73</v>
      </c>
      <c r="B214" s="440" t="s">
        <v>94</v>
      </c>
      <c r="C214" s="440" t="s">
        <v>703</v>
      </c>
      <c r="D214" s="440" t="s">
        <v>1578</v>
      </c>
      <c r="E214" s="190" t="s">
        <v>1705</v>
      </c>
      <c r="F214" s="5" t="str">
        <f t="shared" si="6"/>
        <v>07 2 12 S6660</v>
      </c>
      <c r="G214" s="1" t="str">
        <f>INDEX('2017 реш'!$A:$B,MATCH($F214,'2017 реш'!$B:$B,0),1)</f>
        <v>Проведение капитального ремонта зданий и сооружений муниципальных учреждений культуры за счет средств местного бюджета</v>
      </c>
      <c r="H214" s="553">
        <f t="shared" si="7"/>
        <v>1</v>
      </c>
    </row>
    <row r="215" spans="1:8" ht="56.25" hidden="1">
      <c r="A215" s="452" t="s">
        <v>73</v>
      </c>
      <c r="B215" s="452" t="s">
        <v>94</v>
      </c>
      <c r="C215" s="452" t="s">
        <v>751</v>
      </c>
      <c r="D215" s="452" t="s">
        <v>13</v>
      </c>
      <c r="E215" s="453" t="s">
        <v>1707</v>
      </c>
      <c r="F215" s="5" t="str">
        <f t="shared" si="6"/>
        <v>07 2 13 00000</v>
      </c>
      <c r="G215" s="1" t="str">
        <f>INDEX('2017 реш'!$A:$B,MATCH($F215,'2017 реш'!$B:$B,0),1)</f>
        <v>Основное мероприятие «Создание сценическо-концертной площадки с подземной автостоянкой в 52 квартале города Ставрополя»</v>
      </c>
      <c r="H215" s="553">
        <f t="shared" si="7"/>
        <v>1</v>
      </c>
    </row>
    <row r="216" spans="1:8" ht="112.5" hidden="1">
      <c r="A216" s="440" t="s">
        <v>73</v>
      </c>
      <c r="B216" s="440" t="s">
        <v>94</v>
      </c>
      <c r="C216" s="440" t="s">
        <v>751</v>
      </c>
      <c r="D216" s="440" t="s">
        <v>1864</v>
      </c>
      <c r="E216" s="190" t="s">
        <v>1708</v>
      </c>
      <c r="F216" s="5" t="str">
        <f t="shared" si="6"/>
        <v>07 2 13 40020</v>
      </c>
      <c r="G216" s="1" t="str">
        <f>INDEX('2017 реш'!$A:$B,MATCH($F216,'2017 реш'!$B:$B,0),1)</f>
        <v>Расходы на строительство сценическо-концертной площадки с подземной автостоянкой в 52 квартале города Ставрополя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v>
      </c>
      <c r="H216" s="553">
        <f t="shared" si="7"/>
        <v>1</v>
      </c>
    </row>
    <row r="217" spans="1:8" ht="39" hidden="1">
      <c r="A217" s="452" t="s">
        <v>73</v>
      </c>
      <c r="B217" s="452" t="s">
        <v>94</v>
      </c>
      <c r="C217" s="452" t="s">
        <v>776</v>
      </c>
      <c r="D217" s="452" t="s">
        <v>13</v>
      </c>
      <c r="E217" s="453" t="s">
        <v>1710</v>
      </c>
      <c r="F217" s="5" t="str">
        <f t="shared" si="6"/>
        <v>07 2 14 00000</v>
      </c>
      <c r="G217" s="1" t="str">
        <f>INDEX('2017 реш'!$A:$B,MATCH($F217,'2017 реш'!$B:$B,0),1)</f>
        <v xml:space="preserve">Основное мероприятие «Строительство памятников на территории города Ставрополя» </v>
      </c>
      <c r="H217" s="553">
        <f t="shared" si="7"/>
        <v>1</v>
      </c>
    </row>
    <row r="218" spans="1:8" ht="56.25" hidden="1">
      <c r="A218" s="440" t="s">
        <v>73</v>
      </c>
      <c r="B218" s="440" t="s">
        <v>94</v>
      </c>
      <c r="C218" s="440" t="s">
        <v>776</v>
      </c>
      <c r="D218" s="440" t="s">
        <v>101</v>
      </c>
      <c r="E218" s="190" t="s">
        <v>100</v>
      </c>
      <c r="F218" s="5" t="str">
        <f t="shared" si="6"/>
        <v>07 2 14 40010</v>
      </c>
      <c r="G218" s="1" t="str">
        <f>INDEX('2017 реш'!$A:$B,MATCH($F218,'2017 реш'!$B:$B,0),1)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H218" s="553">
        <f t="shared" si="7"/>
        <v>1</v>
      </c>
    </row>
    <row r="219" spans="1:8" ht="45" hidden="1">
      <c r="A219" s="9" t="s">
        <v>93</v>
      </c>
      <c r="B219" s="9" t="s">
        <v>8</v>
      </c>
      <c r="C219" s="9" t="s">
        <v>12</v>
      </c>
      <c r="D219" s="9" t="s">
        <v>13</v>
      </c>
      <c r="E219" s="136" t="s">
        <v>1713</v>
      </c>
      <c r="F219" s="5" t="str">
        <f t="shared" si="6"/>
        <v>08 0 00 00000</v>
      </c>
      <c r="G219" s="1" t="str">
        <f>INDEX('2017 реш'!$A:$B,MATCH($F219,'2017 реш'!$B:$B,0),1)</f>
        <v>Муниципальная программа «Развитие физической культуры и спорта в городе Ставрополе»</v>
      </c>
      <c r="H219" s="553">
        <f t="shared" si="7"/>
        <v>1</v>
      </c>
    </row>
    <row r="220" spans="1:8" ht="56.25" hidden="1">
      <c r="A220" s="25" t="s">
        <v>93</v>
      </c>
      <c r="B220" s="25" t="s">
        <v>15</v>
      </c>
      <c r="C220" s="25" t="s">
        <v>12</v>
      </c>
      <c r="D220" s="25" t="s">
        <v>13</v>
      </c>
      <c r="E220" s="232" t="s">
        <v>587</v>
      </c>
      <c r="F220" s="5" t="str">
        <f t="shared" si="6"/>
        <v>08 1 00 00000</v>
      </c>
      <c r="G220" s="1" t="str">
        <f>INDEX('2017 реш'!$A:$B,MATCH($F220,'2017 реш'!$B:$B,0),1)</f>
        <v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v>
      </c>
      <c r="H220" s="553">
        <f t="shared" si="7"/>
        <v>1</v>
      </c>
    </row>
    <row r="221" spans="1:8" ht="75" hidden="1">
      <c r="A221" s="452" t="s">
        <v>93</v>
      </c>
      <c r="B221" s="452" t="s">
        <v>15</v>
      </c>
      <c r="C221" s="452" t="s">
        <v>7</v>
      </c>
      <c r="D221" s="452" t="s">
        <v>13</v>
      </c>
      <c r="E221" s="453" t="s">
        <v>1399</v>
      </c>
      <c r="F221" s="5" t="str">
        <f t="shared" si="6"/>
        <v>08 1 01 00000</v>
      </c>
      <c r="G221" s="1" t="str">
        <f>INDEX('2017 реш'!$A:$B,MATCH($F221,'2017 реш'!$B:$B,0),1)</f>
        <v>Основное мероприятие «Обеспечение деятельности муниципальных учреждений дополнительного образования детей физкультурно-спортивной направленности города Ставрополя»</v>
      </c>
      <c r="H221" s="553">
        <f t="shared" si="7"/>
        <v>0</v>
      </c>
    </row>
    <row r="222" spans="1:8" ht="37.5" hidden="1">
      <c r="A222" s="440" t="s">
        <v>93</v>
      </c>
      <c r="B222" s="440" t="s">
        <v>15</v>
      </c>
      <c r="C222" s="440" t="s">
        <v>7</v>
      </c>
      <c r="D222" s="457" t="s">
        <v>22</v>
      </c>
      <c r="E222" s="450" t="s">
        <v>34</v>
      </c>
      <c r="F222" s="5" t="str">
        <f t="shared" si="6"/>
        <v>08 1 01 11010</v>
      </c>
      <c r="G222" s="1" t="str">
        <f>INDEX('2017 реш'!$A:$B,MATCH($F222,'2017 реш'!$B:$B,0),1)</f>
        <v>Расходы на обеспечение деятельности (оказание услуг) муниципальных учреждений</v>
      </c>
      <c r="H222" s="553">
        <f t="shared" si="7"/>
        <v>1</v>
      </c>
    </row>
    <row r="223" spans="1:8" ht="75" hidden="1">
      <c r="A223" s="440" t="s">
        <v>93</v>
      </c>
      <c r="B223" s="440" t="s">
        <v>15</v>
      </c>
      <c r="C223" s="440" t="s">
        <v>7</v>
      </c>
      <c r="D223" s="457" t="s">
        <v>1539</v>
      </c>
      <c r="E223" s="310" t="s">
        <v>2221</v>
      </c>
      <c r="F223" s="5" t="str">
        <f t="shared" si="6"/>
        <v>08 1 01 77080</v>
      </c>
      <c r="G223" s="1" t="str">
        <f>INDEX('2017 реш'!$A:$B,MATCH($F223,'2017 реш'!$B:$B,0),1)</f>
        <v>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</v>
      </c>
      <c r="H223" s="553">
        <f t="shared" si="7"/>
        <v>1</v>
      </c>
    </row>
    <row r="224" spans="1:8" ht="37.5" hidden="1">
      <c r="A224" s="440" t="s">
        <v>93</v>
      </c>
      <c r="B224" s="440" t="s">
        <v>15</v>
      </c>
      <c r="C224" s="440" t="s">
        <v>7</v>
      </c>
      <c r="D224" s="457" t="s">
        <v>1536</v>
      </c>
      <c r="E224" s="190" t="s">
        <v>1610</v>
      </c>
      <c r="F224" s="5" t="str">
        <f t="shared" si="6"/>
        <v>08 1 01 77250</v>
      </c>
      <c r="G224" s="1" t="str">
        <f>INDEX('2017 реш'!$A:$B,MATCH($F224,'2017 реш'!$B:$B,0),1)</f>
        <v>Расходы на обеспечение выплаты работникам муниципальных учреждений минимального размера оплаты труда</v>
      </c>
      <c r="H224" s="553">
        <f t="shared" si="7"/>
        <v>1</v>
      </c>
    </row>
    <row r="225" spans="1:8" ht="56.25" hidden="1">
      <c r="A225" s="440" t="s">
        <v>93</v>
      </c>
      <c r="B225" s="440" t="s">
        <v>15</v>
      </c>
      <c r="C225" s="440" t="s">
        <v>7</v>
      </c>
      <c r="D225" s="457" t="s">
        <v>1540</v>
      </c>
      <c r="E225" s="229" t="s">
        <v>2222</v>
      </c>
      <c r="F225" s="5" t="str">
        <f t="shared" si="6"/>
        <v>08 1 01 S7080</v>
      </c>
      <c r="G225" s="1" t="str">
        <f>INDEX('2017 реш'!$A:$B,MATCH($F225,'2017 реш'!$B:$B,0),1)</f>
        <v>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</v>
      </c>
      <c r="H225" s="553">
        <f t="shared" si="7"/>
        <v>1</v>
      </c>
    </row>
    <row r="226" spans="1:8" ht="39" hidden="1">
      <c r="A226" s="452" t="s">
        <v>93</v>
      </c>
      <c r="B226" s="452" t="s">
        <v>15</v>
      </c>
      <c r="C226" s="452" t="s">
        <v>37</v>
      </c>
      <c r="D226" s="452" t="s">
        <v>13</v>
      </c>
      <c r="E226" s="453" t="s">
        <v>1401</v>
      </c>
      <c r="F226" s="5" t="str">
        <f t="shared" si="6"/>
        <v>08 1 02 00000</v>
      </c>
      <c r="G226" s="1" t="str">
        <f>INDEX('2017 реш'!$A:$B,MATCH($F226,'2017 реш'!$B:$B,0),1)</f>
        <v>Основное мероприятие «Обеспечение деятельности центров спортивной подготовки»</v>
      </c>
      <c r="H226" s="553">
        <f t="shared" si="7"/>
        <v>1</v>
      </c>
    </row>
    <row r="227" spans="1:8" ht="37.5" hidden="1">
      <c r="A227" s="440" t="s">
        <v>93</v>
      </c>
      <c r="B227" s="440" t="s">
        <v>15</v>
      </c>
      <c r="C227" s="440" t="s">
        <v>37</v>
      </c>
      <c r="D227" s="457" t="s">
        <v>22</v>
      </c>
      <c r="E227" s="450" t="s">
        <v>34</v>
      </c>
      <c r="F227" s="5" t="str">
        <f t="shared" si="6"/>
        <v>08 1 02 11010</v>
      </c>
      <c r="G227" s="1" t="str">
        <f>INDEX('2017 реш'!$A:$B,MATCH($F227,'2017 реш'!$B:$B,0),1)</f>
        <v>Расходы на обеспечение деятельности (оказание услуг) муниципальных учреждений</v>
      </c>
      <c r="H227" s="553">
        <f t="shared" si="7"/>
        <v>1</v>
      </c>
    </row>
    <row r="228" spans="1:8" ht="37.5" hidden="1">
      <c r="A228" s="440" t="s">
        <v>93</v>
      </c>
      <c r="B228" s="440" t="s">
        <v>15</v>
      </c>
      <c r="C228" s="440" t="s">
        <v>37</v>
      </c>
      <c r="D228" s="457" t="s">
        <v>1536</v>
      </c>
      <c r="E228" s="190" t="s">
        <v>1610</v>
      </c>
      <c r="F228" s="5" t="str">
        <f t="shared" si="6"/>
        <v>08 1 02 77250</v>
      </c>
      <c r="G228" s="1" t="str">
        <f>INDEX('2017 реш'!$A:$B,MATCH($F228,'2017 реш'!$B:$B,0),1)</f>
        <v>Расходы на обеспечение выплаты работникам муниципальных учреждений минимального размера оплаты труда</v>
      </c>
      <c r="H228" s="553">
        <f t="shared" si="7"/>
        <v>1</v>
      </c>
    </row>
    <row r="229" spans="1:8" ht="97.5" hidden="1">
      <c r="A229" s="543" t="s">
        <v>93</v>
      </c>
      <c r="B229" s="543" t="s">
        <v>15</v>
      </c>
      <c r="C229" s="543" t="s">
        <v>48</v>
      </c>
      <c r="D229" s="543" t="s">
        <v>13</v>
      </c>
      <c r="E229" s="541" t="s">
        <v>1714</v>
      </c>
      <c r="F229" s="5" t="str">
        <f t="shared" si="6"/>
        <v>08 1 03 00000</v>
      </c>
      <c r="G229" s="1" t="str">
        <f>INDEX('2017 реш'!$A:$B,MATCH($F229,'2017 реш'!$B:$B,0),1)</f>
        <v>Основное мероприятие «Обеспечение организации, проведения и участия в официальных физкультурных (физкультурно-оздоровительных) мероприятиях муниципальных учреждений дополнительного образования детей физкультурно-спортивной направленности города Ставрополя»</v>
      </c>
      <c r="H229" s="553">
        <f t="shared" si="7"/>
        <v>1</v>
      </c>
    </row>
    <row r="230" spans="1:8" ht="37.5" hidden="1">
      <c r="A230" s="440" t="s">
        <v>93</v>
      </c>
      <c r="B230" s="440" t="s">
        <v>15</v>
      </c>
      <c r="C230" s="440" t="s">
        <v>48</v>
      </c>
      <c r="D230" s="457" t="s">
        <v>22</v>
      </c>
      <c r="E230" s="450" t="s">
        <v>34</v>
      </c>
      <c r="F230" s="5" t="str">
        <f t="shared" si="6"/>
        <v>08 1 03 11010</v>
      </c>
      <c r="G230" s="1" t="str">
        <f>INDEX('2017 реш'!$A:$B,MATCH($F230,'2017 реш'!$B:$B,0),1)</f>
        <v>Расходы на обеспечение деятельности (оказание услуг) муниципальных учреждений</v>
      </c>
      <c r="H230" s="553">
        <f t="shared" si="7"/>
        <v>1</v>
      </c>
    </row>
    <row r="231" spans="1:8" ht="39" hidden="1">
      <c r="A231" s="543" t="s">
        <v>93</v>
      </c>
      <c r="B231" s="543" t="s">
        <v>15</v>
      </c>
      <c r="C231" s="543" t="s">
        <v>53</v>
      </c>
      <c r="D231" s="543" t="s">
        <v>13</v>
      </c>
      <c r="E231" s="541" t="s">
        <v>1406</v>
      </c>
      <c r="F231" s="5" t="str">
        <f t="shared" si="6"/>
        <v>08 1 04 00000</v>
      </c>
      <c r="G231" s="1" t="str">
        <f>INDEX('2017 реш'!$A:$B,MATCH($F231,'2017 реш'!$B:$B,0),1)</f>
        <v>Основное мероприятие «Строительство, реконструкция и обустройство спортивных сооружений»</v>
      </c>
      <c r="H231" s="553">
        <f t="shared" si="7"/>
        <v>1</v>
      </c>
    </row>
    <row r="232" spans="1:8" ht="75" hidden="1">
      <c r="A232" s="440" t="s">
        <v>93</v>
      </c>
      <c r="B232" s="440" t="s">
        <v>15</v>
      </c>
      <c r="C232" s="440" t="s">
        <v>53</v>
      </c>
      <c r="D232" s="457" t="s">
        <v>2225</v>
      </c>
      <c r="E232" s="450" t="s">
        <v>2226</v>
      </c>
      <c r="F232" s="5" t="str">
        <f t="shared" si="6"/>
        <v>08 1 04 21380</v>
      </c>
      <c r="G232" s="1" t="str">
        <f>INDEX('2017 реш'!$A:$B,MATCH($F232,'2017 реш'!$B:$B,0),1)</f>
        <v>Подготовка основания, приобретение, доставка, укладка, обустройство и сертификация футбольного поля с искусственным покрытием на территории города Ставрополя по адресу: проспект Юности, 5</v>
      </c>
      <c r="H232" s="553">
        <f t="shared" si="7"/>
        <v>1</v>
      </c>
    </row>
    <row r="233" spans="1:8" ht="37.5" hidden="1">
      <c r="A233" s="25" t="s">
        <v>93</v>
      </c>
      <c r="B233" s="25" t="s">
        <v>94</v>
      </c>
      <c r="C233" s="25" t="s">
        <v>12</v>
      </c>
      <c r="D233" s="25" t="s">
        <v>13</v>
      </c>
      <c r="E233" s="223" t="s">
        <v>1717</v>
      </c>
      <c r="F233" s="5" t="str">
        <f t="shared" si="6"/>
        <v>08 2 00 00000</v>
      </c>
      <c r="G233" s="1" t="str">
        <f>INDEX('2017 реш'!$A:$B,MATCH($F233,'2017 реш'!$B:$B,0),1)</f>
        <v>Подпрограмма «Организация и проведение физкультурных мероприятий и спортивных мероприятий»</v>
      </c>
      <c r="H233" s="553">
        <f t="shared" si="7"/>
        <v>1</v>
      </c>
    </row>
    <row r="234" spans="1:8" ht="56.25" hidden="1">
      <c r="A234" s="452" t="s">
        <v>93</v>
      </c>
      <c r="B234" s="452" t="s">
        <v>94</v>
      </c>
      <c r="C234" s="452" t="s">
        <v>7</v>
      </c>
      <c r="D234" s="452" t="s">
        <v>13</v>
      </c>
      <c r="E234" s="453" t="s">
        <v>1403</v>
      </c>
      <c r="F234" s="5" t="str">
        <f t="shared" si="6"/>
        <v>08 2 01 00000</v>
      </c>
      <c r="G234" s="1" t="str">
        <f>INDEX('2017 реш'!$A:$B,MATCH($F234,'2017 реш'!$B:$B,0),1)</f>
        <v>Основное мероприятие «Реализация мероприятий, направленных на развитие физической культуры и массового спорта»</v>
      </c>
      <c r="H234" s="553">
        <f t="shared" si="7"/>
        <v>1</v>
      </c>
    </row>
    <row r="235" spans="1:8" ht="37.5" hidden="1">
      <c r="A235" s="440" t="s">
        <v>93</v>
      </c>
      <c r="B235" s="440" t="s">
        <v>94</v>
      </c>
      <c r="C235" s="440" t="s">
        <v>7</v>
      </c>
      <c r="D235" s="440" t="s">
        <v>602</v>
      </c>
      <c r="E235" s="450" t="s">
        <v>601</v>
      </c>
      <c r="F235" s="5" t="str">
        <f t="shared" si="6"/>
        <v>08 2 01 20420</v>
      </c>
      <c r="G235" s="1" t="str">
        <f>INDEX('2017 реш'!$A:$B,MATCH($F235,'2017 реш'!$B:$B,0),1)</f>
        <v>Расходы на реализацию мероприятий, направленных на развитие физической культуры и массового спорта</v>
      </c>
      <c r="H235" s="553">
        <f t="shared" si="7"/>
        <v>1</v>
      </c>
    </row>
    <row r="236" spans="1:8" ht="56.25" hidden="1">
      <c r="A236" s="452" t="s">
        <v>93</v>
      </c>
      <c r="B236" s="452" t="s">
        <v>94</v>
      </c>
      <c r="C236" s="452" t="s">
        <v>37</v>
      </c>
      <c r="D236" s="452" t="s">
        <v>13</v>
      </c>
      <c r="E236" s="453" t="s">
        <v>1583</v>
      </c>
      <c r="F236" s="5" t="str">
        <f t="shared" si="6"/>
        <v>08 2 02 00000</v>
      </c>
      <c r="G236" s="1" t="str">
        <f>INDEX('2017 реш'!$A:$B,MATCH($F236,'2017 реш'!$B:$B,0),1)</f>
        <v>Основное мероприятие «Изготовление и размещение пропагандирующей социальной рекламы о здоровом и активном образе жизни»</v>
      </c>
      <c r="H236" s="553">
        <f t="shared" si="7"/>
        <v>1</v>
      </c>
    </row>
    <row r="237" spans="1:8" hidden="1">
      <c r="A237" s="440" t="s">
        <v>93</v>
      </c>
      <c r="B237" s="440" t="s">
        <v>94</v>
      </c>
      <c r="C237" s="440" t="s">
        <v>37</v>
      </c>
      <c r="D237" s="440" t="s">
        <v>606</v>
      </c>
      <c r="E237" s="450" t="s">
        <v>1719</v>
      </c>
      <c r="F237" s="5" t="str">
        <f t="shared" si="6"/>
        <v>08 2 02 20440</v>
      </c>
      <c r="G237" s="1" t="str">
        <f>INDEX('2017 реш'!$A:$B,MATCH($F237,'2017 реш'!$B:$B,0),1)</f>
        <v xml:space="preserve">Расходы на пропаганду здорового образа жизни </v>
      </c>
      <c r="H237" s="553">
        <f t="shared" si="7"/>
        <v>1</v>
      </c>
    </row>
    <row r="238" spans="1:8" s="670" customFormat="1" ht="58.5">
      <c r="A238" s="455" t="s">
        <v>93</v>
      </c>
      <c r="B238" s="455" t="s">
        <v>94</v>
      </c>
      <c r="C238" s="455" t="s">
        <v>48</v>
      </c>
      <c r="D238" s="455" t="s">
        <v>13</v>
      </c>
      <c r="E238" s="456" t="s">
        <v>1582</v>
      </c>
      <c r="F238" s="320" t="str">
        <f t="shared" si="6"/>
        <v>08 2 03 00000</v>
      </c>
      <c r="G238" s="668" t="e">
        <f>INDEX('2017 реш'!$A:$B,MATCH($F238,'2017 реш'!$B:$B,0),1)</f>
        <v>#N/A</v>
      </c>
      <c r="H238" s="669" t="e">
        <f t="shared" si="7"/>
        <v>#N/A</v>
      </c>
    </row>
    <row r="239" spans="1:8" s="670" customFormat="1" ht="37.5">
      <c r="A239" s="73" t="s">
        <v>93</v>
      </c>
      <c r="B239" s="73" t="s">
        <v>94</v>
      </c>
      <c r="C239" s="73" t="s">
        <v>48</v>
      </c>
      <c r="D239" s="73" t="s">
        <v>1865</v>
      </c>
      <c r="E239" s="304" t="s">
        <v>1722</v>
      </c>
      <c r="F239" s="320" t="str">
        <f t="shared" si="6"/>
        <v>08 2 03 21060</v>
      </c>
      <c r="G239" s="668" t="e">
        <f>INDEX('2017 реш'!$A:$B,MATCH($F239,'2017 реш'!$B:$B,0),1)</f>
        <v>#N/A</v>
      </c>
      <c r="H239" s="669" t="e">
        <f t="shared" si="7"/>
        <v>#N/A</v>
      </c>
    </row>
    <row r="240" spans="1:8" ht="78" hidden="1">
      <c r="A240" s="452" t="s">
        <v>93</v>
      </c>
      <c r="B240" s="452" t="s">
        <v>94</v>
      </c>
      <c r="C240" s="452" t="s">
        <v>53</v>
      </c>
      <c r="D240" s="452" t="s">
        <v>13</v>
      </c>
      <c r="E240" s="453" t="s">
        <v>1404</v>
      </c>
      <c r="F240" s="5" t="str">
        <f t="shared" si="6"/>
        <v>08 2 04 00000</v>
      </c>
      <c r="G240" s="1" t="str">
        <f>INDEX('2017 реш'!$A:$B,MATCH($F240,'2017 реш'!$B:$B,0),1)</f>
        <v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v>
      </c>
      <c r="H240" s="553">
        <f t="shared" si="7"/>
        <v>1</v>
      </c>
    </row>
    <row r="241" spans="1:8" ht="93.75" hidden="1">
      <c r="A241" s="440" t="s">
        <v>93</v>
      </c>
      <c r="B241" s="440" t="s">
        <v>94</v>
      </c>
      <c r="C241" s="440" t="s">
        <v>53</v>
      </c>
      <c r="D241" s="440" t="s">
        <v>610</v>
      </c>
      <c r="E241" s="450" t="s">
        <v>1724</v>
      </c>
      <c r="F241" s="5" t="str">
        <f t="shared" si="6"/>
        <v>08 2 04 60120</v>
      </c>
      <c r="G241" s="1" t="str">
        <f>INDEX('2017 реш'!$A:$B,MATCH($F241,'2017 реш'!$B:$B,0),1)</f>
        <v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v>
      </c>
      <c r="H241" s="553">
        <f t="shared" si="7"/>
        <v>1</v>
      </c>
    </row>
    <row r="242" spans="1:8" ht="75" hidden="1">
      <c r="A242" s="440" t="s">
        <v>93</v>
      </c>
      <c r="B242" s="440" t="s">
        <v>94</v>
      </c>
      <c r="C242" s="440" t="s">
        <v>53</v>
      </c>
      <c r="D242" s="440" t="s">
        <v>1866</v>
      </c>
      <c r="E242" s="450" t="s">
        <v>1725</v>
      </c>
      <c r="F242" s="5" t="str">
        <f t="shared" si="6"/>
        <v>08 2 04 60150</v>
      </c>
      <c r="G242" s="1" t="str">
        <f>INDEX('2017 реш'!$A:$B,MATCH($F242,'2017 реш'!$B:$B,0),1)</f>
        <v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v>
      </c>
      <c r="H242" s="553">
        <f t="shared" si="7"/>
        <v>1</v>
      </c>
    </row>
    <row r="243" spans="1:8" ht="45" hidden="1">
      <c r="A243" s="9" t="s">
        <v>580</v>
      </c>
      <c r="B243" s="9" t="s">
        <v>8</v>
      </c>
      <c r="C243" s="9" t="s">
        <v>12</v>
      </c>
      <c r="D243" s="9" t="s">
        <v>13</v>
      </c>
      <c r="E243" s="136" t="s">
        <v>1727</v>
      </c>
      <c r="F243" s="5" t="str">
        <f t="shared" si="6"/>
        <v>09 0 00 00000</v>
      </c>
      <c r="G243" s="1" t="str">
        <f>INDEX('2017 реш'!$A:$B,MATCH($F243,'2017 реш'!$B:$B,0),1)</f>
        <v>Муниципальная программа «Молодежь города Ставрополя»</v>
      </c>
      <c r="H243" s="553">
        <f t="shared" si="7"/>
        <v>1</v>
      </c>
    </row>
    <row r="244" spans="1:8" ht="37.5" hidden="1">
      <c r="A244" s="25" t="s">
        <v>580</v>
      </c>
      <c r="B244" s="25" t="s">
        <v>105</v>
      </c>
      <c r="C244" s="25" t="s">
        <v>12</v>
      </c>
      <c r="D244" s="25" t="s">
        <v>13</v>
      </c>
      <c r="E244" s="232" t="s">
        <v>1728</v>
      </c>
      <c r="F244" s="5" t="str">
        <f t="shared" si="6"/>
        <v>09 Б 00 00000</v>
      </c>
      <c r="G244" s="1" t="str">
        <f>INDEX('2017 реш'!$A:$B,MATCH($F244,'2017 реш'!$B:$B,0),1)</f>
        <v>Расходы в рамках реализации муниципальной программы «Молодежь города Ставрополя»</v>
      </c>
      <c r="H244" s="553">
        <f t="shared" si="7"/>
        <v>1</v>
      </c>
    </row>
    <row r="245" spans="1:8" ht="39" hidden="1">
      <c r="A245" s="452" t="s">
        <v>580</v>
      </c>
      <c r="B245" s="452" t="s">
        <v>105</v>
      </c>
      <c r="C245" s="452" t="s">
        <v>7</v>
      </c>
      <c r="D245" s="452" t="s">
        <v>13</v>
      </c>
      <c r="E245" s="453" t="s">
        <v>625</v>
      </c>
      <c r="F245" s="5" t="str">
        <f t="shared" si="6"/>
        <v>09 Б 01 00000</v>
      </c>
      <c r="G245" s="1" t="str">
        <f>INDEX('2017 реш'!$A:$B,MATCH($F245,'2017 реш'!$B:$B,0),1)</f>
        <v>Основное мероприятие «Проведение мероприятий по гражданскому и патриотическому воспитанию молодежи»</v>
      </c>
      <c r="H245" s="553">
        <f t="shared" si="7"/>
        <v>1</v>
      </c>
    </row>
    <row r="246" spans="1:8" ht="56.25" hidden="1">
      <c r="A246" s="534" t="s">
        <v>580</v>
      </c>
      <c r="B246" s="534" t="s">
        <v>105</v>
      </c>
      <c r="C246" s="534" t="s">
        <v>7</v>
      </c>
      <c r="D246" s="534" t="s">
        <v>632</v>
      </c>
      <c r="E246" s="535" t="s">
        <v>631</v>
      </c>
      <c r="F246" s="5" t="str">
        <f t="shared" si="6"/>
        <v>09 Б 01 20460</v>
      </c>
      <c r="G246" s="1" t="str">
        <f>INDEX('2017 реш'!$A:$B,MATCH($F246,'2017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46" s="553">
        <f t="shared" si="7"/>
        <v>1</v>
      </c>
    </row>
    <row r="247" spans="1:8" ht="56.25" hidden="1">
      <c r="A247" s="452" t="s">
        <v>580</v>
      </c>
      <c r="B247" s="452" t="s">
        <v>105</v>
      </c>
      <c r="C247" s="452" t="s">
        <v>37</v>
      </c>
      <c r="D247" s="452" t="s">
        <v>13</v>
      </c>
      <c r="E247" s="453" t="s">
        <v>634</v>
      </c>
      <c r="F247" s="5" t="str">
        <f t="shared" si="6"/>
        <v>09 Б 02 00000</v>
      </c>
      <c r="G247" s="1" t="str">
        <f>INDEX('2017 реш'!$A:$B,MATCH($F247,'2017 реш'!$B:$B,0),1)</f>
        <v>Основное мероприятие «Создание системы поддержки  и поощрения талантливой и успешной молодежи города Ставрополя»</v>
      </c>
      <c r="H247" s="553">
        <f t="shared" si="7"/>
        <v>1</v>
      </c>
    </row>
    <row r="248" spans="1:8" ht="56.25" hidden="1">
      <c r="A248" s="534" t="s">
        <v>580</v>
      </c>
      <c r="B248" s="534" t="s">
        <v>105</v>
      </c>
      <c r="C248" s="534" t="s">
        <v>37</v>
      </c>
      <c r="D248" s="534" t="s">
        <v>632</v>
      </c>
      <c r="E248" s="535" t="s">
        <v>631</v>
      </c>
      <c r="F248" s="5" t="str">
        <f t="shared" si="6"/>
        <v>09 Б 02 20460</v>
      </c>
      <c r="G248" s="1" t="str">
        <f>INDEX('2017 реш'!$A:$B,MATCH($F248,'2017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48" s="553">
        <f t="shared" si="7"/>
        <v>1</v>
      </c>
    </row>
    <row r="249" spans="1:8" ht="39" hidden="1">
      <c r="A249" s="452" t="s">
        <v>580</v>
      </c>
      <c r="B249" s="452" t="s">
        <v>105</v>
      </c>
      <c r="C249" s="452" t="s">
        <v>48</v>
      </c>
      <c r="D249" s="452" t="s">
        <v>13</v>
      </c>
      <c r="E249" s="453" t="s">
        <v>638</v>
      </c>
      <c r="F249" s="5" t="str">
        <f t="shared" si="6"/>
        <v>09 Б 03 00000</v>
      </c>
      <c r="G249" s="1" t="str">
        <f>INDEX('2017 реш'!$A:$B,MATCH($F249,'2017 реш'!$B:$B,0),1)</f>
        <v>Основное мероприятие «Поддержка интеллектуальной и инновационной деятельности молодежи»</v>
      </c>
      <c r="H249" s="553">
        <f t="shared" si="7"/>
        <v>1</v>
      </c>
    </row>
    <row r="250" spans="1:8" ht="56.25" hidden="1">
      <c r="A250" s="534" t="s">
        <v>580</v>
      </c>
      <c r="B250" s="534" t="s">
        <v>105</v>
      </c>
      <c r="C250" s="534" t="s">
        <v>48</v>
      </c>
      <c r="D250" s="534" t="s">
        <v>632</v>
      </c>
      <c r="E250" s="535" t="s">
        <v>631</v>
      </c>
      <c r="F250" s="5" t="str">
        <f t="shared" si="6"/>
        <v>09 Б 03 20460</v>
      </c>
      <c r="G250" s="1" t="str">
        <f>INDEX('2017 реш'!$A:$B,MATCH($F250,'2017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50" s="553">
        <f t="shared" si="7"/>
        <v>1</v>
      </c>
    </row>
    <row r="251" spans="1:8" ht="58.5" hidden="1">
      <c r="A251" s="452" t="s">
        <v>580</v>
      </c>
      <c r="B251" s="452" t="s">
        <v>105</v>
      </c>
      <c r="C251" s="452" t="s">
        <v>53</v>
      </c>
      <c r="D251" s="452" t="s">
        <v>13</v>
      </c>
      <c r="E251" s="453" t="s">
        <v>641</v>
      </c>
      <c r="F251" s="5" t="str">
        <f t="shared" si="6"/>
        <v>09 Б 04 00000</v>
      </c>
      <c r="G251" s="1" t="str">
        <f>INDEX('2017 реш'!$A:$B,MATCH($F251,'2017 реш'!$B:$B,0),1)</f>
        <v>Основное мероприятие «Формирование условий для реализации молодежных инициатив и развития деятельности молодежных объединений»</v>
      </c>
      <c r="H251" s="553">
        <f t="shared" si="7"/>
        <v>1</v>
      </c>
    </row>
    <row r="252" spans="1:8" ht="56.25" hidden="1">
      <c r="A252" s="534" t="s">
        <v>580</v>
      </c>
      <c r="B252" s="534" t="s">
        <v>105</v>
      </c>
      <c r="C252" s="534" t="s">
        <v>53</v>
      </c>
      <c r="D252" s="534" t="s">
        <v>632</v>
      </c>
      <c r="E252" s="535" t="s">
        <v>631</v>
      </c>
      <c r="F252" s="5" t="str">
        <f t="shared" si="6"/>
        <v>09 Б 04 20460</v>
      </c>
      <c r="G252" s="1" t="str">
        <f>INDEX('2017 реш'!$A:$B,MATCH($F252,'2017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52" s="553">
        <f t="shared" si="7"/>
        <v>1</v>
      </c>
    </row>
    <row r="253" spans="1:8" ht="56.25" hidden="1">
      <c r="A253" s="452" t="s">
        <v>580</v>
      </c>
      <c r="B253" s="452" t="s">
        <v>105</v>
      </c>
      <c r="C253" s="452" t="s">
        <v>62</v>
      </c>
      <c r="D253" s="452" t="s">
        <v>13</v>
      </c>
      <c r="E253" s="453" t="s">
        <v>644</v>
      </c>
      <c r="F253" s="5" t="str">
        <f t="shared" si="6"/>
        <v>09 Б 05 00000</v>
      </c>
      <c r="G253" s="1" t="str">
        <f>INDEX('2017 реш'!$A:$B,MATCH($F253,'2017 реш'!$B:$B,0),1)</f>
        <v>Основное мероприятие «Методическое и информационное сопровождение реализации молодежной политики в городе Ставрополе»</v>
      </c>
      <c r="H253" s="553">
        <f t="shared" si="7"/>
        <v>1</v>
      </c>
    </row>
    <row r="254" spans="1:8" ht="56.25" hidden="1">
      <c r="A254" s="534" t="s">
        <v>580</v>
      </c>
      <c r="B254" s="534" t="s">
        <v>105</v>
      </c>
      <c r="C254" s="534" t="s">
        <v>62</v>
      </c>
      <c r="D254" s="534" t="s">
        <v>632</v>
      </c>
      <c r="E254" s="535" t="s">
        <v>631</v>
      </c>
      <c r="F254" s="5" t="str">
        <f t="shared" si="6"/>
        <v>09 Б 05 20460</v>
      </c>
      <c r="G254" s="1" t="str">
        <f>INDEX('2017 реш'!$A:$B,MATCH($F254,'2017 реш'!$B:$B,0),1)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H254" s="553">
        <f t="shared" si="7"/>
        <v>1</v>
      </c>
    </row>
    <row r="255" spans="1:8" ht="39" hidden="1">
      <c r="A255" s="452" t="s">
        <v>580</v>
      </c>
      <c r="B255" s="452" t="s">
        <v>105</v>
      </c>
      <c r="C255" s="452" t="s">
        <v>68</v>
      </c>
      <c r="D255" s="452" t="s">
        <v>13</v>
      </c>
      <c r="E255" s="453" t="s">
        <v>647</v>
      </c>
      <c r="F255" s="5" t="str">
        <f t="shared" si="6"/>
        <v>09 Б 06 00000</v>
      </c>
      <c r="G255" s="1" t="str">
        <f>INDEX('2017 реш'!$A:$B,MATCH($F255,'2017 реш'!$B:$B,0),1)</f>
        <v>Основное мероприятие «Обеспечение деятельности муниципальных бюджетных учреждений города Ставрополя»</v>
      </c>
      <c r="H255" s="553">
        <f t="shared" si="7"/>
        <v>1</v>
      </c>
    </row>
    <row r="256" spans="1:8" ht="37.5" hidden="1">
      <c r="A256" s="440" t="s">
        <v>580</v>
      </c>
      <c r="B256" s="440" t="s">
        <v>105</v>
      </c>
      <c r="C256" s="440" t="s">
        <v>68</v>
      </c>
      <c r="D256" s="457" t="s">
        <v>22</v>
      </c>
      <c r="E256" s="450" t="s">
        <v>34</v>
      </c>
      <c r="F256" s="5" t="str">
        <f t="shared" si="6"/>
        <v>09 Б 06 11010</v>
      </c>
      <c r="G256" s="1" t="str">
        <f>INDEX('2017 реш'!$A:$B,MATCH($F256,'2017 реш'!$B:$B,0),1)</f>
        <v>Расходы на обеспечение деятельности (оказание услуг) муниципальных учреждений</v>
      </c>
      <c r="H256" s="553">
        <f t="shared" si="7"/>
        <v>1</v>
      </c>
    </row>
    <row r="257" spans="1:8" ht="67.5" hidden="1">
      <c r="A257" s="9" t="s">
        <v>652</v>
      </c>
      <c r="B257" s="9" t="s">
        <v>8</v>
      </c>
      <c r="C257" s="9" t="s">
        <v>12</v>
      </c>
      <c r="D257" s="9" t="s">
        <v>13</v>
      </c>
      <c r="E257" s="136" t="s">
        <v>1729</v>
      </c>
      <c r="F257" s="5" t="str">
        <f t="shared" si="6"/>
        <v>10 0 00 00000</v>
      </c>
      <c r="G257" s="1" t="str">
        <f>INDEX('2017 реш'!$A:$B,MATCH($F257,'2017 реш'!$B:$B,0),1)</f>
        <v>Муниципальная программа «Управление муниципальными финансами и муниципальным долгом города Ставрополя»</v>
      </c>
      <c r="H257" s="553">
        <f t="shared" si="7"/>
        <v>1</v>
      </c>
    </row>
    <row r="258" spans="1:8" ht="56.25" hidden="1">
      <c r="A258" s="25" t="s">
        <v>652</v>
      </c>
      <c r="B258" s="25" t="s">
        <v>105</v>
      </c>
      <c r="C258" s="25" t="s">
        <v>12</v>
      </c>
      <c r="D258" s="25" t="s">
        <v>13</v>
      </c>
      <c r="E258" s="223" t="s">
        <v>1730</v>
      </c>
      <c r="F258" s="5" t="str">
        <f t="shared" si="6"/>
        <v>10 Б 00 00000</v>
      </c>
      <c r="G258" s="1" t="str">
        <f>INDEX('2017 реш'!$A:$B,MATCH($F258,'2017 реш'!$B:$B,0),1)</f>
        <v>Расходы в рамках реализации муниципальной программы «Управление муниципальными финансами и муниципальным долгом города Ставрополя»</v>
      </c>
      <c r="H258" s="553">
        <f t="shared" si="7"/>
        <v>1</v>
      </c>
    </row>
    <row r="259" spans="1:8" ht="78" hidden="1">
      <c r="A259" s="452" t="s">
        <v>652</v>
      </c>
      <c r="B259" s="452" t="s">
        <v>105</v>
      </c>
      <c r="C259" s="452" t="s">
        <v>37</v>
      </c>
      <c r="D259" s="452" t="s">
        <v>13</v>
      </c>
      <c r="E259" s="453" t="s">
        <v>1412</v>
      </c>
      <c r="F259" s="5" t="str">
        <f t="shared" si="6"/>
        <v>10 Б 02 00000</v>
      </c>
      <c r="G259" s="1" t="str">
        <f>INDEX('2017 реш'!$A:$B,MATCH($F259,'2017 реш'!$B:$B,0),1)</f>
        <v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v>
      </c>
      <c r="H259" s="553">
        <f t="shared" si="7"/>
        <v>1</v>
      </c>
    </row>
    <row r="260" spans="1:8" ht="37.5" hidden="1">
      <c r="A260" s="440" t="s">
        <v>652</v>
      </c>
      <c r="B260" s="440" t="s">
        <v>105</v>
      </c>
      <c r="C260" s="440" t="s">
        <v>37</v>
      </c>
      <c r="D260" s="440" t="s">
        <v>667</v>
      </c>
      <c r="E260" s="450" t="s">
        <v>666</v>
      </c>
      <c r="F260" s="5" t="str">
        <f t="shared" si="6"/>
        <v>10 Б 02 20050</v>
      </c>
      <c r="G260" s="1" t="str">
        <f>INDEX('2017 реш'!$A:$B,MATCH($F260,'2017 реш'!$B:$B,0),1)</f>
        <v>Расходы на выплаты на основании исполнительных листов судебных органов</v>
      </c>
      <c r="H260" s="553">
        <f t="shared" si="7"/>
        <v>1</v>
      </c>
    </row>
    <row r="261" spans="1:8" ht="75" hidden="1">
      <c r="A261" s="452" t="s">
        <v>652</v>
      </c>
      <c r="B261" s="452" t="s">
        <v>105</v>
      </c>
      <c r="C261" s="452" t="s">
        <v>48</v>
      </c>
      <c r="D261" s="452" t="s">
        <v>13</v>
      </c>
      <c r="E261" s="453" t="s">
        <v>1413</v>
      </c>
      <c r="F261" s="5" t="str">
        <f t="shared" si="6"/>
        <v>10 Б 03 00000</v>
      </c>
      <c r="G261" s="1" t="str">
        <f>INDEX('2017 реш'!$A:$B,MATCH($F261,'2017 реш'!$B:$B,0),1)</f>
        <v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v>
      </c>
      <c r="H261" s="553">
        <f t="shared" si="7"/>
        <v>1</v>
      </c>
    </row>
    <row r="262" spans="1:8" hidden="1">
      <c r="A262" s="440" t="s">
        <v>652</v>
      </c>
      <c r="B262" s="440" t="s">
        <v>105</v>
      </c>
      <c r="C262" s="440" t="s">
        <v>48</v>
      </c>
      <c r="D262" s="440" t="s">
        <v>672</v>
      </c>
      <c r="E262" s="450" t="s">
        <v>671</v>
      </c>
      <c r="F262" s="5" t="str">
        <f t="shared" si="6"/>
        <v>10 Б 03 20010</v>
      </c>
      <c r="G262" s="1" t="str">
        <f>INDEX('2017 реш'!$A:$B,MATCH($F262,'2017 реш'!$B:$B,0),1)</f>
        <v>Обслуживание муниципального долга города Ставрополя</v>
      </c>
      <c r="H262" s="553">
        <f t="shared" si="7"/>
        <v>1</v>
      </c>
    </row>
    <row r="263" spans="1:8" ht="90" hidden="1">
      <c r="A263" s="209" t="s">
        <v>674</v>
      </c>
      <c r="B263" s="210" t="s">
        <v>8</v>
      </c>
      <c r="C263" s="9" t="s">
        <v>12</v>
      </c>
      <c r="D263" s="9" t="s">
        <v>13</v>
      </c>
      <c r="E263" s="136" t="s">
        <v>1731</v>
      </c>
      <c r="F263" s="5" t="str">
        <f t="shared" si="6"/>
        <v>11 0 00 00000</v>
      </c>
      <c r="G263" s="1" t="str">
        <f>INDEX('2017 реш'!$A:$B,MATCH($F263,'2017 реш'!$B:$B,0),1)</f>
        <v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v>
      </c>
      <c r="H263" s="553">
        <f t="shared" si="7"/>
        <v>1</v>
      </c>
    </row>
    <row r="264" spans="1:8" ht="75" hidden="1">
      <c r="A264" s="211" t="s">
        <v>674</v>
      </c>
      <c r="B264" s="212" t="s">
        <v>105</v>
      </c>
      <c r="C264" s="25" t="s">
        <v>12</v>
      </c>
      <c r="D264" s="25" t="s">
        <v>13</v>
      </c>
      <c r="E264" s="223" t="s">
        <v>1732</v>
      </c>
      <c r="F264" s="5" t="str">
        <f t="shared" si="6"/>
        <v>11 Б 00 00000</v>
      </c>
      <c r="G264" s="1" t="str">
        <f>INDEX('2017 реш'!$A:$B,MATCH($F264,'2017 реш'!$B:$B,0),1)</f>
        <v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v>
      </c>
      <c r="H264" s="553">
        <f t="shared" si="7"/>
        <v>1</v>
      </c>
    </row>
    <row r="265" spans="1:8" ht="58.5" hidden="1">
      <c r="A265" s="452" t="s">
        <v>674</v>
      </c>
      <c r="B265" s="253" t="s">
        <v>105</v>
      </c>
      <c r="C265" s="452" t="s">
        <v>7</v>
      </c>
      <c r="D265" s="452" t="s">
        <v>13</v>
      </c>
      <c r="E265" s="453" t="s">
        <v>1414</v>
      </c>
      <c r="F265" s="5" t="str">
        <f t="shared" ref="F265:F328" si="8">CONCATENATE(A265," ",B265," ",C265," ",D265)</f>
        <v>11 Б 01 00000</v>
      </c>
      <c r="G265" s="1" t="str">
        <f>INDEX('2017 реш'!$A:$B,MATCH($F265,'2017 реш'!$B:$B,0),1)</f>
        <v>Основное мероприятие «Управление и распоряжение объектами недвижимого имущества, находящимися в муниципальной собственности города Ставрополя»</v>
      </c>
      <c r="H265" s="553">
        <f t="shared" ref="H265:H328" si="9">IF(E265=G265,1,0)</f>
        <v>1</v>
      </c>
    </row>
    <row r="266" spans="1:8" ht="75" hidden="1">
      <c r="A266" s="440" t="s">
        <v>674</v>
      </c>
      <c r="B266" s="254" t="s">
        <v>105</v>
      </c>
      <c r="C266" s="440" t="s">
        <v>7</v>
      </c>
      <c r="D266" s="440" t="s">
        <v>683</v>
      </c>
      <c r="E266" s="450" t="s">
        <v>682</v>
      </c>
      <c r="F266" s="5" t="str">
        <f t="shared" si="8"/>
        <v>11 Б 01 20030</v>
      </c>
      <c r="G266" s="1" t="str">
        <f>INDEX('2017 реш'!$A:$B,MATCH($F266,'2017 реш'!$B:$B,0),1)</f>
        <v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v>
      </c>
      <c r="H266" s="553">
        <f t="shared" si="9"/>
        <v>1</v>
      </c>
    </row>
    <row r="267" spans="1:8" ht="37.5" hidden="1">
      <c r="A267" s="440" t="s">
        <v>674</v>
      </c>
      <c r="B267" s="254" t="s">
        <v>105</v>
      </c>
      <c r="C267" s="440" t="s">
        <v>7</v>
      </c>
      <c r="D267" s="440" t="s">
        <v>687</v>
      </c>
      <c r="E267" s="450" t="s">
        <v>686</v>
      </c>
      <c r="F267" s="5" t="str">
        <f t="shared" si="8"/>
        <v>11 Б 01 20070</v>
      </c>
      <c r="G267" s="1" t="str">
        <f>INDEX('2017 реш'!$A:$B,MATCH($F267,'2017 реш'!$B:$B,0),1)</f>
        <v xml:space="preserve">Расходы на содержание объектов муниципальной казны города Ставрополя в части нежилых помещений </v>
      </c>
      <c r="H267" s="553">
        <f t="shared" si="9"/>
        <v>1</v>
      </c>
    </row>
    <row r="268" spans="1:8" ht="37.5" hidden="1">
      <c r="A268" s="440" t="s">
        <v>674</v>
      </c>
      <c r="B268" s="254" t="s">
        <v>105</v>
      </c>
      <c r="C268" s="440" t="s">
        <v>7</v>
      </c>
      <c r="D268" s="440" t="s">
        <v>691</v>
      </c>
      <c r="E268" s="450" t="s">
        <v>690</v>
      </c>
      <c r="F268" s="5" t="str">
        <f t="shared" si="8"/>
        <v>11 Б 01 20840</v>
      </c>
      <c r="G268" s="1" t="str">
        <f>INDEX('2017 реш'!$A:$B,MATCH($F268,'2017 реш'!$B:$B,0),1)</f>
        <v>Расходы на содержание объектов муниципальной казны города Ставрополя в части жилых помещений</v>
      </c>
      <c r="H268" s="553">
        <f t="shared" si="9"/>
        <v>1</v>
      </c>
    </row>
    <row r="269" spans="1:8" ht="37.5" hidden="1">
      <c r="A269" s="534" t="s">
        <v>674</v>
      </c>
      <c r="B269" s="544" t="s">
        <v>105</v>
      </c>
      <c r="C269" s="534" t="s">
        <v>7</v>
      </c>
      <c r="D269" s="534" t="s">
        <v>1867</v>
      </c>
      <c r="E269" s="535" t="s">
        <v>1733</v>
      </c>
      <c r="F269" s="5" t="str">
        <f t="shared" si="8"/>
        <v>11 Б 01 21120</v>
      </c>
      <c r="G269" s="1" t="str">
        <f>INDEX('2017 реш'!$A:$B,MATCH($F269,'2017 реш'!$B:$B,0),1)</f>
        <v>Расходы на уплату взносов на капитальный ремонт общего имущества в многоквартирных домах</v>
      </c>
      <c r="H269" s="553">
        <f t="shared" si="9"/>
        <v>1</v>
      </c>
    </row>
    <row r="270" spans="1:8" ht="56.25" hidden="1">
      <c r="A270" s="452" t="s">
        <v>674</v>
      </c>
      <c r="B270" s="253" t="s">
        <v>105</v>
      </c>
      <c r="C270" s="452" t="s">
        <v>37</v>
      </c>
      <c r="D270" s="452" t="s">
        <v>13</v>
      </c>
      <c r="E270" s="453" t="s">
        <v>1415</v>
      </c>
      <c r="F270" s="5" t="str">
        <f t="shared" si="8"/>
        <v>11 Б 02 00000</v>
      </c>
      <c r="G270" s="1" t="str">
        <f>INDEX('2017 реш'!$A:$B,MATCH($F270,'2017 реш'!$B:$B,0),1)</f>
        <v>Основное мероприятие «Управление и распоряжение земельными участками, расположенными на территории города Ставрополя»</v>
      </c>
      <c r="H270" s="553">
        <f t="shared" si="9"/>
        <v>1</v>
      </c>
    </row>
    <row r="271" spans="1:8" ht="56.25" hidden="1">
      <c r="A271" s="440" t="s">
        <v>674</v>
      </c>
      <c r="B271" s="254" t="s">
        <v>105</v>
      </c>
      <c r="C271" s="440" t="s">
        <v>37</v>
      </c>
      <c r="D271" s="440" t="s">
        <v>696</v>
      </c>
      <c r="E271" s="450" t="s">
        <v>1735</v>
      </c>
      <c r="F271" s="5" t="str">
        <f t="shared" si="8"/>
        <v>11 Б 02 20180</v>
      </c>
      <c r="G271" s="1" t="str">
        <f>INDEX('2017 реш'!$A:$B,MATCH($F271,'2017 реш'!$B:$B,0),1)</f>
        <v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v>
      </c>
      <c r="H271" s="553">
        <f t="shared" si="9"/>
        <v>1</v>
      </c>
    </row>
    <row r="272" spans="1:8" ht="78" hidden="1">
      <c r="A272" s="452" t="s">
        <v>674</v>
      </c>
      <c r="B272" s="253" t="s">
        <v>105</v>
      </c>
      <c r="C272" s="452" t="s">
        <v>48</v>
      </c>
      <c r="D272" s="452" t="s">
        <v>13</v>
      </c>
      <c r="E272" s="453" t="s">
        <v>1736</v>
      </c>
      <c r="F272" s="5" t="str">
        <f t="shared" si="8"/>
        <v>11 Б 03 00000</v>
      </c>
      <c r="G272" s="1" t="str">
        <f>INDEX('2017 реш'!$A:$B,MATCH($F272,'2017 реш'!$B:$B,0),1)</f>
        <v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v>
      </c>
      <c r="H272" s="553">
        <f t="shared" si="9"/>
        <v>1</v>
      </c>
    </row>
    <row r="273" spans="1:8" ht="75" hidden="1">
      <c r="A273" s="440" t="s">
        <v>674</v>
      </c>
      <c r="B273" s="254" t="s">
        <v>105</v>
      </c>
      <c r="C273" s="440" t="s">
        <v>48</v>
      </c>
      <c r="D273" s="440" t="s">
        <v>701</v>
      </c>
      <c r="E273" s="450" t="s">
        <v>700</v>
      </c>
      <c r="F273" s="5" t="str">
        <f t="shared" si="8"/>
        <v>11 Б 03 20340</v>
      </c>
      <c r="G273" s="1" t="str">
        <f>INDEX('2017 реш'!$A:$B,MATCH($F273,'2017 реш'!$B:$B,0),1)</f>
        <v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v>
      </c>
      <c r="H273" s="553">
        <f t="shared" si="9"/>
        <v>1</v>
      </c>
    </row>
    <row r="274" spans="1:8" ht="45" hidden="1">
      <c r="A274" s="9" t="s">
        <v>703</v>
      </c>
      <c r="B274" s="9" t="s">
        <v>8</v>
      </c>
      <c r="C274" s="9" t="s">
        <v>12</v>
      </c>
      <c r="D274" s="9" t="s">
        <v>13</v>
      </c>
      <c r="E274" s="136" t="s">
        <v>1737</v>
      </c>
      <c r="F274" s="5" t="str">
        <f t="shared" si="8"/>
        <v>12 0 00 00000</v>
      </c>
      <c r="G274" s="1" t="str">
        <f>INDEX('2017 реш'!$A:$B,MATCH($F274,'2017 реш'!$B:$B,0),1)</f>
        <v>Муниципальная программа «Экономическое развитие города Ставрополя»</v>
      </c>
      <c r="H274" s="553">
        <f t="shared" si="9"/>
        <v>1</v>
      </c>
    </row>
    <row r="275" spans="1:8" ht="37.5" hidden="1">
      <c r="A275" s="25" t="s">
        <v>703</v>
      </c>
      <c r="B275" s="25" t="s">
        <v>15</v>
      </c>
      <c r="C275" s="25" t="s">
        <v>12</v>
      </c>
      <c r="D275" s="25" t="s">
        <v>13</v>
      </c>
      <c r="E275" s="223" t="s">
        <v>708</v>
      </c>
      <c r="F275" s="5" t="str">
        <f t="shared" si="8"/>
        <v>12 1 00 00000</v>
      </c>
      <c r="G275" s="1" t="str">
        <f>INDEX('2017 реш'!$A:$B,MATCH($F275,'2017 реш'!$B:$B,0),1)</f>
        <v>Подпрограмма «Развитие малого и среднего предпринимательства в городе Ставрополе»</v>
      </c>
      <c r="H275" s="553">
        <f t="shared" si="9"/>
        <v>1</v>
      </c>
    </row>
    <row r="276" spans="1:8" ht="39" hidden="1">
      <c r="A276" s="452" t="s">
        <v>703</v>
      </c>
      <c r="B276" s="452" t="s">
        <v>15</v>
      </c>
      <c r="C276" s="452" t="s">
        <v>7</v>
      </c>
      <c r="D276" s="452" t="s">
        <v>13</v>
      </c>
      <c r="E276" s="453" t="s">
        <v>1418</v>
      </c>
      <c r="F276" s="5" t="str">
        <f t="shared" si="8"/>
        <v>12 1 01 00000</v>
      </c>
      <c r="G276" s="1" t="str">
        <f>INDEX('2017 реш'!$A:$B,MATCH($F276,'2017 реш'!$B:$B,0),1)</f>
        <v>Основное мероприятие «Финансовая поддержка субъектов малого и среднего предпринимательства в городе Ставрополе»</v>
      </c>
      <c r="H276" s="553">
        <f t="shared" si="9"/>
        <v>1</v>
      </c>
    </row>
    <row r="277" spans="1:8" ht="56.25" hidden="1">
      <c r="A277" s="440" t="s">
        <v>703</v>
      </c>
      <c r="B277" s="440" t="s">
        <v>15</v>
      </c>
      <c r="C277" s="440" t="s">
        <v>7</v>
      </c>
      <c r="D277" s="440" t="s">
        <v>713</v>
      </c>
      <c r="E277" s="450" t="s">
        <v>1419</v>
      </c>
      <c r="F277" s="5" t="str">
        <f t="shared" si="8"/>
        <v>12 1 01 60130</v>
      </c>
      <c r="G277" s="1" t="str">
        <f>INDEX('2017 реш'!$A:$B,MATCH($F277,'2017 реш'!$B:$B,0),1)</f>
        <v>Предоставление субсидий субъектам малого и среднего предпринимательства, осуществляющим деятельность на территории города Ставрополя</v>
      </c>
      <c r="H277" s="553">
        <f t="shared" si="9"/>
        <v>1</v>
      </c>
    </row>
    <row r="278" spans="1:8" ht="58.5" hidden="1">
      <c r="A278" s="452" t="s">
        <v>703</v>
      </c>
      <c r="B278" s="452" t="s">
        <v>15</v>
      </c>
      <c r="C278" s="452" t="s">
        <v>37</v>
      </c>
      <c r="D278" s="452" t="s">
        <v>13</v>
      </c>
      <c r="E278" s="453" t="s">
        <v>1420</v>
      </c>
      <c r="F278" s="5" t="str">
        <f t="shared" si="8"/>
        <v>12 1 02 00000</v>
      </c>
      <c r="G278" s="1" t="str">
        <f>INDEX('2017 реш'!$A:$B,MATCH($F278,'2017 реш'!$B:$B,0),1)</f>
        <v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v>
      </c>
      <c r="H278" s="553">
        <f t="shared" si="9"/>
        <v>1</v>
      </c>
    </row>
    <row r="279" spans="1:8" ht="56.25" hidden="1">
      <c r="A279" s="440" t="s">
        <v>703</v>
      </c>
      <c r="B279" s="440" t="s">
        <v>15</v>
      </c>
      <c r="C279" s="440" t="s">
        <v>37</v>
      </c>
      <c r="D279" s="440" t="s">
        <v>716</v>
      </c>
      <c r="E279" s="450" t="s">
        <v>1738</v>
      </c>
      <c r="F279" s="5" t="str">
        <f t="shared" si="8"/>
        <v>12 1 02 20480</v>
      </c>
      <c r="G279" s="1" t="str">
        <f>INDEX('2017 реш'!$A:$B,MATCH($F279,'2017 реш'!$B:$B,0),1)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H279" s="553">
        <f t="shared" si="9"/>
        <v>1</v>
      </c>
    </row>
    <row r="280" spans="1:8" ht="58.5" hidden="1">
      <c r="A280" s="452" t="s">
        <v>703</v>
      </c>
      <c r="B280" s="452" t="s">
        <v>15</v>
      </c>
      <c r="C280" s="452" t="s">
        <v>48</v>
      </c>
      <c r="D280" s="452" t="s">
        <v>13</v>
      </c>
      <c r="E280" s="453" t="s">
        <v>1421</v>
      </c>
      <c r="F280" s="5" t="str">
        <f t="shared" si="8"/>
        <v>12 1 03 00000</v>
      </c>
      <c r="G280" s="1" t="str">
        <f>INDEX('2017 реш'!$A:$B,MATCH($F280,'2017 реш'!$B:$B,0),1)</f>
        <v>Основное мероприятие «Обеспечение благоприятных условий для развития малого и среднего предпринимательства на территории города Ставрополя»</v>
      </c>
      <c r="H280" s="553">
        <f t="shared" si="9"/>
        <v>1</v>
      </c>
    </row>
    <row r="281" spans="1:8" ht="56.25" hidden="1">
      <c r="A281" s="440" t="s">
        <v>703</v>
      </c>
      <c r="B281" s="440" t="s">
        <v>15</v>
      </c>
      <c r="C281" s="440" t="s">
        <v>48</v>
      </c>
      <c r="D281" s="440" t="s">
        <v>716</v>
      </c>
      <c r="E281" s="450" t="s">
        <v>1738</v>
      </c>
      <c r="F281" s="5" t="str">
        <f t="shared" si="8"/>
        <v>12 1 03 20480</v>
      </c>
      <c r="G281" s="1" t="str">
        <f>INDEX('2017 реш'!$A:$B,MATCH($F281,'2017 реш'!$B:$B,0),1)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H281" s="553">
        <f t="shared" si="9"/>
        <v>1</v>
      </c>
    </row>
    <row r="282" spans="1:8" ht="37.5" hidden="1">
      <c r="A282" s="546" t="s">
        <v>703</v>
      </c>
      <c r="B282" s="546" t="s">
        <v>94</v>
      </c>
      <c r="C282" s="546" t="s">
        <v>12</v>
      </c>
      <c r="D282" s="546" t="s">
        <v>13</v>
      </c>
      <c r="E282" s="420" t="s">
        <v>1739</v>
      </c>
      <c r="F282" s="5" t="str">
        <f t="shared" si="8"/>
        <v>12 2 00 00000</v>
      </c>
      <c r="G282" s="1" t="str">
        <f>INDEX('2017 реш'!$A:$B,MATCH($F282,'2017 реш'!$B:$B,0),1)</f>
        <v>Подпрограмма «Создание благоприятных условий для экономического развития города Ставрополя»</v>
      </c>
      <c r="H282" s="553">
        <f t="shared" si="9"/>
        <v>1</v>
      </c>
    </row>
    <row r="283" spans="1:8" ht="39" hidden="1">
      <c r="A283" s="452" t="s">
        <v>703</v>
      </c>
      <c r="B283" s="452" t="s">
        <v>94</v>
      </c>
      <c r="C283" s="452" t="s">
        <v>7</v>
      </c>
      <c r="D283" s="452" t="s">
        <v>13</v>
      </c>
      <c r="E283" s="453" t="s">
        <v>1740</v>
      </c>
      <c r="F283" s="5" t="str">
        <f t="shared" si="8"/>
        <v>12 2 01 00000</v>
      </c>
      <c r="G283" s="1" t="str">
        <f>INDEX('2017 реш'!$A:$B,MATCH($F283,'2017 реш'!$B:$B,0),1)</f>
        <v>Основное мероприятие «Создание благоприятных условий для развития инвестиционной деятельности»</v>
      </c>
      <c r="H283" s="553">
        <f t="shared" si="9"/>
        <v>1</v>
      </c>
    </row>
    <row r="284" spans="1:8" ht="37.5" hidden="1">
      <c r="A284" s="534" t="s">
        <v>703</v>
      </c>
      <c r="B284" s="534" t="s">
        <v>94</v>
      </c>
      <c r="C284" s="534" t="s">
        <v>7</v>
      </c>
      <c r="D284" s="534" t="s">
        <v>745</v>
      </c>
      <c r="E284" s="535" t="s">
        <v>1742</v>
      </c>
      <c r="F284" s="5" t="str">
        <f t="shared" si="8"/>
        <v>12 2 01 20650</v>
      </c>
      <c r="G284" s="1" t="str">
        <f>INDEX('2017 реш'!$A:$B,MATCH($F284,'2017 реш'!$B:$B,0),1)</f>
        <v>Расходы на информирование об инвестиционных возможностях города Ставрополя</v>
      </c>
      <c r="H284" s="553">
        <f t="shared" si="9"/>
        <v>1</v>
      </c>
    </row>
    <row r="285" spans="1:8" ht="39" hidden="1">
      <c r="A285" s="452" t="s">
        <v>703</v>
      </c>
      <c r="B285" s="452" t="s">
        <v>94</v>
      </c>
      <c r="C285" s="452" t="s">
        <v>37</v>
      </c>
      <c r="D285" s="452" t="s">
        <v>13</v>
      </c>
      <c r="E285" s="453" t="s">
        <v>1744</v>
      </c>
      <c r="F285" s="5" t="str">
        <f t="shared" si="8"/>
        <v>12 2 02 00000</v>
      </c>
      <c r="G285" s="1" t="str">
        <f>INDEX('2017 реш'!$A:$B,MATCH($F285,'2017 реш'!$B:$B,0),1)</f>
        <v>Основное мероприятие «Создание условий для развития туризма на территории города Ставрополя»</v>
      </c>
      <c r="H285" s="553">
        <f t="shared" si="9"/>
        <v>1</v>
      </c>
    </row>
    <row r="286" spans="1:8" ht="56.25" hidden="1">
      <c r="A286" s="534" t="s">
        <v>703</v>
      </c>
      <c r="B286" s="534" t="s">
        <v>94</v>
      </c>
      <c r="C286" s="534" t="s">
        <v>37</v>
      </c>
      <c r="D286" s="534" t="s">
        <v>726</v>
      </c>
      <c r="E286" s="535" t="s">
        <v>1745</v>
      </c>
      <c r="F286" s="5" t="str">
        <f t="shared" si="8"/>
        <v>12 2 02 20640</v>
      </c>
      <c r="G286" s="1" t="str">
        <f>INDEX('2017 реш'!$A:$B,MATCH($F286,'2017 реш'!$B:$B,0),1)</f>
        <v>Расходы на повышение туристической привлекательности города Ставрополя, развитие внутреннего и въездного туризма в городе Ставрополе</v>
      </c>
      <c r="H286" s="553">
        <f t="shared" si="9"/>
        <v>1</v>
      </c>
    </row>
    <row r="287" spans="1:8" ht="56.25" hidden="1">
      <c r="A287" s="452" t="s">
        <v>703</v>
      </c>
      <c r="B287" s="452" t="s">
        <v>94</v>
      </c>
      <c r="C287" s="452" t="s">
        <v>48</v>
      </c>
      <c r="D287" s="452" t="s">
        <v>13</v>
      </c>
      <c r="E287" s="453" t="s">
        <v>1746</v>
      </c>
      <c r="F287" s="5" t="str">
        <f t="shared" si="8"/>
        <v>12 2 03 00000</v>
      </c>
      <c r="G287" s="1" t="str">
        <f>INDEX('2017 реш'!$A:$B,MATCH($F287,'2017 реш'!$B:$B,0),1)</f>
        <v>Основное мероприятие «Развитие международного, межрегионального и межмуниципального сотрудничества города Ставрополя»</v>
      </c>
      <c r="H287" s="553">
        <f t="shared" si="9"/>
        <v>1</v>
      </c>
    </row>
    <row r="288" spans="1:8" ht="56.25" hidden="1">
      <c r="A288" s="440" t="s">
        <v>703</v>
      </c>
      <c r="B288" s="440" t="s">
        <v>94</v>
      </c>
      <c r="C288" s="440" t="s">
        <v>48</v>
      </c>
      <c r="D288" s="440" t="s">
        <v>733</v>
      </c>
      <c r="E288" s="450" t="s">
        <v>1747</v>
      </c>
      <c r="F288" s="5" t="str">
        <f t="shared" si="8"/>
        <v>12 2 03 20040</v>
      </c>
      <c r="G288" s="1" t="str">
        <f>INDEX('2017 реш'!$A:$B,MATCH($F288,'2017 реш'!$B:$B,0),1)</f>
        <v>Обеспечение членства в международных, общероссийских и региональных объединениях муниципальных образований (оплата членских взносов)</v>
      </c>
      <c r="H288" s="553">
        <f t="shared" si="9"/>
        <v>1</v>
      </c>
    </row>
    <row r="289" spans="1:8" ht="93.75" hidden="1">
      <c r="A289" s="440" t="s">
        <v>703</v>
      </c>
      <c r="B289" s="440" t="s">
        <v>94</v>
      </c>
      <c r="C289" s="440" t="s">
        <v>48</v>
      </c>
      <c r="D289" s="440" t="s">
        <v>737</v>
      </c>
      <c r="E289" s="450" t="s">
        <v>1748</v>
      </c>
      <c r="F289" s="5" t="str">
        <f t="shared" si="8"/>
        <v>12 2 03 20090</v>
      </c>
      <c r="G289" s="1" t="str">
        <f>INDEX('2017 реш'!$A:$B,MATCH($F289,'2017 реш'!$B:$B,0),1)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H289" s="553">
        <f t="shared" si="9"/>
        <v>1</v>
      </c>
    </row>
    <row r="290" spans="1:8" ht="67.5" hidden="1">
      <c r="A290" s="9" t="s">
        <v>751</v>
      </c>
      <c r="B290" s="9" t="s">
        <v>8</v>
      </c>
      <c r="C290" s="9" t="s">
        <v>12</v>
      </c>
      <c r="D290" s="9" t="s">
        <v>13</v>
      </c>
      <c r="E290" s="136" t="s">
        <v>1749</v>
      </c>
      <c r="F290" s="5" t="str">
        <f t="shared" si="8"/>
        <v>13 0 00 00000</v>
      </c>
      <c r="G290" s="1" t="str">
        <f>INDEX('2017 реш'!$A:$B,MATCH($F290,'2017 реш'!$B:$B,0),1)</f>
        <v>Муниципальная программа «Развитие муниципальной службы и противодействие коррупции в городе Ставрополе»</v>
      </c>
      <c r="H290" s="553">
        <f t="shared" si="9"/>
        <v>1</v>
      </c>
    </row>
    <row r="291" spans="1:8" ht="37.5" hidden="1">
      <c r="A291" s="25" t="s">
        <v>751</v>
      </c>
      <c r="B291" s="25" t="s">
        <v>15</v>
      </c>
      <c r="C291" s="25" t="s">
        <v>12</v>
      </c>
      <c r="D291" s="25" t="s">
        <v>13</v>
      </c>
      <c r="E291" s="232" t="s">
        <v>1750</v>
      </c>
      <c r="F291" s="5" t="str">
        <f t="shared" si="8"/>
        <v>13 1 00 00000</v>
      </c>
      <c r="G291" s="1" t="str">
        <f>INDEX('2017 реш'!$A:$B,MATCH($F291,'2017 реш'!$B:$B,0),1)</f>
        <v xml:space="preserve">Подпрограмма «Развитие муниципальной службы в городе Ставрополе» </v>
      </c>
      <c r="H291" s="553">
        <f t="shared" si="9"/>
        <v>1</v>
      </c>
    </row>
    <row r="292" spans="1:8" ht="58.5" hidden="1">
      <c r="A292" s="452" t="s">
        <v>751</v>
      </c>
      <c r="B292" s="452" t="s">
        <v>15</v>
      </c>
      <c r="C292" s="452" t="s">
        <v>7</v>
      </c>
      <c r="D292" s="452" t="s">
        <v>13</v>
      </c>
      <c r="E292" s="453" t="s">
        <v>1427</v>
      </c>
      <c r="F292" s="5" t="str">
        <f t="shared" si="8"/>
        <v>13 1 01 00000</v>
      </c>
      <c r="G292" s="1" t="str">
        <f>INDEX('2017 реш'!$A:$B,MATCH($F292,'2017 реш'!$B:$B,0),1)</f>
        <v>Основное мероприятие «Создание условий для профессионального развития и подготовки кадров в органах местного самоуправления города Ставрополя»</v>
      </c>
      <c r="H292" s="553">
        <f t="shared" si="9"/>
        <v>1</v>
      </c>
    </row>
    <row r="293" spans="1:8" ht="56.25" hidden="1">
      <c r="A293" s="440" t="s">
        <v>751</v>
      </c>
      <c r="B293" s="440" t="s">
        <v>15</v>
      </c>
      <c r="C293" s="440" t="s">
        <v>7</v>
      </c>
      <c r="D293" s="440" t="s">
        <v>762</v>
      </c>
      <c r="E293" s="233" t="s">
        <v>1751</v>
      </c>
      <c r="F293" s="5" t="str">
        <f t="shared" si="8"/>
        <v>13 1 01 20450</v>
      </c>
      <c r="G293" s="1" t="str">
        <f>INDEX('2017 реш'!$A:$B,MATCH($F293,'2017 реш'!$B:$B,0),1)</f>
        <v>Расходы на реализацию мероприятий, направленных на повышение профессионального уровня муниципальных служащих</v>
      </c>
      <c r="H293" s="553">
        <f t="shared" si="9"/>
        <v>1</v>
      </c>
    </row>
    <row r="294" spans="1:8" ht="37.5" hidden="1">
      <c r="A294" s="25" t="s">
        <v>751</v>
      </c>
      <c r="B294" s="25" t="s">
        <v>94</v>
      </c>
      <c r="C294" s="25" t="s">
        <v>12</v>
      </c>
      <c r="D294" s="25" t="s">
        <v>13</v>
      </c>
      <c r="E294" s="223" t="s">
        <v>2419</v>
      </c>
      <c r="F294" s="5" t="str">
        <f t="shared" si="8"/>
        <v>13 2 00 00000</v>
      </c>
      <c r="G294" s="1" t="str">
        <f>INDEX('2017 реш'!$A:$B,MATCH($F294,'2017 реш'!$B:$B,0),1)</f>
        <v>Подпрограмма «Противодействие коррупции в сфере деятельности администрации города Ставрополя и ее органах»</v>
      </c>
      <c r="H294" s="553">
        <f t="shared" si="9"/>
        <v>1</v>
      </c>
    </row>
    <row r="295" spans="1:8" ht="39" hidden="1">
      <c r="A295" s="452" t="s">
        <v>751</v>
      </c>
      <c r="B295" s="452" t="s">
        <v>94</v>
      </c>
      <c r="C295" s="452" t="s">
        <v>7</v>
      </c>
      <c r="D295" s="452" t="s">
        <v>13</v>
      </c>
      <c r="E295" s="453" t="s">
        <v>1430</v>
      </c>
      <c r="F295" s="5" t="str">
        <f t="shared" si="8"/>
        <v>13 2 01 00000</v>
      </c>
      <c r="G295" s="1" t="str">
        <f>INDEX('2017 реш'!$A:$B,MATCH($F295,'2017 реш'!$B:$B,0),1)</f>
        <v>Основное мероприятие «Профилактика коррупции, антикоррупционное просвещение и пропаганда»</v>
      </c>
      <c r="H295" s="553">
        <f t="shared" si="9"/>
        <v>1</v>
      </c>
    </row>
    <row r="296" spans="1:8" ht="56.25" hidden="1">
      <c r="A296" s="440" t="s">
        <v>751</v>
      </c>
      <c r="B296" s="440" t="s">
        <v>94</v>
      </c>
      <c r="C296" s="440" t="s">
        <v>7</v>
      </c>
      <c r="D296" s="440" t="s">
        <v>770</v>
      </c>
      <c r="E296" s="233" t="s">
        <v>769</v>
      </c>
      <c r="F296" s="5" t="str">
        <f t="shared" si="8"/>
        <v>13 2 01 20620</v>
      </c>
      <c r="G296" s="1" t="str">
        <f>INDEX('2017 реш'!$A:$B,MATCH($F296,'2017 реш'!$B:$B,0),1)</f>
        <v>Расходы на реализацию мероприятий, направленных на противодействие коррупции в сфере деятельности администрации города Ставрополя и ее органов</v>
      </c>
      <c r="H296" s="553">
        <f t="shared" si="9"/>
        <v>1</v>
      </c>
    </row>
    <row r="297" spans="1:8" ht="90" hidden="1">
      <c r="A297" s="215" t="s">
        <v>776</v>
      </c>
      <c r="B297" s="215" t="s">
        <v>8</v>
      </c>
      <c r="C297" s="215" t="s">
        <v>12</v>
      </c>
      <c r="D297" s="215" t="s">
        <v>13</v>
      </c>
      <c r="E297" s="268" t="s">
        <v>1753</v>
      </c>
      <c r="F297" s="5" t="str">
        <f t="shared" si="8"/>
        <v>14 0 00 00000</v>
      </c>
      <c r="G297" s="1" t="str">
        <f>INDEX('2017 реш'!$A:$B,MATCH($F297,'2017 реш'!$B:$B,0),1)</f>
        <v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v>
      </c>
      <c r="H297" s="553">
        <f t="shared" si="9"/>
        <v>1</v>
      </c>
    </row>
    <row r="298" spans="1:8" ht="37.5" hidden="1">
      <c r="A298" s="216" t="s">
        <v>776</v>
      </c>
      <c r="B298" s="216" t="s">
        <v>15</v>
      </c>
      <c r="C298" s="216" t="s">
        <v>12</v>
      </c>
      <c r="D298" s="216" t="s">
        <v>13</v>
      </c>
      <c r="E298" s="269" t="s">
        <v>779</v>
      </c>
      <c r="F298" s="5" t="str">
        <f t="shared" si="8"/>
        <v>14 1 00 00000</v>
      </c>
      <c r="G298" s="1" t="str">
        <f>INDEX('2017 реш'!$A:$B,MATCH($F298,'2017 реш'!$B:$B,0),1)</f>
        <v>Подпрограмма «Развитие информационного общества в городе Ставрополе»</v>
      </c>
      <c r="H298" s="553">
        <f t="shared" si="9"/>
        <v>1</v>
      </c>
    </row>
    <row r="299" spans="1:8" ht="56.25" hidden="1">
      <c r="A299" s="217" t="s">
        <v>776</v>
      </c>
      <c r="B299" s="217" t="s">
        <v>15</v>
      </c>
      <c r="C299" s="217" t="s">
        <v>7</v>
      </c>
      <c r="D299" s="217" t="s">
        <v>13</v>
      </c>
      <c r="E299" s="453" t="s">
        <v>1432</v>
      </c>
      <c r="F299" s="5" t="str">
        <f t="shared" si="8"/>
        <v>14 1 01 00000</v>
      </c>
      <c r="G299" s="1" t="str">
        <f>INDEX('2017 реш'!$A:$B,MATCH($F299,'2017 реш'!$B:$B,0),1)</f>
        <v>Основное мероприятие «Развитие и обеспечение функционирования инфраструктуры информационного общества в городе Ставрополе»</v>
      </c>
      <c r="H299" s="553">
        <f t="shared" si="9"/>
        <v>1</v>
      </c>
    </row>
    <row r="300" spans="1:8" ht="37.5" hidden="1">
      <c r="A300" s="28" t="s">
        <v>776</v>
      </c>
      <c r="B300" s="28" t="s">
        <v>15</v>
      </c>
      <c r="C300" s="28" t="s">
        <v>7</v>
      </c>
      <c r="D300" s="28" t="s">
        <v>784</v>
      </c>
      <c r="E300" s="233" t="s">
        <v>783</v>
      </c>
      <c r="F300" s="5" t="str">
        <f t="shared" si="8"/>
        <v>14 1 01 20630</v>
      </c>
      <c r="G300" s="1" t="str">
        <f>INDEX('2017 реш'!$A:$B,MATCH($F300,'2017 реш'!$B:$B,0),1)</f>
        <v>Расходы на развитие и обеспечение функционирования информационного общества в городе Ставрополе</v>
      </c>
      <c r="H300" s="553">
        <f t="shared" si="9"/>
        <v>1</v>
      </c>
    </row>
    <row r="301" spans="1:8" ht="56.25" hidden="1">
      <c r="A301" s="28" t="s">
        <v>776</v>
      </c>
      <c r="B301" s="28" t="s">
        <v>15</v>
      </c>
      <c r="C301" s="28" t="s">
        <v>7</v>
      </c>
      <c r="D301" s="28" t="s">
        <v>1880</v>
      </c>
      <c r="E301" s="328" t="s">
        <v>1828</v>
      </c>
      <c r="F301" s="5" t="str">
        <f t="shared" si="8"/>
        <v>14 1 01 21340</v>
      </c>
      <c r="G301" s="1" t="str">
        <f>INDEX('2017 реш'!$A:$B,MATCH($F301,'2017 реш'!$B:$B,0),1)</f>
        <v>Организация ведения централизованного бюджетного (бухгалтерского) учета и формирования бюджетной (бухгалтерской) отчетности</v>
      </c>
      <c r="H301" s="553">
        <f t="shared" si="9"/>
        <v>1</v>
      </c>
    </row>
    <row r="302" spans="1:8" ht="58.5" hidden="1">
      <c r="A302" s="217" t="s">
        <v>776</v>
      </c>
      <c r="B302" s="217" t="s">
        <v>15</v>
      </c>
      <c r="C302" s="217" t="s">
        <v>37</v>
      </c>
      <c r="D302" s="217" t="s">
        <v>13</v>
      </c>
      <c r="E302" s="453" t="s">
        <v>1433</v>
      </c>
      <c r="F302" s="5" t="str">
        <f t="shared" si="8"/>
        <v>14 1 02 00000</v>
      </c>
      <c r="G302" s="1" t="str">
        <f>INDEX('2017 реш'!$A:$B,MATCH($F302,'2017 реш'!$B:$B,0),1)</f>
        <v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v>
      </c>
      <c r="H302" s="553">
        <f t="shared" si="9"/>
        <v>1</v>
      </c>
    </row>
    <row r="303" spans="1:8" ht="37.5" hidden="1">
      <c r="A303" s="218" t="s">
        <v>776</v>
      </c>
      <c r="B303" s="218" t="s">
        <v>15</v>
      </c>
      <c r="C303" s="218" t="s">
        <v>37</v>
      </c>
      <c r="D303" s="218" t="s">
        <v>784</v>
      </c>
      <c r="E303" s="233" t="s">
        <v>783</v>
      </c>
      <c r="F303" s="5" t="str">
        <f t="shared" si="8"/>
        <v>14 1 02 20630</v>
      </c>
      <c r="G303" s="1" t="str">
        <f>INDEX('2017 реш'!$A:$B,MATCH($F303,'2017 реш'!$B:$B,0),1)</f>
        <v>Расходы на развитие и обеспечение функционирования информационного общества в городе Ставрополе</v>
      </c>
      <c r="H303" s="553">
        <f t="shared" si="9"/>
        <v>1</v>
      </c>
    </row>
    <row r="304" spans="1:8" ht="58.5" hidden="1">
      <c r="A304" s="217" t="s">
        <v>776</v>
      </c>
      <c r="B304" s="217" t="s">
        <v>15</v>
      </c>
      <c r="C304" s="217" t="s">
        <v>48</v>
      </c>
      <c r="D304" s="217" t="s">
        <v>13</v>
      </c>
      <c r="E304" s="453" t="s">
        <v>1434</v>
      </c>
      <c r="F304" s="5" t="str">
        <f t="shared" si="8"/>
        <v>14 1 03 00000</v>
      </c>
      <c r="G304" s="1" t="str">
        <f>INDEX('2017 реш'!$A:$B,MATCH($F304,'2017 реш'!$B:$B,0),1)</f>
        <v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v>
      </c>
      <c r="H304" s="553">
        <f t="shared" si="9"/>
        <v>1</v>
      </c>
    </row>
    <row r="305" spans="1:8" ht="37.5" hidden="1">
      <c r="A305" s="218" t="s">
        <v>776</v>
      </c>
      <c r="B305" s="218" t="s">
        <v>15</v>
      </c>
      <c r="C305" s="218" t="s">
        <v>48</v>
      </c>
      <c r="D305" s="218" t="s">
        <v>1868</v>
      </c>
      <c r="E305" s="233" t="s">
        <v>790</v>
      </c>
      <c r="F305" s="5" t="str">
        <f t="shared" si="8"/>
        <v>14 1 03 98710</v>
      </c>
      <c r="G305" s="1" t="str">
        <f>INDEX('2017 реш'!$A:$B,MATCH($F305,'2017 реш'!$B:$B,0),1)</f>
        <v>Расходы на оказание информационных услуг средствами массовой информации</v>
      </c>
      <c r="H305" s="553">
        <f t="shared" si="9"/>
        <v>1</v>
      </c>
    </row>
    <row r="306" spans="1:8" ht="56.25" hidden="1">
      <c r="A306" s="217" t="s">
        <v>776</v>
      </c>
      <c r="B306" s="217" t="s">
        <v>15</v>
      </c>
      <c r="C306" s="217" t="s">
        <v>53</v>
      </c>
      <c r="D306" s="217" t="s">
        <v>13</v>
      </c>
      <c r="E306" s="453" t="s">
        <v>1435</v>
      </c>
      <c r="F306" s="5" t="str">
        <f t="shared" si="8"/>
        <v>14 1 04 00000</v>
      </c>
      <c r="G306" s="1" t="str">
        <f>INDEX('2017 реш'!$A:$B,MATCH($F306,'2017 реш'!$B:$B,0),1)</f>
        <v>Основное мероприятие «Официальное опубликование муниципальных правовых актов города Ставрополя в газете «Вечерний Ставрополь»</v>
      </c>
      <c r="H306" s="553">
        <f t="shared" si="9"/>
        <v>1</v>
      </c>
    </row>
    <row r="307" spans="1:8" ht="56.25" hidden="1">
      <c r="A307" s="218" t="s">
        <v>776</v>
      </c>
      <c r="B307" s="218" t="s">
        <v>15</v>
      </c>
      <c r="C307" s="218" t="s">
        <v>53</v>
      </c>
      <c r="D307" s="218" t="s">
        <v>1869</v>
      </c>
      <c r="E307" s="233" t="s">
        <v>1436</v>
      </c>
      <c r="F307" s="5" t="str">
        <f t="shared" si="8"/>
        <v>14 1 04 98720</v>
      </c>
      <c r="G307" s="1" t="str">
        <f>INDEX('2017 реш'!$A:$B,MATCH($F307,'2017 реш'!$B:$B,0),1)</f>
        <v>Расходы на официальное опубликование муниципальных правовых актов города Ставрополя в газете «Вечерний Ставрополь»</v>
      </c>
      <c r="H307" s="553">
        <f t="shared" si="9"/>
        <v>1</v>
      </c>
    </row>
    <row r="308" spans="1:8" ht="56.25" hidden="1">
      <c r="A308" s="216" t="s">
        <v>776</v>
      </c>
      <c r="B308" s="216" t="s">
        <v>94</v>
      </c>
      <c r="C308" s="216" t="s">
        <v>12</v>
      </c>
      <c r="D308" s="216" t="s">
        <v>13</v>
      </c>
      <c r="E308" s="269" t="s">
        <v>1756</v>
      </c>
      <c r="F308" s="5" t="str">
        <f t="shared" si="8"/>
        <v>14 2 00 00000</v>
      </c>
      <c r="G308" s="1" t="str">
        <f>INDEX('2017 реш'!$A:$B,MATCH($F308,'2017 реш'!$B:$B,0),1)</f>
        <v>Подпрограмма «Оптимизация и повышение качества предоставления государственных и муниципальных услуг в городе Ставрополе»</v>
      </c>
      <c r="H308" s="553">
        <f t="shared" si="9"/>
        <v>0</v>
      </c>
    </row>
    <row r="309" spans="1:8" s="670" customFormat="1" ht="39">
      <c r="A309" s="671" t="s">
        <v>776</v>
      </c>
      <c r="B309" s="671" t="s">
        <v>94</v>
      </c>
      <c r="C309" s="671" t="s">
        <v>7</v>
      </c>
      <c r="D309" s="671" t="s">
        <v>13</v>
      </c>
      <c r="E309" s="456" t="s">
        <v>1757</v>
      </c>
      <c r="F309" s="320" t="str">
        <f t="shared" si="8"/>
        <v>14 2 01 00000</v>
      </c>
      <c r="G309" s="668" t="e">
        <f>INDEX('2017 реш'!$A:$B,MATCH($F309,'2017 реш'!$B:$B,0),1)</f>
        <v>#N/A</v>
      </c>
      <c r="H309" s="669" t="e">
        <f t="shared" si="9"/>
        <v>#N/A</v>
      </c>
    </row>
    <row r="310" spans="1:8" s="670" customFormat="1" ht="56.25">
      <c r="A310" s="672" t="s">
        <v>776</v>
      </c>
      <c r="B310" s="672" t="s">
        <v>94</v>
      </c>
      <c r="C310" s="672" t="s">
        <v>7</v>
      </c>
      <c r="D310" s="672" t="s">
        <v>804</v>
      </c>
      <c r="E310" s="673" t="s">
        <v>1758</v>
      </c>
      <c r="F310" s="320" t="str">
        <f t="shared" si="8"/>
        <v>14 2 01 20710</v>
      </c>
      <c r="G310" s="668" t="e">
        <f>INDEX('2017 реш'!$A:$B,MATCH($F310,'2017 реш'!$B:$B,0),1)</f>
        <v>#N/A</v>
      </c>
      <c r="H310" s="669" t="e">
        <f t="shared" si="9"/>
        <v>#N/A</v>
      </c>
    </row>
    <row r="311" spans="1:8" ht="78" hidden="1">
      <c r="A311" s="217" t="s">
        <v>776</v>
      </c>
      <c r="B311" s="217" t="s">
        <v>94</v>
      </c>
      <c r="C311" s="217" t="s">
        <v>37</v>
      </c>
      <c r="D311" s="217" t="s">
        <v>13</v>
      </c>
      <c r="E311" s="453" t="s">
        <v>1439</v>
      </c>
      <c r="F311" s="5" t="str">
        <f t="shared" si="8"/>
        <v>14 2 02 00000</v>
      </c>
      <c r="G311" s="1" t="str">
        <f>INDEX('2017 реш'!$A:$B,MATCH($F311,'2017 реш'!$B:$B,0),1)</f>
        <v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v>
      </c>
      <c r="H311" s="553">
        <f t="shared" si="9"/>
        <v>1</v>
      </c>
    </row>
    <row r="312" spans="1:8" ht="56.25" hidden="1">
      <c r="A312" s="218" t="s">
        <v>776</v>
      </c>
      <c r="B312" s="218" t="s">
        <v>94</v>
      </c>
      <c r="C312" s="218" t="s">
        <v>37</v>
      </c>
      <c r="D312" s="218" t="s">
        <v>804</v>
      </c>
      <c r="E312" s="233" t="s">
        <v>1758</v>
      </c>
      <c r="F312" s="5" t="str">
        <f t="shared" si="8"/>
        <v>14 2 02 20710</v>
      </c>
      <c r="G312" s="1" t="str">
        <f>INDEX('2017 реш'!$A:$B,MATCH($F312,'2017 реш'!$B:$B,0),1)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H312" s="553">
        <f t="shared" si="9"/>
        <v>1</v>
      </c>
    </row>
    <row r="313" spans="1:8" s="670" customFormat="1" ht="78">
      <c r="A313" s="671" t="s">
        <v>776</v>
      </c>
      <c r="B313" s="671" t="s">
        <v>94</v>
      </c>
      <c r="C313" s="671" t="s">
        <v>48</v>
      </c>
      <c r="D313" s="671" t="s">
        <v>13</v>
      </c>
      <c r="E313" s="456" t="s">
        <v>1587</v>
      </c>
      <c r="F313" s="320" t="str">
        <f t="shared" si="8"/>
        <v>14 2 03 00000</v>
      </c>
      <c r="G313" s="668" t="e">
        <f>INDEX('2017 реш'!$A:$B,MATCH($F313,'2017 реш'!$B:$B,0),1)</f>
        <v>#N/A</v>
      </c>
      <c r="H313" s="669" t="e">
        <f t="shared" si="9"/>
        <v>#N/A</v>
      </c>
    </row>
    <row r="314" spans="1:8" s="670" customFormat="1" ht="56.25">
      <c r="A314" s="672" t="s">
        <v>776</v>
      </c>
      <c r="B314" s="672" t="s">
        <v>94</v>
      </c>
      <c r="C314" s="672" t="s">
        <v>48</v>
      </c>
      <c r="D314" s="672" t="s">
        <v>804</v>
      </c>
      <c r="E314" s="673" t="s">
        <v>1758</v>
      </c>
      <c r="F314" s="320" t="str">
        <f t="shared" si="8"/>
        <v>14 2 03 20710</v>
      </c>
      <c r="G314" s="668" t="e">
        <f>INDEX('2017 реш'!$A:$B,MATCH($F314,'2017 реш'!$B:$B,0),1)</f>
        <v>#N/A</v>
      </c>
      <c r="H314" s="669" t="e">
        <f t="shared" si="9"/>
        <v>#N/A</v>
      </c>
    </row>
    <row r="315" spans="1:8" ht="75" hidden="1">
      <c r="A315" s="217" t="s">
        <v>776</v>
      </c>
      <c r="B315" s="217" t="s">
        <v>94</v>
      </c>
      <c r="C315" s="217" t="s">
        <v>53</v>
      </c>
      <c r="D315" s="217" t="s">
        <v>13</v>
      </c>
      <c r="E315" s="453" t="s">
        <v>1440</v>
      </c>
      <c r="F315" s="5" t="str">
        <f t="shared" si="8"/>
        <v>14 2 04 00000</v>
      </c>
      <c r="G315" s="1" t="str">
        <f>INDEX('2017 реш'!$A:$B,MATCH($F315,'2017 реш'!$B:$B,0),1)</f>
        <v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v>
      </c>
      <c r="H315" s="553">
        <f t="shared" si="9"/>
        <v>1</v>
      </c>
    </row>
    <row r="316" spans="1:8" ht="37.5" hidden="1">
      <c r="A316" s="218">
        <v>14</v>
      </c>
      <c r="B316" s="218">
        <v>2</v>
      </c>
      <c r="C316" s="218" t="s">
        <v>53</v>
      </c>
      <c r="D316" s="457" t="s">
        <v>22</v>
      </c>
      <c r="E316" s="233" t="s">
        <v>34</v>
      </c>
      <c r="F316" s="5" t="str">
        <f t="shared" si="8"/>
        <v>14 2 04 11010</v>
      </c>
      <c r="G316" s="1" t="str">
        <f>INDEX('2017 реш'!$A:$B,MATCH($F316,'2017 реш'!$B:$B,0),1)</f>
        <v>Расходы на обеспечение деятельности (оказание услуг) муниципальных учреждений</v>
      </c>
      <c r="H316" s="553">
        <f t="shared" si="9"/>
        <v>1</v>
      </c>
    </row>
    <row r="317" spans="1:8" ht="67.5" hidden="1">
      <c r="A317" s="9" t="s">
        <v>813</v>
      </c>
      <c r="B317" s="9" t="s">
        <v>8</v>
      </c>
      <c r="C317" s="9" t="s">
        <v>12</v>
      </c>
      <c r="D317" s="9" t="s">
        <v>13</v>
      </c>
      <c r="E317" s="136" t="s">
        <v>1761</v>
      </c>
      <c r="F317" s="5" t="str">
        <f t="shared" si="8"/>
        <v>15 0 00 00000</v>
      </c>
      <c r="G317" s="1" t="str">
        <f>INDEX('2017 реш'!$A:$B,MATCH($F317,'2017 реш'!$B:$B,0),1)</f>
        <v>Муниципальная программа «Обеспечение безопасности, общественного порядка и профилактика правонарушений в городе Ставрополе»</v>
      </c>
      <c r="H317" s="553">
        <f t="shared" si="9"/>
        <v>1</v>
      </c>
    </row>
    <row r="318" spans="1:8" hidden="1">
      <c r="A318" s="25" t="s">
        <v>813</v>
      </c>
      <c r="B318" s="25" t="s">
        <v>15</v>
      </c>
      <c r="C318" s="25" t="s">
        <v>12</v>
      </c>
      <c r="D318" s="25" t="s">
        <v>13</v>
      </c>
      <c r="E318" s="223" t="s">
        <v>1762</v>
      </c>
      <c r="F318" s="5" t="str">
        <f t="shared" si="8"/>
        <v>15 1 00 00000</v>
      </c>
      <c r="G318" s="1" t="str">
        <f>INDEX('2017 реш'!$A:$B,MATCH($F318,'2017 реш'!$B:$B,0),1)</f>
        <v>Подпрограмма «Безопасный Ставрополь»</v>
      </c>
      <c r="H318" s="553">
        <f t="shared" si="9"/>
        <v>1</v>
      </c>
    </row>
    <row r="319" spans="1:8" ht="78" hidden="1">
      <c r="A319" s="452" t="s">
        <v>813</v>
      </c>
      <c r="B319" s="452" t="s">
        <v>15</v>
      </c>
      <c r="C319" s="452" t="s">
        <v>7</v>
      </c>
      <c r="D319" s="452" t="s">
        <v>13</v>
      </c>
      <c r="E319" s="453" t="s">
        <v>2246</v>
      </c>
      <c r="F319" s="5" t="str">
        <f t="shared" si="8"/>
        <v>15 1 01 00000</v>
      </c>
      <c r="G319" s="1" t="str">
        <f>INDEX('2017 реш'!$A:$B,MATCH($F319,'2017 реш'!$B:$B,0),1)</f>
        <v>Основное мероприятие «Осуществление мер, направленных на профилактику терроризма и его идеологии, профилактику экстремизма, укрепление межнационального согласия, профилактику межнациональных (межэтнических) конфликтов»</v>
      </c>
      <c r="H319" s="553">
        <f t="shared" si="9"/>
        <v>1</v>
      </c>
    </row>
    <row r="320" spans="1:8" ht="56.25" hidden="1">
      <c r="A320" s="28" t="s">
        <v>813</v>
      </c>
      <c r="B320" s="28" t="s">
        <v>15</v>
      </c>
      <c r="C320" s="28" t="s">
        <v>7</v>
      </c>
      <c r="D320" s="28" t="s">
        <v>823</v>
      </c>
      <c r="E320" s="233" t="s">
        <v>822</v>
      </c>
      <c r="F320" s="5" t="str">
        <f t="shared" si="8"/>
        <v>15 1 01 20350</v>
      </c>
      <c r="G320" s="1" t="str">
        <f>INDEX('2017 реш'!$A:$B,MATCH($F320,'2017 реш'!$B:$B,0),1)</f>
        <v>Расходы на реализацию мероприятий, направленных на повышение уровня безопасности жизнедеятельности города Ставрополя</v>
      </c>
      <c r="H320" s="553">
        <f t="shared" si="9"/>
        <v>1</v>
      </c>
    </row>
    <row r="321" spans="1:8" ht="58.5" hidden="1">
      <c r="A321" s="452" t="s">
        <v>813</v>
      </c>
      <c r="B321" s="452" t="s">
        <v>15</v>
      </c>
      <c r="C321" s="452" t="s">
        <v>37</v>
      </c>
      <c r="D321" s="452" t="s">
        <v>13</v>
      </c>
      <c r="E321" s="453" t="s">
        <v>2247</v>
      </c>
      <c r="F321" s="5" t="str">
        <f t="shared" si="8"/>
        <v>15 1 02 00000</v>
      </c>
      <c r="G321" s="1" t="str">
        <f>INDEX('2017 реш'!$A:$B,MATCH($F321,'2017 реш'!$B:$B,0),1)</f>
        <v>Основное мероприятие «Создание условий для обеспечения безопасности граждан в местах массового пребывания людей на территории города Ставрополя»</v>
      </c>
      <c r="H321" s="553">
        <f t="shared" si="9"/>
        <v>1</v>
      </c>
    </row>
    <row r="322" spans="1:8" ht="56.25" hidden="1">
      <c r="A322" s="28" t="s">
        <v>813</v>
      </c>
      <c r="B322" s="28" t="s">
        <v>15</v>
      </c>
      <c r="C322" s="28" t="s">
        <v>37</v>
      </c>
      <c r="D322" s="28" t="s">
        <v>823</v>
      </c>
      <c r="E322" s="233" t="s">
        <v>822</v>
      </c>
      <c r="F322" s="5" t="str">
        <f t="shared" si="8"/>
        <v>15 1 02 20350</v>
      </c>
      <c r="G322" s="1" t="str">
        <f>INDEX('2017 реш'!$A:$B,MATCH($F322,'2017 реш'!$B:$B,0),1)</f>
        <v>Расходы на реализацию мероприятий, направленных на повышение уровня безопасности жизнедеятельности города Ставрополя</v>
      </c>
      <c r="H322" s="553">
        <f t="shared" si="9"/>
        <v>1</v>
      </c>
    </row>
    <row r="323" spans="1:8" ht="56.25" hidden="1">
      <c r="A323" s="28" t="s">
        <v>813</v>
      </c>
      <c r="B323" s="28" t="s">
        <v>15</v>
      </c>
      <c r="C323" s="28" t="s">
        <v>37</v>
      </c>
      <c r="D323" s="28" t="s">
        <v>1588</v>
      </c>
      <c r="E323" s="441" t="s">
        <v>1445</v>
      </c>
      <c r="F323" s="5" t="str">
        <f t="shared" si="8"/>
        <v>15 1 02 77310</v>
      </c>
      <c r="G323" s="1" t="str">
        <f>INDEX('2017 реш'!$A:$B,MATCH($F323,'2017 реш'!$B:$B,0),1)</f>
        <v>Cоздание условий для обеспечения безопасности граждан в местах массового пребывания людей на территории муниципальных образований за счет средств краевого бюджета</v>
      </c>
      <c r="H323" s="553">
        <f t="shared" si="9"/>
        <v>1</v>
      </c>
    </row>
    <row r="324" spans="1:8" ht="56.25" hidden="1">
      <c r="A324" s="28" t="s">
        <v>813</v>
      </c>
      <c r="B324" s="28" t="s">
        <v>15</v>
      </c>
      <c r="C324" s="28" t="s">
        <v>37</v>
      </c>
      <c r="D324" s="28" t="s">
        <v>1589</v>
      </c>
      <c r="E324" s="329" t="s">
        <v>1447</v>
      </c>
      <c r="F324" s="5" t="str">
        <f t="shared" si="8"/>
        <v>15 1 02 S7310</v>
      </c>
      <c r="G324" s="1" t="str">
        <f>INDEX('2017 реш'!$A:$B,MATCH($F324,'2017 реш'!$B:$B,0),1)</f>
        <v>Cоздание условий для обеспечения безопасности граждан в местах массового пребывания людей на территории муниципальных образований за счет средств местного бюджета</v>
      </c>
      <c r="H324" s="553">
        <f t="shared" si="9"/>
        <v>1</v>
      </c>
    </row>
    <row r="325" spans="1:8" hidden="1">
      <c r="A325" s="25" t="s">
        <v>813</v>
      </c>
      <c r="B325" s="25" t="s">
        <v>94</v>
      </c>
      <c r="C325" s="25" t="s">
        <v>12</v>
      </c>
      <c r="D325" s="25" t="s">
        <v>13</v>
      </c>
      <c r="E325" s="223" t="s">
        <v>1764</v>
      </c>
      <c r="F325" s="5" t="str">
        <f t="shared" si="8"/>
        <v>15 2 00 00000</v>
      </c>
      <c r="G325" s="1" t="str">
        <f>INDEX('2017 реш'!$A:$B,MATCH($F325,'2017 реш'!$B:$B,0),1)</f>
        <v xml:space="preserve">Подпрограмма «НЕзависимость» </v>
      </c>
      <c r="H325" s="553">
        <f t="shared" si="9"/>
        <v>1</v>
      </c>
    </row>
    <row r="326" spans="1:8" ht="58.5" hidden="1">
      <c r="A326" s="452" t="s">
        <v>813</v>
      </c>
      <c r="B326" s="452" t="s">
        <v>94</v>
      </c>
      <c r="C326" s="452" t="s">
        <v>7</v>
      </c>
      <c r="D326" s="452" t="s">
        <v>13</v>
      </c>
      <c r="E326" s="453" t="s">
        <v>1590</v>
      </c>
      <c r="F326" s="5" t="str">
        <f t="shared" si="8"/>
        <v>15 2 01 00000</v>
      </c>
      <c r="G326" s="1" t="str">
        <f>INDEX('2017 реш'!$A:$B,MATCH($F326,'2017 реш'!$B:$B,0),1)</f>
        <v>Основное мероприятие «Мониторинг наркоситуации в городе Ставрополе на основе социологических исследований и статистических данных»</v>
      </c>
      <c r="H326" s="553">
        <f t="shared" si="9"/>
        <v>1</v>
      </c>
    </row>
    <row r="327" spans="1:8" ht="93.75" hidden="1">
      <c r="A327" s="28" t="s">
        <v>813</v>
      </c>
      <c r="B327" s="28" t="s">
        <v>94</v>
      </c>
      <c r="C327" s="28" t="s">
        <v>7</v>
      </c>
      <c r="D327" s="28" t="s">
        <v>837</v>
      </c>
      <c r="E327" s="233" t="s">
        <v>1766</v>
      </c>
      <c r="F327" s="5" t="str">
        <f t="shared" si="8"/>
        <v>15 2 01 20370</v>
      </c>
      <c r="G327" s="1" t="str">
        <f>INDEX('2017 реш'!$A:$B,MATCH($F327,'2017 реш'!$B:$B,0),1)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H327" s="553">
        <f t="shared" si="9"/>
        <v>1</v>
      </c>
    </row>
    <row r="328" spans="1:8" ht="58.5" hidden="1">
      <c r="A328" s="452" t="s">
        <v>813</v>
      </c>
      <c r="B328" s="452" t="s">
        <v>94</v>
      </c>
      <c r="C328" s="452" t="s">
        <v>37</v>
      </c>
      <c r="D328" s="452" t="s">
        <v>13</v>
      </c>
      <c r="E328" s="453" t="s">
        <v>1449</v>
      </c>
      <c r="F328" s="5" t="str">
        <f t="shared" si="8"/>
        <v>15 2 02 00000</v>
      </c>
      <c r="G328" s="1" t="str">
        <f>INDEX('2017 реш'!$A:$B,MATCH($F328,'2017 реш'!$B:$B,0),1)</f>
        <v>Основное мероприятие «Профилактика зависимости от наркотических и других психоактивных веществ среди детей и молодежи»</v>
      </c>
      <c r="H328" s="553">
        <f t="shared" si="9"/>
        <v>1</v>
      </c>
    </row>
    <row r="329" spans="1:8" ht="93.75" hidden="1">
      <c r="A329" s="28" t="s">
        <v>813</v>
      </c>
      <c r="B329" s="28" t="s">
        <v>94</v>
      </c>
      <c r="C329" s="28" t="s">
        <v>37</v>
      </c>
      <c r="D329" s="28" t="s">
        <v>837</v>
      </c>
      <c r="E329" s="233" t="s">
        <v>1766</v>
      </c>
      <c r="F329" s="5" t="str">
        <f t="shared" ref="F329:F392" si="10">CONCATENATE(A329," ",B329," ",C329," ",D329)</f>
        <v>15 2 02 20370</v>
      </c>
      <c r="G329" s="1" t="str">
        <f>INDEX('2017 реш'!$A:$B,MATCH($F329,'2017 реш'!$B:$B,0),1)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H329" s="553">
        <f t="shared" ref="H329:H392" si="11">IF(E329=G329,1,0)</f>
        <v>1</v>
      </c>
    </row>
    <row r="330" spans="1:8" ht="56.25" hidden="1">
      <c r="A330" s="452" t="s">
        <v>813</v>
      </c>
      <c r="B330" s="452" t="s">
        <v>94</v>
      </c>
      <c r="C330" s="452" t="s">
        <v>48</v>
      </c>
      <c r="D330" s="452" t="s">
        <v>13</v>
      </c>
      <c r="E330" s="453" t="s">
        <v>1450</v>
      </c>
      <c r="F330" s="5" t="str">
        <f t="shared" si="10"/>
        <v>15 2 03 00000</v>
      </c>
      <c r="G330" s="1" t="str">
        <f>INDEX('2017 реш'!$A:$B,MATCH($F330,'2017 реш'!$B:$B,0),1)</f>
        <v>Основное мероприятие «Профилактика зависимого (аддиктивного) поведения и пропаганда здорового образа жизни»</v>
      </c>
      <c r="H330" s="553">
        <f t="shared" si="11"/>
        <v>1</v>
      </c>
    </row>
    <row r="331" spans="1:8" ht="93.75" hidden="1">
      <c r="A331" s="28" t="s">
        <v>813</v>
      </c>
      <c r="B331" s="28" t="s">
        <v>94</v>
      </c>
      <c r="C331" s="28" t="s">
        <v>48</v>
      </c>
      <c r="D331" s="28" t="s">
        <v>837</v>
      </c>
      <c r="E331" s="233" t="s">
        <v>1766</v>
      </c>
      <c r="F331" s="5" t="str">
        <f t="shared" si="10"/>
        <v>15 2 03 20370</v>
      </c>
      <c r="G331" s="1" t="str">
        <f>INDEX('2017 реш'!$A:$B,MATCH($F331,'2017 реш'!$B:$B,0),1)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H331" s="553">
        <f t="shared" si="11"/>
        <v>1</v>
      </c>
    </row>
    <row r="332" spans="1:8" ht="37.5" hidden="1">
      <c r="A332" s="25" t="s">
        <v>813</v>
      </c>
      <c r="B332" s="25" t="s">
        <v>316</v>
      </c>
      <c r="C332" s="25" t="s">
        <v>12</v>
      </c>
      <c r="D332" s="25" t="s">
        <v>13</v>
      </c>
      <c r="E332" s="223" t="s">
        <v>1768</v>
      </c>
      <c r="F332" s="5" t="str">
        <f t="shared" si="10"/>
        <v>15 3 00 00000</v>
      </c>
      <c r="G332" s="1" t="str">
        <f>INDEX('2017 реш'!$A:$B,MATCH($F332,'2017 реш'!$B:$B,0),1)</f>
        <v xml:space="preserve">Подпрограмма «Профилактика правонарушений в городе Ставрополе» </v>
      </c>
      <c r="H332" s="553">
        <f t="shared" si="11"/>
        <v>1</v>
      </c>
    </row>
    <row r="333" spans="1:8" ht="39" hidden="1">
      <c r="A333" s="452" t="s">
        <v>813</v>
      </c>
      <c r="B333" s="452" t="s">
        <v>316</v>
      </c>
      <c r="C333" s="452" t="s">
        <v>7</v>
      </c>
      <c r="D333" s="452" t="s">
        <v>13</v>
      </c>
      <c r="E333" s="453" t="s">
        <v>1451</v>
      </c>
      <c r="F333" s="5" t="str">
        <f t="shared" si="10"/>
        <v>15 3 01 00000</v>
      </c>
      <c r="G333" s="1" t="str">
        <f>INDEX('2017 реш'!$A:$B,MATCH($F333,'2017 реш'!$B:$B,0),1)</f>
        <v>Основное мероприятие «Профилактика правонарушений несовершеннолетних»</v>
      </c>
      <c r="H333" s="553">
        <f t="shared" si="11"/>
        <v>1</v>
      </c>
    </row>
    <row r="334" spans="1:8" ht="37.5" hidden="1">
      <c r="A334" s="28" t="s">
        <v>813</v>
      </c>
      <c r="B334" s="28" t="s">
        <v>316</v>
      </c>
      <c r="C334" s="28" t="s">
        <v>7</v>
      </c>
      <c r="D334" s="28" t="s">
        <v>849</v>
      </c>
      <c r="E334" s="233" t="s">
        <v>848</v>
      </c>
      <c r="F334" s="5" t="str">
        <f t="shared" si="10"/>
        <v>15 3 01 20660</v>
      </c>
      <c r="G334" s="1" t="str">
        <f>INDEX('2017 реш'!$A:$B,MATCH($F334,'2017 реш'!$B:$B,0),1)</f>
        <v>Расходы на реализацию мероприятий, направленных на профилактику правонарушений в городе Ставрополе</v>
      </c>
      <c r="H334" s="553">
        <f t="shared" si="11"/>
        <v>1</v>
      </c>
    </row>
    <row r="335" spans="1:8" ht="39" hidden="1">
      <c r="A335" s="452" t="s">
        <v>813</v>
      </c>
      <c r="B335" s="452" t="s">
        <v>316</v>
      </c>
      <c r="C335" s="452" t="s">
        <v>37</v>
      </c>
      <c r="D335" s="452" t="s">
        <v>13</v>
      </c>
      <c r="E335" s="453" t="s">
        <v>1452</v>
      </c>
      <c r="F335" s="5" t="str">
        <f t="shared" si="10"/>
        <v>15 3 02 00000</v>
      </c>
      <c r="G335" s="1" t="str">
        <f>INDEX('2017 реш'!$A:$B,MATCH($F335,'2017 реш'!$B:$B,0),1)</f>
        <v>Основное мероприятие «Обеспечение безопасности людей на водных объектах города Ставрополя»</v>
      </c>
      <c r="H335" s="553">
        <f t="shared" si="11"/>
        <v>1</v>
      </c>
    </row>
    <row r="336" spans="1:8" ht="56.25" hidden="1">
      <c r="A336" s="28" t="s">
        <v>813</v>
      </c>
      <c r="B336" s="28" t="s">
        <v>316</v>
      </c>
      <c r="C336" s="28" t="s">
        <v>37</v>
      </c>
      <c r="D336" s="28" t="s">
        <v>1870</v>
      </c>
      <c r="E336" s="233" t="s">
        <v>1769</v>
      </c>
      <c r="F336" s="5" t="str">
        <f t="shared" si="10"/>
        <v>15 3 02 21290</v>
      </c>
      <c r="G336" s="1" t="str">
        <f>INDEX('2017 реш'!$A:$B,MATCH($F336,'2017 реш'!$B:$B,0),1)</f>
        <v>Расходы на реализацию мероприятий, направленных на обеспечение безопасности на водных объектах города Ставрополя</v>
      </c>
      <c r="H336" s="553">
        <f t="shared" si="11"/>
        <v>1</v>
      </c>
    </row>
    <row r="337" spans="1:8" ht="56.25" hidden="1">
      <c r="A337" s="452" t="s">
        <v>813</v>
      </c>
      <c r="B337" s="452" t="s">
        <v>316</v>
      </c>
      <c r="C337" s="452" t="s">
        <v>48</v>
      </c>
      <c r="D337" s="452" t="s">
        <v>13</v>
      </c>
      <c r="E337" s="453" t="s">
        <v>1453</v>
      </c>
      <c r="F337" s="5" t="str">
        <f t="shared" si="10"/>
        <v>15 3 03 00000</v>
      </c>
      <c r="G337" s="1" t="str">
        <f>INDEX('2017 реш'!$A:$B,MATCH($F337,'2017 реш'!$B:$B,0),1)</f>
        <v>Основное мероприятие «Организация материально-технического обеспечения деятельности народной дружины города Ставрополя»</v>
      </c>
      <c r="H337" s="553">
        <f t="shared" si="11"/>
        <v>1</v>
      </c>
    </row>
    <row r="338" spans="1:8" ht="75" hidden="1">
      <c r="A338" s="28" t="s">
        <v>813</v>
      </c>
      <c r="B338" s="28" t="s">
        <v>316</v>
      </c>
      <c r="C338" s="28" t="s">
        <v>48</v>
      </c>
      <c r="D338" s="28" t="s">
        <v>857</v>
      </c>
      <c r="E338" s="233" t="s">
        <v>1454</v>
      </c>
      <c r="F338" s="5" t="str">
        <f t="shared" si="10"/>
        <v>15 3 03 20100</v>
      </c>
      <c r="G338" s="1" t="str">
        <f>INDEX('2017 реш'!$A:$B,MATCH($F338,'2017 реш'!$B:$B,0),1)</f>
        <v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v>
      </c>
      <c r="H338" s="553">
        <f t="shared" si="11"/>
        <v>1</v>
      </c>
    </row>
    <row r="339" spans="1:8" ht="112.5" hidden="1">
      <c r="A339" s="23">
        <v>16</v>
      </c>
      <c r="B339" s="23" t="s">
        <v>8</v>
      </c>
      <c r="C339" s="23" t="s">
        <v>12</v>
      </c>
      <c r="D339" s="23" t="s">
        <v>13</v>
      </c>
      <c r="E339" s="136" t="s">
        <v>1771</v>
      </c>
      <c r="F339" s="5" t="str">
        <f t="shared" si="10"/>
        <v>16 0 00 00000</v>
      </c>
      <c r="G339" s="1" t="str">
        <f>INDEX('2017 реш'!$A:$B,MATCH($F339,'2017 реш'!$B:$B,0),1)</f>
        <v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v>
      </c>
      <c r="H339" s="553">
        <f t="shared" si="11"/>
        <v>1</v>
      </c>
    </row>
    <row r="340" spans="1:8" ht="56.25" hidden="1">
      <c r="A340" s="25" t="s">
        <v>859</v>
      </c>
      <c r="B340" s="25" t="s">
        <v>15</v>
      </c>
      <c r="C340" s="25" t="s">
        <v>12</v>
      </c>
      <c r="D340" s="25" t="s">
        <v>13</v>
      </c>
      <c r="E340" s="232" t="s">
        <v>865</v>
      </c>
      <c r="F340" s="5" t="str">
        <f t="shared" si="10"/>
        <v>16 1 00 00000</v>
      </c>
      <c r="G340" s="1" t="str">
        <f>INDEX('2017 реш'!$A:$B,MATCH($F340,'2017 реш'!$B:$B,0),1)</f>
        <v>Подпрограмма «Осуществление мероприятий по гражданской обороне, защите населения и территорий от чрезвычайных ситуаций»</v>
      </c>
      <c r="H340" s="553">
        <f t="shared" si="11"/>
        <v>1</v>
      </c>
    </row>
    <row r="341" spans="1:8" ht="58.5" hidden="1">
      <c r="A341" s="452" t="s">
        <v>859</v>
      </c>
      <c r="B341" s="452" t="s">
        <v>15</v>
      </c>
      <c r="C341" s="452" t="s">
        <v>7</v>
      </c>
      <c r="D341" s="452" t="s">
        <v>13</v>
      </c>
      <c r="E341" s="453" t="s">
        <v>1455</v>
      </c>
      <c r="F341" s="5" t="str">
        <f t="shared" si="10"/>
        <v>16 1 01 00000</v>
      </c>
      <c r="G341" s="1" t="str">
        <f>INDEX('2017 реш'!$A:$B,MATCH($F341,'2017 реш'!$B:$B,0),1)</f>
        <v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v>
      </c>
      <c r="H341" s="553">
        <f t="shared" si="11"/>
        <v>1</v>
      </c>
    </row>
    <row r="342" spans="1:8" ht="93.75" hidden="1">
      <c r="A342" s="457" t="s">
        <v>859</v>
      </c>
      <c r="B342" s="457" t="s">
        <v>15</v>
      </c>
      <c r="C342" s="457" t="s">
        <v>7</v>
      </c>
      <c r="D342" s="457" t="s">
        <v>871</v>
      </c>
      <c r="E342" s="270" t="s">
        <v>1456</v>
      </c>
      <c r="F342" s="5" t="str">
        <f t="shared" si="10"/>
        <v>16 1 01 20120</v>
      </c>
      <c r="G342" s="1" t="str">
        <f>INDEX('2017 реш'!$A:$B,MATCH($F342,'2017 реш'!$B:$B,0),1)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v>
      </c>
      <c r="H342" s="553">
        <f t="shared" si="11"/>
        <v>1</v>
      </c>
    </row>
    <row r="343" spans="1:8" ht="39" hidden="1">
      <c r="A343" s="452" t="s">
        <v>859</v>
      </c>
      <c r="B343" s="452" t="s">
        <v>15</v>
      </c>
      <c r="C343" s="452" t="s">
        <v>37</v>
      </c>
      <c r="D343" s="452" t="s">
        <v>13</v>
      </c>
      <c r="E343" s="453" t="s">
        <v>1772</v>
      </c>
      <c r="F343" s="5" t="str">
        <f t="shared" si="10"/>
        <v>16 1 02 00000</v>
      </c>
      <c r="G343" s="1" t="str">
        <f>INDEX('2017 реш'!$A:$B,MATCH($F343,'2017 реш'!$B:$B,0),1)</f>
        <v>Основное мероприятие «Проведение аварийно-спасательных работ и организация обучения населения города Ставрополя»</v>
      </c>
      <c r="H343" s="553">
        <f t="shared" si="11"/>
        <v>1</v>
      </c>
    </row>
    <row r="344" spans="1:8" ht="37.5" hidden="1">
      <c r="A344" s="457" t="s">
        <v>859</v>
      </c>
      <c r="B344" s="457" t="s">
        <v>15</v>
      </c>
      <c r="C344" s="457" t="s">
        <v>37</v>
      </c>
      <c r="D344" s="457" t="s">
        <v>22</v>
      </c>
      <c r="E344" s="270" t="s">
        <v>34</v>
      </c>
      <c r="F344" s="5" t="str">
        <f t="shared" si="10"/>
        <v>16 1 02 11010</v>
      </c>
      <c r="G344" s="1" t="str">
        <f>INDEX('2017 реш'!$A:$B,MATCH($F344,'2017 реш'!$B:$B,0),1)</f>
        <v>Расходы на обеспечение деятельности (оказание услуг) муниципальных учреждений</v>
      </c>
      <c r="H344" s="553">
        <f t="shared" si="11"/>
        <v>1</v>
      </c>
    </row>
    <row r="345" spans="1:8" ht="39" hidden="1">
      <c r="A345" s="452" t="s">
        <v>859</v>
      </c>
      <c r="B345" s="452" t="s">
        <v>15</v>
      </c>
      <c r="C345" s="452" t="s">
        <v>48</v>
      </c>
      <c r="D345" s="452" t="s">
        <v>13</v>
      </c>
      <c r="E345" s="453" t="s">
        <v>1452</v>
      </c>
      <c r="F345" s="5" t="str">
        <f t="shared" si="10"/>
        <v>16 1 03 00000</v>
      </c>
      <c r="G345" s="1" t="str">
        <f>INDEX('2017 реш'!$A:$B,MATCH($F345,'2017 реш'!$B:$B,0),1)</f>
        <v>Основное мероприятие «Обеспечение безопасности людей на водных объектах города Ставрополя»</v>
      </c>
      <c r="H345" s="553">
        <f t="shared" si="11"/>
        <v>1</v>
      </c>
    </row>
    <row r="346" spans="1:8" ht="75" hidden="1">
      <c r="A346" s="457" t="s">
        <v>859</v>
      </c>
      <c r="B346" s="457" t="s">
        <v>15</v>
      </c>
      <c r="C346" s="457" t="s">
        <v>48</v>
      </c>
      <c r="D346" s="457" t="s">
        <v>871</v>
      </c>
      <c r="E346" s="270" t="s">
        <v>870</v>
      </c>
      <c r="F346" s="5" t="str">
        <f t="shared" si="10"/>
        <v>16 1 03 20120</v>
      </c>
      <c r="G346" s="1" t="str">
        <f>INDEX('2017 реш'!$A:$B,MATCH($F346,'2017 реш'!$B:$B,0),1)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v>
      </c>
      <c r="H346" s="553">
        <f t="shared" si="11"/>
        <v>1</v>
      </c>
    </row>
    <row r="347" spans="1:8" ht="37.5" hidden="1">
      <c r="A347" s="25" t="s">
        <v>859</v>
      </c>
      <c r="B347" s="25" t="s">
        <v>94</v>
      </c>
      <c r="C347" s="25" t="s">
        <v>12</v>
      </c>
      <c r="D347" s="25" t="s">
        <v>13</v>
      </c>
      <c r="E347" s="223" t="s">
        <v>889</v>
      </c>
      <c r="F347" s="5" t="str">
        <f t="shared" si="10"/>
        <v>16 2 00 00000</v>
      </c>
      <c r="G347" s="1" t="str">
        <f>INDEX('2017 реш'!$A:$B,MATCH($F347,'2017 реш'!$B:$B,0),1)</f>
        <v>Подпрограмма «Обеспечение пожарной безопасности в границах города Ставрополя»</v>
      </c>
      <c r="H347" s="553">
        <f t="shared" si="11"/>
        <v>1</v>
      </c>
    </row>
    <row r="348" spans="1:8" ht="39" hidden="1">
      <c r="A348" s="452" t="s">
        <v>859</v>
      </c>
      <c r="B348" s="452" t="s">
        <v>94</v>
      </c>
      <c r="C348" s="452" t="s">
        <v>7</v>
      </c>
      <c r="D348" s="452" t="s">
        <v>13</v>
      </c>
      <c r="E348" s="453" t="s">
        <v>1775</v>
      </c>
      <c r="F348" s="5" t="str">
        <f t="shared" si="10"/>
        <v>16 2 01 00000</v>
      </c>
      <c r="G348" s="1" t="str">
        <f>INDEX('2017 реш'!$A:$B,MATCH($F348,'2017 реш'!$B:$B,0),1)</f>
        <v>Основное мероприятие «Обеспечение первичных мер пожарной безопасности»</v>
      </c>
      <c r="H348" s="553">
        <f t="shared" si="11"/>
        <v>1</v>
      </c>
    </row>
    <row r="349" spans="1:8" ht="37.5" hidden="1">
      <c r="A349" s="457" t="s">
        <v>859</v>
      </c>
      <c r="B349" s="457" t="s">
        <v>94</v>
      </c>
      <c r="C349" s="457" t="s">
        <v>7</v>
      </c>
      <c r="D349" s="457" t="s">
        <v>895</v>
      </c>
      <c r="E349" s="270" t="s">
        <v>894</v>
      </c>
      <c r="F349" s="5" t="str">
        <f t="shared" si="10"/>
        <v>16 2 01 20540</v>
      </c>
      <c r="G349" s="1" t="str">
        <f>INDEX('2017 реш'!$A:$B,MATCH($F349,'2017 реш'!$B:$B,0),1)</f>
        <v>Обеспечение первичных мер пожарной безопасности в границах города Ставрополя</v>
      </c>
      <c r="H349" s="553">
        <f t="shared" si="11"/>
        <v>1</v>
      </c>
    </row>
    <row r="350" spans="1:8" ht="56.25" hidden="1">
      <c r="A350" s="452" t="s">
        <v>859</v>
      </c>
      <c r="B350" s="452" t="s">
        <v>94</v>
      </c>
      <c r="C350" s="452" t="s">
        <v>37</v>
      </c>
      <c r="D350" s="452" t="s">
        <v>13</v>
      </c>
      <c r="E350" s="453" t="s">
        <v>1461</v>
      </c>
      <c r="F350" s="5" t="str">
        <f t="shared" si="10"/>
        <v>16 2 02 00000</v>
      </c>
      <c r="G350" s="1" t="str">
        <f>INDEX('2017 реш'!$A:$B,MATCH($F350,'2017 реш'!$B:$B,0),1)</f>
        <v>Основное мероприятие «Выполнение противопожарных мероприятий в муниципальных учреждениях города Ставрополя»</v>
      </c>
      <c r="H350" s="553">
        <f t="shared" si="11"/>
        <v>1</v>
      </c>
    </row>
    <row r="351" spans="1:8" ht="56.25" hidden="1">
      <c r="A351" s="440" t="s">
        <v>859</v>
      </c>
      <c r="B351" s="440" t="s">
        <v>94</v>
      </c>
      <c r="C351" s="440" t="s">
        <v>37</v>
      </c>
      <c r="D351" s="440" t="s">
        <v>901</v>
      </c>
      <c r="E351" s="270" t="s">
        <v>900</v>
      </c>
      <c r="F351" s="5" t="str">
        <f t="shared" si="10"/>
        <v>16 2 02 20550</v>
      </c>
      <c r="G351" s="1" t="str">
        <f>INDEX('2017 реш'!$A:$B,MATCH($F351,'2017 реш'!$B:$B,0),1)</f>
        <v>Обеспечение пожарной безопасности в муниципальных учреждениях образования, культуры, физической культуры и спорта города Ставрополя</v>
      </c>
      <c r="H351" s="553">
        <f t="shared" si="11"/>
        <v>1</v>
      </c>
    </row>
    <row r="352" spans="1:8" ht="56.25" hidden="1">
      <c r="A352" s="25" t="s">
        <v>859</v>
      </c>
      <c r="B352" s="25" t="s">
        <v>316</v>
      </c>
      <c r="C352" s="25" t="s">
        <v>12</v>
      </c>
      <c r="D352" s="25" t="s">
        <v>13</v>
      </c>
      <c r="E352" s="223" t="s">
        <v>1776</v>
      </c>
      <c r="F352" s="5" t="str">
        <f t="shared" si="10"/>
        <v>16 3 00 00000</v>
      </c>
      <c r="G352" s="1" t="str">
        <f>INDEX('2017 реш'!$A:$B,MATCH($F352,'2017 реш'!$B:$B,0),1)</f>
        <v>Подпрограмма «Построение и развитие аппаратно-программного комплекса «Безопасный город» на территории города Ставрополя»</v>
      </c>
      <c r="H352" s="553">
        <f t="shared" si="11"/>
        <v>1</v>
      </c>
    </row>
    <row r="353" spans="1:8" ht="58.5" hidden="1">
      <c r="A353" s="452" t="s">
        <v>859</v>
      </c>
      <c r="B353" s="452" t="s">
        <v>316</v>
      </c>
      <c r="C353" s="452" t="s">
        <v>7</v>
      </c>
      <c r="D353" s="452" t="s">
        <v>13</v>
      </c>
      <c r="E353" s="453" t="s">
        <v>1778</v>
      </c>
      <c r="F353" s="5" t="str">
        <f t="shared" si="10"/>
        <v>16 3 01 00000</v>
      </c>
      <c r="G353" s="1" t="str">
        <f>INDEX('2017 реш'!$A:$B,MATCH($F353,'2017 реш'!$B:$B,0),1)</f>
        <v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v>
      </c>
      <c r="H353" s="553">
        <f t="shared" si="11"/>
        <v>1</v>
      </c>
    </row>
    <row r="354" spans="1:8" ht="37.5" hidden="1">
      <c r="A354" s="457" t="s">
        <v>859</v>
      </c>
      <c r="B354" s="457" t="s">
        <v>316</v>
      </c>
      <c r="C354" s="457" t="s">
        <v>7</v>
      </c>
      <c r="D354" s="457" t="s">
        <v>22</v>
      </c>
      <c r="E354" s="270" t="s">
        <v>34</v>
      </c>
      <c r="F354" s="5" t="str">
        <f t="shared" si="10"/>
        <v>16 3 01 11010</v>
      </c>
      <c r="G354" s="1" t="str">
        <f>INDEX('2017 реш'!$A:$B,MATCH($F354,'2017 реш'!$B:$B,0),1)</f>
        <v>Расходы на обеспечение деятельности (оказание услуг) муниципальных учреждений</v>
      </c>
      <c r="H354" s="553">
        <f t="shared" si="11"/>
        <v>1</v>
      </c>
    </row>
    <row r="355" spans="1:8" ht="97.5" hidden="1">
      <c r="A355" s="452" t="s">
        <v>859</v>
      </c>
      <c r="B355" s="452" t="s">
        <v>316</v>
      </c>
      <c r="C355" s="452" t="s">
        <v>37</v>
      </c>
      <c r="D355" s="452" t="s">
        <v>13</v>
      </c>
      <c r="E355" s="453" t="s">
        <v>1457</v>
      </c>
      <c r="F355" s="5" t="str">
        <f t="shared" si="10"/>
        <v>16 3 02 00000</v>
      </c>
      <c r="G355" s="1" t="str">
        <f>INDEX('2017 реш'!$A:$B,MATCH($F355,'2017 реш'!$B:$B,0),1)</f>
        <v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v>
      </c>
      <c r="H355" s="553">
        <f t="shared" si="11"/>
        <v>1</v>
      </c>
    </row>
    <row r="356" spans="1:8" ht="75" hidden="1">
      <c r="A356" s="457" t="s">
        <v>859</v>
      </c>
      <c r="B356" s="457" t="s">
        <v>316</v>
      </c>
      <c r="C356" s="457" t="s">
        <v>37</v>
      </c>
      <c r="D356" s="457" t="s">
        <v>877</v>
      </c>
      <c r="E356" s="270" t="s">
        <v>876</v>
      </c>
      <c r="F356" s="5" t="str">
        <f t="shared" si="10"/>
        <v>16 3 02 20690</v>
      </c>
      <c r="G356" s="1" t="str">
        <f>INDEX('2017 реш'!$A:$B,MATCH($F356,'2017 реш'!$B:$B,0),1)</f>
        <v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v>
      </c>
      <c r="H356" s="553">
        <f t="shared" si="11"/>
        <v>1</v>
      </c>
    </row>
    <row r="357" spans="1:8" ht="93.75" hidden="1">
      <c r="A357" s="543" t="s">
        <v>859</v>
      </c>
      <c r="B357" s="543" t="s">
        <v>316</v>
      </c>
      <c r="C357" s="543" t="s">
        <v>48</v>
      </c>
      <c r="D357" s="543" t="s">
        <v>13</v>
      </c>
      <c r="E357" s="541" t="s">
        <v>1441</v>
      </c>
      <c r="F357" s="5" t="str">
        <f t="shared" si="10"/>
        <v>16 3 03 00000</v>
      </c>
      <c r="G357" s="1" t="str">
        <f>INDEX('2017 реш'!$A:$B,MATCH($F357,'2017 реш'!$B:$B,0),1)</f>
        <v>Основное мероприятие «Проектирование аппаратно-программного комплекса «Безопасный город» на территории города Ставрополя и построение сегмента обеспечения правопорядка и профилактики правонарушений, включая системы видеонаблюдения на территории города Ставрополя»</v>
      </c>
      <c r="H357" s="553">
        <f t="shared" si="11"/>
        <v>0</v>
      </c>
    </row>
    <row r="358" spans="1:8" ht="56.25" hidden="1">
      <c r="A358" s="457" t="s">
        <v>859</v>
      </c>
      <c r="B358" s="457" t="s">
        <v>316</v>
      </c>
      <c r="C358" s="457" t="s">
        <v>48</v>
      </c>
      <c r="D358" s="457" t="s">
        <v>823</v>
      </c>
      <c r="E358" s="270" t="s">
        <v>822</v>
      </c>
      <c r="F358" s="5" t="str">
        <f t="shared" si="10"/>
        <v>16 3 03 20350</v>
      </c>
      <c r="G358" s="1" t="str">
        <f>INDEX('2017 реш'!$A:$B,MATCH($F358,'2017 реш'!$B:$B,0),1)</f>
        <v>Расходы на реализацию мероприятий, направленных на повышение уровня безопасности жизнедеятельности города Ставрополя</v>
      </c>
      <c r="H358" s="553">
        <f t="shared" si="11"/>
        <v>1</v>
      </c>
    </row>
    <row r="359" spans="1:8" ht="93.75" hidden="1">
      <c r="A359" s="543" t="s">
        <v>859</v>
      </c>
      <c r="B359" s="543" t="s">
        <v>316</v>
      </c>
      <c r="C359" s="543" t="s">
        <v>53</v>
      </c>
      <c r="D359" s="543" t="s">
        <v>13</v>
      </c>
      <c r="E359" s="541" t="s">
        <v>1785</v>
      </c>
      <c r="F359" s="5" t="str">
        <f t="shared" si="10"/>
        <v>16 3 04 00000</v>
      </c>
      <c r="G359" s="1" t="str">
        <f>INDEX('2017 реш'!$A:$B,MATCH($F359,'2017 реш'!$B:$B,0),1)</f>
        <v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v>
      </c>
      <c r="H359" s="553">
        <f t="shared" si="11"/>
        <v>1</v>
      </c>
    </row>
    <row r="360" spans="1:8" ht="56.25" hidden="1">
      <c r="A360" s="28" t="s">
        <v>859</v>
      </c>
      <c r="B360" s="28" t="s">
        <v>316</v>
      </c>
      <c r="C360" s="28" t="s">
        <v>53</v>
      </c>
      <c r="D360" s="28" t="s">
        <v>823</v>
      </c>
      <c r="E360" s="270" t="s">
        <v>822</v>
      </c>
      <c r="F360" s="5" t="str">
        <f t="shared" si="10"/>
        <v>16 3 04 20350</v>
      </c>
      <c r="G360" s="1" t="str">
        <f>INDEX('2017 реш'!$A:$B,MATCH($F360,'2017 реш'!$B:$B,0),1)</f>
        <v>Расходы на реализацию мероприятий, направленных на повышение уровня безопасности жизнедеятельности города Ставрополя</v>
      </c>
      <c r="H360" s="553">
        <f t="shared" si="11"/>
        <v>1</v>
      </c>
    </row>
    <row r="361" spans="1:8" ht="67.5" hidden="1">
      <c r="A361" s="9" t="s">
        <v>903</v>
      </c>
      <c r="B361" s="9" t="s">
        <v>8</v>
      </c>
      <c r="C361" s="9" t="s">
        <v>12</v>
      </c>
      <c r="D361" s="9" t="s">
        <v>13</v>
      </c>
      <c r="E361" s="136" t="s">
        <v>1788</v>
      </c>
      <c r="F361" s="5" t="str">
        <f t="shared" si="10"/>
        <v>17 0 00 00000</v>
      </c>
      <c r="G361" s="1" t="str">
        <f>INDEX('2017 реш'!$A:$B,MATCH($F361,'2017 реш'!$B:$B,0),1)</f>
        <v>Муниципальная программа «Энергосбережение и повышение энергетической эффективности в городе Ставрополе»</v>
      </c>
      <c r="H361" s="553">
        <f t="shared" si="11"/>
        <v>1</v>
      </c>
    </row>
    <row r="362" spans="1:8" ht="56.25" hidden="1">
      <c r="A362" s="25" t="s">
        <v>903</v>
      </c>
      <c r="B362" s="25" t="s">
        <v>105</v>
      </c>
      <c r="C362" s="25" t="s">
        <v>12</v>
      </c>
      <c r="D362" s="25" t="s">
        <v>13</v>
      </c>
      <c r="E362" s="223" t="s">
        <v>1789</v>
      </c>
      <c r="F362" s="5" t="str">
        <f t="shared" si="10"/>
        <v>17 Б 00 00000</v>
      </c>
      <c r="G362" s="1" t="str">
        <f>INDEX('2017 реш'!$A:$B,MATCH($F362,'2017 реш'!$B:$B,0),1)</f>
        <v>Расходы в рамках реализации муниципальной программы «Энергосбережение и повышение энергетической эффективности в городе Ставрополе»</v>
      </c>
      <c r="H362" s="553">
        <f t="shared" si="11"/>
        <v>1</v>
      </c>
    </row>
    <row r="363" spans="1:8" ht="39" hidden="1">
      <c r="A363" s="452" t="s">
        <v>903</v>
      </c>
      <c r="B363" s="452" t="s">
        <v>105</v>
      </c>
      <c r="C363" s="452" t="s">
        <v>7</v>
      </c>
      <c r="D363" s="452" t="s">
        <v>13</v>
      </c>
      <c r="E363" s="453" t="s">
        <v>1462</v>
      </c>
      <c r="F363" s="5" t="str">
        <f t="shared" si="10"/>
        <v>17 Б 01 00000</v>
      </c>
      <c r="G363" s="1" t="str">
        <f>INDEX('2017 реш'!$A:$B,MATCH($F363,'2017 реш'!$B:$B,0),1)</f>
        <v>Основное мероприятие «Энергосбережение и энергоэффективность в бюджетном секторе»</v>
      </c>
      <c r="H363" s="553">
        <f t="shared" si="11"/>
        <v>1</v>
      </c>
    </row>
    <row r="364" spans="1:8" ht="37.5" hidden="1">
      <c r="A364" s="28" t="s">
        <v>903</v>
      </c>
      <c r="B364" s="28" t="s">
        <v>105</v>
      </c>
      <c r="C364" s="28" t="s">
        <v>7</v>
      </c>
      <c r="D364" s="28" t="s">
        <v>914</v>
      </c>
      <c r="E364" s="233" t="s">
        <v>913</v>
      </c>
      <c r="F364" s="5" t="str">
        <f t="shared" si="10"/>
        <v>17 Б 01 20490</v>
      </c>
      <c r="G364" s="1" t="str">
        <f>INDEX('2017 реш'!$A:$B,MATCH($F364,'2017 реш'!$B:$B,0),1)</f>
        <v>Расходы на проведение мероприятий по энергосбережению и повышению энергоэффективности</v>
      </c>
      <c r="H364" s="553">
        <f t="shared" si="11"/>
        <v>1</v>
      </c>
    </row>
    <row r="365" spans="1:8" ht="39" hidden="1">
      <c r="A365" s="452" t="s">
        <v>903</v>
      </c>
      <c r="B365" s="452" t="s">
        <v>105</v>
      </c>
      <c r="C365" s="452" t="s">
        <v>37</v>
      </c>
      <c r="D365" s="452" t="s">
        <v>13</v>
      </c>
      <c r="E365" s="453" t="s">
        <v>1463</v>
      </c>
      <c r="F365" s="5" t="str">
        <f t="shared" si="10"/>
        <v>17 Б 02 00000</v>
      </c>
      <c r="G365" s="1" t="str">
        <f>INDEX('2017 реш'!$A:$B,MATCH($F365,'2017 реш'!$B:$B,0),1)</f>
        <v>Основное мероприятие «Энергосбережение и энергоэффективность систем коммунальной инфраструктуры»</v>
      </c>
      <c r="H365" s="553">
        <f t="shared" si="11"/>
        <v>1</v>
      </c>
    </row>
    <row r="366" spans="1:8" ht="37.5" hidden="1">
      <c r="A366" s="28" t="s">
        <v>903</v>
      </c>
      <c r="B366" s="28" t="s">
        <v>105</v>
      </c>
      <c r="C366" s="28" t="s">
        <v>37</v>
      </c>
      <c r="D366" s="28" t="s">
        <v>914</v>
      </c>
      <c r="E366" s="233" t="s">
        <v>913</v>
      </c>
      <c r="F366" s="5" t="str">
        <f t="shared" si="10"/>
        <v>17 Б 02 20490</v>
      </c>
      <c r="G366" s="1" t="str">
        <f>INDEX('2017 реш'!$A:$B,MATCH($F366,'2017 реш'!$B:$B,0),1)</f>
        <v>Расходы на проведение мероприятий по энергосбережению и повышению энергоэффективности</v>
      </c>
      <c r="H366" s="553">
        <f t="shared" si="11"/>
        <v>1</v>
      </c>
    </row>
    <row r="367" spans="1:8" ht="45" hidden="1">
      <c r="A367" s="9" t="s">
        <v>918</v>
      </c>
      <c r="B367" s="9" t="s">
        <v>8</v>
      </c>
      <c r="C367" s="9" t="s">
        <v>12</v>
      </c>
      <c r="D367" s="9" t="s">
        <v>13</v>
      </c>
      <c r="E367" s="136" t="s">
        <v>1790</v>
      </c>
      <c r="F367" s="5" t="str">
        <f t="shared" si="10"/>
        <v>18 0 00 00000</v>
      </c>
      <c r="G367" s="1" t="str">
        <f>INDEX('2017 реш'!$A:$B,MATCH($F367,'2017 реш'!$B:$B,0),1)</f>
        <v>Муниципальная программа «Развитие казачества в городе Ставрополе»</v>
      </c>
      <c r="H367" s="553">
        <f t="shared" si="11"/>
        <v>1</v>
      </c>
    </row>
    <row r="368" spans="1:8" ht="37.5" hidden="1">
      <c r="A368" s="25" t="s">
        <v>918</v>
      </c>
      <c r="B368" s="25" t="s">
        <v>105</v>
      </c>
      <c r="C368" s="25" t="s">
        <v>12</v>
      </c>
      <c r="D368" s="25" t="s">
        <v>13</v>
      </c>
      <c r="E368" s="223" t="s">
        <v>1791</v>
      </c>
      <c r="F368" s="5" t="str">
        <f t="shared" si="10"/>
        <v>18 Б 00 00000</v>
      </c>
      <c r="G368" s="1" t="str">
        <f>INDEX('2017 реш'!$A:$B,MATCH($F368,'2017 реш'!$B:$B,0),1)</f>
        <v>Расходы в рамках реализации муниципальной программы «Развитие казачества в городе Ставрополе»</v>
      </c>
      <c r="H368" s="553">
        <f t="shared" si="11"/>
        <v>1</v>
      </c>
    </row>
    <row r="369" spans="1:8" ht="75" hidden="1">
      <c r="A369" s="452" t="s">
        <v>918</v>
      </c>
      <c r="B369" s="452" t="s">
        <v>105</v>
      </c>
      <c r="C369" s="452" t="s">
        <v>7</v>
      </c>
      <c r="D369" s="452" t="s">
        <v>13</v>
      </c>
      <c r="E369" s="453" t="s">
        <v>1464</v>
      </c>
      <c r="F369" s="5" t="str">
        <f t="shared" si="10"/>
        <v>18 Б 01 00000</v>
      </c>
      <c r="G369" s="1" t="str">
        <f>INDEX('2017 реш'!$A:$B,MATCH($F369,'2017 реш'!$B:$B,0),1)</f>
        <v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v>
      </c>
      <c r="H369" s="553">
        <f t="shared" si="11"/>
        <v>1</v>
      </c>
    </row>
    <row r="370" spans="1:8" ht="131.25" hidden="1">
      <c r="A370" s="28" t="s">
        <v>918</v>
      </c>
      <c r="B370" s="28" t="s">
        <v>105</v>
      </c>
      <c r="C370" s="28" t="s">
        <v>7</v>
      </c>
      <c r="D370" s="28" t="s">
        <v>929</v>
      </c>
      <c r="E370" s="233" t="s">
        <v>1465</v>
      </c>
      <c r="F370" s="5" t="str">
        <f t="shared" si="10"/>
        <v>18 Б 01 60080</v>
      </c>
      <c r="G370" s="1" t="str">
        <f>INDEX('2017 реш'!$A:$B,MATCH($F370,'2017 реш'!$B:$B,0),1)</f>
        <v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v>
      </c>
      <c r="H370" s="553">
        <f t="shared" si="11"/>
        <v>1</v>
      </c>
    </row>
    <row r="371" spans="1:8" s="670" customFormat="1" ht="78">
      <c r="A371" s="455" t="s">
        <v>918</v>
      </c>
      <c r="B371" s="455" t="s">
        <v>105</v>
      </c>
      <c r="C371" s="455" t="s">
        <v>37</v>
      </c>
      <c r="D371" s="455" t="s">
        <v>13</v>
      </c>
      <c r="E371" s="456" t="s">
        <v>1591</v>
      </c>
      <c r="F371" s="320" t="str">
        <f t="shared" si="10"/>
        <v>18 Б 02 00000</v>
      </c>
      <c r="G371" s="668" t="e">
        <f>INDEX('2017 реш'!$A:$B,MATCH($F371,'2017 реш'!$B:$B,0),1)</f>
        <v>#N/A</v>
      </c>
      <c r="H371" s="669" t="e">
        <f t="shared" si="11"/>
        <v>#N/A</v>
      </c>
    </row>
    <row r="372" spans="1:8" s="670" customFormat="1" ht="37.5">
      <c r="A372" s="84" t="s">
        <v>918</v>
      </c>
      <c r="B372" s="84" t="s">
        <v>105</v>
      </c>
      <c r="C372" s="84" t="s">
        <v>37</v>
      </c>
      <c r="D372" s="84" t="s">
        <v>933</v>
      </c>
      <c r="E372" s="673" t="s">
        <v>932</v>
      </c>
      <c r="F372" s="320" t="str">
        <f t="shared" si="10"/>
        <v>18 Б 02 20360</v>
      </c>
      <c r="G372" s="668" t="e">
        <f>INDEX('2017 реш'!$A:$B,MATCH($F372,'2017 реш'!$B:$B,0),1)</f>
        <v>#N/A</v>
      </c>
      <c r="H372" s="669" t="e">
        <f t="shared" si="11"/>
        <v>#N/A</v>
      </c>
    </row>
    <row r="373" spans="1:8" ht="45" hidden="1">
      <c r="A373" s="9" t="s">
        <v>1872</v>
      </c>
      <c r="B373" s="9" t="s">
        <v>8</v>
      </c>
      <c r="C373" s="9" t="s">
        <v>12</v>
      </c>
      <c r="D373" s="9" t="s">
        <v>13</v>
      </c>
      <c r="E373" s="136" t="s">
        <v>1794</v>
      </c>
      <c r="F373" s="5" t="str">
        <f t="shared" si="10"/>
        <v>19 0 00 00000</v>
      </c>
      <c r="G373" s="1" t="str">
        <f>INDEX('2017 реш'!$A:$B,MATCH($F373,'2017 реш'!$B:$B,0),1)</f>
        <v>Муниципальная программа «Переселение граждан из аварийного жилищного фонда в городе Ставрополе»</v>
      </c>
      <c r="H373" s="553">
        <f t="shared" si="11"/>
        <v>1</v>
      </c>
    </row>
    <row r="374" spans="1:8" ht="56.25" hidden="1">
      <c r="A374" s="25" t="s">
        <v>1872</v>
      </c>
      <c r="B374" s="25" t="s">
        <v>105</v>
      </c>
      <c r="C374" s="25" t="s">
        <v>12</v>
      </c>
      <c r="D374" s="25" t="s">
        <v>13</v>
      </c>
      <c r="E374" s="223" t="s">
        <v>1796</v>
      </c>
      <c r="F374" s="5" t="str">
        <f t="shared" si="10"/>
        <v>19 Б 00 00000</v>
      </c>
      <c r="G374" s="1" t="str">
        <f>INDEX('2017 реш'!$A:$B,MATCH($F374,'2017 реш'!$B:$B,0),1)</f>
        <v>Расходы в рамках реализации муниципальной программы «Переселение граждан из аварийного жилищного фонда в городе Ставрополе»</v>
      </c>
      <c r="H374" s="553">
        <f t="shared" si="11"/>
        <v>1</v>
      </c>
    </row>
    <row r="375" spans="1:8" ht="75" hidden="1">
      <c r="A375" s="452" t="s">
        <v>1872</v>
      </c>
      <c r="B375" s="452" t="s">
        <v>105</v>
      </c>
      <c r="C375" s="452" t="s">
        <v>7</v>
      </c>
      <c r="D375" s="452" t="s">
        <v>13</v>
      </c>
      <c r="E375" s="453" t="s">
        <v>1798</v>
      </c>
      <c r="F375" s="5" t="str">
        <f t="shared" si="10"/>
        <v>19 Б 01 00000</v>
      </c>
      <c r="G375" s="1" t="str">
        <f>INDEX('2017 реш'!$A:$B,MATCH($F375,'2017 реш'!$B:$B,0),1)</f>
        <v>Основное мероприятие «Снос многоквартирных домов, признанных до 01 января 2012 года аварийными и подлежащими сносу в связи с физическим износом в процессе их эксплуатации в городе Ставрополе»</v>
      </c>
      <c r="H375" s="553">
        <f t="shared" si="11"/>
        <v>1</v>
      </c>
    </row>
    <row r="376" spans="1:8" ht="37.5" hidden="1">
      <c r="A376" s="457" t="s">
        <v>1872</v>
      </c>
      <c r="B376" s="457" t="s">
        <v>105</v>
      </c>
      <c r="C376" s="457" t="s">
        <v>7</v>
      </c>
      <c r="D376" s="457" t="s">
        <v>1571</v>
      </c>
      <c r="E376" s="450" t="s">
        <v>525</v>
      </c>
      <c r="F376" s="5" t="str">
        <f t="shared" si="10"/>
        <v>19 Б 01 09602</v>
      </c>
      <c r="G376" s="1" t="str">
        <f>INDEX('2017 реш'!$A:$B,MATCH($F376,'2017 реш'!$B:$B,0),1)</f>
        <v>Обеспечение мероприятий по переселению граждан из аварийного жилищного фонда в городе Ставрополе</v>
      </c>
      <c r="H376" s="553">
        <f t="shared" si="11"/>
        <v>1</v>
      </c>
    </row>
    <row r="377" spans="1:8" ht="90" hidden="1">
      <c r="A377" s="9" t="s">
        <v>53</v>
      </c>
      <c r="B377" s="9" t="s">
        <v>8</v>
      </c>
      <c r="C377" s="9" t="s">
        <v>12</v>
      </c>
      <c r="D377" s="9" t="s">
        <v>13</v>
      </c>
      <c r="E377" s="136" t="s">
        <v>1652</v>
      </c>
      <c r="F377" s="5" t="str">
        <f t="shared" si="10"/>
        <v>04 0 00 00000</v>
      </c>
      <c r="G377" s="1" t="str">
        <f>INDEX('2017 реш'!$A:$B,MATCH($F377,'2017 реш'!$B:$B,0),1)</f>
        <v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v>
      </c>
      <c r="H377" s="553">
        <f t="shared" si="11"/>
        <v>1</v>
      </c>
    </row>
    <row r="378" spans="1:8" ht="37.5" hidden="1">
      <c r="A378" s="25" t="s">
        <v>53</v>
      </c>
      <c r="B378" s="25" t="s">
        <v>316</v>
      </c>
      <c r="C378" s="25" t="s">
        <v>12</v>
      </c>
      <c r="D378" s="25" t="s">
        <v>13</v>
      </c>
      <c r="E378" s="223" t="s">
        <v>2220</v>
      </c>
      <c r="F378" s="5" t="str">
        <f t="shared" si="10"/>
        <v>04 3 00 00000</v>
      </c>
      <c r="G378" s="1" t="str">
        <f>INDEX('2017 реш'!$A:$B,MATCH($F378,'2017 реш'!$B:$B,0),1)</f>
        <v>Подпрограмма «Формирование современной городской среды на территории города Ставрополя»</v>
      </c>
      <c r="H378" s="553">
        <f t="shared" si="11"/>
        <v>1</v>
      </c>
    </row>
    <row r="379" spans="1:8" ht="39" hidden="1">
      <c r="A379" s="452" t="s">
        <v>53</v>
      </c>
      <c r="B379" s="452" t="s">
        <v>316</v>
      </c>
      <c r="C379" s="452" t="s">
        <v>53</v>
      </c>
      <c r="D379" s="452" t="s">
        <v>13</v>
      </c>
      <c r="E379" s="453" t="s">
        <v>1344</v>
      </c>
      <c r="F379" s="5" t="str">
        <f t="shared" si="10"/>
        <v>04 3 04 00000</v>
      </c>
      <c r="G379" s="1" t="str">
        <f>INDEX('2017 реш'!$A:$B,MATCH($F379,'2017 реш'!$B:$B,0),1)</f>
        <v>Основное мероприятие «Благоустройство территории города Ставрополя»</v>
      </c>
      <c r="H379" s="553">
        <f t="shared" si="11"/>
        <v>1</v>
      </c>
    </row>
    <row r="380" spans="1:8" ht="37.5" hidden="1">
      <c r="A380" s="534" t="s">
        <v>53</v>
      </c>
      <c r="B380" s="534" t="s">
        <v>316</v>
      </c>
      <c r="C380" s="534" t="s">
        <v>53</v>
      </c>
      <c r="D380" s="534" t="s">
        <v>1861</v>
      </c>
      <c r="E380" s="535" t="s">
        <v>1673</v>
      </c>
      <c r="F380" s="5" t="str">
        <f t="shared" si="10"/>
        <v>04 3 04 L5550</v>
      </c>
      <c r="G380" s="1" t="str">
        <f>INDEX('2017 реш'!$A:$B,MATCH($F380,'2017 реш'!$B:$B,0),1)</f>
        <v>Расходы на формирование современной городской среды за счет средств местного бюджета</v>
      </c>
      <c r="H380" s="553">
        <f t="shared" si="11"/>
        <v>1</v>
      </c>
    </row>
    <row r="381" spans="1:8" ht="37.5" hidden="1">
      <c r="A381" s="440" t="s">
        <v>53</v>
      </c>
      <c r="B381" s="440" t="s">
        <v>316</v>
      </c>
      <c r="C381" s="440" t="s">
        <v>53</v>
      </c>
      <c r="D381" s="440" t="s">
        <v>1894</v>
      </c>
      <c r="E381" s="450" t="s">
        <v>1895</v>
      </c>
      <c r="F381" s="5" t="str">
        <f t="shared" si="10"/>
        <v>04 3 04 R5550</v>
      </c>
      <c r="G381" s="1" t="str">
        <f>INDEX('2017 реш'!$A:$B,MATCH($F381,'2017 реш'!$B:$B,0),1)</f>
        <v>Поддержка муниципальных программ формирования современной городской среды</v>
      </c>
      <c r="H381" s="553">
        <f t="shared" si="11"/>
        <v>1</v>
      </c>
    </row>
    <row r="382" spans="1:8" ht="45" hidden="1">
      <c r="A382" s="23">
        <v>70</v>
      </c>
      <c r="B382" s="23">
        <v>0</v>
      </c>
      <c r="C382" s="9" t="s">
        <v>12</v>
      </c>
      <c r="D382" s="9" t="s">
        <v>13</v>
      </c>
      <c r="E382" s="136" t="s">
        <v>935</v>
      </c>
      <c r="F382" s="5" t="str">
        <f t="shared" si="10"/>
        <v>70 0 00 00000</v>
      </c>
      <c r="G382" s="1" t="str">
        <f>INDEX('2017 реш'!$A:$B,MATCH($F382,'2017 реш'!$B:$B,0),1)</f>
        <v>Обеспечение деятельности Ставропольской городской Думы</v>
      </c>
      <c r="H382" s="553">
        <f t="shared" si="11"/>
        <v>1</v>
      </c>
    </row>
    <row r="383" spans="1:8" ht="37.5" hidden="1">
      <c r="A383" s="24" t="s">
        <v>937</v>
      </c>
      <c r="B383" s="24" t="s">
        <v>15</v>
      </c>
      <c r="C383" s="25" t="s">
        <v>12</v>
      </c>
      <c r="D383" s="25" t="s">
        <v>13</v>
      </c>
      <c r="E383" s="223" t="s">
        <v>939</v>
      </c>
      <c r="F383" s="5" t="str">
        <f t="shared" si="10"/>
        <v>70 1 00 00000</v>
      </c>
      <c r="G383" s="1" t="str">
        <f>INDEX('2017 реш'!$A:$B,MATCH($F383,'2017 реш'!$B:$B,0),1)</f>
        <v>Непрограммные расходы в рамках обеспечения деятельности Ставропольской городской Думы</v>
      </c>
      <c r="H383" s="553">
        <f t="shared" si="11"/>
        <v>1</v>
      </c>
    </row>
    <row r="384" spans="1:8" ht="37.5" hidden="1">
      <c r="A384" s="28">
        <v>70</v>
      </c>
      <c r="B384" s="28">
        <v>1</v>
      </c>
      <c r="C384" s="457" t="s">
        <v>12</v>
      </c>
      <c r="D384" s="59">
        <v>10010</v>
      </c>
      <c r="E384" s="270" t="s">
        <v>942</v>
      </c>
      <c r="F384" s="5" t="str">
        <f t="shared" si="10"/>
        <v>70 1 00 10010</v>
      </c>
      <c r="G384" s="1" t="str">
        <f>INDEX('2017 реш'!$A:$B,MATCH($F384,'2017 реш'!$B:$B,0),1)</f>
        <v>Расходы на обеспечение функций органов местного самоуправления города Ставрополя</v>
      </c>
      <c r="H384" s="553">
        <f t="shared" si="11"/>
        <v>1</v>
      </c>
    </row>
    <row r="385" spans="1:8" ht="37.5" hidden="1">
      <c r="A385" s="28">
        <v>70</v>
      </c>
      <c r="B385" s="28">
        <v>1</v>
      </c>
      <c r="C385" s="457" t="s">
        <v>12</v>
      </c>
      <c r="D385" s="59">
        <v>10020</v>
      </c>
      <c r="E385" s="270" t="s">
        <v>945</v>
      </c>
      <c r="F385" s="5" t="str">
        <f t="shared" si="10"/>
        <v>70 1 00 10020</v>
      </c>
      <c r="G385" s="1" t="str">
        <f>INDEX('2017 реш'!$A:$B,MATCH($F385,'2017 реш'!$B:$B,0),1)</f>
        <v>Расходы на выплаты по оплате труда работников органов местного самоуправления города Ставрополя</v>
      </c>
      <c r="H385" s="553">
        <f t="shared" si="11"/>
        <v>1</v>
      </c>
    </row>
    <row r="386" spans="1:8" ht="37.5" hidden="1">
      <c r="A386" s="24">
        <v>70</v>
      </c>
      <c r="B386" s="24">
        <v>2</v>
      </c>
      <c r="C386" s="25" t="s">
        <v>12</v>
      </c>
      <c r="D386" s="25" t="s">
        <v>13</v>
      </c>
      <c r="E386" s="223" t="s">
        <v>1466</v>
      </c>
      <c r="F386" s="5" t="str">
        <f t="shared" si="10"/>
        <v>70 2 00 00000</v>
      </c>
      <c r="G386" s="1" t="str">
        <f>INDEX('2017 реш'!$A:$B,MATCH($F386,'2017 реш'!$B:$B,0),1)</f>
        <v>Председатель представительного органа муниципального образования</v>
      </c>
      <c r="H386" s="553">
        <f t="shared" si="11"/>
        <v>1</v>
      </c>
    </row>
    <row r="387" spans="1:8" ht="37.5" hidden="1">
      <c r="A387" s="28">
        <v>70</v>
      </c>
      <c r="B387" s="28" t="s">
        <v>94</v>
      </c>
      <c r="C387" s="457" t="s">
        <v>12</v>
      </c>
      <c r="D387" s="59">
        <v>10010</v>
      </c>
      <c r="E387" s="270" t="s">
        <v>942</v>
      </c>
      <c r="F387" s="5" t="str">
        <f t="shared" si="10"/>
        <v>70 2 00 10010</v>
      </c>
      <c r="G387" s="1" t="str">
        <f>INDEX('2017 реш'!$A:$B,MATCH($F387,'2017 реш'!$B:$B,0),1)</f>
        <v>Расходы на обеспечение функций органов местного самоуправления города Ставрополя</v>
      </c>
      <c r="H387" s="553">
        <f t="shared" si="11"/>
        <v>1</v>
      </c>
    </row>
    <row r="388" spans="1:8" ht="37.5" hidden="1">
      <c r="A388" s="28">
        <v>70</v>
      </c>
      <c r="B388" s="28">
        <v>2</v>
      </c>
      <c r="C388" s="457" t="s">
        <v>12</v>
      </c>
      <c r="D388" s="59">
        <v>10020</v>
      </c>
      <c r="E388" s="270" t="s">
        <v>945</v>
      </c>
      <c r="F388" s="5" t="str">
        <f t="shared" si="10"/>
        <v>70 2 00 10020</v>
      </c>
      <c r="G388" s="1" t="str">
        <f>INDEX('2017 реш'!$A:$B,MATCH($F388,'2017 реш'!$B:$B,0),1)</f>
        <v>Расходы на выплаты по оплате труда работников органов местного самоуправления города Ставрополя</v>
      </c>
      <c r="H388" s="553">
        <f t="shared" si="11"/>
        <v>1</v>
      </c>
    </row>
    <row r="389" spans="1:8" ht="37.5" hidden="1">
      <c r="A389" s="24">
        <v>70</v>
      </c>
      <c r="B389" s="24">
        <v>3</v>
      </c>
      <c r="C389" s="25" t="s">
        <v>12</v>
      </c>
      <c r="D389" s="25" t="s">
        <v>13</v>
      </c>
      <c r="E389" s="223" t="s">
        <v>956</v>
      </c>
      <c r="F389" s="5" t="str">
        <f t="shared" si="10"/>
        <v>70 3 00 00000</v>
      </c>
      <c r="G389" s="1" t="str">
        <f>INDEX('2017 реш'!$A:$B,MATCH($F389,'2017 реш'!$B:$B,0),1)</f>
        <v>Депутаты представительного органа муниципального образования</v>
      </c>
      <c r="H389" s="553">
        <f t="shared" si="11"/>
        <v>1</v>
      </c>
    </row>
    <row r="390" spans="1:8" ht="37.5" hidden="1">
      <c r="A390" s="28">
        <v>70</v>
      </c>
      <c r="B390" s="28" t="s">
        <v>316</v>
      </c>
      <c r="C390" s="457" t="s">
        <v>12</v>
      </c>
      <c r="D390" s="59">
        <v>10010</v>
      </c>
      <c r="E390" s="270" t="s">
        <v>942</v>
      </c>
      <c r="F390" s="5" t="str">
        <f t="shared" si="10"/>
        <v>70 3 00 10010</v>
      </c>
      <c r="G390" s="1" t="str">
        <f>INDEX('2017 реш'!$A:$B,MATCH($F390,'2017 реш'!$B:$B,0),1)</f>
        <v>Расходы на обеспечение функций органов местного самоуправления города Ставрополя</v>
      </c>
      <c r="H390" s="553">
        <f t="shared" si="11"/>
        <v>1</v>
      </c>
    </row>
    <row r="391" spans="1:8" ht="37.5" hidden="1">
      <c r="A391" s="28">
        <v>70</v>
      </c>
      <c r="B391" s="28" t="s">
        <v>316</v>
      </c>
      <c r="C391" s="457" t="s">
        <v>12</v>
      </c>
      <c r="D391" s="59">
        <v>10020</v>
      </c>
      <c r="E391" s="270" t="s">
        <v>945</v>
      </c>
      <c r="F391" s="5" t="str">
        <f t="shared" si="10"/>
        <v>70 3 00 10020</v>
      </c>
      <c r="G391" s="1" t="str">
        <f>INDEX('2017 реш'!$A:$B,MATCH($F391,'2017 реш'!$B:$B,0),1)</f>
        <v>Расходы на выплаты по оплате труда работников органов местного самоуправления города Ставрополя</v>
      </c>
      <c r="H391" s="553">
        <f t="shared" si="11"/>
        <v>1</v>
      </c>
    </row>
    <row r="392" spans="1:8" hidden="1">
      <c r="A392" s="24">
        <v>70</v>
      </c>
      <c r="B392" s="24" t="s">
        <v>326</v>
      </c>
      <c r="C392" s="25" t="s">
        <v>12</v>
      </c>
      <c r="D392" s="25" t="s">
        <v>13</v>
      </c>
      <c r="E392" s="223" t="s">
        <v>1023</v>
      </c>
      <c r="F392" s="5" t="str">
        <f t="shared" si="10"/>
        <v>70 4 00 00000</v>
      </c>
      <c r="G392" s="1" t="str">
        <f>INDEX('2017 реш'!$A:$B,MATCH($F392,'2017 реш'!$B:$B,0),1)</f>
        <v>Расходы, предусмотренные на иные цели</v>
      </c>
      <c r="H392" s="553">
        <f t="shared" si="11"/>
        <v>1</v>
      </c>
    </row>
    <row r="393" spans="1:8" s="670" customFormat="1" ht="75">
      <c r="A393" s="84">
        <v>70</v>
      </c>
      <c r="B393" s="84" t="s">
        <v>326</v>
      </c>
      <c r="C393" s="301" t="s">
        <v>12</v>
      </c>
      <c r="D393" s="305">
        <v>20090</v>
      </c>
      <c r="E393" s="667" t="s">
        <v>1748</v>
      </c>
      <c r="F393" s="320" t="str">
        <f t="shared" ref="F393:F456" si="12">CONCATENATE(A393," ",B393," ",C393," ",D393)</f>
        <v>70 4 00 20090</v>
      </c>
      <c r="G393" s="668" t="e">
        <f>INDEX('2017 реш'!$A:$B,MATCH($F393,'2017 реш'!$B:$B,0),1)</f>
        <v>#N/A</v>
      </c>
      <c r="H393" s="669" t="e">
        <f t="shared" ref="H393:H456" si="13">IF(E393=G393,1,0)</f>
        <v>#N/A</v>
      </c>
    </row>
    <row r="394" spans="1:8" ht="37.5" hidden="1">
      <c r="A394" s="14">
        <v>70</v>
      </c>
      <c r="B394" s="14" t="s">
        <v>326</v>
      </c>
      <c r="C394" s="440" t="s">
        <v>12</v>
      </c>
      <c r="D394" s="17">
        <v>98710</v>
      </c>
      <c r="E394" s="450" t="s">
        <v>790</v>
      </c>
      <c r="F394" s="5" t="str">
        <f t="shared" si="12"/>
        <v>70 4 00 98710</v>
      </c>
      <c r="G394" s="1" t="str">
        <f>INDEX('2017 реш'!$A:$B,MATCH($F394,'2017 реш'!$B:$B,0),1)</f>
        <v>Расходы на оказание информационных услуг средствами массовой информации</v>
      </c>
      <c r="H394" s="553">
        <f t="shared" si="13"/>
        <v>1</v>
      </c>
    </row>
    <row r="395" spans="1:8" ht="45" hidden="1">
      <c r="A395" s="23">
        <v>71</v>
      </c>
      <c r="B395" s="23" t="s">
        <v>8</v>
      </c>
      <c r="C395" s="9" t="s">
        <v>12</v>
      </c>
      <c r="D395" s="9" t="s">
        <v>13</v>
      </c>
      <c r="E395" s="136" t="s">
        <v>973</v>
      </c>
      <c r="F395" s="5" t="str">
        <f t="shared" si="12"/>
        <v>71 0 00 00000</v>
      </c>
      <c r="G395" s="1" t="str">
        <f>INDEX('2017 реш'!$A:$B,MATCH($F395,'2017 реш'!$B:$B,0),1)</f>
        <v>Обеспечение деятельности администрации города Ставрополя</v>
      </c>
      <c r="H395" s="553">
        <f t="shared" si="13"/>
        <v>1</v>
      </c>
    </row>
    <row r="396" spans="1:8" ht="37.5" hidden="1">
      <c r="A396" s="24">
        <v>71</v>
      </c>
      <c r="B396" s="24" t="s">
        <v>15</v>
      </c>
      <c r="C396" s="25" t="s">
        <v>12</v>
      </c>
      <c r="D396" s="25" t="s">
        <v>13</v>
      </c>
      <c r="E396" s="223" t="s">
        <v>976</v>
      </c>
      <c r="F396" s="5" t="str">
        <f t="shared" si="12"/>
        <v>71 1 00 00000</v>
      </c>
      <c r="G396" s="1" t="str">
        <f>INDEX('2017 реш'!$A:$B,MATCH($F396,'2017 реш'!$B:$B,0),1)</f>
        <v>Непрограммные расходы в рамках обеспечения деятельности администрации города Ставрополя</v>
      </c>
      <c r="H396" s="553">
        <f t="shared" si="13"/>
        <v>1</v>
      </c>
    </row>
    <row r="397" spans="1:8" ht="37.5" hidden="1">
      <c r="A397" s="28">
        <v>71</v>
      </c>
      <c r="B397" s="28" t="s">
        <v>15</v>
      </c>
      <c r="C397" s="457" t="s">
        <v>12</v>
      </c>
      <c r="D397" s="59">
        <v>10010</v>
      </c>
      <c r="E397" s="270" t="s">
        <v>942</v>
      </c>
      <c r="F397" s="5" t="str">
        <f t="shared" si="12"/>
        <v>71 1 00 10010</v>
      </c>
      <c r="G397" s="1" t="str">
        <f>INDEX('2017 реш'!$A:$B,MATCH($F397,'2017 реш'!$B:$B,0),1)</f>
        <v>Расходы на обеспечение функций органов местного самоуправления города Ставрополя</v>
      </c>
      <c r="H397" s="553">
        <f t="shared" si="13"/>
        <v>1</v>
      </c>
    </row>
    <row r="398" spans="1:8" ht="37.5" hidden="1">
      <c r="A398" s="28">
        <v>71</v>
      </c>
      <c r="B398" s="28" t="s">
        <v>15</v>
      </c>
      <c r="C398" s="457" t="s">
        <v>12</v>
      </c>
      <c r="D398" s="59">
        <v>10020</v>
      </c>
      <c r="E398" s="270" t="s">
        <v>945</v>
      </c>
      <c r="F398" s="5" t="str">
        <f t="shared" si="12"/>
        <v>71 1 00 10020</v>
      </c>
      <c r="G398" s="1" t="str">
        <f>INDEX('2017 реш'!$A:$B,MATCH($F398,'2017 реш'!$B:$B,0),1)</f>
        <v>Расходы на выплаты по оплате труда работников органов местного самоуправления города Ставрополя</v>
      </c>
      <c r="H398" s="553">
        <f t="shared" si="13"/>
        <v>1</v>
      </c>
    </row>
    <row r="399" spans="1:8" ht="37.5" hidden="1">
      <c r="A399" s="28">
        <v>71</v>
      </c>
      <c r="B399" s="28" t="s">
        <v>15</v>
      </c>
      <c r="C399" s="457" t="s">
        <v>12</v>
      </c>
      <c r="D399" s="59">
        <v>10050</v>
      </c>
      <c r="E399" s="310" t="s">
        <v>1525</v>
      </c>
      <c r="F399" s="5" t="str">
        <f t="shared" si="12"/>
        <v>71 1 00 10050</v>
      </c>
      <c r="G399" s="1" t="str">
        <f>INDEX('2017 реш'!$A:$B,MATCH($F399,'2017 реш'!$B:$B,0),1)</f>
        <v>Поощрение муниципального служащего в связи с выходом на страховую пенсию по старости (инвалидности)</v>
      </c>
      <c r="H399" s="553">
        <f t="shared" si="13"/>
        <v>1</v>
      </c>
    </row>
    <row r="400" spans="1:8" ht="37.5" hidden="1">
      <c r="A400" s="28">
        <v>71</v>
      </c>
      <c r="B400" s="28" t="s">
        <v>15</v>
      </c>
      <c r="C400" s="457" t="s">
        <v>12</v>
      </c>
      <c r="D400" s="59">
        <v>11010</v>
      </c>
      <c r="E400" s="270" t="s">
        <v>34</v>
      </c>
      <c r="F400" s="5" t="str">
        <f t="shared" si="12"/>
        <v>71 1 00 11010</v>
      </c>
      <c r="G400" s="1" t="str">
        <f>INDEX('2017 реш'!$A:$B,MATCH($F400,'2017 реш'!$B:$B,0),1)</f>
        <v>Расходы на обеспечение деятельности (оказание услуг) муниципальных учреждений</v>
      </c>
      <c r="H400" s="553">
        <f t="shared" si="13"/>
        <v>1</v>
      </c>
    </row>
    <row r="401" spans="1:8" ht="37.5" hidden="1">
      <c r="A401" s="28">
        <v>71</v>
      </c>
      <c r="B401" s="28" t="s">
        <v>15</v>
      </c>
      <c r="C401" s="457" t="s">
        <v>12</v>
      </c>
      <c r="D401" s="59">
        <v>20050</v>
      </c>
      <c r="E401" s="270" t="s">
        <v>666</v>
      </c>
      <c r="F401" s="5" t="str">
        <f t="shared" si="12"/>
        <v>71 1 00 20050</v>
      </c>
      <c r="G401" s="1" t="str">
        <f>INDEX('2017 реш'!$A:$B,MATCH($F401,'2017 реш'!$B:$B,0),1)</f>
        <v>Расходы на выплаты на основании исполнительных листов судебных органов</v>
      </c>
      <c r="H401" s="553">
        <f t="shared" si="13"/>
        <v>1</v>
      </c>
    </row>
    <row r="402" spans="1:8" s="670" customFormat="1" ht="56.25">
      <c r="A402" s="84">
        <v>71</v>
      </c>
      <c r="B402" s="84" t="s">
        <v>15</v>
      </c>
      <c r="C402" s="301" t="s">
        <v>12</v>
      </c>
      <c r="D402" s="305">
        <v>76360</v>
      </c>
      <c r="E402" s="319" t="s">
        <v>1804</v>
      </c>
      <c r="F402" s="320" t="str">
        <f t="shared" si="12"/>
        <v>71 1 00 76360</v>
      </c>
      <c r="G402" s="668" t="e">
        <f>INDEX('2017 реш'!$A:$B,MATCH($F402,'2017 реш'!$B:$B,0),1)</f>
        <v>#N/A</v>
      </c>
      <c r="H402" s="669" t="e">
        <f t="shared" si="13"/>
        <v>#N/A</v>
      </c>
    </row>
    <row r="403" spans="1:8" ht="75" hidden="1">
      <c r="A403" s="28">
        <v>71</v>
      </c>
      <c r="B403" s="28" t="s">
        <v>15</v>
      </c>
      <c r="C403" s="457" t="s">
        <v>12</v>
      </c>
      <c r="D403" s="59">
        <v>76630</v>
      </c>
      <c r="E403" s="270" t="s">
        <v>1471</v>
      </c>
      <c r="F403" s="5" t="str">
        <f t="shared" si="12"/>
        <v>71 1 00 76630</v>
      </c>
      <c r="G403" s="1" t="str">
        <f>INDEX('2017 реш'!$A:$B,MATCH($F403,'2017 реш'!$B:$B,0),1)</f>
        <v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v>
      </c>
      <c r="H403" s="553">
        <f t="shared" si="13"/>
        <v>1</v>
      </c>
    </row>
    <row r="404" spans="1:8" ht="56.25" hidden="1">
      <c r="A404" s="28">
        <v>71</v>
      </c>
      <c r="B404" s="28" t="s">
        <v>15</v>
      </c>
      <c r="C404" s="457" t="s">
        <v>12</v>
      </c>
      <c r="D404" s="59">
        <v>76930</v>
      </c>
      <c r="E404" s="270" t="s">
        <v>1472</v>
      </c>
      <c r="F404" s="5" t="str">
        <f t="shared" si="12"/>
        <v>71 1 00 76930</v>
      </c>
      <c r="G404" s="1" t="str">
        <f>INDEX('2017 реш'!$A:$B,MATCH($F404,'2017 реш'!$B:$B,0),1)</f>
        <v>Расходы на осуществление переданных государственных полномочий Ставропольского края по созданию административных комиссий</v>
      </c>
      <c r="H404" s="553">
        <f t="shared" si="13"/>
        <v>1</v>
      </c>
    </row>
    <row r="405" spans="1:8" hidden="1">
      <c r="A405" s="24">
        <v>71</v>
      </c>
      <c r="B405" s="24" t="s">
        <v>94</v>
      </c>
      <c r="C405" s="25" t="s">
        <v>12</v>
      </c>
      <c r="D405" s="25" t="s">
        <v>13</v>
      </c>
      <c r="E405" s="223" t="s">
        <v>950</v>
      </c>
      <c r="F405" s="5" t="str">
        <f t="shared" si="12"/>
        <v>71 2 00 00000</v>
      </c>
      <c r="G405" s="1" t="str">
        <f>INDEX('2017 реш'!$A:$B,MATCH($F405,'2017 реш'!$B:$B,0),1)</f>
        <v>Глава муниципального образования</v>
      </c>
      <c r="H405" s="553">
        <f t="shared" si="13"/>
        <v>1</v>
      </c>
    </row>
    <row r="406" spans="1:8" ht="37.5" hidden="1">
      <c r="A406" s="28">
        <v>71</v>
      </c>
      <c r="B406" s="28" t="s">
        <v>94</v>
      </c>
      <c r="C406" s="457" t="s">
        <v>12</v>
      </c>
      <c r="D406" s="59">
        <v>10010</v>
      </c>
      <c r="E406" s="270" t="s">
        <v>942</v>
      </c>
      <c r="F406" s="5" t="str">
        <f t="shared" si="12"/>
        <v>71 2 00 10010</v>
      </c>
      <c r="G406" s="1" t="str">
        <f>INDEX('2017 реш'!$A:$B,MATCH($F406,'2017 реш'!$B:$B,0),1)</f>
        <v>Расходы на обеспечение функций органов местного самоуправления города Ставрополя</v>
      </c>
      <c r="H406" s="553">
        <f t="shared" si="13"/>
        <v>1</v>
      </c>
    </row>
    <row r="407" spans="1:8" ht="37.5" hidden="1">
      <c r="A407" s="28">
        <v>71</v>
      </c>
      <c r="B407" s="28" t="s">
        <v>94</v>
      </c>
      <c r="C407" s="457" t="s">
        <v>12</v>
      </c>
      <c r="D407" s="59">
        <v>10020</v>
      </c>
      <c r="E407" s="270" t="s">
        <v>945</v>
      </c>
      <c r="F407" s="5" t="str">
        <f t="shared" si="12"/>
        <v>71 2 00 10020</v>
      </c>
      <c r="G407" s="1" t="str">
        <f>INDEX('2017 реш'!$A:$B,MATCH($F407,'2017 реш'!$B:$B,0),1)</f>
        <v>Расходы на выплаты по оплате труда работников органов местного самоуправления города Ставрополя</v>
      </c>
      <c r="H407" s="553">
        <f t="shared" si="13"/>
        <v>1</v>
      </c>
    </row>
    <row r="408" spans="1:8" ht="45" hidden="1">
      <c r="A408" s="23">
        <v>72</v>
      </c>
      <c r="B408" s="23">
        <v>0</v>
      </c>
      <c r="C408" s="9" t="s">
        <v>12</v>
      </c>
      <c r="D408" s="9" t="s">
        <v>13</v>
      </c>
      <c r="E408" s="136" t="s">
        <v>1013</v>
      </c>
      <c r="F408" s="5" t="str">
        <f t="shared" si="12"/>
        <v>72 0 00 00000</v>
      </c>
      <c r="G408" s="1" t="str">
        <f>INDEX('2017 реш'!$A:$B,MATCH($F408,'2017 реш'!$B:$B,0),1)</f>
        <v>Обеспечения деятельности комитета по управлению муниципальным имуществом города Ставрополя</v>
      </c>
      <c r="H408" s="553">
        <f t="shared" si="13"/>
        <v>0</v>
      </c>
    </row>
    <row r="409" spans="1:8" ht="56.25" hidden="1">
      <c r="A409" s="24">
        <v>72</v>
      </c>
      <c r="B409" s="24" t="s">
        <v>15</v>
      </c>
      <c r="C409" s="25" t="s">
        <v>12</v>
      </c>
      <c r="D409" s="25" t="s">
        <v>13</v>
      </c>
      <c r="E409" s="223" t="s">
        <v>1016</v>
      </c>
      <c r="F409" s="5" t="str">
        <f t="shared" si="12"/>
        <v>72 1 00 00000</v>
      </c>
      <c r="G409" s="1" t="str">
        <f>INDEX('2017 реш'!$A:$B,MATCH($F409,'2017 реш'!$B:$B,0),1)</f>
        <v>Непрограммные расходы в рамках обеспечения деятельности комитета по управлению муниципальным имуществом города Ставрополя</v>
      </c>
      <c r="H409" s="553">
        <f t="shared" si="13"/>
        <v>1</v>
      </c>
    </row>
    <row r="410" spans="1:8" ht="37.5" hidden="1">
      <c r="A410" s="28">
        <v>72</v>
      </c>
      <c r="B410" s="28" t="s">
        <v>15</v>
      </c>
      <c r="C410" s="457" t="s">
        <v>12</v>
      </c>
      <c r="D410" s="59">
        <v>10010</v>
      </c>
      <c r="E410" s="270" t="s">
        <v>942</v>
      </c>
      <c r="F410" s="5" t="str">
        <f t="shared" si="12"/>
        <v>72 1 00 10010</v>
      </c>
      <c r="G410" s="1" t="str">
        <f>INDEX('2017 реш'!$A:$B,MATCH($F410,'2017 реш'!$B:$B,0),1)</f>
        <v>Расходы на обеспечение функций органов местного самоуправления города Ставрополя</v>
      </c>
      <c r="H410" s="553">
        <f t="shared" si="13"/>
        <v>1</v>
      </c>
    </row>
    <row r="411" spans="1:8" ht="37.5" hidden="1">
      <c r="A411" s="28">
        <v>72</v>
      </c>
      <c r="B411" s="28" t="s">
        <v>15</v>
      </c>
      <c r="C411" s="457" t="s">
        <v>12</v>
      </c>
      <c r="D411" s="59">
        <v>10020</v>
      </c>
      <c r="E411" s="270" t="s">
        <v>945</v>
      </c>
      <c r="F411" s="5" t="str">
        <f t="shared" si="12"/>
        <v>72 1 00 10020</v>
      </c>
      <c r="G411" s="1" t="str">
        <f>INDEX('2017 реш'!$A:$B,MATCH($F411,'2017 реш'!$B:$B,0),1)</f>
        <v>Расходы на выплаты по оплате труда работников органов местного самоуправления города Ставрополя</v>
      </c>
      <c r="H411" s="553">
        <f t="shared" si="13"/>
        <v>1</v>
      </c>
    </row>
    <row r="412" spans="1:8" ht="37.5" hidden="1">
      <c r="A412" s="28">
        <v>72</v>
      </c>
      <c r="B412" s="28" t="s">
        <v>15</v>
      </c>
      <c r="C412" s="457" t="s">
        <v>12</v>
      </c>
      <c r="D412" s="59">
        <v>10050</v>
      </c>
      <c r="E412" s="270" t="s">
        <v>1525</v>
      </c>
      <c r="F412" s="5" t="str">
        <f t="shared" si="12"/>
        <v>72 1 00 10050</v>
      </c>
      <c r="G412" s="1" t="str">
        <f>INDEX('2017 реш'!$A:$B,MATCH($F412,'2017 реш'!$B:$B,0),1)</f>
        <v>Поощрение муниципального служащего в связи с выходом на страховую пенсию по старости (инвалидности)</v>
      </c>
      <c r="H412" s="553">
        <f t="shared" si="13"/>
        <v>1</v>
      </c>
    </row>
    <row r="413" spans="1:8" ht="37.5" hidden="1">
      <c r="A413" s="28">
        <v>72</v>
      </c>
      <c r="B413" s="28" t="s">
        <v>15</v>
      </c>
      <c r="C413" s="457" t="s">
        <v>12</v>
      </c>
      <c r="D413" s="59">
        <v>20050</v>
      </c>
      <c r="E413" s="270" t="s">
        <v>666</v>
      </c>
      <c r="F413" s="5" t="str">
        <f t="shared" si="12"/>
        <v>72 1 00 20050</v>
      </c>
      <c r="G413" s="1" t="str">
        <f>INDEX('2017 реш'!$A:$B,MATCH($F413,'2017 реш'!$B:$B,0),1)</f>
        <v>Расходы на выплаты на основании исполнительных листов судебных органов</v>
      </c>
      <c r="H413" s="553">
        <f t="shared" si="13"/>
        <v>1</v>
      </c>
    </row>
    <row r="414" spans="1:8" hidden="1">
      <c r="A414" s="24">
        <v>72</v>
      </c>
      <c r="B414" s="24" t="s">
        <v>94</v>
      </c>
      <c r="C414" s="25" t="s">
        <v>12</v>
      </c>
      <c r="D414" s="25" t="s">
        <v>13</v>
      </c>
      <c r="E414" s="223" t="s">
        <v>1023</v>
      </c>
      <c r="F414" s="5" t="str">
        <f t="shared" si="12"/>
        <v>72 2 00 00000</v>
      </c>
      <c r="G414" s="1" t="str">
        <f>INDEX('2017 реш'!$A:$B,MATCH($F414,'2017 реш'!$B:$B,0),1)</f>
        <v>Расходы, предусмотренные на иные цели</v>
      </c>
      <c r="H414" s="553">
        <f t="shared" si="13"/>
        <v>1</v>
      </c>
    </row>
    <row r="415" spans="1:8" ht="37.5" hidden="1">
      <c r="A415" s="28" t="s">
        <v>1594</v>
      </c>
      <c r="B415" s="28" t="s">
        <v>94</v>
      </c>
      <c r="C415" s="457" t="s">
        <v>12</v>
      </c>
      <c r="D415" s="440" t="s">
        <v>1593</v>
      </c>
      <c r="E415" s="310" t="s">
        <v>1478</v>
      </c>
      <c r="F415" s="5" t="str">
        <f t="shared" si="12"/>
        <v>72 2 00 20970</v>
      </c>
      <c r="G415" s="1" t="str">
        <f>INDEX('2017 реш'!$A:$B,MATCH($F415,'2017 реш'!$B:$B,0),1)</f>
        <v>Расходы на уплату налога на добавленную стоимость в связи с реализацией муниципального имущества физическим лицам</v>
      </c>
      <c r="H415" s="553">
        <f t="shared" si="13"/>
        <v>1</v>
      </c>
    </row>
    <row r="416" spans="1:8" ht="45" hidden="1">
      <c r="A416" s="23">
        <v>73</v>
      </c>
      <c r="B416" s="23">
        <v>0</v>
      </c>
      <c r="C416" s="9" t="s">
        <v>12</v>
      </c>
      <c r="D416" s="9" t="s">
        <v>13</v>
      </c>
      <c r="E416" s="136" t="s">
        <v>1030</v>
      </c>
      <c r="F416" s="5" t="str">
        <f t="shared" si="12"/>
        <v>73 0 00 00000</v>
      </c>
      <c r="G416" s="1" t="str">
        <f>INDEX('2017 реш'!$A:$B,MATCH($F416,'2017 реш'!$B:$B,0),1)</f>
        <v>Обеспечение деятельности комитета финансов и бюджета администрации города Ставрополя</v>
      </c>
      <c r="H416" s="553">
        <f t="shared" si="13"/>
        <v>1</v>
      </c>
    </row>
    <row r="417" spans="1:8" ht="56.25" hidden="1">
      <c r="A417" s="24">
        <v>73</v>
      </c>
      <c r="B417" s="24" t="s">
        <v>15</v>
      </c>
      <c r="C417" s="25" t="s">
        <v>12</v>
      </c>
      <c r="D417" s="25" t="s">
        <v>13</v>
      </c>
      <c r="E417" s="223" t="s">
        <v>1033</v>
      </c>
      <c r="F417" s="5" t="str">
        <f t="shared" si="12"/>
        <v>73 1 00 00000</v>
      </c>
      <c r="G417" s="1" t="str">
        <f>INDEX('2017 реш'!$A:$B,MATCH($F417,'2017 реш'!$B:$B,0),1)</f>
        <v>Непрограммные расходы в рамках обеспечения деятельности комитета финансов и бюджета администрации города Ставрополя</v>
      </c>
      <c r="H417" s="553">
        <f t="shared" si="13"/>
        <v>1</v>
      </c>
    </row>
    <row r="418" spans="1:8" ht="37.5" hidden="1">
      <c r="A418" s="28">
        <v>73</v>
      </c>
      <c r="B418" s="28" t="s">
        <v>15</v>
      </c>
      <c r="C418" s="457" t="s">
        <v>12</v>
      </c>
      <c r="D418" s="59">
        <v>10010</v>
      </c>
      <c r="E418" s="270" t="s">
        <v>942</v>
      </c>
      <c r="F418" s="5" t="str">
        <f t="shared" si="12"/>
        <v>73 1 00 10010</v>
      </c>
      <c r="G418" s="1" t="str">
        <f>INDEX('2017 реш'!$A:$B,MATCH($F418,'2017 реш'!$B:$B,0),1)</f>
        <v>Расходы на обеспечение функций органов местного самоуправления города Ставрополя</v>
      </c>
      <c r="H418" s="553">
        <f t="shared" si="13"/>
        <v>1</v>
      </c>
    </row>
    <row r="419" spans="1:8" ht="37.5" hidden="1">
      <c r="A419" s="28">
        <v>73</v>
      </c>
      <c r="B419" s="28" t="s">
        <v>15</v>
      </c>
      <c r="C419" s="457" t="s">
        <v>12</v>
      </c>
      <c r="D419" s="59">
        <v>10020</v>
      </c>
      <c r="E419" s="270" t="s">
        <v>945</v>
      </c>
      <c r="F419" s="5" t="str">
        <f t="shared" si="12"/>
        <v>73 1 00 10020</v>
      </c>
      <c r="G419" s="1" t="str">
        <f>INDEX('2017 реш'!$A:$B,MATCH($F419,'2017 реш'!$B:$B,0),1)</f>
        <v>Расходы на выплаты по оплате труда работников органов местного самоуправления города Ставрополя</v>
      </c>
      <c r="H419" s="553">
        <f t="shared" si="13"/>
        <v>1</v>
      </c>
    </row>
    <row r="420" spans="1:8" ht="45" hidden="1">
      <c r="A420" s="23">
        <v>74</v>
      </c>
      <c r="B420" s="23">
        <v>0</v>
      </c>
      <c r="C420" s="9" t="s">
        <v>12</v>
      </c>
      <c r="D420" s="9" t="s">
        <v>13</v>
      </c>
      <c r="E420" s="136" t="s">
        <v>1047</v>
      </c>
      <c r="F420" s="5" t="str">
        <f t="shared" si="12"/>
        <v>74 0 00 00000</v>
      </c>
      <c r="G420" s="1" t="str">
        <f>INDEX('2017 реш'!$A:$B,MATCH($F420,'2017 реш'!$B:$B,0),1)</f>
        <v>Обеспечение деятельности комитета муниципального заказа и торговли администрации города Ставрополя</v>
      </c>
      <c r="H420" s="553">
        <f t="shared" si="13"/>
        <v>1</v>
      </c>
    </row>
    <row r="421" spans="1:8" ht="56.25" hidden="1">
      <c r="A421" s="24">
        <v>74</v>
      </c>
      <c r="B421" s="24" t="s">
        <v>15</v>
      </c>
      <c r="C421" s="25" t="s">
        <v>12</v>
      </c>
      <c r="D421" s="25" t="s">
        <v>13</v>
      </c>
      <c r="E421" s="223" t="s">
        <v>1050</v>
      </c>
      <c r="F421" s="5" t="str">
        <f t="shared" si="12"/>
        <v>74 1 00 00000</v>
      </c>
      <c r="G421" s="1" t="str">
        <f>INDEX('2017 реш'!$A:$B,MATCH($F421,'2017 реш'!$B:$B,0),1)</f>
        <v>Непрограммные расходы в рамках обеспечения деятельности комитета муниципального заказа и торговли администрации города Ставрополя</v>
      </c>
      <c r="H421" s="553">
        <f t="shared" si="13"/>
        <v>1</v>
      </c>
    </row>
    <row r="422" spans="1:8" ht="37.5" hidden="1">
      <c r="A422" s="28">
        <v>74</v>
      </c>
      <c r="B422" s="28" t="s">
        <v>15</v>
      </c>
      <c r="C422" s="457" t="s">
        <v>12</v>
      </c>
      <c r="D422" s="59">
        <v>10010</v>
      </c>
      <c r="E422" s="270" t="s">
        <v>942</v>
      </c>
      <c r="F422" s="5" t="str">
        <f t="shared" si="12"/>
        <v>74 1 00 10010</v>
      </c>
      <c r="G422" s="1" t="str">
        <f>INDEX('2017 реш'!$A:$B,MATCH($F422,'2017 реш'!$B:$B,0),1)</f>
        <v>Расходы на обеспечение функций органов местного самоуправления города Ставрополя</v>
      </c>
      <c r="H422" s="553">
        <f t="shared" si="13"/>
        <v>1</v>
      </c>
    </row>
    <row r="423" spans="1:8" ht="37.5" hidden="1">
      <c r="A423" s="28">
        <v>74</v>
      </c>
      <c r="B423" s="28" t="s">
        <v>15</v>
      </c>
      <c r="C423" s="457" t="s">
        <v>12</v>
      </c>
      <c r="D423" s="59">
        <v>10020</v>
      </c>
      <c r="E423" s="270" t="s">
        <v>945</v>
      </c>
      <c r="F423" s="5" t="str">
        <f t="shared" si="12"/>
        <v>74 1 00 10020</v>
      </c>
      <c r="G423" s="1" t="str">
        <f>INDEX('2017 реш'!$A:$B,MATCH($F423,'2017 реш'!$B:$B,0),1)</f>
        <v>Расходы на выплаты по оплате труда работников органов местного самоуправления города Ставрополя</v>
      </c>
      <c r="H423" s="553">
        <f t="shared" si="13"/>
        <v>1</v>
      </c>
    </row>
    <row r="424" spans="1:8" ht="45" hidden="1">
      <c r="A424" s="23">
        <v>75</v>
      </c>
      <c r="B424" s="23">
        <v>0</v>
      </c>
      <c r="C424" s="9" t="s">
        <v>12</v>
      </c>
      <c r="D424" s="9" t="s">
        <v>13</v>
      </c>
      <c r="E424" s="136" t="s">
        <v>1056</v>
      </c>
      <c r="F424" s="5" t="str">
        <f t="shared" si="12"/>
        <v>75 0 00 00000</v>
      </c>
      <c r="G424" s="1" t="str">
        <f>INDEX('2017 реш'!$A:$B,MATCH($F424,'2017 реш'!$B:$B,0),1)</f>
        <v>Обеспечение деятельности комитета образования администрации города Ставрополя</v>
      </c>
      <c r="H424" s="553">
        <f t="shared" si="13"/>
        <v>1</v>
      </c>
    </row>
    <row r="425" spans="1:8" ht="37.5" hidden="1">
      <c r="A425" s="24">
        <v>75</v>
      </c>
      <c r="B425" s="24" t="s">
        <v>15</v>
      </c>
      <c r="C425" s="25" t="s">
        <v>12</v>
      </c>
      <c r="D425" s="25" t="s">
        <v>13</v>
      </c>
      <c r="E425" s="223" t="s">
        <v>1059</v>
      </c>
      <c r="F425" s="5" t="str">
        <f t="shared" si="12"/>
        <v>75 1 00 00000</v>
      </c>
      <c r="G425" s="1" t="str">
        <f>INDEX('2017 реш'!$A:$B,MATCH($F425,'2017 реш'!$B:$B,0),1)</f>
        <v>Непрограммные расходы в рамках обеспечения деятельности комитета образования администрации города Ставрополя</v>
      </c>
      <c r="H425" s="553">
        <f t="shared" si="13"/>
        <v>1</v>
      </c>
    </row>
    <row r="426" spans="1:8" ht="37.5" hidden="1">
      <c r="A426" s="28">
        <v>75</v>
      </c>
      <c r="B426" s="28" t="s">
        <v>15</v>
      </c>
      <c r="C426" s="457" t="s">
        <v>12</v>
      </c>
      <c r="D426" s="59">
        <v>10010</v>
      </c>
      <c r="E426" s="270" t="s">
        <v>942</v>
      </c>
      <c r="F426" s="5" t="str">
        <f t="shared" si="12"/>
        <v>75 1 00 10010</v>
      </c>
      <c r="G426" s="1" t="str">
        <f>INDEX('2017 реш'!$A:$B,MATCH($F426,'2017 реш'!$B:$B,0),1)</f>
        <v>Расходы на обеспечение функций органов местного самоуправления города Ставрополя</v>
      </c>
      <c r="H426" s="553">
        <f t="shared" si="13"/>
        <v>1</v>
      </c>
    </row>
    <row r="427" spans="1:8" ht="37.5" hidden="1">
      <c r="A427" s="28">
        <v>75</v>
      </c>
      <c r="B427" s="28" t="s">
        <v>15</v>
      </c>
      <c r="C427" s="457" t="s">
        <v>12</v>
      </c>
      <c r="D427" s="59">
        <v>10020</v>
      </c>
      <c r="E427" s="270" t="s">
        <v>945</v>
      </c>
      <c r="F427" s="5" t="str">
        <f t="shared" si="12"/>
        <v>75 1 00 10020</v>
      </c>
      <c r="G427" s="1" t="str">
        <f>INDEX('2017 реш'!$A:$B,MATCH($F427,'2017 реш'!$B:$B,0),1)</f>
        <v>Расходы на выплаты по оплате труда работников органов местного самоуправления города Ставрополя</v>
      </c>
      <c r="H427" s="553">
        <f t="shared" si="13"/>
        <v>1</v>
      </c>
    </row>
    <row r="428" spans="1:8" ht="75" hidden="1">
      <c r="A428" s="28">
        <v>75</v>
      </c>
      <c r="B428" s="28" t="s">
        <v>15</v>
      </c>
      <c r="C428" s="457" t="s">
        <v>12</v>
      </c>
      <c r="D428" s="59">
        <v>76200</v>
      </c>
      <c r="E428" s="270" t="s">
        <v>1482</v>
      </c>
      <c r="F428" s="5" t="str">
        <f t="shared" si="12"/>
        <v>75 1 00 76200</v>
      </c>
      <c r="G428" s="1" t="str">
        <f>INDEX('2017 реш'!$A:$B,MATCH($F428,'2017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28" s="553">
        <f t="shared" si="13"/>
        <v>1</v>
      </c>
    </row>
    <row r="429" spans="1:8" ht="45" hidden="1">
      <c r="A429" s="23">
        <v>76</v>
      </c>
      <c r="B429" s="23">
        <v>0</v>
      </c>
      <c r="C429" s="9" t="s">
        <v>12</v>
      </c>
      <c r="D429" s="9" t="s">
        <v>13</v>
      </c>
      <c r="E429" s="136" t="s">
        <v>1483</v>
      </c>
      <c r="F429" s="5" t="str">
        <f t="shared" si="12"/>
        <v>76 0 00 00000</v>
      </c>
      <c r="G429" s="1" t="str">
        <f>INDEX('2017 реш'!$A:$B,MATCH($F429,'2017 реш'!$B:$B,0),1)</f>
        <v>Обеспечение деятельности комитета культуры и молодежной политики администрации города Ставрополя</v>
      </c>
      <c r="H429" s="553">
        <f t="shared" si="13"/>
        <v>1</v>
      </c>
    </row>
    <row r="430" spans="1:8" ht="56.25" hidden="1">
      <c r="A430" s="24">
        <v>76</v>
      </c>
      <c r="B430" s="24" t="s">
        <v>15</v>
      </c>
      <c r="C430" s="25" t="s">
        <v>12</v>
      </c>
      <c r="D430" s="25" t="s">
        <v>13</v>
      </c>
      <c r="E430" s="223" t="s">
        <v>1484</v>
      </c>
      <c r="F430" s="5" t="str">
        <f t="shared" si="12"/>
        <v>76 1 00 00000</v>
      </c>
      <c r="G430" s="1" t="str">
        <f>INDEX('2017 реш'!$A:$B,MATCH($F430,'2017 реш'!$B:$B,0),1)</f>
        <v>Непрограммные расходы в рамках обеспечения деятельности комитета культуры и молодежной политики администрации города Ставрополя</v>
      </c>
      <c r="H430" s="553">
        <f t="shared" si="13"/>
        <v>1</v>
      </c>
    </row>
    <row r="431" spans="1:8" ht="37.5" hidden="1">
      <c r="A431" s="28">
        <v>76</v>
      </c>
      <c r="B431" s="28" t="s">
        <v>15</v>
      </c>
      <c r="C431" s="457" t="s">
        <v>12</v>
      </c>
      <c r="D431" s="59">
        <v>10010</v>
      </c>
      <c r="E431" s="270" t="s">
        <v>942</v>
      </c>
      <c r="F431" s="5" t="str">
        <f t="shared" si="12"/>
        <v>76 1 00 10010</v>
      </c>
      <c r="G431" s="1" t="str">
        <f>INDEX('2017 реш'!$A:$B,MATCH($F431,'2017 реш'!$B:$B,0),1)</f>
        <v>Расходы на обеспечение функций органов местного самоуправления города Ставрополя</v>
      </c>
      <c r="H431" s="553">
        <f t="shared" si="13"/>
        <v>1</v>
      </c>
    </row>
    <row r="432" spans="1:8" ht="37.5" hidden="1">
      <c r="A432" s="28">
        <v>76</v>
      </c>
      <c r="B432" s="28" t="s">
        <v>15</v>
      </c>
      <c r="C432" s="457" t="s">
        <v>12</v>
      </c>
      <c r="D432" s="59">
        <v>10020</v>
      </c>
      <c r="E432" s="270" t="s">
        <v>945</v>
      </c>
      <c r="F432" s="5" t="str">
        <f t="shared" si="12"/>
        <v>76 1 00 10020</v>
      </c>
      <c r="G432" s="1" t="str">
        <f>INDEX('2017 реш'!$A:$B,MATCH($F432,'2017 реш'!$B:$B,0),1)</f>
        <v>Расходы на выплаты по оплате труда работников органов местного самоуправления города Ставрополя</v>
      </c>
      <c r="H432" s="553">
        <f t="shared" si="13"/>
        <v>1</v>
      </c>
    </row>
    <row r="433" spans="1:8" hidden="1">
      <c r="A433" s="24">
        <v>76</v>
      </c>
      <c r="B433" s="24" t="s">
        <v>94</v>
      </c>
      <c r="C433" s="25" t="s">
        <v>12</v>
      </c>
      <c r="D433" s="25" t="s">
        <v>13</v>
      </c>
      <c r="E433" s="223" t="s">
        <v>1023</v>
      </c>
      <c r="F433" s="5" t="str">
        <f t="shared" si="12"/>
        <v>76 2 00 00000</v>
      </c>
      <c r="G433" s="1" t="str">
        <f>INDEX('2017 реш'!$A:$B,MATCH($F433,'2017 реш'!$B:$B,0),1)</f>
        <v>Расходы, предусмотренные на иные цели</v>
      </c>
      <c r="H433" s="553">
        <f t="shared" si="13"/>
        <v>1</v>
      </c>
    </row>
    <row r="434" spans="1:8" ht="56.25" hidden="1">
      <c r="A434" s="28">
        <v>76</v>
      </c>
      <c r="B434" s="28" t="s">
        <v>94</v>
      </c>
      <c r="C434" s="457" t="s">
        <v>12</v>
      </c>
      <c r="D434" s="59">
        <v>20250</v>
      </c>
      <c r="E434" s="270" t="s">
        <v>1485</v>
      </c>
      <c r="F434" s="5" t="str">
        <f t="shared" si="12"/>
        <v>76 2 00 20250</v>
      </c>
      <c r="G434" s="1" t="str">
        <f>INDEX('2017 реш'!$A:$B,MATCH($F434,'2017 реш'!$B:$B,0),1)</f>
        <v>Расходы на выполнение мероприятий в сфере культуры и кинематографии комитета культуры и молодежной политики администрации города Ставрополя</v>
      </c>
      <c r="H434" s="553">
        <f t="shared" si="13"/>
        <v>1</v>
      </c>
    </row>
    <row r="435" spans="1:8" ht="45" hidden="1">
      <c r="A435" s="23">
        <v>77</v>
      </c>
      <c r="B435" s="23">
        <v>0</v>
      </c>
      <c r="C435" s="9" t="s">
        <v>12</v>
      </c>
      <c r="D435" s="9" t="s">
        <v>13</v>
      </c>
      <c r="E435" s="136" t="s">
        <v>1088</v>
      </c>
      <c r="F435" s="5" t="str">
        <f t="shared" si="12"/>
        <v>77 0 00 00000</v>
      </c>
      <c r="G435" s="1" t="str">
        <f>INDEX('2017 реш'!$A:$B,MATCH($F435,'2017 реш'!$B:$B,0),1)</f>
        <v>Обеспечение деятельности комитета труда и социальной защиты населения администрации города Ставрополя</v>
      </c>
      <c r="H435" s="553">
        <f t="shared" si="13"/>
        <v>1</v>
      </c>
    </row>
    <row r="436" spans="1:8" ht="56.25" hidden="1">
      <c r="A436" s="24">
        <v>77</v>
      </c>
      <c r="B436" s="24" t="s">
        <v>15</v>
      </c>
      <c r="C436" s="25" t="s">
        <v>12</v>
      </c>
      <c r="D436" s="25" t="s">
        <v>13</v>
      </c>
      <c r="E436" s="223" t="s">
        <v>1091</v>
      </c>
      <c r="F436" s="5" t="str">
        <f t="shared" si="12"/>
        <v>77 1 00 00000</v>
      </c>
      <c r="G436" s="1" t="str">
        <f>INDEX('2017 реш'!$A:$B,MATCH($F436,'2017 реш'!$B:$B,0),1)</f>
        <v>Непрограммные расходы в рамках обеспечения деятельности комитета труда и социальной защиты населения администрации города Ставрополя</v>
      </c>
      <c r="H436" s="553">
        <f t="shared" si="13"/>
        <v>1</v>
      </c>
    </row>
    <row r="437" spans="1:8" ht="37.5" hidden="1">
      <c r="A437" s="28">
        <v>77</v>
      </c>
      <c r="B437" s="28" t="s">
        <v>15</v>
      </c>
      <c r="C437" s="457" t="s">
        <v>12</v>
      </c>
      <c r="D437" s="59">
        <v>10010</v>
      </c>
      <c r="E437" s="270" t="s">
        <v>942</v>
      </c>
      <c r="F437" s="5" t="str">
        <f t="shared" si="12"/>
        <v>77 1 00 10010</v>
      </c>
      <c r="G437" s="1" t="str">
        <f>INDEX('2017 реш'!$A:$B,MATCH($F437,'2017 реш'!$B:$B,0),1)</f>
        <v>Расходы на обеспечение функций органов местного самоуправления города Ставрополя</v>
      </c>
      <c r="H437" s="553">
        <f t="shared" si="13"/>
        <v>1</v>
      </c>
    </row>
    <row r="438" spans="1:8" ht="37.5" hidden="1">
      <c r="A438" s="28">
        <v>77</v>
      </c>
      <c r="B438" s="28" t="s">
        <v>15</v>
      </c>
      <c r="C438" s="457" t="s">
        <v>12</v>
      </c>
      <c r="D438" s="59">
        <v>10020</v>
      </c>
      <c r="E438" s="270" t="s">
        <v>945</v>
      </c>
      <c r="F438" s="5" t="str">
        <f t="shared" si="12"/>
        <v>77 1 00 10020</v>
      </c>
      <c r="G438" s="1" t="str">
        <f>INDEX('2017 реш'!$A:$B,MATCH($F438,'2017 реш'!$B:$B,0),1)</f>
        <v>Расходы на выплаты по оплате труда работников органов местного самоуправления города Ставрополя</v>
      </c>
      <c r="H438" s="553">
        <f t="shared" si="13"/>
        <v>1</v>
      </c>
    </row>
    <row r="439" spans="1:8" ht="37.5" hidden="1">
      <c r="A439" s="28">
        <v>77</v>
      </c>
      <c r="B439" s="28" t="s">
        <v>15</v>
      </c>
      <c r="C439" s="457" t="s">
        <v>12</v>
      </c>
      <c r="D439" s="59">
        <v>10050</v>
      </c>
      <c r="E439" s="270" t="s">
        <v>1525</v>
      </c>
      <c r="F439" s="5" t="str">
        <f t="shared" si="12"/>
        <v>77 1 00 10050</v>
      </c>
      <c r="G439" s="1" t="str">
        <f>INDEX('2017 реш'!$A:$B,MATCH($F439,'2017 реш'!$B:$B,0),1)</f>
        <v>Поощрение муниципального служащего в связи с выходом на страховую пенсию по старости (инвалидности)</v>
      </c>
      <c r="H439" s="553">
        <f t="shared" si="13"/>
        <v>1</v>
      </c>
    </row>
    <row r="440" spans="1:8" ht="75" hidden="1">
      <c r="A440" s="28">
        <v>77</v>
      </c>
      <c r="B440" s="28" t="s">
        <v>15</v>
      </c>
      <c r="C440" s="457" t="s">
        <v>12</v>
      </c>
      <c r="D440" s="59">
        <v>76100</v>
      </c>
      <c r="E440" s="270" t="s">
        <v>1487</v>
      </c>
      <c r="F440" s="5" t="str">
        <f t="shared" si="12"/>
        <v>77 1 00 76100</v>
      </c>
      <c r="G440" s="1" t="str">
        <f>INDEX('2017 реш'!$A:$B,MATCH($F440,'2017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v>
      </c>
      <c r="H440" s="553">
        <f t="shared" si="13"/>
        <v>1</v>
      </c>
    </row>
    <row r="441" spans="1:8" ht="56.25" hidden="1">
      <c r="A441" s="28">
        <v>77</v>
      </c>
      <c r="B441" s="28" t="s">
        <v>15</v>
      </c>
      <c r="C441" s="457" t="s">
        <v>12</v>
      </c>
      <c r="D441" s="59">
        <v>76210</v>
      </c>
      <c r="E441" s="270" t="s">
        <v>1488</v>
      </c>
      <c r="F441" s="5" t="str">
        <f t="shared" si="12"/>
        <v>77 1 00 76210</v>
      </c>
      <c r="G441" s="1" t="str">
        <f>INDEX('2017 реш'!$A:$B,MATCH($F441,'2017 реш'!$B:$B,0),1)</f>
        <v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v>
      </c>
      <c r="H441" s="553">
        <f t="shared" si="13"/>
        <v>1</v>
      </c>
    </row>
    <row r="442" spans="1:8" ht="45" hidden="1">
      <c r="A442" s="23">
        <v>78</v>
      </c>
      <c r="B442" s="23">
        <v>0</v>
      </c>
      <c r="C442" s="9" t="s">
        <v>12</v>
      </c>
      <c r="D442" s="9" t="s">
        <v>13</v>
      </c>
      <c r="E442" s="136" t="s">
        <v>1489</v>
      </c>
      <c r="F442" s="5" t="str">
        <f t="shared" si="12"/>
        <v>78 0 00 00000</v>
      </c>
      <c r="G442" s="1" t="str">
        <f>INDEX('2017 реш'!$A:$B,MATCH($F442,'2017 реш'!$B:$B,0),1)</f>
        <v>Обеспечение деятельности комитета физической культуры и спорта администрации города Ставрополя</v>
      </c>
      <c r="H442" s="553">
        <f t="shared" si="13"/>
        <v>1</v>
      </c>
    </row>
    <row r="443" spans="1:8" ht="56.25" hidden="1">
      <c r="A443" s="24">
        <v>78</v>
      </c>
      <c r="B443" s="24" t="s">
        <v>15</v>
      </c>
      <c r="C443" s="25" t="s">
        <v>12</v>
      </c>
      <c r="D443" s="25" t="s">
        <v>13</v>
      </c>
      <c r="E443" s="223" t="s">
        <v>1490</v>
      </c>
      <c r="F443" s="5" t="str">
        <f t="shared" si="12"/>
        <v>78 1 00 00000</v>
      </c>
      <c r="G443" s="1" t="str">
        <f>INDEX('2017 реш'!$A:$B,MATCH($F443,'2017 реш'!$B:$B,0),1)</f>
        <v>Непрограммные расходы в рамках обеспечения деятельности комитета физической культуры и спорта администрации города Ставрополя</v>
      </c>
      <c r="H443" s="553">
        <f t="shared" si="13"/>
        <v>1</v>
      </c>
    </row>
    <row r="444" spans="1:8" ht="37.5" hidden="1">
      <c r="A444" s="28">
        <v>78</v>
      </c>
      <c r="B444" s="28" t="s">
        <v>15</v>
      </c>
      <c r="C444" s="457" t="s">
        <v>12</v>
      </c>
      <c r="D444" s="59">
        <v>10010</v>
      </c>
      <c r="E444" s="270" t="s">
        <v>942</v>
      </c>
      <c r="F444" s="5" t="str">
        <f t="shared" si="12"/>
        <v>78 1 00 10010</v>
      </c>
      <c r="G444" s="1" t="str">
        <f>INDEX('2017 реш'!$A:$B,MATCH($F444,'2017 реш'!$B:$B,0),1)</f>
        <v>Расходы на обеспечение функций органов местного самоуправления города Ставрополя</v>
      </c>
      <c r="H444" s="553">
        <f t="shared" si="13"/>
        <v>1</v>
      </c>
    </row>
    <row r="445" spans="1:8" ht="37.5" hidden="1">
      <c r="A445" s="28">
        <v>78</v>
      </c>
      <c r="B445" s="28" t="s">
        <v>15</v>
      </c>
      <c r="C445" s="457" t="s">
        <v>12</v>
      </c>
      <c r="D445" s="59">
        <v>10020</v>
      </c>
      <c r="E445" s="270" t="s">
        <v>945</v>
      </c>
      <c r="F445" s="5" t="str">
        <f t="shared" si="12"/>
        <v>78 1 00 10020</v>
      </c>
      <c r="G445" s="1" t="str">
        <f>INDEX('2017 реш'!$A:$B,MATCH($F445,'2017 реш'!$B:$B,0),1)</f>
        <v>Расходы на выплаты по оплате труда работников органов местного самоуправления города Ставрополя</v>
      </c>
      <c r="H445" s="553">
        <f t="shared" si="13"/>
        <v>1</v>
      </c>
    </row>
    <row r="446" spans="1:8" ht="37.5" hidden="1">
      <c r="A446" s="28" t="s">
        <v>1907</v>
      </c>
      <c r="B446" s="28" t="s">
        <v>15</v>
      </c>
      <c r="C446" s="457" t="s">
        <v>12</v>
      </c>
      <c r="D446" s="59">
        <v>11010</v>
      </c>
      <c r="E446" s="346" t="s">
        <v>34</v>
      </c>
      <c r="F446" s="5" t="str">
        <f t="shared" si="12"/>
        <v>78 1 00 11010</v>
      </c>
      <c r="G446" s="1" t="str">
        <f>INDEX('2017 реш'!$A:$B,MATCH($F446,'2017 реш'!$B:$B,0),1)</f>
        <v>Расходы на обеспечение деятельности (оказание услуг) муниципальных учреждений</v>
      </c>
      <c r="H446" s="553">
        <f t="shared" si="13"/>
        <v>1</v>
      </c>
    </row>
    <row r="447" spans="1:8" hidden="1">
      <c r="A447" s="24" t="s">
        <v>1907</v>
      </c>
      <c r="B447" s="24" t="s">
        <v>94</v>
      </c>
      <c r="C447" s="25" t="s">
        <v>12</v>
      </c>
      <c r="D447" s="25" t="s">
        <v>13</v>
      </c>
      <c r="E447" s="223" t="s">
        <v>1023</v>
      </c>
      <c r="F447" s="5" t="str">
        <f t="shared" si="12"/>
        <v>78 2 00 00000</v>
      </c>
      <c r="G447" s="1" t="str">
        <f>INDEX('2017 реш'!$A:$B,MATCH($F447,'2017 реш'!$B:$B,0),1)</f>
        <v>Расходы, предусмотренные на иные цели</v>
      </c>
      <c r="H447" s="553">
        <f t="shared" si="13"/>
        <v>1</v>
      </c>
    </row>
    <row r="448" spans="1:8" ht="56.25" hidden="1">
      <c r="A448" s="28" t="s">
        <v>1907</v>
      </c>
      <c r="B448" s="28" t="s">
        <v>94</v>
      </c>
      <c r="C448" s="457" t="s">
        <v>12</v>
      </c>
      <c r="D448" s="59">
        <v>21340</v>
      </c>
      <c r="E448" s="270" t="s">
        <v>1828</v>
      </c>
      <c r="F448" s="5" t="str">
        <f t="shared" si="12"/>
        <v>78 2 00 21340</v>
      </c>
      <c r="G448" s="1" t="str">
        <f>INDEX('2017 реш'!$A:$B,MATCH($F448,'2017 реш'!$B:$B,0),1)</f>
        <v>Организация ведения централизованного бюджетного (бухгалтерского) учета и формирования бюджетной (бухгалтерской) отчетности</v>
      </c>
      <c r="H448" s="553">
        <f t="shared" si="13"/>
        <v>1</v>
      </c>
    </row>
    <row r="449" spans="1:8" ht="45" hidden="1">
      <c r="A449" s="23">
        <v>80</v>
      </c>
      <c r="B449" s="23">
        <v>0</v>
      </c>
      <c r="C449" s="9" t="s">
        <v>12</v>
      </c>
      <c r="D449" s="9" t="s">
        <v>13</v>
      </c>
      <c r="E449" s="136" t="s">
        <v>1123</v>
      </c>
      <c r="F449" s="5" t="str">
        <f t="shared" si="12"/>
        <v>80 0 00 00000</v>
      </c>
      <c r="G449" s="1" t="str">
        <f>INDEX('2017 реш'!$A:$B,MATCH($F449,'2017 реш'!$B:$B,0),1)</f>
        <v>Обеспечение деятельности администрации Ленинского района города Ставрополя</v>
      </c>
      <c r="H449" s="553">
        <f t="shared" si="13"/>
        <v>1</v>
      </c>
    </row>
    <row r="450" spans="1:8" ht="37.5" hidden="1">
      <c r="A450" s="24">
        <v>80</v>
      </c>
      <c r="B450" s="24" t="s">
        <v>15</v>
      </c>
      <c r="C450" s="25" t="s">
        <v>12</v>
      </c>
      <c r="D450" s="25" t="s">
        <v>13</v>
      </c>
      <c r="E450" s="223" t="s">
        <v>1126</v>
      </c>
      <c r="F450" s="5" t="str">
        <f t="shared" si="12"/>
        <v>80 1 00 00000</v>
      </c>
      <c r="G450" s="1" t="str">
        <f>INDEX('2017 реш'!$A:$B,MATCH($F450,'2017 реш'!$B:$B,0),1)</f>
        <v>Непрограммные расходы в рамках обеспечения деятельности администрации Ленинского района города Ставрополя</v>
      </c>
      <c r="H450" s="553">
        <f t="shared" si="13"/>
        <v>1</v>
      </c>
    </row>
    <row r="451" spans="1:8" ht="37.5" hidden="1">
      <c r="A451" s="28">
        <v>80</v>
      </c>
      <c r="B451" s="28" t="s">
        <v>15</v>
      </c>
      <c r="C451" s="457" t="s">
        <v>12</v>
      </c>
      <c r="D451" s="59">
        <v>10010</v>
      </c>
      <c r="E451" s="270" t="s">
        <v>942</v>
      </c>
      <c r="F451" s="5" t="str">
        <f t="shared" si="12"/>
        <v>80 1 00 10010</v>
      </c>
      <c r="G451" s="1" t="str">
        <f>INDEX('2017 реш'!$A:$B,MATCH($F451,'2017 реш'!$B:$B,0),1)</f>
        <v>Расходы на обеспечение функций органов местного самоуправления города Ставрополя</v>
      </c>
      <c r="H451" s="553">
        <f t="shared" si="13"/>
        <v>1</v>
      </c>
    </row>
    <row r="452" spans="1:8" ht="37.5" hidden="1">
      <c r="A452" s="28">
        <v>80</v>
      </c>
      <c r="B452" s="28" t="s">
        <v>15</v>
      </c>
      <c r="C452" s="457" t="s">
        <v>12</v>
      </c>
      <c r="D452" s="59">
        <v>10020</v>
      </c>
      <c r="E452" s="270" t="s">
        <v>945</v>
      </c>
      <c r="F452" s="5" t="str">
        <f t="shared" si="12"/>
        <v>80 1 00 10020</v>
      </c>
      <c r="G452" s="1" t="str">
        <f>INDEX('2017 реш'!$A:$B,MATCH($F452,'2017 реш'!$B:$B,0),1)</f>
        <v>Расходы на выплаты по оплате труда работников органов местного самоуправления города Ставрополя</v>
      </c>
      <c r="H452" s="553">
        <f t="shared" si="13"/>
        <v>1</v>
      </c>
    </row>
    <row r="453" spans="1:8" ht="37.5" hidden="1">
      <c r="A453" s="28">
        <v>80</v>
      </c>
      <c r="B453" s="28" t="s">
        <v>15</v>
      </c>
      <c r="C453" s="457" t="s">
        <v>12</v>
      </c>
      <c r="D453" s="59">
        <v>20050</v>
      </c>
      <c r="E453" s="270" t="s">
        <v>666</v>
      </c>
      <c r="F453" s="5" t="str">
        <f t="shared" si="12"/>
        <v>80 1 00 20050</v>
      </c>
      <c r="G453" s="1" t="str">
        <f>INDEX('2017 реш'!$A:$B,MATCH($F453,'2017 реш'!$B:$B,0),1)</f>
        <v>Расходы на выплаты на основании исполнительных листов судебных органов</v>
      </c>
      <c r="H453" s="553">
        <f t="shared" si="13"/>
        <v>1</v>
      </c>
    </row>
    <row r="454" spans="1:8" ht="75" hidden="1">
      <c r="A454" s="28">
        <v>80</v>
      </c>
      <c r="B454" s="28" t="s">
        <v>15</v>
      </c>
      <c r="C454" s="457" t="s">
        <v>12</v>
      </c>
      <c r="D454" s="59">
        <v>76200</v>
      </c>
      <c r="E454" s="270" t="s">
        <v>1482</v>
      </c>
      <c r="F454" s="5" t="str">
        <f t="shared" si="12"/>
        <v>80 1 00 76200</v>
      </c>
      <c r="G454" s="1" t="str">
        <f>INDEX('2017 реш'!$A:$B,MATCH($F454,'2017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54" s="553">
        <f t="shared" si="13"/>
        <v>1</v>
      </c>
    </row>
    <row r="455" spans="1:8" ht="75" hidden="1">
      <c r="A455" s="28">
        <v>80</v>
      </c>
      <c r="B455" s="28" t="s">
        <v>15</v>
      </c>
      <c r="C455" s="457" t="s">
        <v>12</v>
      </c>
      <c r="D455" s="59">
        <v>76360</v>
      </c>
      <c r="E455" s="270" t="s">
        <v>1804</v>
      </c>
      <c r="F455" s="5" t="str">
        <f t="shared" si="12"/>
        <v>80 1 00 76360</v>
      </c>
      <c r="G455" s="1" t="str">
        <f>INDEX('2017 реш'!$A:$B,MATCH($F455,'2017 реш'!$B:$B,0),1)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H455" s="553">
        <f t="shared" si="13"/>
        <v>1</v>
      </c>
    </row>
    <row r="456" spans="1:8" ht="45" hidden="1">
      <c r="A456" s="23">
        <v>81</v>
      </c>
      <c r="B456" s="23">
        <v>0</v>
      </c>
      <c r="C456" s="9" t="s">
        <v>12</v>
      </c>
      <c r="D456" s="9" t="s">
        <v>13</v>
      </c>
      <c r="E456" s="136" t="s">
        <v>1142</v>
      </c>
      <c r="F456" s="5" t="str">
        <f t="shared" si="12"/>
        <v>81 0 00 00000</v>
      </c>
      <c r="G456" s="1" t="str">
        <f>INDEX('2017 реш'!$A:$B,MATCH($F456,'2017 реш'!$B:$B,0),1)</f>
        <v>Обеспечение деятельности администрации Октябрьского района города Ставрополя</v>
      </c>
      <c r="H456" s="553">
        <f t="shared" si="13"/>
        <v>1</v>
      </c>
    </row>
    <row r="457" spans="1:8" ht="37.5" hidden="1">
      <c r="A457" s="24">
        <v>81</v>
      </c>
      <c r="B457" s="24" t="s">
        <v>15</v>
      </c>
      <c r="C457" s="25" t="s">
        <v>12</v>
      </c>
      <c r="D457" s="25" t="s">
        <v>13</v>
      </c>
      <c r="E457" s="223" t="s">
        <v>1145</v>
      </c>
      <c r="F457" s="5" t="str">
        <f t="shared" ref="F457:F520" si="14">CONCATENATE(A457," ",B457," ",C457," ",D457)</f>
        <v>81 1 00 00000</v>
      </c>
      <c r="G457" s="1" t="str">
        <f>INDEX('2017 реш'!$A:$B,MATCH($F457,'2017 реш'!$B:$B,0),1)</f>
        <v>Непрограммные расходы в рамках обеспечения деятельности администрации Октябрьского района города Ставрополя</v>
      </c>
      <c r="H457" s="553">
        <f t="shared" ref="H457:H520" si="15">IF(E457=G457,1,0)</f>
        <v>1</v>
      </c>
    </row>
    <row r="458" spans="1:8" ht="37.5" hidden="1">
      <c r="A458" s="28">
        <v>81</v>
      </c>
      <c r="B458" s="28" t="s">
        <v>15</v>
      </c>
      <c r="C458" s="457" t="s">
        <v>12</v>
      </c>
      <c r="D458" s="59">
        <v>10010</v>
      </c>
      <c r="E458" s="270" t="s">
        <v>942</v>
      </c>
      <c r="F458" s="5" t="str">
        <f t="shared" si="14"/>
        <v>81 1 00 10010</v>
      </c>
      <c r="G458" s="1" t="str">
        <f>INDEX('2017 реш'!$A:$B,MATCH($F458,'2017 реш'!$B:$B,0),1)</f>
        <v>Расходы на обеспечение функций органов местного самоуправления города Ставрополя</v>
      </c>
      <c r="H458" s="553">
        <f t="shared" si="15"/>
        <v>1</v>
      </c>
    </row>
    <row r="459" spans="1:8" ht="37.5" hidden="1">
      <c r="A459" s="28">
        <v>81</v>
      </c>
      <c r="B459" s="28" t="s">
        <v>15</v>
      </c>
      <c r="C459" s="457" t="s">
        <v>12</v>
      </c>
      <c r="D459" s="59">
        <v>10020</v>
      </c>
      <c r="E459" s="270" t="s">
        <v>945</v>
      </c>
      <c r="F459" s="5" t="str">
        <f t="shared" si="14"/>
        <v>81 1 00 10020</v>
      </c>
      <c r="G459" s="1" t="str">
        <f>INDEX('2017 реш'!$A:$B,MATCH($F459,'2017 реш'!$B:$B,0),1)</f>
        <v>Расходы на выплаты по оплате труда работников  органов местного самоуправления города Ставрополя</v>
      </c>
      <c r="H459" s="553">
        <f t="shared" si="15"/>
        <v>0</v>
      </c>
    </row>
    <row r="460" spans="1:8" ht="37.5" hidden="1">
      <c r="A460" s="28">
        <v>81</v>
      </c>
      <c r="B460" s="28" t="s">
        <v>15</v>
      </c>
      <c r="C460" s="457" t="s">
        <v>12</v>
      </c>
      <c r="D460" s="59">
        <v>20050</v>
      </c>
      <c r="E460" s="270" t="s">
        <v>666</v>
      </c>
      <c r="F460" s="5" t="str">
        <f t="shared" si="14"/>
        <v>81 1 00 20050</v>
      </c>
      <c r="G460" s="1" t="str">
        <f>INDEX('2017 реш'!$A:$B,MATCH($F460,'2017 реш'!$B:$B,0),1)</f>
        <v>Расходы на выплаты на основании исполнительных листов судебных органов</v>
      </c>
      <c r="H460" s="553">
        <f t="shared" si="15"/>
        <v>1</v>
      </c>
    </row>
    <row r="461" spans="1:8" ht="75" hidden="1">
      <c r="A461" s="28">
        <v>81</v>
      </c>
      <c r="B461" s="28" t="s">
        <v>15</v>
      </c>
      <c r="C461" s="457" t="s">
        <v>12</v>
      </c>
      <c r="D461" s="59">
        <v>76200</v>
      </c>
      <c r="E461" s="270" t="s">
        <v>1482</v>
      </c>
      <c r="F461" s="5" t="str">
        <f t="shared" si="14"/>
        <v>81 1 00 76200</v>
      </c>
      <c r="G461" s="1" t="str">
        <f>INDEX('2017 реш'!$A:$B,MATCH($F461,'2017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61" s="553">
        <f t="shared" si="15"/>
        <v>1</v>
      </c>
    </row>
    <row r="462" spans="1:8" ht="75" hidden="1">
      <c r="A462" s="28">
        <v>81</v>
      </c>
      <c r="B462" s="28" t="s">
        <v>15</v>
      </c>
      <c r="C462" s="457" t="s">
        <v>12</v>
      </c>
      <c r="D462" s="59">
        <v>76360</v>
      </c>
      <c r="E462" s="270" t="s">
        <v>1804</v>
      </c>
      <c r="F462" s="5" t="str">
        <f t="shared" si="14"/>
        <v>81 1 00 76360</v>
      </c>
      <c r="G462" s="1" t="str">
        <f>INDEX('2017 реш'!$A:$B,MATCH($F462,'2017 реш'!$B:$B,0),1)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H462" s="553">
        <f t="shared" si="15"/>
        <v>1</v>
      </c>
    </row>
    <row r="463" spans="1:8" ht="45" hidden="1">
      <c r="A463" s="23">
        <v>82</v>
      </c>
      <c r="B463" s="23">
        <v>0</v>
      </c>
      <c r="C463" s="9" t="s">
        <v>12</v>
      </c>
      <c r="D463" s="9" t="s">
        <v>13</v>
      </c>
      <c r="E463" s="136" t="s">
        <v>1156</v>
      </c>
      <c r="F463" s="5" t="str">
        <f t="shared" si="14"/>
        <v>82 0 00 00000</v>
      </c>
      <c r="G463" s="1" t="str">
        <f>INDEX('2017 реш'!$A:$B,MATCH($F463,'2017 реш'!$B:$B,0),1)</f>
        <v>Обеспечение деятельности администрации Промышленного района города Ставрополя</v>
      </c>
      <c r="H463" s="553">
        <f t="shared" si="15"/>
        <v>1</v>
      </c>
    </row>
    <row r="464" spans="1:8" ht="37.5" hidden="1">
      <c r="A464" s="24">
        <v>82</v>
      </c>
      <c r="B464" s="24" t="s">
        <v>15</v>
      </c>
      <c r="C464" s="25" t="s">
        <v>12</v>
      </c>
      <c r="D464" s="25" t="s">
        <v>13</v>
      </c>
      <c r="E464" s="223" t="s">
        <v>1159</v>
      </c>
      <c r="F464" s="5" t="str">
        <f t="shared" si="14"/>
        <v>82 1 00 00000</v>
      </c>
      <c r="G464" s="1" t="str">
        <f>INDEX('2017 реш'!$A:$B,MATCH($F464,'2017 реш'!$B:$B,0),1)</f>
        <v>Непрограммные расходы в рамках обеспечения деятельности администрации Промышленного района города Ставрополя</v>
      </c>
      <c r="H464" s="553">
        <f t="shared" si="15"/>
        <v>1</v>
      </c>
    </row>
    <row r="465" spans="1:8" ht="37.5" hidden="1">
      <c r="A465" s="28">
        <v>82</v>
      </c>
      <c r="B465" s="28" t="s">
        <v>15</v>
      </c>
      <c r="C465" s="457" t="s">
        <v>12</v>
      </c>
      <c r="D465" s="59">
        <v>10010</v>
      </c>
      <c r="E465" s="270" t="s">
        <v>942</v>
      </c>
      <c r="F465" s="5" t="str">
        <f t="shared" si="14"/>
        <v>82 1 00 10010</v>
      </c>
      <c r="G465" s="1" t="str">
        <f>INDEX('2017 реш'!$A:$B,MATCH($F465,'2017 реш'!$B:$B,0),1)</f>
        <v>Расходы на обеспечение функций органов местного самоуправления города Ставрополя</v>
      </c>
      <c r="H465" s="553">
        <f t="shared" si="15"/>
        <v>1</v>
      </c>
    </row>
    <row r="466" spans="1:8" ht="37.5" hidden="1">
      <c r="A466" s="28">
        <v>82</v>
      </c>
      <c r="B466" s="28" t="s">
        <v>15</v>
      </c>
      <c r="C466" s="457" t="s">
        <v>12</v>
      </c>
      <c r="D466" s="59">
        <v>10020</v>
      </c>
      <c r="E466" s="270" t="s">
        <v>945</v>
      </c>
      <c r="F466" s="5" t="str">
        <f t="shared" si="14"/>
        <v>82 1 00 10020</v>
      </c>
      <c r="G466" s="1" t="str">
        <f>INDEX('2017 реш'!$A:$B,MATCH($F466,'2017 реш'!$B:$B,0),1)</f>
        <v>Расходы на выплаты по оплате труда работников  органов местного самоуправления города Ставрополя</v>
      </c>
      <c r="H466" s="553">
        <f t="shared" si="15"/>
        <v>0</v>
      </c>
    </row>
    <row r="467" spans="1:8" ht="37.5" hidden="1">
      <c r="A467" s="28">
        <v>82</v>
      </c>
      <c r="B467" s="28" t="s">
        <v>15</v>
      </c>
      <c r="C467" s="457" t="s">
        <v>12</v>
      </c>
      <c r="D467" s="59">
        <v>20050</v>
      </c>
      <c r="E467" s="270" t="s">
        <v>666</v>
      </c>
      <c r="F467" s="5" t="str">
        <f t="shared" si="14"/>
        <v>82 1 00 20050</v>
      </c>
      <c r="G467" s="1" t="str">
        <f>INDEX('2017 реш'!$A:$B,MATCH($F467,'2017 реш'!$B:$B,0),1)</f>
        <v>Расходы на выплаты на основании исполнительных листов судебных органов</v>
      </c>
      <c r="H467" s="553">
        <f t="shared" si="15"/>
        <v>1</v>
      </c>
    </row>
    <row r="468" spans="1:8" ht="75" hidden="1">
      <c r="A468" s="28">
        <v>82</v>
      </c>
      <c r="B468" s="28" t="s">
        <v>15</v>
      </c>
      <c r="C468" s="457" t="s">
        <v>12</v>
      </c>
      <c r="D468" s="59">
        <v>76200</v>
      </c>
      <c r="E468" s="270" t="s">
        <v>1482</v>
      </c>
      <c r="F468" s="5" t="str">
        <f t="shared" si="14"/>
        <v>82 1 00 76200</v>
      </c>
      <c r="G468" s="1" t="str">
        <f>INDEX('2017 реш'!$A:$B,MATCH($F468,'2017 реш'!$B:$B,0),1)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H468" s="553">
        <f t="shared" si="15"/>
        <v>1</v>
      </c>
    </row>
    <row r="469" spans="1:8" ht="75" hidden="1">
      <c r="A469" s="28">
        <v>82</v>
      </c>
      <c r="B469" s="28" t="s">
        <v>15</v>
      </c>
      <c r="C469" s="457" t="s">
        <v>12</v>
      </c>
      <c r="D469" s="59">
        <v>76360</v>
      </c>
      <c r="E469" s="270" t="s">
        <v>1804</v>
      </c>
      <c r="F469" s="5" t="str">
        <f t="shared" si="14"/>
        <v>82 1 00 76360</v>
      </c>
      <c r="G469" s="1" t="str">
        <f>INDEX('2017 реш'!$A:$B,MATCH($F469,'2017 реш'!$B:$B,0),1)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H469" s="553">
        <f t="shared" si="15"/>
        <v>1</v>
      </c>
    </row>
    <row r="470" spans="1:8" hidden="1">
      <c r="A470" s="28" t="s">
        <v>1173</v>
      </c>
      <c r="B470" s="28" t="s">
        <v>94</v>
      </c>
      <c r="C470" s="457" t="s">
        <v>12</v>
      </c>
      <c r="D470" s="59">
        <v>20200</v>
      </c>
      <c r="E470" s="270" t="s">
        <v>378</v>
      </c>
      <c r="F470" s="5" t="str">
        <f t="shared" si="14"/>
        <v>82 2 00 20200</v>
      </c>
      <c r="G470" s="1" t="str">
        <f>INDEX('2017 реш'!$A:$B,MATCH($F470,'2017 реш'!$B:$B,0),1)</f>
        <v>Расходы на мероприятия в области жилищного хозяйства</v>
      </c>
      <c r="H470" s="553">
        <f t="shared" si="15"/>
        <v>1</v>
      </c>
    </row>
    <row r="471" spans="1:8" ht="45" hidden="1">
      <c r="A471" s="23">
        <v>83</v>
      </c>
      <c r="B471" s="23">
        <v>0</v>
      </c>
      <c r="C471" s="9" t="s">
        <v>12</v>
      </c>
      <c r="D471" s="9" t="s">
        <v>13</v>
      </c>
      <c r="E471" s="136" t="s">
        <v>1175</v>
      </c>
      <c r="F471" s="5" t="str">
        <f t="shared" si="14"/>
        <v>83 0 00 00000</v>
      </c>
      <c r="G471" s="1" t="str">
        <f>INDEX('2017 реш'!$A:$B,MATCH($F471,'2017 реш'!$B:$B,0),1)</f>
        <v>Обеспечение деятельности комитета городского хозяйства администрации города Ставрополя</v>
      </c>
      <c r="H471" s="553">
        <f t="shared" si="15"/>
        <v>1</v>
      </c>
    </row>
    <row r="472" spans="1:8" ht="56.25" hidden="1">
      <c r="A472" s="24">
        <v>83</v>
      </c>
      <c r="B472" s="24" t="s">
        <v>15</v>
      </c>
      <c r="C472" s="25" t="s">
        <v>12</v>
      </c>
      <c r="D472" s="25" t="s">
        <v>13</v>
      </c>
      <c r="E472" s="223" t="s">
        <v>1178</v>
      </c>
      <c r="F472" s="5" t="str">
        <f t="shared" si="14"/>
        <v>83 1 00 00000</v>
      </c>
      <c r="G472" s="1" t="str">
        <f>INDEX('2017 реш'!$A:$B,MATCH($F472,'2017 реш'!$B:$B,0),1)</f>
        <v>Непрограммные расходы в рамках обеспечения деятельности комитета городского хозяйства администрации города Ставрополя</v>
      </c>
      <c r="H472" s="553">
        <f t="shared" si="15"/>
        <v>1</v>
      </c>
    </row>
    <row r="473" spans="1:8" ht="37.5" hidden="1">
      <c r="A473" s="28">
        <v>83</v>
      </c>
      <c r="B473" s="28" t="s">
        <v>15</v>
      </c>
      <c r="C473" s="457" t="s">
        <v>12</v>
      </c>
      <c r="D473" s="59">
        <v>10010</v>
      </c>
      <c r="E473" s="270" t="s">
        <v>942</v>
      </c>
      <c r="F473" s="5" t="str">
        <f t="shared" si="14"/>
        <v>83 1 00 10010</v>
      </c>
      <c r="G473" s="1" t="str">
        <f>INDEX('2017 реш'!$A:$B,MATCH($F473,'2017 реш'!$B:$B,0),1)</f>
        <v>Расходы на обеспечение функций органов местного самоуправления города Ставрополя</v>
      </c>
      <c r="H473" s="553">
        <f t="shared" si="15"/>
        <v>1</v>
      </c>
    </row>
    <row r="474" spans="1:8" ht="37.5" hidden="1">
      <c r="A474" s="28">
        <v>83</v>
      </c>
      <c r="B474" s="28" t="s">
        <v>15</v>
      </c>
      <c r="C474" s="457" t="s">
        <v>12</v>
      </c>
      <c r="D474" s="59">
        <v>10020</v>
      </c>
      <c r="E474" s="270" t="s">
        <v>945</v>
      </c>
      <c r="F474" s="5" t="str">
        <f t="shared" si="14"/>
        <v>83 1 00 10020</v>
      </c>
      <c r="G474" s="1" t="str">
        <f>INDEX('2017 реш'!$A:$B,MATCH($F474,'2017 реш'!$B:$B,0),1)</f>
        <v>Расходы на выплаты по оплате труда работников органов местного самоуправления города Ставрополя</v>
      </c>
      <c r="H474" s="553">
        <f t="shared" si="15"/>
        <v>1</v>
      </c>
    </row>
    <row r="475" spans="1:8" ht="37.5" hidden="1">
      <c r="A475" s="28">
        <v>83</v>
      </c>
      <c r="B475" s="28" t="s">
        <v>15</v>
      </c>
      <c r="C475" s="457" t="s">
        <v>12</v>
      </c>
      <c r="D475" s="59">
        <v>10050</v>
      </c>
      <c r="E475" s="249" t="s">
        <v>1525</v>
      </c>
      <c r="F475" s="5" t="str">
        <f t="shared" si="14"/>
        <v>83 1 00 10050</v>
      </c>
      <c r="G475" s="1" t="str">
        <f>INDEX('2017 реш'!$A:$B,MATCH($F475,'2017 реш'!$B:$B,0),1)</f>
        <v>Поощрение муниципального служащего в связи с выходом на страховую пенсию по старости (инвалидности)</v>
      </c>
      <c r="H475" s="553">
        <f t="shared" si="15"/>
        <v>1</v>
      </c>
    </row>
    <row r="476" spans="1:8" ht="37.5" hidden="1">
      <c r="A476" s="28" t="s">
        <v>1184</v>
      </c>
      <c r="B476" s="28" t="s">
        <v>15</v>
      </c>
      <c r="C476" s="457" t="s">
        <v>12</v>
      </c>
      <c r="D476" s="59">
        <v>20050</v>
      </c>
      <c r="E476" s="270" t="s">
        <v>666</v>
      </c>
      <c r="F476" s="5" t="str">
        <f t="shared" si="14"/>
        <v>83 1 00 20050</v>
      </c>
      <c r="G476" s="1" t="str">
        <f>INDEX('2017 реш'!$A:$B,MATCH($F476,'2017 реш'!$B:$B,0),1)</f>
        <v>Расходы на выплаты на основании исполнительных листов судебных органов</v>
      </c>
      <c r="H476" s="553">
        <f t="shared" si="15"/>
        <v>1</v>
      </c>
    </row>
    <row r="477" spans="1:8" hidden="1">
      <c r="A477" s="28" t="s">
        <v>1184</v>
      </c>
      <c r="B477" s="28" t="s">
        <v>15</v>
      </c>
      <c r="C477" s="457" t="s">
        <v>12</v>
      </c>
      <c r="D477" s="59">
        <v>21040</v>
      </c>
      <c r="E477" s="270" t="s">
        <v>1500</v>
      </c>
      <c r="F477" s="5" t="str">
        <f t="shared" si="14"/>
        <v>83 1 00 21040</v>
      </c>
      <c r="G477" s="1" t="str">
        <f>INDEX('2017 реш'!$A:$B,MATCH($F477,'2017 реш'!$B:$B,0),1)</f>
        <v>Расходы на уплату административного штрафа</v>
      </c>
      <c r="H477" s="553">
        <f t="shared" si="15"/>
        <v>1</v>
      </c>
    </row>
    <row r="478" spans="1:8" hidden="1">
      <c r="A478" s="24">
        <v>83</v>
      </c>
      <c r="B478" s="24" t="s">
        <v>94</v>
      </c>
      <c r="C478" s="25" t="s">
        <v>12</v>
      </c>
      <c r="D478" s="25" t="s">
        <v>13</v>
      </c>
      <c r="E478" s="223" t="s">
        <v>1023</v>
      </c>
      <c r="F478" s="5" t="str">
        <f t="shared" si="14"/>
        <v>83 2 00 00000</v>
      </c>
      <c r="G478" s="1" t="str">
        <f>INDEX('2017 реш'!$A:$B,MATCH($F478,'2017 реш'!$B:$B,0),1)</f>
        <v>Расходы, предусмотренные на иные цели</v>
      </c>
      <c r="H478" s="553">
        <f t="shared" si="15"/>
        <v>1</v>
      </c>
    </row>
    <row r="479" spans="1:8" hidden="1">
      <c r="A479" s="28" t="s">
        <v>1184</v>
      </c>
      <c r="B479" s="28" t="s">
        <v>94</v>
      </c>
      <c r="C479" s="457" t="s">
        <v>12</v>
      </c>
      <c r="D479" s="59" t="s">
        <v>379</v>
      </c>
      <c r="E479" s="270" t="s">
        <v>378</v>
      </c>
      <c r="F479" s="5" t="str">
        <f t="shared" si="14"/>
        <v>83 2 00 20200</v>
      </c>
      <c r="G479" s="1" t="str">
        <f>INDEX('2017 реш'!$A:$B,MATCH($F479,'2017 реш'!$B:$B,0),1)</f>
        <v>Расходы на мероприятия в области жилищного хозяйства</v>
      </c>
      <c r="H479" s="553">
        <f t="shared" si="15"/>
        <v>1</v>
      </c>
    </row>
    <row r="480" spans="1:8" ht="37.5" hidden="1">
      <c r="A480" s="28" t="s">
        <v>1184</v>
      </c>
      <c r="B480" s="28" t="s">
        <v>94</v>
      </c>
      <c r="C480" s="457" t="s">
        <v>12</v>
      </c>
      <c r="D480" s="59">
        <v>20780</v>
      </c>
      <c r="E480" s="18" t="s">
        <v>481</v>
      </c>
      <c r="F480" s="5" t="str">
        <f t="shared" si="14"/>
        <v>83 2 00 20780</v>
      </c>
      <c r="G480" s="1" t="str">
        <f>INDEX('2017 реш'!$A:$B,MATCH($F480,'2017 реш'!$B:$B,0),1)</f>
        <v>Расходы на проведение мероприятий по озеленению территории города Ставрополя</v>
      </c>
      <c r="H480" s="553">
        <f t="shared" si="15"/>
        <v>1</v>
      </c>
    </row>
    <row r="481" spans="1:8" ht="75" hidden="1">
      <c r="A481" s="28" t="s">
        <v>1184</v>
      </c>
      <c r="B481" s="28" t="s">
        <v>94</v>
      </c>
      <c r="C481" s="457" t="s">
        <v>12</v>
      </c>
      <c r="D481" s="59">
        <v>20950</v>
      </c>
      <c r="E481" s="270" t="s">
        <v>1806</v>
      </c>
      <c r="F481" s="5" t="str">
        <f t="shared" si="14"/>
        <v>83 2 00 20950</v>
      </c>
      <c r="G481" s="1" t="str">
        <f>INDEX('2017 реш'!$A:$B,MATCH($F481,'2017 реш'!$B:$B,0),1)</f>
        <v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 (в том числе проектно-сметная документация)</v>
      </c>
      <c r="H481" s="553">
        <f t="shared" si="15"/>
        <v>0</v>
      </c>
    </row>
    <row r="482" spans="1:8" ht="93.75" hidden="1">
      <c r="A482" s="28" t="s">
        <v>1184</v>
      </c>
      <c r="B482" s="28" t="s">
        <v>94</v>
      </c>
      <c r="C482" s="457" t="s">
        <v>12</v>
      </c>
      <c r="D482" s="59">
        <v>21120</v>
      </c>
      <c r="E482" s="270" t="s">
        <v>1507</v>
      </c>
      <c r="F482" s="5" t="str">
        <f t="shared" si="14"/>
        <v>83 2 00 21120</v>
      </c>
      <c r="G482" s="1" t="str">
        <f>INDEX('2017 реш'!$A:$B,MATCH($F482,'2017 реш'!$B:$B,0),1)</f>
        <v>Расходы на уплату взносов на капитальный ремонт общего имущества в многоквартирных домах</v>
      </c>
      <c r="H482" s="553">
        <f t="shared" si="15"/>
        <v>0</v>
      </c>
    </row>
    <row r="483" spans="1:8" ht="206.25" hidden="1">
      <c r="A483" s="28" t="s">
        <v>1184</v>
      </c>
      <c r="B483" s="28" t="s">
        <v>94</v>
      </c>
      <c r="C483" s="457" t="s">
        <v>12</v>
      </c>
      <c r="D483" s="59">
        <v>21310</v>
      </c>
      <c r="E483" s="249" t="s">
        <v>2229</v>
      </c>
      <c r="F483" s="5" t="str">
        <f t="shared" si="14"/>
        <v>83 2 00 21310</v>
      </c>
      <c r="G483" s="1" t="str">
        <f>INDEX('2017 реш'!$A:$B,MATCH($F483,'2017 реш'!$B:$B,0),1)</f>
        <v>Перечисление средств, связанных с реализацией мероприятий по переселению граждан из аварийного жилищного фонда за счет средств государственной корпорации - Фонда содействия реформированию жилищно-коммунального хозяйства, в соответствии с изменениями, внесенными постановлением Правительства Ставропольского края от 24 марта 2017 г. № 96-п  «О внесении изменений в краевую адресную программу «Переселение граждан из аварийного жилищного фонда в Ставропольском крае в 2013 - 2017 годах», утвержденную постановлением Правительства Ставропольского края от 17 июня 2013 г. № 237-п»</v>
      </c>
      <c r="H483" s="553">
        <f t="shared" si="15"/>
        <v>1</v>
      </c>
    </row>
    <row r="484" spans="1:8" ht="187.5" hidden="1">
      <c r="A484" s="28" t="s">
        <v>1184</v>
      </c>
      <c r="B484" s="28" t="s">
        <v>94</v>
      </c>
      <c r="C484" s="457" t="s">
        <v>12</v>
      </c>
      <c r="D484" s="59">
        <v>21320</v>
      </c>
      <c r="E484" s="249" t="s">
        <v>2230</v>
      </c>
      <c r="F484" s="5" t="str">
        <f t="shared" si="14"/>
        <v>83 2 00 21320</v>
      </c>
      <c r="G484" s="1" t="str">
        <f>INDEX('2017 реш'!$A:$B,MATCH($F484,'2017 реш'!$B:$B,0),1)</f>
        <v>Перечисление средств, связанных с реализацией мероприятий по переселению граждан из аварийного жилищного фонда за счет средств бюджета Ставропольского края, в соответствии с изменениями, внесенными постановлением Правительства Ставропольского края от 24 марта 2017 г. № 96-п  «О внесении изменений в краевую адресную программу «Переселение граждан из аварийного жилищного фонда в Ставропольском крае в 2013 - 2017 годах», утвержденную постановлением Правительства Ставропольского края от 17 июня 2013 г. № 237-п»</v>
      </c>
      <c r="H484" s="553">
        <f t="shared" si="15"/>
        <v>1</v>
      </c>
    </row>
    <row r="485" spans="1:8" ht="45" hidden="1">
      <c r="A485" s="23">
        <v>84</v>
      </c>
      <c r="B485" s="23">
        <v>0</v>
      </c>
      <c r="C485" s="9" t="s">
        <v>12</v>
      </c>
      <c r="D485" s="9" t="s">
        <v>13</v>
      </c>
      <c r="E485" s="136" t="s">
        <v>1195</v>
      </c>
      <c r="F485" s="5" t="str">
        <f t="shared" si="14"/>
        <v>84 0 00 00000</v>
      </c>
      <c r="G485" s="1" t="str">
        <f>INDEX('2017 реш'!$A:$B,MATCH($F485,'2017 реш'!$B:$B,0),1)</f>
        <v>Обеспечение деятельности комитета градостроительства администрации города Ставрополя</v>
      </c>
      <c r="H485" s="553">
        <f t="shared" si="15"/>
        <v>0</v>
      </c>
    </row>
    <row r="486" spans="1:8" ht="56.25" hidden="1">
      <c r="A486" s="24">
        <v>84</v>
      </c>
      <c r="B486" s="24" t="s">
        <v>15</v>
      </c>
      <c r="C486" s="25" t="s">
        <v>12</v>
      </c>
      <c r="D486" s="25" t="s">
        <v>13</v>
      </c>
      <c r="E486" s="223" t="s">
        <v>1198</v>
      </c>
      <c r="F486" s="5" t="str">
        <f t="shared" si="14"/>
        <v>84 1 00 00000</v>
      </c>
      <c r="G486" s="1" t="str">
        <f>INDEX('2017 реш'!$A:$B,MATCH($F486,'2017 реш'!$B:$B,0),1)</f>
        <v>Непрограммные расходы в рамках обеспечения деятельности комитета градостроительства администрации города Ставрополя</v>
      </c>
      <c r="H486" s="553">
        <f t="shared" si="15"/>
        <v>0</v>
      </c>
    </row>
    <row r="487" spans="1:8" ht="37.5" hidden="1">
      <c r="A487" s="28">
        <v>84</v>
      </c>
      <c r="B487" s="28" t="s">
        <v>15</v>
      </c>
      <c r="C487" s="457" t="s">
        <v>12</v>
      </c>
      <c r="D487" s="59">
        <v>10010</v>
      </c>
      <c r="E487" s="270" t="s">
        <v>942</v>
      </c>
      <c r="F487" s="5" t="str">
        <f t="shared" si="14"/>
        <v>84 1 00 10010</v>
      </c>
      <c r="G487" s="1" t="str">
        <f>INDEX('2017 реш'!$A:$B,MATCH($F487,'2017 реш'!$B:$B,0),1)</f>
        <v>Расходы на обеспечение функций органов местного самоуправления города Ставрополя</v>
      </c>
      <c r="H487" s="553">
        <f t="shared" si="15"/>
        <v>1</v>
      </c>
    </row>
    <row r="488" spans="1:8" ht="37.5" hidden="1">
      <c r="A488" s="28">
        <v>84</v>
      </c>
      <c r="B488" s="28" t="s">
        <v>15</v>
      </c>
      <c r="C488" s="457" t="s">
        <v>12</v>
      </c>
      <c r="D488" s="59">
        <v>10020</v>
      </c>
      <c r="E488" s="270" t="s">
        <v>945</v>
      </c>
      <c r="F488" s="5" t="str">
        <f t="shared" si="14"/>
        <v>84 1 00 10020</v>
      </c>
      <c r="G488" s="1" t="str">
        <f>INDEX('2017 реш'!$A:$B,MATCH($F488,'2017 реш'!$B:$B,0),1)</f>
        <v>Расходы на выплаты по оплате труда работников органов местного самоуправления города Ставрополя</v>
      </c>
      <c r="H488" s="553">
        <f t="shared" si="15"/>
        <v>1</v>
      </c>
    </row>
    <row r="489" spans="1:8" ht="37.5" hidden="1">
      <c r="A489" s="28">
        <v>84</v>
      </c>
      <c r="B489" s="28" t="s">
        <v>15</v>
      </c>
      <c r="C489" s="457" t="s">
        <v>12</v>
      </c>
      <c r="D489" s="59">
        <v>20050</v>
      </c>
      <c r="E489" s="270" t="s">
        <v>666</v>
      </c>
      <c r="F489" s="5" t="str">
        <f t="shared" si="14"/>
        <v>84 1 00 20050</v>
      </c>
      <c r="G489" s="1" t="str">
        <f>INDEX('2017 реш'!$A:$B,MATCH($F489,'2017 реш'!$B:$B,0),1)</f>
        <v>Расходы на выплаты на основании исполнительных листов судебных органов</v>
      </c>
      <c r="H489" s="553">
        <f t="shared" si="15"/>
        <v>1</v>
      </c>
    </row>
    <row r="490" spans="1:8" hidden="1">
      <c r="A490" s="24">
        <v>84</v>
      </c>
      <c r="B490" s="24" t="s">
        <v>94</v>
      </c>
      <c r="C490" s="25" t="s">
        <v>12</v>
      </c>
      <c r="D490" s="25" t="s">
        <v>13</v>
      </c>
      <c r="E490" s="223" t="s">
        <v>1023</v>
      </c>
      <c r="F490" s="5" t="str">
        <f t="shared" si="14"/>
        <v>84 2 00 00000</v>
      </c>
      <c r="G490" s="1" t="str">
        <f>INDEX('2017 реш'!$A:$B,MATCH($F490,'2017 реш'!$B:$B,0),1)</f>
        <v>Расходы, предусмотренные на иные цели</v>
      </c>
      <c r="H490" s="553">
        <f t="shared" si="15"/>
        <v>1</v>
      </c>
    </row>
    <row r="491" spans="1:8" hidden="1">
      <c r="A491" s="28">
        <v>84</v>
      </c>
      <c r="B491" s="28" t="s">
        <v>94</v>
      </c>
      <c r="C491" s="457" t="s">
        <v>12</v>
      </c>
      <c r="D491" s="59" t="s">
        <v>379</v>
      </c>
      <c r="E491" s="270" t="s">
        <v>378</v>
      </c>
      <c r="F491" s="5" t="str">
        <f t="shared" si="14"/>
        <v>84 2 00 20200</v>
      </c>
      <c r="G491" s="1" t="str">
        <f>INDEX('2017 реш'!$A:$B,MATCH($F491,'2017 реш'!$B:$B,0),1)</f>
        <v>Расходы на мероприятия в области жилищного хозяйства</v>
      </c>
      <c r="H491" s="553">
        <f t="shared" si="15"/>
        <v>1</v>
      </c>
    </row>
    <row r="492" spans="1:8" ht="56.25" hidden="1">
      <c r="A492" s="28">
        <v>84</v>
      </c>
      <c r="B492" s="28" t="s">
        <v>94</v>
      </c>
      <c r="C492" s="457" t="s">
        <v>12</v>
      </c>
      <c r="D492" s="59">
        <v>20740</v>
      </c>
      <c r="E492" s="270" t="s">
        <v>1206</v>
      </c>
      <c r="F492" s="5" t="str">
        <f t="shared" si="14"/>
        <v>84 2 00 20740</v>
      </c>
      <c r="G492" s="1" t="str">
        <f>INDEX('2017 реш'!$A:$B,MATCH($F492,'2017 реш'!$B:$B,0),1)</f>
        <v>Расходы на судебные издержки комитета градостроительства администрации города Ставрополя по искам о сносе самовольных построек</v>
      </c>
      <c r="H492" s="553">
        <f t="shared" si="15"/>
        <v>1</v>
      </c>
    </row>
    <row r="493" spans="1:8" ht="37.5" hidden="1">
      <c r="A493" s="28">
        <v>84</v>
      </c>
      <c r="B493" s="28" t="s">
        <v>94</v>
      </c>
      <c r="C493" s="457" t="s">
        <v>12</v>
      </c>
      <c r="D493" s="59">
        <v>21100</v>
      </c>
      <c r="E493" s="270" t="s">
        <v>1809</v>
      </c>
      <c r="F493" s="5" t="str">
        <f t="shared" si="14"/>
        <v>84 2 00 21100</v>
      </c>
      <c r="G493" s="1" t="str">
        <f>INDEX('2017 реш'!$A:$B,MATCH($F493,'2017 реш'!$B:$B,0),1)</f>
        <v xml:space="preserve">Расходы на демонтаж, хранение или уничтожение рекламных конструкций за счет средств местного бюджета </v>
      </c>
      <c r="H493" s="553">
        <f t="shared" si="15"/>
        <v>1</v>
      </c>
    </row>
    <row r="494" spans="1:8" ht="37.5" hidden="1">
      <c r="A494" s="28">
        <v>84</v>
      </c>
      <c r="B494" s="28" t="s">
        <v>94</v>
      </c>
      <c r="C494" s="457" t="s">
        <v>12</v>
      </c>
      <c r="D494" s="59">
        <v>21210</v>
      </c>
      <c r="E494" s="270" t="s">
        <v>1514</v>
      </c>
      <c r="F494" s="5" t="str">
        <f t="shared" si="14"/>
        <v>84 2 00 21210</v>
      </c>
      <c r="G494" s="1" t="str">
        <f>INDEX('2017 реш'!$A:$B,MATCH($F494,'2017 реш'!$B:$B,0),1)</f>
        <v>Снос самовольных построек, хранение имущества, находившегося в самовольных постройках</v>
      </c>
      <c r="H494" s="553">
        <f t="shared" si="15"/>
        <v>1</v>
      </c>
    </row>
    <row r="495" spans="1:8" ht="112.5" hidden="1">
      <c r="A495" s="28" t="s">
        <v>1605</v>
      </c>
      <c r="B495" s="28" t="s">
        <v>94</v>
      </c>
      <c r="C495" s="457" t="s">
        <v>12</v>
      </c>
      <c r="D495" s="59">
        <v>21330</v>
      </c>
      <c r="E495" s="270" t="s">
        <v>1810</v>
      </c>
      <c r="F495" s="5" t="str">
        <f t="shared" si="14"/>
        <v>84 2 00 21330</v>
      </c>
      <c r="G495" s="1" t="str">
        <f>INDEX('2017 реш'!$A:$B,MATCH($F495,'2017 реш'!$B:$B,0),1)</f>
        <v>Cудебные расходы по вопросам, связанным с реализацией полномочий администрации города Ставрополя при принятии решения о признании помещения жилым помещением, жилого помещения пригодным (непригодным) для проживания, а также многоквартирного дома аварийным и подлежащим сносу или реконструкции</v>
      </c>
      <c r="H495" s="553">
        <f t="shared" si="15"/>
        <v>1</v>
      </c>
    </row>
    <row r="496" spans="1:8" ht="67.5" hidden="1">
      <c r="A496" s="23">
        <v>85</v>
      </c>
      <c r="B496" s="23">
        <v>0</v>
      </c>
      <c r="C496" s="9" t="s">
        <v>12</v>
      </c>
      <c r="D496" s="9" t="s">
        <v>13</v>
      </c>
      <c r="E496" s="136" t="s">
        <v>1219</v>
      </c>
      <c r="F496" s="5" t="str">
        <f t="shared" si="14"/>
        <v>85 0 00 00000</v>
      </c>
      <c r="G496" s="1" t="str">
        <f>INDEX('2017 реш'!$A:$B,MATCH($F496,'2017 реш'!$B:$B,0),1)</f>
        <v>Обеспечение деятельности комитета по делам гражданской обороны и чрезвычайным ситуациям администрации города Ставрополя</v>
      </c>
      <c r="H496" s="553">
        <f t="shared" si="15"/>
        <v>1</v>
      </c>
    </row>
    <row r="497" spans="1:8" ht="56.25" hidden="1">
      <c r="A497" s="24">
        <v>85</v>
      </c>
      <c r="B497" s="24" t="s">
        <v>15</v>
      </c>
      <c r="C497" s="25" t="s">
        <v>12</v>
      </c>
      <c r="D497" s="25" t="s">
        <v>13</v>
      </c>
      <c r="E497" s="223" t="s">
        <v>1222</v>
      </c>
      <c r="F497" s="5" t="str">
        <f t="shared" si="14"/>
        <v>85 1 00 00000</v>
      </c>
      <c r="G497" s="1" t="str">
        <f>INDEX('2017 реш'!$A:$B,MATCH($F497,'2017 реш'!$B:$B,0),1)</f>
        <v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v>
      </c>
      <c r="H497" s="553">
        <f t="shared" si="15"/>
        <v>1</v>
      </c>
    </row>
    <row r="498" spans="1:8" ht="37.5" hidden="1">
      <c r="A498" s="28">
        <v>85</v>
      </c>
      <c r="B498" s="28" t="s">
        <v>15</v>
      </c>
      <c r="C498" s="457" t="s">
        <v>12</v>
      </c>
      <c r="D498" s="59">
        <v>10010</v>
      </c>
      <c r="E498" s="270" t="s">
        <v>942</v>
      </c>
      <c r="F498" s="5" t="str">
        <f t="shared" si="14"/>
        <v>85 1 00 10010</v>
      </c>
      <c r="G498" s="1" t="str">
        <f>INDEX('2017 реш'!$A:$B,MATCH($F498,'2017 реш'!$B:$B,0),1)</f>
        <v>Расходы на обеспечение функций органов местного самоуправления города Ставрополя</v>
      </c>
      <c r="H498" s="553">
        <f t="shared" si="15"/>
        <v>1</v>
      </c>
    </row>
    <row r="499" spans="1:8" ht="37.5" hidden="1">
      <c r="A499" s="28">
        <v>85</v>
      </c>
      <c r="B499" s="28" t="s">
        <v>15</v>
      </c>
      <c r="C499" s="457" t="s">
        <v>12</v>
      </c>
      <c r="D499" s="59">
        <v>10020</v>
      </c>
      <c r="E499" s="270" t="s">
        <v>945</v>
      </c>
      <c r="F499" s="5" t="str">
        <f t="shared" si="14"/>
        <v>85 1 00 10020</v>
      </c>
      <c r="G499" s="1" t="str">
        <f>INDEX('2017 реш'!$A:$B,MATCH($F499,'2017 реш'!$B:$B,0),1)</f>
        <v>Расходы на выплаты по оплате труда работников органов местного самоуправления города Ставрополя</v>
      </c>
      <c r="H499" s="553">
        <f t="shared" si="15"/>
        <v>1</v>
      </c>
    </row>
    <row r="500" spans="1:8" ht="37.5" hidden="1">
      <c r="A500" s="28">
        <v>85</v>
      </c>
      <c r="B500" s="28" t="s">
        <v>15</v>
      </c>
      <c r="C500" s="457" t="s">
        <v>12</v>
      </c>
      <c r="D500" s="59">
        <v>10050</v>
      </c>
      <c r="E500" s="249" t="s">
        <v>1525</v>
      </c>
      <c r="F500" s="5" t="str">
        <f t="shared" si="14"/>
        <v>85 1 00 10050</v>
      </c>
      <c r="G500" s="1" t="str">
        <f>INDEX('2017 реш'!$A:$B,MATCH($F500,'2017 реш'!$B:$B,0),1)</f>
        <v>Поощрение муниципального служащего в связи с выходом на страховую пенсию по старости (инвалидности)</v>
      </c>
      <c r="H500" s="553">
        <f t="shared" si="15"/>
        <v>1</v>
      </c>
    </row>
    <row r="501" spans="1:8" ht="45" hidden="1">
      <c r="A501" s="23" t="s">
        <v>1599</v>
      </c>
      <c r="B501" s="23" t="s">
        <v>8</v>
      </c>
      <c r="C501" s="9" t="s">
        <v>12</v>
      </c>
      <c r="D501" s="9" t="s">
        <v>13</v>
      </c>
      <c r="E501" s="136" t="s">
        <v>1515</v>
      </c>
      <c r="F501" s="5" t="str">
        <f t="shared" si="14"/>
        <v>86 0 00 00000</v>
      </c>
      <c r="G501" s="1" t="str">
        <f>INDEX('2017 реш'!$A:$B,MATCH($F501,'2017 реш'!$B:$B,0),1)</f>
        <v>Обеспечение деятельности контрольно-счетной
палаты города Ставрополя</v>
      </c>
      <c r="H501" s="553">
        <f t="shared" si="15"/>
        <v>1</v>
      </c>
    </row>
    <row r="502" spans="1:8" ht="37.5" hidden="1">
      <c r="A502" s="24" t="s">
        <v>1599</v>
      </c>
      <c r="B502" s="24" t="s">
        <v>15</v>
      </c>
      <c r="C502" s="25" t="s">
        <v>12</v>
      </c>
      <c r="D502" s="25" t="s">
        <v>13</v>
      </c>
      <c r="E502" s="223" t="s">
        <v>1517</v>
      </c>
      <c r="F502" s="5" t="str">
        <f t="shared" si="14"/>
        <v>86 1 00 00000</v>
      </c>
      <c r="G502" s="1" t="str">
        <f>INDEX('2017 реш'!$A:$B,MATCH($F502,'2017 реш'!$B:$B,0),1)</f>
        <v>Непрограммные расходы в рамках обеспечения деятельности контрольно-счетной палаты города Ставрополя</v>
      </c>
      <c r="H502" s="553">
        <f t="shared" si="15"/>
        <v>1</v>
      </c>
    </row>
    <row r="503" spans="1:8" ht="37.5" hidden="1">
      <c r="A503" s="28" t="s">
        <v>1599</v>
      </c>
      <c r="B503" s="28" t="s">
        <v>15</v>
      </c>
      <c r="C503" s="457" t="s">
        <v>12</v>
      </c>
      <c r="D503" s="59">
        <v>10010</v>
      </c>
      <c r="E503" s="190" t="s">
        <v>942</v>
      </c>
      <c r="F503" s="5" t="str">
        <f t="shared" si="14"/>
        <v>86 1 00 10010</v>
      </c>
      <c r="G503" s="1" t="str">
        <f>INDEX('2017 реш'!$A:$B,MATCH($F503,'2017 реш'!$B:$B,0),1)</f>
        <v>Расходы на обеспечение функций органов местного самоуправления города Ставрополя</v>
      </c>
      <c r="H503" s="553">
        <f t="shared" si="15"/>
        <v>1</v>
      </c>
    </row>
    <row r="504" spans="1:8" ht="37.5" hidden="1">
      <c r="A504" s="28" t="s">
        <v>1599</v>
      </c>
      <c r="B504" s="28" t="s">
        <v>15</v>
      </c>
      <c r="C504" s="457" t="s">
        <v>12</v>
      </c>
      <c r="D504" s="59">
        <v>10020</v>
      </c>
      <c r="E504" s="190" t="s">
        <v>945</v>
      </c>
      <c r="F504" s="5" t="str">
        <f t="shared" si="14"/>
        <v>86 1 00 10020</v>
      </c>
      <c r="G504" s="1" t="str">
        <f>INDEX('2017 реш'!$A:$B,MATCH($F504,'2017 реш'!$B:$B,0),1)</f>
        <v>Расходы на выплаты по оплате труда работников органов местного самоуправления города Ставрополя</v>
      </c>
      <c r="H504" s="553">
        <f t="shared" si="15"/>
        <v>1</v>
      </c>
    </row>
    <row r="505" spans="1:8" ht="67.5" hidden="1">
      <c r="A505" s="23" t="s">
        <v>1600</v>
      </c>
      <c r="B505" s="23" t="s">
        <v>8</v>
      </c>
      <c r="C505" s="9" t="s">
        <v>12</v>
      </c>
      <c r="D505" s="9" t="s">
        <v>13</v>
      </c>
      <c r="E505" s="136" t="s">
        <v>1521</v>
      </c>
      <c r="F505" s="5" t="str">
        <f t="shared" si="14"/>
        <v>98 0 00 00000</v>
      </c>
      <c r="G505" s="1" t="str">
        <f>INDEX('2017 реш'!$A:$B,MATCH($F505,'2017 реш'!$B:$B,0),1)</f>
        <v>Реализация иных функций Ставропольской городской Думы, администрации города Ставрополя, ее отраслевых (функциональных) и территориальных органов</v>
      </c>
      <c r="H505" s="553">
        <f t="shared" si="15"/>
        <v>1</v>
      </c>
    </row>
    <row r="506" spans="1:8" hidden="1">
      <c r="A506" s="24" t="s">
        <v>1600</v>
      </c>
      <c r="B506" s="24" t="s">
        <v>15</v>
      </c>
      <c r="C506" s="25" t="s">
        <v>12</v>
      </c>
      <c r="D506" s="25" t="s">
        <v>13</v>
      </c>
      <c r="E506" s="232" t="s">
        <v>1523</v>
      </c>
      <c r="F506" s="5" t="str">
        <f t="shared" si="14"/>
        <v>98 1 00 00000</v>
      </c>
      <c r="G506" s="1" t="str">
        <f>INDEX('2017 реш'!$A:$B,MATCH($F506,'2017 реш'!$B:$B,0),1)</f>
        <v>Иные непрограммные мероприятия</v>
      </c>
      <c r="H506" s="553">
        <f t="shared" si="15"/>
        <v>1</v>
      </c>
    </row>
    <row r="507" spans="1:8" s="670" customFormat="1" ht="37.5">
      <c r="A507" s="84" t="s">
        <v>1600</v>
      </c>
      <c r="B507" s="84" t="s">
        <v>15</v>
      </c>
      <c r="C507" s="301" t="s">
        <v>12</v>
      </c>
      <c r="D507" s="305">
        <v>10050</v>
      </c>
      <c r="E507" s="674" t="s">
        <v>1525</v>
      </c>
      <c r="F507" s="320" t="str">
        <f t="shared" si="14"/>
        <v>98 1 00 10050</v>
      </c>
      <c r="G507" s="668" t="e">
        <f>INDEX('2017 реш'!$A:$B,MATCH($F507,'2017 реш'!$B:$B,0),1)</f>
        <v>#N/A</v>
      </c>
      <c r="H507" s="669" t="e">
        <f t="shared" si="15"/>
        <v>#N/A</v>
      </c>
    </row>
    <row r="508" spans="1:8" hidden="1">
      <c r="A508" s="539" t="s">
        <v>1600</v>
      </c>
      <c r="B508" s="539" t="s">
        <v>15</v>
      </c>
      <c r="C508" s="537" t="s">
        <v>12</v>
      </c>
      <c r="D508" s="547">
        <v>20020</v>
      </c>
      <c r="E508" s="535" t="s">
        <v>661</v>
      </c>
      <c r="F508" s="5" t="str">
        <f t="shared" si="14"/>
        <v>98 1 00 20020</v>
      </c>
      <c r="G508" s="1" t="str">
        <f>INDEX('2017 реш'!$A:$B,MATCH($F508,'2017 реш'!$B:$B,0),1)</f>
        <v>Резервный фонд администрации города Ставрополя</v>
      </c>
      <c r="H508" s="553">
        <f t="shared" si="15"/>
        <v>1</v>
      </c>
    </row>
    <row r="509" spans="1:8" ht="37.5" hidden="1">
      <c r="A509" s="28" t="s">
        <v>1600</v>
      </c>
      <c r="B509" s="28" t="s">
        <v>15</v>
      </c>
      <c r="C509" s="457" t="s">
        <v>12</v>
      </c>
      <c r="D509" s="59">
        <v>20110</v>
      </c>
      <c r="E509" s="271" t="s">
        <v>1086</v>
      </c>
      <c r="F509" s="5" t="str">
        <f t="shared" si="14"/>
        <v>98 1 00 20110</v>
      </c>
      <c r="G509" s="1" t="str">
        <f>INDEX('2017 реш'!$A:$B,MATCH($F509,'2017 реш'!$B:$B,0),1)</f>
        <v>Расходы на реализацию проекта «Здоровые города» в городе Ставрополе</v>
      </c>
      <c r="H509" s="553">
        <f t="shared" si="15"/>
        <v>1</v>
      </c>
    </row>
    <row r="510" spans="1:8" s="670" customFormat="1" ht="112.5">
      <c r="A510" s="84" t="s">
        <v>1600</v>
      </c>
      <c r="B510" s="84" t="s">
        <v>15</v>
      </c>
      <c r="C510" s="301" t="s">
        <v>12</v>
      </c>
      <c r="D510" s="305">
        <v>20750</v>
      </c>
      <c r="E510" s="341" t="s">
        <v>1528</v>
      </c>
      <c r="F510" s="320" t="str">
        <f t="shared" si="14"/>
        <v>98 1 00 20750</v>
      </c>
      <c r="G510" s="668" t="e">
        <f>INDEX('2017 реш'!$A:$B,MATCH($F510,'2017 реш'!$B:$B,0),1)</f>
        <v>#N/A</v>
      </c>
      <c r="H510" s="669" t="e">
        <f t="shared" si="15"/>
        <v>#N/A</v>
      </c>
    </row>
    <row r="511" spans="1:8" ht="112.5" hidden="1">
      <c r="A511" s="28" t="s">
        <v>1600</v>
      </c>
      <c r="B511" s="28" t="s">
        <v>15</v>
      </c>
      <c r="C511" s="457" t="s">
        <v>12</v>
      </c>
      <c r="D511" s="59">
        <v>20910</v>
      </c>
      <c r="E511" s="310" t="s">
        <v>2231</v>
      </c>
      <c r="F511" s="5" t="str">
        <f t="shared" si="14"/>
        <v>98 1 00 20910</v>
      </c>
      <c r="G511" s="1" t="str">
        <f>INDEX('2017 реш'!$A:$B,MATCH($F511,'2017 реш'!$B:$B,0),1)</f>
        <v>Субсидия МАУК «Ставропольский Дворец культуры и спорта» на осуществление расходов на применение мер принудительного исполнения требования исполнительного документа о демонтаже самовольно возведенных помещений в порядке, установленном п. 9 ст. 107 Федерального закона от 02.10.2007 г. № 229-ФЗ «Об исполнительном производстве»</v>
      </c>
      <c r="H511" s="553">
        <f t="shared" si="15"/>
        <v>1</v>
      </c>
    </row>
    <row r="512" spans="1:8" ht="45" hidden="1">
      <c r="A512" s="23">
        <v>72</v>
      </c>
      <c r="B512" s="23">
        <v>0</v>
      </c>
      <c r="C512" s="9" t="s">
        <v>12</v>
      </c>
      <c r="D512" s="9" t="s">
        <v>13</v>
      </c>
      <c r="E512" s="136" t="s">
        <v>1013</v>
      </c>
      <c r="F512" s="5" t="str">
        <f t="shared" si="14"/>
        <v>72 0 00 00000</v>
      </c>
      <c r="G512" s="1" t="str">
        <f>INDEX('2017 реш'!$A:$B,MATCH($F512,'2017 реш'!$B:$B,0),1)</f>
        <v>Обеспечения деятельности комитета по управлению муниципальным имуществом города Ставрополя</v>
      </c>
      <c r="H512" s="553">
        <f t="shared" si="15"/>
        <v>0</v>
      </c>
    </row>
    <row r="513" spans="1:8" hidden="1">
      <c r="A513" s="24">
        <v>72</v>
      </c>
      <c r="B513" s="24" t="s">
        <v>94</v>
      </c>
      <c r="C513" s="25" t="s">
        <v>12</v>
      </c>
      <c r="D513" s="25" t="s">
        <v>13</v>
      </c>
      <c r="E513" s="223" t="s">
        <v>1023</v>
      </c>
      <c r="F513" s="5" t="str">
        <f t="shared" si="14"/>
        <v>72 2 00 00000</v>
      </c>
      <c r="G513" s="1" t="str">
        <f>INDEX('2017 реш'!$A:$B,MATCH($F513,'2017 реш'!$B:$B,0),1)</f>
        <v>Расходы, предусмотренные на иные цели</v>
      </c>
      <c r="H513" s="553">
        <f t="shared" si="15"/>
        <v>1</v>
      </c>
    </row>
    <row r="514" spans="1:8" ht="75" hidden="1">
      <c r="A514" s="14" t="s">
        <v>1594</v>
      </c>
      <c r="B514" s="14" t="s">
        <v>94</v>
      </c>
      <c r="C514" s="440" t="s">
        <v>12</v>
      </c>
      <c r="D514" s="440" t="s">
        <v>2227</v>
      </c>
      <c r="E514" s="310" t="s">
        <v>2228</v>
      </c>
      <c r="F514" s="5" t="str">
        <f t="shared" si="14"/>
        <v>72 2 00 20950</v>
      </c>
      <c r="G514" s="1" t="str">
        <f>INDEX('2017 реш'!$A:$B,MATCH($F514,'2017 реш'!$B:$B,0),1)</f>
        <v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 (в том числе проектно-сметная документация)</v>
      </c>
      <c r="H514" s="553">
        <f t="shared" si="15"/>
        <v>1</v>
      </c>
    </row>
    <row r="515" spans="1:8" ht="75" hidden="1">
      <c r="A515" s="539" t="s">
        <v>1600</v>
      </c>
      <c r="B515" s="539" t="s">
        <v>15</v>
      </c>
      <c r="C515" s="537" t="s">
        <v>12</v>
      </c>
      <c r="D515" s="547">
        <v>21150</v>
      </c>
      <c r="E515" s="550" t="s">
        <v>2232</v>
      </c>
      <c r="F515" s="5" t="str">
        <f t="shared" si="14"/>
        <v>98 1 00 21150</v>
      </c>
      <c r="G515" s="1" t="str">
        <f>INDEX('2017 реш'!$A:$B,MATCH($F515,'2017 реш'!$B:$B,0),1)</f>
        <v xml:space="preserve">Предоставление субсидии на частичное возмещение затрат, связанных с временным размещением граждан, пострадавших в результате пожара в жилом доме по адресу: ул. Ясеновская, 56 в городе Ставрополе, в гостинице «Эльбрус»  </v>
      </c>
      <c r="H515" s="553">
        <f t="shared" si="15"/>
        <v>1</v>
      </c>
    </row>
    <row r="516" spans="1:8" ht="37.5" hidden="1">
      <c r="A516" s="539" t="s">
        <v>1600</v>
      </c>
      <c r="B516" s="539" t="s">
        <v>15</v>
      </c>
      <c r="C516" s="537" t="s">
        <v>12</v>
      </c>
      <c r="D516" s="547">
        <v>21170</v>
      </c>
      <c r="E516" s="550" t="s">
        <v>2325</v>
      </c>
      <c r="F516" s="5" t="str">
        <f t="shared" si="14"/>
        <v>98 1 00 21170</v>
      </c>
      <c r="G516" s="1" t="str">
        <f>INDEX('2017 реш'!$A:$B,MATCH($F516,'2017 реш'!$B:$B,0),1)</f>
        <v>Проведение отдельных мероприятий в области автомобильного транспорта</v>
      </c>
      <c r="H516" s="553">
        <f t="shared" si="15"/>
        <v>1</v>
      </c>
    </row>
    <row r="517" spans="1:8" ht="37.5" hidden="1">
      <c r="A517" s="28" t="s">
        <v>1600</v>
      </c>
      <c r="B517" s="28" t="s">
        <v>15</v>
      </c>
      <c r="C517" s="457" t="s">
        <v>12</v>
      </c>
      <c r="D517" s="59">
        <v>21350</v>
      </c>
      <c r="E517" s="272" t="s">
        <v>1905</v>
      </c>
      <c r="F517" s="5" t="str">
        <f t="shared" si="14"/>
        <v>98 1 00 21350</v>
      </c>
      <c r="G517" s="1" t="str">
        <f>INDEX('2017 реш'!$A:$B,MATCH($F517,'2017 реш'!$B:$B,0),1)</f>
        <v>Иные вопросы, связанные с общегосударственным управлением</v>
      </c>
      <c r="H517" s="553">
        <f t="shared" si="15"/>
        <v>1</v>
      </c>
    </row>
    <row r="518" spans="1:8" ht="37.5" hidden="1">
      <c r="A518" s="28" t="s">
        <v>1600</v>
      </c>
      <c r="B518" s="28" t="s">
        <v>15</v>
      </c>
      <c r="C518" s="457" t="s">
        <v>12</v>
      </c>
      <c r="D518" s="59">
        <v>21360</v>
      </c>
      <c r="E518" s="272" t="s">
        <v>1906</v>
      </c>
      <c r="F518" s="5" t="str">
        <f t="shared" si="14"/>
        <v>98 1 00 21360</v>
      </c>
      <c r="G518" s="1" t="str">
        <f>INDEX('2017 реш'!$A:$B,MATCH($F518,'2017 реш'!$B:$B,0),1)</f>
        <v>Выплата денежного вознаграждения за присвоение звания Почетного гражданина города Ставрополя</v>
      </c>
      <c r="H518" s="553">
        <f t="shared" si="15"/>
        <v>1</v>
      </c>
    </row>
    <row r="519" spans="1:8" ht="75" hidden="1">
      <c r="A519" s="28" t="s">
        <v>1600</v>
      </c>
      <c r="B519" s="28" t="s">
        <v>15</v>
      </c>
      <c r="C519" s="457" t="s">
        <v>12</v>
      </c>
      <c r="D519" s="59">
        <v>51200</v>
      </c>
      <c r="E519" s="271" t="s">
        <v>1812</v>
      </c>
      <c r="F519" s="5" t="str">
        <f t="shared" si="14"/>
        <v>98 1 00 51200</v>
      </c>
      <c r="G519" s="1" t="str">
        <f>INDEX('2017 реш'!$A:$B,MATCH($F519,'2017 реш'!$B:$B,0),1)</f>
        <v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H519" s="553">
        <f t="shared" si="15"/>
        <v>1</v>
      </c>
    </row>
    <row r="520" spans="1:8" ht="56.25" hidden="1">
      <c r="A520" s="539" t="s">
        <v>1600</v>
      </c>
      <c r="B520" s="539" t="s">
        <v>15</v>
      </c>
      <c r="C520" s="537" t="s">
        <v>12</v>
      </c>
      <c r="D520" s="547">
        <v>76610</v>
      </c>
      <c r="E520" s="542" t="s">
        <v>996</v>
      </c>
      <c r="F520" s="5" t="str">
        <f t="shared" si="14"/>
        <v>98 1 00 76610</v>
      </c>
      <c r="G520" s="1" t="str">
        <f>INDEX('2017 реш'!$A:$B,MATCH($F520,'2017 реш'!$B:$B,0),1)</f>
        <v>Возмещение расходов, связанных с материальным обеспечением деятельности депутатов Думы Ставропольского края и их помощников в Ставропольском крае</v>
      </c>
      <c r="H520" s="553">
        <f t="shared" si="15"/>
        <v>1</v>
      </c>
    </row>
    <row r="521" spans="1:8" ht="56.25" hidden="1">
      <c r="A521" s="24" t="s">
        <v>1600</v>
      </c>
      <c r="B521" s="24" t="s">
        <v>94</v>
      </c>
      <c r="C521" s="25" t="s">
        <v>12</v>
      </c>
      <c r="D521" s="25" t="s">
        <v>13</v>
      </c>
      <c r="E521" s="232" t="s">
        <v>1814</v>
      </c>
      <c r="F521" s="5" t="str">
        <f t="shared" ref="F521:F542" si="16">CONCATENATE(A521," ",B521," ",C521," ",D521)</f>
        <v>98 2 00 00000</v>
      </c>
      <c r="G521" s="1" t="str">
        <f>INDEX('2017 реш'!$A:$B,MATCH($F521,'2017 реш'!$B:$B,0),1)</f>
        <v>Расходы на исполнение обязательств в рамках реализации муниципальных программ города Ставрополя, действовавших до 01.01.2017, за счет остатков на 01.01.2017</v>
      </c>
      <c r="H521" s="553">
        <f t="shared" ref="H521:H542" si="17">IF(E521=G521,1,0)</f>
        <v>1</v>
      </c>
    </row>
    <row r="522" spans="1:8" ht="37.5" hidden="1">
      <c r="A522" s="440" t="s">
        <v>1600</v>
      </c>
      <c r="B522" s="440" t="s">
        <v>94</v>
      </c>
      <c r="C522" s="440" t="s">
        <v>12</v>
      </c>
      <c r="D522" s="440" t="s">
        <v>414</v>
      </c>
      <c r="E522" s="272" t="s">
        <v>1656</v>
      </c>
      <c r="F522" s="5" t="str">
        <f t="shared" si="16"/>
        <v>98 2 00 20130</v>
      </c>
      <c r="G522" s="1" t="str">
        <f>INDEX('2017 реш'!$A:$B,MATCH($F522,'2017 реш'!$B:$B,0),1)</f>
        <v>Расходы на ремонт автомобильных дорог общего пользования местного значения</v>
      </c>
      <c r="H522" s="553">
        <f t="shared" si="17"/>
        <v>1</v>
      </c>
    </row>
    <row r="523" spans="1:8" ht="37.5" hidden="1">
      <c r="A523" s="440" t="s">
        <v>1600</v>
      </c>
      <c r="B523" s="440" t="s">
        <v>94</v>
      </c>
      <c r="C523" s="440" t="s">
        <v>12</v>
      </c>
      <c r="D523" s="440" t="s">
        <v>374</v>
      </c>
      <c r="E523" s="272" t="s">
        <v>373</v>
      </c>
      <c r="F523" s="5" t="str">
        <f t="shared" si="16"/>
        <v>98 2 00 20190</v>
      </c>
      <c r="G523" s="1" t="str">
        <f>INDEX('2017 реш'!$A:$B,MATCH($F523,'2017 реш'!$B:$B,0),1)</f>
        <v>Расходы на проведение капитального ремонта муниципального жилищного фонда</v>
      </c>
      <c r="H523" s="553">
        <f t="shared" si="17"/>
        <v>1</v>
      </c>
    </row>
    <row r="524" spans="1:8" ht="37.5" hidden="1">
      <c r="A524" s="440" t="s">
        <v>1600</v>
      </c>
      <c r="B524" s="440" t="s">
        <v>94</v>
      </c>
      <c r="C524" s="440" t="s">
        <v>12</v>
      </c>
      <c r="D524" s="440" t="s">
        <v>472</v>
      </c>
      <c r="E524" s="272" t="s">
        <v>1668</v>
      </c>
      <c r="F524" s="5" t="str">
        <f t="shared" si="16"/>
        <v>98 2 00 20280</v>
      </c>
      <c r="G524" s="1" t="str">
        <f>INDEX('2017 реш'!$A:$B,MATCH($F524,'2017 реш'!$B:$B,0),1)</f>
        <v>Расходы на обеспечение уличного освещения территории города Ставрополя</v>
      </c>
      <c r="H524" s="553">
        <f t="shared" si="17"/>
        <v>1</v>
      </c>
    </row>
    <row r="525" spans="1:8" ht="56.25" hidden="1">
      <c r="A525" s="440" t="s">
        <v>1600</v>
      </c>
      <c r="B525" s="440" t="s">
        <v>94</v>
      </c>
      <c r="C525" s="440" t="s">
        <v>12</v>
      </c>
      <c r="D525" s="440" t="s">
        <v>463</v>
      </c>
      <c r="E525" s="272" t="s">
        <v>1667</v>
      </c>
      <c r="F525" s="5" t="str">
        <f t="shared" si="16"/>
        <v>98 2 00 20290</v>
      </c>
      <c r="G525" s="1" t="str">
        <f>INDEX('2017 реш'!$A:$B,MATCH($F525,'2017 реш'!$B:$B,0),1)</f>
        <v>Расходы на проектирование, устройство, благоустройство и содержание муниципальных общественных кладбищ города Ставрополя</v>
      </c>
      <c r="H525" s="553">
        <f t="shared" si="17"/>
        <v>0</v>
      </c>
    </row>
    <row r="526" spans="1:8" ht="37.5" hidden="1">
      <c r="A526" s="440" t="s">
        <v>1600</v>
      </c>
      <c r="B526" s="440" t="s">
        <v>94</v>
      </c>
      <c r="C526" s="440" t="s">
        <v>12</v>
      </c>
      <c r="D526" s="440" t="s">
        <v>477</v>
      </c>
      <c r="E526" s="272" t="s">
        <v>476</v>
      </c>
      <c r="F526" s="5" t="str">
        <f t="shared" si="16"/>
        <v>98 2 00 20300</v>
      </c>
      <c r="G526" s="1" t="str">
        <f>INDEX('2017 реш'!$A:$B,MATCH($F526,'2017 реш'!$B:$B,0),1)</f>
        <v>Расходы на прочие мероприятия по благоустройству территории города Ставрополя</v>
      </c>
      <c r="H526" s="553">
        <f t="shared" si="17"/>
        <v>1</v>
      </c>
    </row>
    <row r="527" spans="1:8" ht="37.5" hidden="1">
      <c r="A527" s="440" t="s">
        <v>1600</v>
      </c>
      <c r="B527" s="440" t="s">
        <v>94</v>
      </c>
      <c r="C527" s="440" t="s">
        <v>12</v>
      </c>
      <c r="D527" s="440" t="s">
        <v>503</v>
      </c>
      <c r="E527" s="272" t="s">
        <v>1679</v>
      </c>
      <c r="F527" s="5" t="str">
        <f t="shared" si="16"/>
        <v>98 2 00 20390</v>
      </c>
      <c r="G527" s="1" t="str">
        <f>INDEX('2017 реш'!$A:$B,MATCH($F527,'2017 реш'!$B:$B,0),1)</f>
        <v>Расходы на подготовку документов территориального планирования города Ставрополя</v>
      </c>
      <c r="H527" s="553">
        <f t="shared" si="17"/>
        <v>1</v>
      </c>
    </row>
    <row r="528" spans="1:8" ht="56.25" hidden="1">
      <c r="A528" s="440" t="s">
        <v>1600</v>
      </c>
      <c r="B528" s="440" t="s">
        <v>94</v>
      </c>
      <c r="C528" s="440" t="s">
        <v>12</v>
      </c>
      <c r="D528" s="440" t="s">
        <v>1877</v>
      </c>
      <c r="E528" s="272" t="s">
        <v>342</v>
      </c>
      <c r="F528" s="5" t="str">
        <f t="shared" si="16"/>
        <v>98 2 00 20530</v>
      </c>
      <c r="G528" s="1" t="str">
        <f>INDEX('2017 реш'!$A:$B,MATCH($F528,'2017 реш'!$B:$B,0),1)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H528" s="553">
        <f t="shared" si="17"/>
        <v>1</v>
      </c>
    </row>
    <row r="529" spans="1:8" ht="75" hidden="1">
      <c r="A529" s="440" t="s">
        <v>1600</v>
      </c>
      <c r="B529" s="440" t="s">
        <v>94</v>
      </c>
      <c r="C529" s="440" t="s">
        <v>12</v>
      </c>
      <c r="D529" s="440" t="s">
        <v>112</v>
      </c>
      <c r="E529" s="272" t="s">
        <v>1623</v>
      </c>
      <c r="F529" s="5" t="str">
        <f t="shared" si="16"/>
        <v>98 2 00 20560</v>
      </c>
      <c r="G529" s="1" t="str">
        <f>INDEX('2017 реш'!$A:$B,MATCH($F529,'2017 реш'!$B:$B,0),1)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H529" s="553">
        <f t="shared" si="17"/>
        <v>1</v>
      </c>
    </row>
    <row r="530" spans="1:8" ht="56.25" hidden="1">
      <c r="A530" s="440" t="s">
        <v>1600</v>
      </c>
      <c r="B530" s="440" t="s">
        <v>94</v>
      </c>
      <c r="C530" s="440" t="s">
        <v>12</v>
      </c>
      <c r="D530" s="440" t="s">
        <v>445</v>
      </c>
      <c r="E530" s="272" t="s">
        <v>1333</v>
      </c>
      <c r="F530" s="5" t="str">
        <f t="shared" si="16"/>
        <v>98 2 00 20570</v>
      </c>
      <c r="G530" s="1" t="str">
        <f>INDEX('2017 реш'!$A:$B,MATCH($F530,'2017 реш'!$B:$B,0),1)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H530" s="553">
        <f t="shared" si="17"/>
        <v>1</v>
      </c>
    </row>
    <row r="531" spans="1:8" ht="37.5" hidden="1">
      <c r="A531" s="440" t="s">
        <v>1600</v>
      </c>
      <c r="B531" s="440" t="s">
        <v>94</v>
      </c>
      <c r="C531" s="440" t="s">
        <v>12</v>
      </c>
      <c r="D531" s="440" t="s">
        <v>482</v>
      </c>
      <c r="E531" s="272" t="s">
        <v>481</v>
      </c>
      <c r="F531" s="5" t="str">
        <f t="shared" si="16"/>
        <v>98 2 00 20780</v>
      </c>
      <c r="G531" s="1" t="str">
        <f>INDEX('2017 реш'!$A:$B,MATCH($F531,'2017 реш'!$B:$B,0),1)</f>
        <v>Расходы на проведение мероприятий по озеленению территории города Ставрополя</v>
      </c>
      <c r="H531" s="553">
        <f t="shared" si="17"/>
        <v>1</v>
      </c>
    </row>
    <row r="532" spans="1:8" ht="93.75" hidden="1">
      <c r="A532" s="440" t="s">
        <v>1600</v>
      </c>
      <c r="B532" s="440" t="s">
        <v>94</v>
      </c>
      <c r="C532" s="440" t="s">
        <v>12</v>
      </c>
      <c r="D532" s="440" t="s">
        <v>492</v>
      </c>
      <c r="E532" s="328" t="s">
        <v>1346</v>
      </c>
      <c r="F532" s="5" t="str">
        <f t="shared" si="16"/>
        <v>98 2 00 20800</v>
      </c>
      <c r="G532" s="1" t="str">
        <f>INDEX('2017 реш'!$A:$B,MATCH($F532,'2017 реш'!$B:$B,0),1)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H532" s="553">
        <f t="shared" si="17"/>
        <v>1</v>
      </c>
    </row>
    <row r="533" spans="1:8" s="670" customFormat="1" ht="37.5">
      <c r="A533" s="424" t="s">
        <v>1600</v>
      </c>
      <c r="B533" s="424" t="s">
        <v>94</v>
      </c>
      <c r="C533" s="424" t="s">
        <v>12</v>
      </c>
      <c r="D533" s="424" t="s">
        <v>1880</v>
      </c>
      <c r="E533" s="425" t="s">
        <v>1828</v>
      </c>
      <c r="F533" s="320" t="str">
        <f t="shared" si="16"/>
        <v>98 2 00 21340</v>
      </c>
      <c r="G533" s="668" t="e">
        <f>INDEX('2017 реш'!$A:$B,MATCH($F533,'2017 реш'!$B:$B,0),1)</f>
        <v>#N/A</v>
      </c>
      <c r="H533" s="669" t="e">
        <f t="shared" si="17"/>
        <v>#N/A</v>
      </c>
    </row>
    <row r="534" spans="1:8" ht="56.25" hidden="1">
      <c r="A534" s="534" t="s">
        <v>1600</v>
      </c>
      <c r="B534" s="534" t="s">
        <v>94</v>
      </c>
      <c r="C534" s="534" t="s">
        <v>12</v>
      </c>
      <c r="D534" s="534" t="s">
        <v>101</v>
      </c>
      <c r="E534" s="565" t="s">
        <v>100</v>
      </c>
      <c r="F534" s="5" t="str">
        <f t="shared" si="16"/>
        <v>98 2 00 40010</v>
      </c>
      <c r="G534" s="1" t="str">
        <f>INDEX('2017 реш'!$A:$B,MATCH($F534,'2017 реш'!$B:$B,0),1)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H534" s="553">
        <f t="shared" si="17"/>
        <v>1</v>
      </c>
    </row>
    <row r="535" spans="1:8" ht="93.75" hidden="1">
      <c r="A535" s="440" t="s">
        <v>1600</v>
      </c>
      <c r="B535" s="440" t="s">
        <v>94</v>
      </c>
      <c r="C535" s="440" t="s">
        <v>12</v>
      </c>
      <c r="D535" s="440" t="s">
        <v>439</v>
      </c>
      <c r="E535" s="272" t="s">
        <v>1663</v>
      </c>
      <c r="F535" s="5" t="str">
        <f t="shared" si="16"/>
        <v>98 2 00 60090</v>
      </c>
      <c r="G535" s="1" t="str">
        <f>INDEX('2017 реш'!$A:$B,MATCH($F535,'2017 реш'!$B:$B,0),1)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H535" s="553">
        <f t="shared" si="17"/>
        <v>1</v>
      </c>
    </row>
    <row r="536" spans="1:8" ht="75" hidden="1">
      <c r="A536" s="440" t="s">
        <v>1600</v>
      </c>
      <c r="B536" s="440" t="s">
        <v>94</v>
      </c>
      <c r="C536" s="440" t="s">
        <v>12</v>
      </c>
      <c r="D536" s="440" t="s">
        <v>1561</v>
      </c>
      <c r="E536" s="272" t="s">
        <v>1326</v>
      </c>
      <c r="F536" s="5" t="str">
        <f t="shared" si="16"/>
        <v>98 2 00 76470</v>
      </c>
      <c r="G536" s="1" t="str">
        <f>INDEX('2017 реш'!$A:$B,MATCH($F536,'2017 реш'!$B:$B,0),1)</f>
        <v>Капитальный ремонт и ремонт дворовых территорий многоквартирных домов, проездов к дворовым территориям многоквартирных домов населенных пунктов за счет средств краевого бюджета</v>
      </c>
      <c r="H536" s="553">
        <f t="shared" si="17"/>
        <v>1</v>
      </c>
    </row>
    <row r="537" spans="1:8" ht="75" hidden="1">
      <c r="A537" s="440" t="s">
        <v>1600</v>
      </c>
      <c r="B537" s="440" t="s">
        <v>94</v>
      </c>
      <c r="C537" s="440" t="s">
        <v>12</v>
      </c>
      <c r="D537" s="440" t="s">
        <v>1573</v>
      </c>
      <c r="E537" s="272" t="s">
        <v>1364</v>
      </c>
      <c r="F537" s="5" t="str">
        <f t="shared" si="16"/>
        <v>98 2 00 76910</v>
      </c>
      <c r="G537" s="1" t="str">
        <f>INDEX('2017 реш'!$A:$B,MATCH($F537,'2017 реш'!$B:$B,0),1)</f>
        <v>Обеспечение мероприятий, реализуемых без участия средств государственной корпорации - Фонда содействия реформированию жилищно-коммунального хозяйства, по переселению граждан из аварийного жилищного фонда</v>
      </c>
      <c r="H537" s="553">
        <f t="shared" si="17"/>
        <v>1</v>
      </c>
    </row>
    <row r="538" spans="1:8" ht="75" hidden="1">
      <c r="A538" s="440" t="s">
        <v>1600</v>
      </c>
      <c r="B538" s="440" t="s">
        <v>94</v>
      </c>
      <c r="C538" s="440" t="s">
        <v>12</v>
      </c>
      <c r="D538" s="440" t="s">
        <v>1881</v>
      </c>
      <c r="E538" s="272" t="s">
        <v>309</v>
      </c>
      <c r="F538" s="5" t="str">
        <f t="shared" si="16"/>
        <v>98 2 00 80020</v>
      </c>
      <c r="G538" s="1" t="str">
        <f>INDEX('2017 реш'!$A:$B,MATCH($F538,'2017 реш'!$B:$B,0),1)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H538" s="553">
        <f t="shared" si="17"/>
        <v>1</v>
      </c>
    </row>
    <row r="539" spans="1:8" ht="37.5" hidden="1">
      <c r="A539" s="440" t="s">
        <v>1600</v>
      </c>
      <c r="B539" s="440" t="s">
        <v>94</v>
      </c>
      <c r="C539" s="440" t="s">
        <v>12</v>
      </c>
      <c r="D539" s="440" t="s">
        <v>1882</v>
      </c>
      <c r="E539" s="272" t="s">
        <v>254</v>
      </c>
      <c r="F539" s="5" t="str">
        <f t="shared" si="16"/>
        <v>98 2 00 80080</v>
      </c>
      <c r="G539" s="1" t="str">
        <f>INDEX('2017 реш'!$A:$B,MATCH($F539,'2017 реш'!$B:$B,0),1)</f>
        <v>Предоставление мер социальной поддержки Почетным гражданам города Ставрополя</v>
      </c>
      <c r="H539" s="553">
        <f t="shared" si="17"/>
        <v>1</v>
      </c>
    </row>
    <row r="540" spans="1:8" ht="112.5" hidden="1">
      <c r="A540" s="440" t="s">
        <v>1600</v>
      </c>
      <c r="B540" s="440" t="s">
        <v>94</v>
      </c>
      <c r="C540" s="440" t="s">
        <v>12</v>
      </c>
      <c r="D540" s="440" t="s">
        <v>1547</v>
      </c>
      <c r="E540" s="272" t="s">
        <v>1266</v>
      </c>
      <c r="F540" s="5" t="str">
        <f t="shared" si="16"/>
        <v>98 2 00 L1122</v>
      </c>
      <c r="G540" s="1" t="str">
        <f>INDEX('2017 реш'!$A:$B,MATCH($F540,'2017 реш'!$B:$B,0),1)</f>
        <v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v>
      </c>
      <c r="H540" s="553">
        <f t="shared" si="17"/>
        <v>1</v>
      </c>
    </row>
    <row r="541" spans="1:8" ht="75" hidden="1">
      <c r="A541" s="440" t="s">
        <v>1600</v>
      </c>
      <c r="B541" s="440" t="s">
        <v>94</v>
      </c>
      <c r="C541" s="440" t="s">
        <v>12</v>
      </c>
      <c r="D541" s="440" t="s">
        <v>1563</v>
      </c>
      <c r="E541" s="272" t="s">
        <v>1665</v>
      </c>
      <c r="F541" s="5" t="str">
        <f t="shared" si="16"/>
        <v>98 2 00 S6470</v>
      </c>
      <c r="G541" s="1" t="str">
        <f>INDEX('2017 реш'!$A:$B,MATCH($F541,'2017 реш'!$B:$B,0),1)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H541" s="553">
        <f t="shared" si="17"/>
        <v>1</v>
      </c>
    </row>
    <row r="542" spans="1:8" ht="37.5" hidden="1">
      <c r="A542" s="440" t="s">
        <v>1600</v>
      </c>
      <c r="B542" s="440" t="s">
        <v>94</v>
      </c>
      <c r="C542" s="440" t="s">
        <v>12</v>
      </c>
      <c r="D542" s="440" t="s">
        <v>1574</v>
      </c>
      <c r="E542" s="272" t="s">
        <v>525</v>
      </c>
      <c r="F542" s="5" t="str">
        <f t="shared" si="16"/>
        <v>98 2 00 S6910</v>
      </c>
      <c r="G542" s="1" t="str">
        <f>INDEX('2017 реш'!$A:$B,MATCH($F542,'2017 реш'!$B:$B,0),1)</f>
        <v>Обеспечение мероприятий по переселению граждан из аварийного жилищного фонда в городе Ставрополе</v>
      </c>
      <c r="H542" s="553">
        <f t="shared" si="17"/>
        <v>1</v>
      </c>
    </row>
  </sheetData>
  <autoFilter ref="A5:H542">
    <filterColumn colId="5">
      <colorFilter dxfId="3" cellColor="0"/>
    </filterColumn>
  </autoFilter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66"/>
    <pageSetUpPr fitToPage="1"/>
  </sheetPr>
  <dimension ref="A2:Q721"/>
  <sheetViews>
    <sheetView view="pageBreakPreview" zoomScale="56" zoomScaleNormal="75" zoomScaleSheetLayoutView="56" workbookViewId="0">
      <pane ySplit="5" topLeftCell="A476" activePane="bottomLeft" state="frozen"/>
      <selection activeCell="L1" sqref="L1:M1048576"/>
      <selection pane="bottomLeft" activeCell="L1" sqref="L1:M1048576"/>
    </sheetView>
  </sheetViews>
  <sheetFormatPr defaultColWidth="9.140625" defaultRowHeight="18.75"/>
  <cols>
    <col min="1" max="1" width="11.28515625" style="97" customWidth="1"/>
    <col min="2" max="2" width="5.5703125" style="97" customWidth="1"/>
    <col min="3" max="3" width="9.140625" style="98"/>
    <col min="4" max="4" width="16.7109375" style="99" customWidth="1"/>
    <col min="5" max="5" width="95.5703125" style="100" customWidth="1"/>
    <col min="6" max="6" width="14.5703125" style="4" customWidth="1"/>
    <col min="7" max="7" width="10.85546875" style="4" customWidth="1"/>
    <col min="8" max="8" width="17.140625" style="4" customWidth="1"/>
    <col min="9" max="9" width="13.5703125" style="4" customWidth="1"/>
    <col min="10" max="10" width="95.28515625" style="4" customWidth="1"/>
    <col min="11" max="11" width="16.42578125" style="5" customWidth="1"/>
    <col min="12" max="12" width="40.85546875" style="252" customWidth="1"/>
    <col min="13" max="13" width="16.42578125" style="5" customWidth="1"/>
    <col min="14" max="14" width="9.140625" style="6" customWidth="1"/>
    <col min="15" max="15" width="20.140625" style="5" customWidth="1"/>
    <col min="16" max="16" width="11.7109375" style="7" bestFit="1" customWidth="1"/>
    <col min="17" max="17" width="11.7109375" style="6" bestFit="1" customWidth="1"/>
    <col min="18" max="16384" width="9.140625" style="6"/>
  </cols>
  <sheetData>
    <row r="2" spans="1:17" s="2" customFormat="1">
      <c r="A2" s="465" t="s">
        <v>1538</v>
      </c>
      <c r="B2" s="466"/>
      <c r="C2" s="467"/>
      <c r="D2" s="467"/>
      <c r="E2" s="467"/>
      <c r="F2" s="468"/>
      <c r="G2" s="468"/>
      <c r="H2" s="468"/>
      <c r="I2" s="468"/>
      <c r="J2" s="468"/>
      <c r="K2" s="1"/>
      <c r="L2" s="251"/>
      <c r="M2" s="1"/>
      <c r="O2" s="1"/>
      <c r="P2" s="3"/>
    </row>
    <row r="3" spans="1:17">
      <c r="A3" s="63"/>
      <c r="B3" s="63"/>
      <c r="C3" s="64"/>
      <c r="D3" s="65"/>
      <c r="E3" s="66"/>
    </row>
    <row r="4" spans="1:17">
      <c r="A4" s="469"/>
      <c r="B4" s="470"/>
      <c r="C4" s="471"/>
      <c r="D4" s="471"/>
      <c r="E4" s="471"/>
    </row>
    <row r="5" spans="1:17" ht="112.5">
      <c r="A5" s="67" t="s">
        <v>0</v>
      </c>
      <c r="B5" s="67" t="s">
        <v>1</v>
      </c>
      <c r="C5" s="143" t="s">
        <v>2</v>
      </c>
      <c r="D5" s="144" t="s">
        <v>3</v>
      </c>
      <c r="E5" s="144" t="s">
        <v>4</v>
      </c>
      <c r="F5" s="145" t="s">
        <v>0</v>
      </c>
      <c r="G5" s="145" t="s">
        <v>1</v>
      </c>
      <c r="H5" s="145" t="s">
        <v>5</v>
      </c>
      <c r="I5" s="145" t="s">
        <v>6</v>
      </c>
      <c r="J5" s="146" t="s">
        <v>4</v>
      </c>
    </row>
    <row r="6" spans="1:17">
      <c r="A6" s="67">
        <v>1</v>
      </c>
      <c r="B6" s="67">
        <v>2</v>
      </c>
      <c r="C6" s="68">
        <v>3</v>
      </c>
      <c r="D6" s="68">
        <v>4</v>
      </c>
      <c r="E6" s="68">
        <v>5</v>
      </c>
      <c r="F6" s="8">
        <v>6</v>
      </c>
      <c r="G6" s="8">
        <v>7</v>
      </c>
      <c r="H6" s="8">
        <v>8</v>
      </c>
      <c r="I6" s="8">
        <v>9</v>
      </c>
      <c r="J6" s="8">
        <v>10</v>
      </c>
    </row>
    <row r="7" spans="1:17" ht="45">
      <c r="A7" s="147" t="s">
        <v>7</v>
      </c>
      <c r="B7" s="147" t="s">
        <v>8</v>
      </c>
      <c r="C7" s="148" t="s">
        <v>9</v>
      </c>
      <c r="D7" s="149" t="s">
        <v>10</v>
      </c>
      <c r="E7" s="150" t="s">
        <v>11</v>
      </c>
      <c r="F7" s="9" t="s">
        <v>7</v>
      </c>
      <c r="G7" s="9" t="s">
        <v>8</v>
      </c>
      <c r="H7" s="9" t="s">
        <v>12</v>
      </c>
      <c r="I7" s="9" t="s">
        <v>13</v>
      </c>
      <c r="J7" s="10" t="e">
        <f>VLOOKUP($K7,#REF!,2,0)</f>
        <v>#REF!</v>
      </c>
      <c r="K7" s="5" t="str">
        <f>CONCATENATE(F7," ",G7," ",H7," ",I7)</f>
        <v>01 0 00 00000</v>
      </c>
      <c r="L7" s="252" t="e">
        <f>VLOOKUP(O7,#REF!,2,0)</f>
        <v>#REF!</v>
      </c>
      <c r="O7" s="11" t="s">
        <v>14</v>
      </c>
      <c r="P7" s="7" t="b">
        <f t="shared" ref="P7:P60" si="0">K7=O7</f>
        <v>1</v>
      </c>
      <c r="Q7" s="7" t="e">
        <f>J7=L7</f>
        <v>#REF!</v>
      </c>
    </row>
    <row r="8" spans="1:17" ht="37.5">
      <c r="A8" s="151" t="s">
        <v>7</v>
      </c>
      <c r="B8" s="151" t="s">
        <v>15</v>
      </c>
      <c r="C8" s="152" t="s">
        <v>9</v>
      </c>
      <c r="D8" s="153" t="s">
        <v>16</v>
      </c>
      <c r="E8" s="154" t="s">
        <v>17</v>
      </c>
      <c r="F8" s="25" t="s">
        <v>7</v>
      </c>
      <c r="G8" s="25" t="s">
        <v>15</v>
      </c>
      <c r="H8" s="25" t="s">
        <v>12</v>
      </c>
      <c r="I8" s="25" t="s">
        <v>13</v>
      </c>
      <c r="J8" s="26" t="e">
        <f>VLOOKUP($K8,#REF!,2,0)</f>
        <v>#REF!</v>
      </c>
      <c r="K8" s="5" t="str">
        <f>CONCATENATE(F8," ",G8," ",H8," ",I8)</f>
        <v>01 1 00 00000</v>
      </c>
      <c r="L8" s="252" t="e">
        <f>VLOOKUP(O8,#REF!,2,0)</f>
        <v>#REF!</v>
      </c>
      <c r="O8" s="12" t="s">
        <v>18</v>
      </c>
      <c r="P8" s="7" t="b">
        <f t="shared" si="0"/>
        <v>1</v>
      </c>
      <c r="Q8" s="7" t="e">
        <f t="shared" ref="Q8:Q71" si="1">J8=L8</f>
        <v>#REF!</v>
      </c>
    </row>
    <row r="9" spans="1:17" ht="19.5">
      <c r="A9" s="155"/>
      <c r="B9" s="155"/>
      <c r="C9" s="156"/>
      <c r="D9" s="157"/>
      <c r="E9" s="158"/>
      <c r="F9" s="159" t="s">
        <v>7</v>
      </c>
      <c r="G9" s="159" t="s">
        <v>15</v>
      </c>
      <c r="H9" s="159" t="s">
        <v>7</v>
      </c>
      <c r="I9" s="159" t="s">
        <v>13</v>
      </c>
      <c r="J9" s="160" t="e">
        <f>VLOOKUP($K9,#REF!,2,0)</f>
        <v>#REF!</v>
      </c>
      <c r="K9" s="5" t="str">
        <f>CONCATENATE(F9," ",G9," ",H9," ",I9)</f>
        <v>01 1 01 00000</v>
      </c>
      <c r="L9" s="252" t="e">
        <f>VLOOKUP(O9,#REF!,2,0)</f>
        <v>#REF!</v>
      </c>
      <c r="O9" s="13" t="s">
        <v>19</v>
      </c>
      <c r="P9" s="7" t="b">
        <f t="shared" si="0"/>
        <v>1</v>
      </c>
      <c r="Q9" s="7" t="e">
        <f t="shared" si="1"/>
        <v>#REF!</v>
      </c>
    </row>
    <row r="10" spans="1:17" ht="36" customHeight="1">
      <c r="A10" s="69" t="s">
        <v>7</v>
      </c>
      <c r="B10" s="69" t="s">
        <v>15</v>
      </c>
      <c r="C10" s="70">
        <v>1113</v>
      </c>
      <c r="D10" s="71" t="s">
        <v>20</v>
      </c>
      <c r="E10" s="72" t="s">
        <v>21</v>
      </c>
      <c r="F10" s="472" t="s">
        <v>7</v>
      </c>
      <c r="G10" s="472" t="s">
        <v>15</v>
      </c>
      <c r="H10" s="472" t="s">
        <v>7</v>
      </c>
      <c r="I10" s="472" t="s">
        <v>22</v>
      </c>
      <c r="J10" s="473" t="e">
        <f>VLOOKUP($K10,#REF!,2,0)</f>
        <v>#REF!</v>
      </c>
      <c r="K10" s="5" t="str">
        <f>CONCATENATE(F10," ",G10," ",H10," ",I10)</f>
        <v>01 1 01 11010</v>
      </c>
      <c r="L10" s="252" t="e">
        <f>VLOOKUP(O10,#REF!,2,0)</f>
        <v>#REF!</v>
      </c>
      <c r="O10" s="13" t="s">
        <v>23</v>
      </c>
      <c r="P10" s="7" t="b">
        <f t="shared" si="0"/>
        <v>1</v>
      </c>
      <c r="Q10" s="7" t="e">
        <f t="shared" si="1"/>
        <v>#REF!</v>
      </c>
    </row>
    <row r="11" spans="1:17" ht="37.5">
      <c r="A11" s="73" t="s">
        <v>7</v>
      </c>
      <c r="B11" s="73" t="s">
        <v>15</v>
      </c>
      <c r="C11" s="74">
        <v>2031</v>
      </c>
      <c r="D11" s="75" t="s">
        <v>32</v>
      </c>
      <c r="E11" s="76" t="s">
        <v>33</v>
      </c>
      <c r="F11" s="472"/>
      <c r="G11" s="472"/>
      <c r="H11" s="472"/>
      <c r="I11" s="472"/>
      <c r="J11" s="473"/>
      <c r="L11" s="252" t="e">
        <f>VLOOKUP(O11,#REF!,2,0)</f>
        <v>#REF!</v>
      </c>
      <c r="O11" s="13"/>
      <c r="P11" s="7" t="b">
        <f t="shared" si="0"/>
        <v>1</v>
      </c>
      <c r="Q11" s="7" t="e">
        <f t="shared" si="1"/>
        <v>#REF!</v>
      </c>
    </row>
    <row r="12" spans="1:17" ht="37.5">
      <c r="A12" s="73" t="s">
        <v>7</v>
      </c>
      <c r="B12" s="73" t="s">
        <v>15</v>
      </c>
      <c r="C12" s="74">
        <v>2032</v>
      </c>
      <c r="D12" s="75" t="s">
        <v>35</v>
      </c>
      <c r="E12" s="76" t="s">
        <v>36</v>
      </c>
      <c r="F12" s="472"/>
      <c r="G12" s="472"/>
      <c r="H12" s="472"/>
      <c r="I12" s="472"/>
      <c r="J12" s="473"/>
      <c r="L12" s="252" t="e">
        <f>VLOOKUP(O12,#REF!,2,0)</f>
        <v>#REF!</v>
      </c>
      <c r="O12" s="13"/>
      <c r="P12" s="7" t="b">
        <f t="shared" si="0"/>
        <v>1</v>
      </c>
      <c r="Q12" s="7" t="e">
        <f t="shared" si="1"/>
        <v>#REF!</v>
      </c>
    </row>
    <row r="13" spans="1:17" s="4" customFormat="1" ht="131.25">
      <c r="A13" s="73" t="s">
        <v>7</v>
      </c>
      <c r="B13" s="73" t="s">
        <v>15</v>
      </c>
      <c r="C13" s="74">
        <v>7614</v>
      </c>
      <c r="D13" s="75" t="s">
        <v>24</v>
      </c>
      <c r="E13" s="76" t="s">
        <v>25</v>
      </c>
      <c r="F13" s="15" t="s">
        <v>7</v>
      </c>
      <c r="G13" s="15" t="s">
        <v>15</v>
      </c>
      <c r="H13" s="15" t="s">
        <v>7</v>
      </c>
      <c r="I13" s="15" t="s">
        <v>26</v>
      </c>
      <c r="J13" s="16" t="e">
        <f>VLOOKUP($K13,#REF!,2,0)</f>
        <v>#REF!</v>
      </c>
      <c r="K13" s="5" t="str">
        <f>CONCATENATE(F13," ",G13," ",H13," ",I13)</f>
        <v>01 1 01 76140</v>
      </c>
      <c r="L13" s="252" t="e">
        <f>VLOOKUP(O13,#REF!,2,0)</f>
        <v>#REF!</v>
      </c>
      <c r="M13" s="5"/>
      <c r="O13" s="13" t="s">
        <v>27</v>
      </c>
      <c r="P13" s="7" t="b">
        <f t="shared" si="0"/>
        <v>1</v>
      </c>
      <c r="Q13" s="7" t="e">
        <f t="shared" si="1"/>
        <v>#REF!</v>
      </c>
    </row>
    <row r="14" spans="1:17" s="4" customFormat="1" ht="75">
      <c r="A14" s="73" t="s">
        <v>7</v>
      </c>
      <c r="B14" s="73">
        <v>1</v>
      </c>
      <c r="C14" s="74">
        <v>7657</v>
      </c>
      <c r="D14" s="75" t="s">
        <v>28</v>
      </c>
      <c r="E14" s="76" t="s">
        <v>29</v>
      </c>
      <c r="F14" s="15" t="s">
        <v>7</v>
      </c>
      <c r="G14" s="15" t="s">
        <v>15</v>
      </c>
      <c r="H14" s="15" t="s">
        <v>7</v>
      </c>
      <c r="I14" s="15" t="s">
        <v>30</v>
      </c>
      <c r="J14" s="18" t="e">
        <f>VLOOKUP($K14,#REF!,2,0)</f>
        <v>#REF!</v>
      </c>
      <c r="K14" s="5" t="str">
        <f>CONCATENATE(F14," ",G14," ",H14," ",I14)</f>
        <v>01 1 01 77170</v>
      </c>
      <c r="L14" s="252" t="e">
        <f>VLOOKUP(O14,#REF!,2,0)</f>
        <v>#REF!</v>
      </c>
      <c r="M14" s="5"/>
      <c r="O14" s="13" t="s">
        <v>31</v>
      </c>
      <c r="P14" s="7" t="b">
        <f t="shared" si="0"/>
        <v>1</v>
      </c>
      <c r="Q14" s="7" t="e">
        <f t="shared" si="1"/>
        <v>#REF!</v>
      </c>
    </row>
    <row r="15" spans="1:17" s="19" customFormat="1">
      <c r="A15" s="73"/>
      <c r="B15" s="73"/>
      <c r="C15" s="74"/>
      <c r="D15" s="75"/>
      <c r="E15" s="29" t="s">
        <v>1537</v>
      </c>
      <c r="F15" s="15" t="s">
        <v>7</v>
      </c>
      <c r="G15" s="15" t="s">
        <v>15</v>
      </c>
      <c r="H15" s="15" t="s">
        <v>7</v>
      </c>
      <c r="I15" s="15" t="s">
        <v>1536</v>
      </c>
      <c r="J15" s="18" t="e">
        <f>VLOOKUP($K15,#REF!,2,0)</f>
        <v>#REF!</v>
      </c>
      <c r="K15" s="5" t="str">
        <f t="shared" ref="K15:K63" si="2">CONCATENATE(F15," ",G15," ",H15," ",I15)</f>
        <v>01 1 01 77250</v>
      </c>
      <c r="L15" s="252" t="e">
        <f>VLOOKUP(O15,#REF!,2,0)</f>
        <v>#REF!</v>
      </c>
      <c r="M15" s="5"/>
      <c r="N15" s="4"/>
      <c r="O15" s="13" t="s">
        <v>1233</v>
      </c>
      <c r="P15" s="7" t="b">
        <f t="shared" si="0"/>
        <v>1</v>
      </c>
      <c r="Q15" s="7" t="e">
        <f t="shared" si="1"/>
        <v>#REF!</v>
      </c>
    </row>
    <row r="16" spans="1:17" ht="19.5">
      <c r="A16" s="155"/>
      <c r="B16" s="155"/>
      <c r="C16" s="156"/>
      <c r="D16" s="157"/>
      <c r="E16" s="158"/>
      <c r="F16" s="159" t="s">
        <v>7</v>
      </c>
      <c r="G16" s="159" t="s">
        <v>15</v>
      </c>
      <c r="H16" s="159" t="s">
        <v>37</v>
      </c>
      <c r="I16" s="159" t="s">
        <v>13</v>
      </c>
      <c r="J16" s="160" t="e">
        <f>VLOOKUP($K16,#REF!,2,0)</f>
        <v>#REF!</v>
      </c>
      <c r="K16" s="5" t="str">
        <f t="shared" si="2"/>
        <v>01 1 02 00000</v>
      </c>
      <c r="L16" s="252" t="e">
        <f>VLOOKUP(O16,#REF!,2,0)</f>
        <v>#REF!</v>
      </c>
      <c r="N16" s="4"/>
      <c r="O16" s="13" t="s">
        <v>38</v>
      </c>
      <c r="P16" s="7" t="b">
        <f t="shared" si="0"/>
        <v>1</v>
      </c>
      <c r="Q16" s="7" t="e">
        <f t="shared" si="1"/>
        <v>#REF!</v>
      </c>
    </row>
    <row r="17" spans="1:17" s="19" customFormat="1" ht="37.5">
      <c r="A17" s="73" t="s">
        <v>7</v>
      </c>
      <c r="B17" s="73" t="s">
        <v>15</v>
      </c>
      <c r="C17" s="74">
        <v>1114</v>
      </c>
      <c r="D17" s="75" t="s">
        <v>39</v>
      </c>
      <c r="E17" s="76" t="s">
        <v>40</v>
      </c>
      <c r="F17" s="472" t="s">
        <v>7</v>
      </c>
      <c r="G17" s="472" t="s">
        <v>15</v>
      </c>
      <c r="H17" s="472" t="s">
        <v>37</v>
      </c>
      <c r="I17" s="472" t="s">
        <v>22</v>
      </c>
      <c r="J17" s="473" t="e">
        <f>VLOOKUP($K17,#REF!,2,0)</f>
        <v>#REF!</v>
      </c>
      <c r="K17" s="5" t="str">
        <f t="shared" si="2"/>
        <v>01 1 02 11010</v>
      </c>
      <c r="L17" s="252" t="e">
        <f>VLOOKUP(O17,#REF!,2,0)</f>
        <v>#REF!</v>
      </c>
      <c r="M17" s="5"/>
      <c r="N17" s="4"/>
      <c r="O17" s="13" t="s">
        <v>41</v>
      </c>
      <c r="P17" s="7" t="b">
        <f t="shared" si="0"/>
        <v>1</v>
      </c>
      <c r="Q17" s="7" t="e">
        <f t="shared" si="1"/>
        <v>#REF!</v>
      </c>
    </row>
    <row r="18" spans="1:17" s="19" customFormat="1" ht="37.5">
      <c r="A18" s="73" t="s">
        <v>7</v>
      </c>
      <c r="B18" s="73" t="s">
        <v>15</v>
      </c>
      <c r="C18" s="74">
        <v>1115</v>
      </c>
      <c r="D18" s="75" t="s">
        <v>42</v>
      </c>
      <c r="E18" s="76" t="s">
        <v>43</v>
      </c>
      <c r="F18" s="472"/>
      <c r="G18" s="472"/>
      <c r="H18" s="472"/>
      <c r="I18" s="472"/>
      <c r="J18" s="473"/>
      <c r="K18" s="5" t="str">
        <f t="shared" si="2"/>
        <v xml:space="preserve">   </v>
      </c>
      <c r="L18" s="252" t="e">
        <f>VLOOKUP(O18,#REF!,2,0)</f>
        <v>#REF!</v>
      </c>
      <c r="M18" s="5"/>
      <c r="N18" s="4"/>
      <c r="O18" s="13"/>
      <c r="P18" s="7" t="b">
        <f t="shared" si="0"/>
        <v>0</v>
      </c>
      <c r="Q18" s="7" t="e">
        <f t="shared" si="1"/>
        <v>#REF!</v>
      </c>
    </row>
    <row r="19" spans="1:17" s="4" customFormat="1" ht="159" customHeight="1">
      <c r="A19" s="69" t="s">
        <v>7</v>
      </c>
      <c r="B19" s="69" t="s">
        <v>15</v>
      </c>
      <c r="C19" s="70">
        <v>7613</v>
      </c>
      <c r="D19" s="71" t="s">
        <v>44</v>
      </c>
      <c r="E19" s="72" t="s">
        <v>45</v>
      </c>
      <c r="F19" s="15" t="s">
        <v>7</v>
      </c>
      <c r="G19" s="15" t="s">
        <v>15</v>
      </c>
      <c r="H19" s="15" t="s">
        <v>37</v>
      </c>
      <c r="I19" s="15" t="s">
        <v>46</v>
      </c>
      <c r="J19" s="18" t="e">
        <f>VLOOKUP($K19,#REF!,2,0)</f>
        <v>#REF!</v>
      </c>
      <c r="K19" s="5" t="str">
        <f t="shared" si="2"/>
        <v>01 1 02 77160</v>
      </c>
      <c r="L19" s="252" t="e">
        <f>VLOOKUP(O19,#REF!,2,0)</f>
        <v>#REF!</v>
      </c>
      <c r="M19" s="5"/>
      <c r="N19" s="19"/>
      <c r="O19" s="13" t="s">
        <v>47</v>
      </c>
      <c r="P19" s="7" t="b">
        <f t="shared" si="0"/>
        <v>1</v>
      </c>
      <c r="Q19" s="7" t="e">
        <f t="shared" si="1"/>
        <v>#REF!</v>
      </c>
    </row>
    <row r="20" spans="1:17" s="4" customFormat="1">
      <c r="A20" s="69"/>
      <c r="B20" s="69"/>
      <c r="C20" s="70"/>
      <c r="D20" s="71"/>
      <c r="E20" s="29" t="s">
        <v>1537</v>
      </c>
      <c r="F20" s="15" t="s">
        <v>7</v>
      </c>
      <c r="G20" s="15" t="s">
        <v>15</v>
      </c>
      <c r="H20" s="15" t="s">
        <v>37</v>
      </c>
      <c r="I20" s="15" t="s">
        <v>1536</v>
      </c>
      <c r="J20" s="18" t="e">
        <f>VLOOKUP($K20,#REF!,2,0)</f>
        <v>#REF!</v>
      </c>
      <c r="K20" s="5" t="str">
        <f t="shared" si="2"/>
        <v>01 1 02 77250</v>
      </c>
      <c r="L20" s="252" t="e">
        <f>VLOOKUP(O20,#REF!,2,0)</f>
        <v>#REF!</v>
      </c>
      <c r="M20" s="5"/>
      <c r="N20" s="19"/>
      <c r="O20" s="13" t="s">
        <v>1236</v>
      </c>
      <c r="P20" s="7" t="b">
        <f t="shared" si="0"/>
        <v>1</v>
      </c>
      <c r="Q20" s="7" t="e">
        <f t="shared" si="1"/>
        <v>#REF!</v>
      </c>
    </row>
    <row r="21" spans="1:17" s="20" customFormat="1" ht="50.45" customHeight="1">
      <c r="A21" s="155"/>
      <c r="B21" s="155"/>
      <c r="C21" s="156"/>
      <c r="D21" s="157"/>
      <c r="E21" s="158"/>
      <c r="F21" s="159" t="s">
        <v>7</v>
      </c>
      <c r="G21" s="159" t="s">
        <v>15</v>
      </c>
      <c r="H21" s="159" t="s">
        <v>48</v>
      </c>
      <c r="I21" s="159" t="s">
        <v>13</v>
      </c>
      <c r="J21" s="160" t="e">
        <f>VLOOKUP($K21,#REF!,2,0)</f>
        <v>#REF!</v>
      </c>
      <c r="K21" s="5" t="str">
        <f t="shared" si="2"/>
        <v>01 1 03 00000</v>
      </c>
      <c r="L21" s="252" t="e">
        <f>VLOOKUP(O21,#REF!,2,0)</f>
        <v>#REF!</v>
      </c>
      <c r="M21" s="5"/>
      <c r="N21" s="6"/>
      <c r="O21" s="13" t="s">
        <v>49</v>
      </c>
      <c r="P21" s="7" t="b">
        <f t="shared" si="0"/>
        <v>1</v>
      </c>
      <c r="Q21" s="7" t="e">
        <f t="shared" si="1"/>
        <v>#REF!</v>
      </c>
    </row>
    <row r="22" spans="1:17" s="4" customFormat="1" ht="75">
      <c r="A22" s="69" t="s">
        <v>7</v>
      </c>
      <c r="B22" s="69" t="s">
        <v>15</v>
      </c>
      <c r="C22" s="70">
        <v>1130</v>
      </c>
      <c r="D22" s="71" t="s">
        <v>50</v>
      </c>
      <c r="E22" s="72" t="s">
        <v>51</v>
      </c>
      <c r="F22" s="15" t="s">
        <v>7</v>
      </c>
      <c r="G22" s="15" t="s">
        <v>15</v>
      </c>
      <c r="H22" s="15" t="s">
        <v>48</v>
      </c>
      <c r="I22" s="15" t="s">
        <v>22</v>
      </c>
      <c r="J22" s="16" t="e">
        <f>VLOOKUP($K22,#REF!,2,0)</f>
        <v>#REF!</v>
      </c>
      <c r="K22" s="5" t="str">
        <f t="shared" si="2"/>
        <v>01 1 03 11010</v>
      </c>
      <c r="L22" s="252" t="e">
        <f>VLOOKUP(O22,#REF!,2,0)</f>
        <v>#REF!</v>
      </c>
      <c r="M22" s="5"/>
      <c r="N22" s="6"/>
      <c r="O22" s="13" t="s">
        <v>52</v>
      </c>
      <c r="P22" s="7" t="b">
        <f t="shared" si="0"/>
        <v>1</v>
      </c>
      <c r="Q22" s="7" t="e">
        <f t="shared" si="1"/>
        <v>#REF!</v>
      </c>
    </row>
    <row r="23" spans="1:17" s="21" customFormat="1">
      <c r="A23" s="69"/>
      <c r="B23" s="69"/>
      <c r="C23" s="70"/>
      <c r="D23" s="71"/>
      <c r="E23" s="29" t="s">
        <v>1537</v>
      </c>
      <c r="F23" s="15" t="s">
        <v>7</v>
      </c>
      <c r="G23" s="15" t="s">
        <v>15</v>
      </c>
      <c r="H23" s="15" t="s">
        <v>48</v>
      </c>
      <c r="I23" s="15" t="s">
        <v>1539</v>
      </c>
      <c r="J23" s="16" t="e">
        <f>VLOOKUP($K23,#REF!,2,0)</f>
        <v>#REF!</v>
      </c>
      <c r="K23" s="5" t="str">
        <f t="shared" si="2"/>
        <v>01 1 03 77080</v>
      </c>
      <c r="L23" s="252" t="e">
        <f>VLOOKUP(O23,#REF!,2,0)</f>
        <v>#REF!</v>
      </c>
      <c r="M23" s="5"/>
      <c r="N23" s="19"/>
      <c r="O23" s="13" t="s">
        <v>1239</v>
      </c>
      <c r="P23" s="7" t="b">
        <f t="shared" si="0"/>
        <v>1</v>
      </c>
      <c r="Q23" s="7" t="e">
        <f t="shared" si="1"/>
        <v>#REF!</v>
      </c>
    </row>
    <row r="24" spans="1:17" s="21" customFormat="1">
      <c r="A24" s="69"/>
      <c r="B24" s="69"/>
      <c r="C24" s="70"/>
      <c r="D24" s="71"/>
      <c r="E24" s="29" t="s">
        <v>1537</v>
      </c>
      <c r="F24" s="15" t="s">
        <v>7</v>
      </c>
      <c r="G24" s="15" t="s">
        <v>15</v>
      </c>
      <c r="H24" s="15" t="s">
        <v>48</v>
      </c>
      <c r="I24" s="15" t="s">
        <v>1536</v>
      </c>
      <c r="J24" s="16" t="e">
        <f>VLOOKUP($K24,#REF!,2,0)</f>
        <v>#REF!</v>
      </c>
      <c r="K24" s="5" t="str">
        <f t="shared" si="2"/>
        <v>01 1 03 77250</v>
      </c>
      <c r="L24" s="252" t="e">
        <f>VLOOKUP(O24,#REF!,2,0)</f>
        <v>#REF!</v>
      </c>
      <c r="M24" s="5"/>
      <c r="N24" s="20"/>
      <c r="O24" s="13" t="s">
        <v>1240</v>
      </c>
      <c r="P24" s="7" t="b">
        <f t="shared" si="0"/>
        <v>1</v>
      </c>
      <c r="Q24" s="7" t="e">
        <f t="shared" si="1"/>
        <v>#REF!</v>
      </c>
    </row>
    <row r="25" spans="1:17" ht="63.6" customHeight="1">
      <c r="A25" s="69"/>
      <c r="B25" s="69"/>
      <c r="C25" s="70"/>
      <c r="D25" s="71"/>
      <c r="E25" s="29" t="s">
        <v>1537</v>
      </c>
      <c r="F25" s="15" t="s">
        <v>7</v>
      </c>
      <c r="G25" s="15" t="s">
        <v>15</v>
      </c>
      <c r="H25" s="15" t="s">
        <v>48</v>
      </c>
      <c r="I25" s="15" t="s">
        <v>1540</v>
      </c>
      <c r="J25" s="16" t="e">
        <f>VLOOKUP($K25,#REF!,2,0)</f>
        <v>#REF!</v>
      </c>
      <c r="K25" s="5" t="str">
        <f t="shared" si="2"/>
        <v>01 1 03 S7080</v>
      </c>
      <c r="L25" s="252" t="e">
        <f>VLOOKUP(O25,#REF!,2,0)</f>
        <v>#REF!</v>
      </c>
      <c r="N25" s="4"/>
      <c r="O25" s="13" t="s">
        <v>1242</v>
      </c>
      <c r="P25" s="7" t="b">
        <f t="shared" si="0"/>
        <v>1</v>
      </c>
      <c r="Q25" s="7" t="e">
        <f t="shared" si="1"/>
        <v>#REF!</v>
      </c>
    </row>
    <row r="26" spans="1:17" s="4" customFormat="1" ht="19.5">
      <c r="A26" s="155"/>
      <c r="B26" s="155"/>
      <c r="C26" s="156"/>
      <c r="D26" s="157"/>
      <c r="E26" s="158"/>
      <c r="F26" s="159" t="s">
        <v>7</v>
      </c>
      <c r="G26" s="159" t="s">
        <v>15</v>
      </c>
      <c r="H26" s="159" t="s">
        <v>53</v>
      </c>
      <c r="I26" s="159" t="s">
        <v>13</v>
      </c>
      <c r="J26" s="160" t="e">
        <f>VLOOKUP($K26,#REF!,2,0)</f>
        <v>#REF!</v>
      </c>
      <c r="K26" s="5" t="str">
        <f t="shared" si="2"/>
        <v>01 1 04 00000</v>
      </c>
      <c r="L26" s="252" t="e">
        <f>VLOOKUP(O26,#REF!,2,0)</f>
        <v>#REF!</v>
      </c>
      <c r="M26" s="5"/>
      <c r="N26" s="19"/>
      <c r="O26" s="13" t="s">
        <v>54</v>
      </c>
      <c r="P26" s="7" t="b">
        <f t="shared" si="0"/>
        <v>1</v>
      </c>
      <c r="Q26" s="7" t="e">
        <f t="shared" si="1"/>
        <v>#REF!</v>
      </c>
    </row>
    <row r="27" spans="1:17" s="4" customFormat="1" ht="37.5">
      <c r="A27" s="69" t="s">
        <v>7</v>
      </c>
      <c r="B27" s="69" t="s">
        <v>15</v>
      </c>
      <c r="C27" s="70">
        <v>1154</v>
      </c>
      <c r="D27" s="71" t="s">
        <v>55</v>
      </c>
      <c r="E27" s="72" t="s">
        <v>56</v>
      </c>
      <c r="F27" s="15" t="s">
        <v>7</v>
      </c>
      <c r="G27" s="15" t="s">
        <v>15</v>
      </c>
      <c r="H27" s="15" t="s">
        <v>53</v>
      </c>
      <c r="I27" s="15" t="s">
        <v>22</v>
      </c>
      <c r="J27" s="16" t="e">
        <f>VLOOKUP($K27,#REF!,2,0)</f>
        <v>#REF!</v>
      </c>
      <c r="K27" s="5" t="str">
        <f t="shared" si="2"/>
        <v>01 1 04 11010</v>
      </c>
      <c r="L27" s="252" t="e">
        <f>VLOOKUP(O27,#REF!,2,0)</f>
        <v>#REF!</v>
      </c>
      <c r="M27" s="5"/>
      <c r="O27" s="13" t="s">
        <v>57</v>
      </c>
      <c r="P27" s="7" t="b">
        <f t="shared" si="0"/>
        <v>1</v>
      </c>
      <c r="Q27" s="7" t="e">
        <f t="shared" si="1"/>
        <v>#REF!</v>
      </c>
    </row>
    <row r="28" spans="1:17" s="4" customFormat="1">
      <c r="A28" s="69" t="s">
        <v>7</v>
      </c>
      <c r="B28" s="69" t="s">
        <v>15</v>
      </c>
      <c r="C28" s="70">
        <v>2033</v>
      </c>
      <c r="D28" s="71" t="s">
        <v>58</v>
      </c>
      <c r="E28" s="72" t="s">
        <v>59</v>
      </c>
      <c r="F28" s="15" t="s">
        <v>7</v>
      </c>
      <c r="G28" s="15" t="s">
        <v>15</v>
      </c>
      <c r="H28" s="15" t="s">
        <v>53</v>
      </c>
      <c r="I28" s="15" t="s">
        <v>60</v>
      </c>
      <c r="J28" s="16" t="e">
        <f>VLOOKUP($K28,#REF!,2,0)</f>
        <v>#REF!</v>
      </c>
      <c r="K28" s="5" t="str">
        <f t="shared" si="2"/>
        <v>01 1 04 20330</v>
      </c>
      <c r="L28" s="252" t="e">
        <f>VLOOKUP(O28,#REF!,2,0)</f>
        <v>#REF!</v>
      </c>
      <c r="M28" s="5"/>
      <c r="O28" s="13" t="s">
        <v>61</v>
      </c>
      <c r="P28" s="7" t="b">
        <f t="shared" si="0"/>
        <v>1</v>
      </c>
      <c r="Q28" s="7" t="e">
        <f t="shared" si="1"/>
        <v>#REF!</v>
      </c>
    </row>
    <row r="29" spans="1:17" ht="35.450000000000003" customHeight="1">
      <c r="A29" s="155"/>
      <c r="B29" s="155"/>
      <c r="C29" s="156"/>
      <c r="D29" s="157"/>
      <c r="E29" s="158"/>
      <c r="F29" s="159" t="s">
        <v>7</v>
      </c>
      <c r="G29" s="159" t="s">
        <v>15</v>
      </c>
      <c r="H29" s="159" t="s">
        <v>62</v>
      </c>
      <c r="I29" s="159" t="s">
        <v>13</v>
      </c>
      <c r="J29" s="161" t="e">
        <f>VLOOKUP($K29,#REF!,2,0)</f>
        <v>#REF!</v>
      </c>
      <c r="K29" s="5" t="str">
        <f t="shared" si="2"/>
        <v>01 1 05 00000</v>
      </c>
      <c r="L29" s="252" t="e">
        <f>VLOOKUP(O29,#REF!,2,0)</f>
        <v>#REF!</v>
      </c>
      <c r="N29" s="4"/>
      <c r="O29" s="13" t="s">
        <v>63</v>
      </c>
      <c r="P29" s="7" t="b">
        <f t="shared" si="0"/>
        <v>1</v>
      </c>
      <c r="Q29" s="7" t="e">
        <f t="shared" si="1"/>
        <v>#REF!</v>
      </c>
    </row>
    <row r="30" spans="1:17" s="4" customFormat="1">
      <c r="A30" s="69" t="s">
        <v>7</v>
      </c>
      <c r="B30" s="69" t="s">
        <v>15</v>
      </c>
      <c r="C30" s="70">
        <v>2024</v>
      </c>
      <c r="D30" s="71" t="s">
        <v>64</v>
      </c>
      <c r="E30" s="77" t="s">
        <v>65</v>
      </c>
      <c r="F30" s="15" t="s">
        <v>7</v>
      </c>
      <c r="G30" s="15" t="s">
        <v>15</v>
      </c>
      <c r="H30" s="15" t="s">
        <v>62</v>
      </c>
      <c r="I30" s="15" t="s">
        <v>66</v>
      </c>
      <c r="J30" s="16" t="e">
        <f>VLOOKUP($K30,#REF!,2,0)</f>
        <v>#REF!</v>
      </c>
      <c r="K30" s="5" t="str">
        <f t="shared" si="2"/>
        <v>01 1 05 20240</v>
      </c>
      <c r="L30" s="252" t="e">
        <f>VLOOKUP(O30,#REF!,2,0)</f>
        <v>#REF!</v>
      </c>
      <c r="M30" s="5"/>
      <c r="O30" s="13" t="s">
        <v>67</v>
      </c>
      <c r="P30" s="7" t="b">
        <f t="shared" si="0"/>
        <v>1</v>
      </c>
      <c r="Q30" s="7" t="e">
        <f t="shared" si="1"/>
        <v>#REF!</v>
      </c>
    </row>
    <row r="31" spans="1:17" s="4" customFormat="1" ht="19.5">
      <c r="A31" s="155"/>
      <c r="B31" s="155"/>
      <c r="C31" s="156"/>
      <c r="D31" s="157"/>
      <c r="E31" s="158"/>
      <c r="F31" s="159" t="s">
        <v>7</v>
      </c>
      <c r="G31" s="159" t="s">
        <v>15</v>
      </c>
      <c r="H31" s="159" t="s">
        <v>68</v>
      </c>
      <c r="I31" s="159" t="s">
        <v>13</v>
      </c>
      <c r="J31" s="161" t="e">
        <f>VLOOKUP($K31,#REF!,2,0)</f>
        <v>#REF!</v>
      </c>
      <c r="K31" s="5" t="str">
        <f t="shared" si="2"/>
        <v>01 1 06 00000</v>
      </c>
      <c r="L31" s="252" t="e">
        <f>VLOOKUP(O31,#REF!,2,0)</f>
        <v>#REF!</v>
      </c>
      <c r="M31" s="5"/>
      <c r="N31" s="6"/>
      <c r="O31" s="13" t="s">
        <v>69</v>
      </c>
      <c r="P31" s="7" t="b">
        <f t="shared" si="0"/>
        <v>1</v>
      </c>
      <c r="Q31" s="7" t="e">
        <f t="shared" si="1"/>
        <v>#REF!</v>
      </c>
    </row>
    <row r="32" spans="1:17" s="4" customFormat="1" ht="37.5">
      <c r="A32" s="69" t="s">
        <v>7</v>
      </c>
      <c r="B32" s="69" t="s">
        <v>15</v>
      </c>
      <c r="C32" s="70">
        <v>2041</v>
      </c>
      <c r="D32" s="71" t="s">
        <v>70</v>
      </c>
      <c r="E32" s="72" t="s">
        <v>71</v>
      </c>
      <c r="F32" s="15" t="s">
        <v>7</v>
      </c>
      <c r="G32" s="15" t="s">
        <v>15</v>
      </c>
      <c r="H32" s="15" t="s">
        <v>68</v>
      </c>
      <c r="I32" s="15" t="s">
        <v>22</v>
      </c>
      <c r="J32" s="16" t="e">
        <f>VLOOKUP($K32,#REF!,2,0)</f>
        <v>#REF!</v>
      </c>
      <c r="K32" s="5" t="str">
        <f t="shared" si="2"/>
        <v>01 1 06 11010</v>
      </c>
      <c r="L32" s="252" t="e">
        <f>VLOOKUP(O32,#REF!,2,0)</f>
        <v>#REF!</v>
      </c>
      <c r="M32" s="5"/>
      <c r="N32" s="21"/>
      <c r="O32" s="13" t="s">
        <v>72</v>
      </c>
      <c r="P32" s="7" t="b">
        <f t="shared" si="0"/>
        <v>1</v>
      </c>
      <c r="Q32" s="7" t="e">
        <f t="shared" si="1"/>
        <v>#REF!</v>
      </c>
    </row>
    <row r="33" spans="1:17" s="4" customFormat="1">
      <c r="A33" s="69"/>
      <c r="B33" s="69"/>
      <c r="C33" s="70"/>
      <c r="D33" s="71"/>
      <c r="E33" s="72"/>
      <c r="F33" s="15" t="s">
        <v>7</v>
      </c>
      <c r="G33" s="15" t="s">
        <v>15</v>
      </c>
      <c r="H33" s="15" t="s">
        <v>68</v>
      </c>
      <c r="I33" s="15" t="s">
        <v>1541</v>
      </c>
      <c r="J33" s="16" t="e">
        <f>VLOOKUP($K33,#REF!,2,0)</f>
        <v>#REF!</v>
      </c>
      <c r="K33" s="5" t="str">
        <f t="shared" si="2"/>
        <v>01 1 06 76690</v>
      </c>
      <c r="L33" s="252" t="e">
        <f>VLOOKUP(O33,#REF!,2,0)</f>
        <v>#REF!</v>
      </c>
      <c r="M33" s="5"/>
      <c r="N33" s="21"/>
      <c r="O33" s="13" t="s">
        <v>1248</v>
      </c>
      <c r="P33" s="7" t="b">
        <f t="shared" si="0"/>
        <v>1</v>
      </c>
      <c r="Q33" s="7" t="e">
        <f t="shared" si="1"/>
        <v>#REF!</v>
      </c>
    </row>
    <row r="34" spans="1:17" s="4" customFormat="1">
      <c r="A34" s="69"/>
      <c r="B34" s="69"/>
      <c r="C34" s="70"/>
      <c r="D34" s="71"/>
      <c r="E34" s="72"/>
      <c r="F34" s="15" t="s">
        <v>7</v>
      </c>
      <c r="G34" s="15" t="s">
        <v>15</v>
      </c>
      <c r="H34" s="15" t="s">
        <v>68</v>
      </c>
      <c r="I34" s="15" t="s">
        <v>1542</v>
      </c>
      <c r="J34" s="16" t="e">
        <f>VLOOKUP($K34,#REF!,2,0)</f>
        <v>#REF!</v>
      </c>
      <c r="K34" s="5" t="str">
        <f t="shared" si="2"/>
        <v>01 1 06 S6690</v>
      </c>
      <c r="L34" s="252" t="e">
        <f>VLOOKUP(O34,#REF!,2,0)</f>
        <v>#REF!</v>
      </c>
      <c r="M34" s="5"/>
      <c r="N34" s="6"/>
      <c r="O34" s="13" t="s">
        <v>1250</v>
      </c>
      <c r="P34" s="7" t="b">
        <f t="shared" si="0"/>
        <v>1</v>
      </c>
      <c r="Q34" s="7" t="e">
        <f t="shared" si="1"/>
        <v>#REF!</v>
      </c>
    </row>
    <row r="35" spans="1:17" s="4" customFormat="1" ht="117" customHeight="1">
      <c r="A35" s="155"/>
      <c r="B35" s="155"/>
      <c r="C35" s="156"/>
      <c r="D35" s="157"/>
      <c r="E35" s="158"/>
      <c r="F35" s="159" t="s">
        <v>7</v>
      </c>
      <c r="G35" s="159" t="s">
        <v>15</v>
      </c>
      <c r="H35" s="159" t="s">
        <v>73</v>
      </c>
      <c r="I35" s="159" t="s">
        <v>13</v>
      </c>
      <c r="J35" s="161" t="e">
        <f>VLOOKUP($K35,#REF!,2,0)</f>
        <v>#REF!</v>
      </c>
      <c r="K35" s="5" t="str">
        <f t="shared" si="2"/>
        <v>01 1 07 00000</v>
      </c>
      <c r="L35" s="252" t="e">
        <f>VLOOKUP(O35,#REF!,2,0)</f>
        <v>#REF!</v>
      </c>
      <c r="M35" s="5"/>
      <c r="N35" s="6"/>
      <c r="O35" s="13" t="s">
        <v>74</v>
      </c>
      <c r="P35" s="7" t="b">
        <f t="shared" si="0"/>
        <v>1</v>
      </c>
      <c r="Q35" s="7" t="e">
        <f t="shared" si="1"/>
        <v>#REF!</v>
      </c>
    </row>
    <row r="36" spans="1:17" s="4" customFormat="1" ht="131.25">
      <c r="A36" s="69" t="s">
        <v>7</v>
      </c>
      <c r="B36" s="69" t="s">
        <v>15</v>
      </c>
      <c r="C36" s="70">
        <v>7617</v>
      </c>
      <c r="D36" s="71" t="s">
        <v>75</v>
      </c>
      <c r="E36" s="77" t="s">
        <v>76</v>
      </c>
      <c r="F36" s="15" t="s">
        <v>7</v>
      </c>
      <c r="G36" s="15" t="s">
        <v>15</v>
      </c>
      <c r="H36" s="15" t="s">
        <v>73</v>
      </c>
      <c r="I36" s="15" t="s">
        <v>77</v>
      </c>
      <c r="J36" s="16" t="e">
        <f>VLOOKUP($K36,#REF!,2,0)</f>
        <v>#REF!</v>
      </c>
      <c r="K36" s="5" t="str">
        <f t="shared" si="2"/>
        <v>01 1 07 76170</v>
      </c>
      <c r="L36" s="252" t="e">
        <f>VLOOKUP(O36,#REF!,2,0)</f>
        <v>#REF!</v>
      </c>
      <c r="M36" s="5"/>
      <c r="N36" s="6"/>
      <c r="O36" s="13" t="s">
        <v>79</v>
      </c>
      <c r="P36" s="7" t="b">
        <f t="shared" si="0"/>
        <v>1</v>
      </c>
      <c r="Q36" s="7" t="e">
        <f t="shared" si="1"/>
        <v>#REF!</v>
      </c>
    </row>
    <row r="37" spans="1:17" s="4" customFormat="1" ht="168.75">
      <c r="A37" s="69" t="s">
        <v>7</v>
      </c>
      <c r="B37" s="69" t="s">
        <v>15</v>
      </c>
      <c r="C37" s="70">
        <v>7618</v>
      </c>
      <c r="D37" s="71" t="s">
        <v>80</v>
      </c>
      <c r="E37" s="77" t="s">
        <v>81</v>
      </c>
      <c r="F37" s="15" t="s">
        <v>7</v>
      </c>
      <c r="G37" s="15" t="s">
        <v>15</v>
      </c>
      <c r="H37" s="15" t="s">
        <v>73</v>
      </c>
      <c r="I37" s="15" t="s">
        <v>82</v>
      </c>
      <c r="J37" s="16" t="e">
        <f>VLOOKUP($K37,#REF!,2,0)</f>
        <v>#REF!</v>
      </c>
      <c r="K37" s="5" t="str">
        <f t="shared" si="2"/>
        <v>01 1 07 76180</v>
      </c>
      <c r="L37" s="252" t="e">
        <f>VLOOKUP(O37,#REF!,2,0)</f>
        <v>#REF!</v>
      </c>
      <c r="M37" s="5"/>
      <c r="O37" s="13" t="s">
        <v>83</v>
      </c>
      <c r="P37" s="7" t="b">
        <f t="shared" si="0"/>
        <v>1</v>
      </c>
      <c r="Q37" s="7" t="e">
        <f t="shared" si="1"/>
        <v>#REF!</v>
      </c>
    </row>
    <row r="38" spans="1:17" s="4" customFormat="1" ht="150">
      <c r="A38" s="69" t="s">
        <v>7</v>
      </c>
      <c r="B38" s="69" t="s">
        <v>15</v>
      </c>
      <c r="C38" s="70">
        <v>7619</v>
      </c>
      <c r="D38" s="71" t="s">
        <v>84</v>
      </c>
      <c r="E38" s="77" t="s">
        <v>85</v>
      </c>
      <c r="F38" s="15" t="s">
        <v>7</v>
      </c>
      <c r="G38" s="15" t="s">
        <v>15</v>
      </c>
      <c r="H38" s="15" t="s">
        <v>73</v>
      </c>
      <c r="I38" s="15" t="s">
        <v>86</v>
      </c>
      <c r="J38" s="16" t="e">
        <f>VLOOKUP($K38,#REF!,2,0)</f>
        <v>#REF!</v>
      </c>
      <c r="K38" s="5" t="str">
        <f t="shared" si="2"/>
        <v>01 1 07 76190</v>
      </c>
      <c r="L38" s="252" t="e">
        <f>VLOOKUP(O38,#REF!,2,0)</f>
        <v>#REF!</v>
      </c>
      <c r="M38" s="5"/>
      <c r="O38" s="13" t="s">
        <v>87</v>
      </c>
      <c r="P38" s="7" t="b">
        <f t="shared" si="0"/>
        <v>1</v>
      </c>
      <c r="Q38" s="7" t="e">
        <f t="shared" si="1"/>
        <v>#REF!</v>
      </c>
    </row>
    <row r="39" spans="1:17" s="4" customFormat="1" ht="93.75">
      <c r="A39" s="69" t="s">
        <v>7</v>
      </c>
      <c r="B39" s="69" t="s">
        <v>15</v>
      </c>
      <c r="C39" s="70">
        <v>7660</v>
      </c>
      <c r="D39" s="71" t="s">
        <v>88</v>
      </c>
      <c r="E39" s="77" t="s">
        <v>89</v>
      </c>
      <c r="F39" s="15" t="s">
        <v>7</v>
      </c>
      <c r="G39" s="15" t="s">
        <v>15</v>
      </c>
      <c r="H39" s="15" t="s">
        <v>73</v>
      </c>
      <c r="I39" s="15" t="s">
        <v>90</v>
      </c>
      <c r="J39" s="16" t="e">
        <f>VLOOKUP($K39,#REF!,2,0)</f>
        <v>#REF!</v>
      </c>
      <c r="K39" s="5" t="str">
        <f t="shared" si="2"/>
        <v>01 1 07 76600</v>
      </c>
      <c r="L39" s="252" t="e">
        <f>VLOOKUP(O39,#REF!,2,0)</f>
        <v>#REF!</v>
      </c>
      <c r="M39" s="5"/>
      <c r="O39" s="13" t="s">
        <v>92</v>
      </c>
      <c r="P39" s="7" t="b">
        <f t="shared" si="0"/>
        <v>1</v>
      </c>
      <c r="Q39" s="7" t="e">
        <f t="shared" si="1"/>
        <v>#REF!</v>
      </c>
    </row>
    <row r="40" spans="1:17" s="4" customFormat="1" ht="19.5">
      <c r="A40" s="155"/>
      <c r="B40" s="155"/>
      <c r="C40" s="156"/>
      <c r="D40" s="157"/>
      <c r="E40" s="158"/>
      <c r="F40" s="159" t="s">
        <v>7</v>
      </c>
      <c r="G40" s="159" t="s">
        <v>15</v>
      </c>
      <c r="H40" s="159" t="s">
        <v>93</v>
      </c>
      <c r="I40" s="159" t="s">
        <v>13</v>
      </c>
      <c r="J40" s="161" t="e">
        <f>VLOOKUP($K40,#REF!,2,0)</f>
        <v>#REF!</v>
      </c>
      <c r="K40" s="5" t="str">
        <f t="shared" si="2"/>
        <v>01 1 08 00000</v>
      </c>
      <c r="L40" s="252" t="e">
        <f>VLOOKUP(O40,#REF!,2,0)</f>
        <v>#REF!</v>
      </c>
      <c r="M40" s="5"/>
      <c r="O40" s="13" t="s">
        <v>1255</v>
      </c>
      <c r="P40" s="7" t="b">
        <f t="shared" si="0"/>
        <v>1</v>
      </c>
      <c r="Q40" s="7" t="e">
        <f t="shared" si="1"/>
        <v>#REF!</v>
      </c>
    </row>
    <row r="41" spans="1:17" s="4" customFormat="1" ht="75">
      <c r="A41" s="69" t="s">
        <v>7</v>
      </c>
      <c r="B41" s="69" t="s">
        <v>15</v>
      </c>
      <c r="C41" s="70">
        <v>1130</v>
      </c>
      <c r="D41" s="71" t="s">
        <v>50</v>
      </c>
      <c r="E41" s="72" t="s">
        <v>51</v>
      </c>
      <c r="F41" s="15" t="s">
        <v>7</v>
      </c>
      <c r="G41" s="15" t="s">
        <v>15</v>
      </c>
      <c r="H41" s="15" t="s">
        <v>93</v>
      </c>
      <c r="I41" s="15" t="s">
        <v>22</v>
      </c>
      <c r="J41" s="134" t="e">
        <f>VLOOKUP($K41,#REF!,2,0)</f>
        <v>#REF!</v>
      </c>
      <c r="K41" s="5" t="str">
        <f t="shared" si="2"/>
        <v>01 1 08 11010</v>
      </c>
      <c r="L41" s="252" t="e">
        <f>VLOOKUP(O41,#REF!,2,0)</f>
        <v>#REF!</v>
      </c>
      <c r="M41" s="5"/>
      <c r="O41" s="13" t="s">
        <v>1256</v>
      </c>
      <c r="P41" s="7" t="b">
        <f t="shared" si="0"/>
        <v>1</v>
      </c>
      <c r="Q41" s="7" t="e">
        <f t="shared" si="1"/>
        <v>#REF!</v>
      </c>
    </row>
    <row r="42" spans="1:17" s="4" customFormat="1">
      <c r="A42" s="69"/>
      <c r="B42" s="69"/>
      <c r="C42" s="70"/>
      <c r="D42" s="71"/>
      <c r="E42" s="72"/>
      <c r="F42" s="15" t="s">
        <v>7</v>
      </c>
      <c r="G42" s="15" t="s">
        <v>15</v>
      </c>
      <c r="H42" s="15" t="s">
        <v>93</v>
      </c>
      <c r="I42" s="15" t="s">
        <v>1536</v>
      </c>
      <c r="J42" s="134" t="e">
        <f>VLOOKUP($K42,#REF!,2,0)</f>
        <v>#REF!</v>
      </c>
      <c r="K42" s="5" t="str">
        <f t="shared" si="2"/>
        <v>01 1 08 77250</v>
      </c>
      <c r="L42" s="252" t="e">
        <f>VLOOKUP(O42,#REF!,2,0)</f>
        <v>#REF!</v>
      </c>
      <c r="M42" s="5"/>
      <c r="O42" s="13" t="s">
        <v>1257</v>
      </c>
      <c r="P42" s="7" t="b">
        <f t="shared" si="0"/>
        <v>1</v>
      </c>
      <c r="Q42" s="7" t="e">
        <f t="shared" si="1"/>
        <v>#REF!</v>
      </c>
    </row>
    <row r="43" spans="1:17" s="4" customFormat="1" ht="56.25">
      <c r="A43" s="81" t="s">
        <v>7</v>
      </c>
      <c r="B43" s="81" t="s">
        <v>94</v>
      </c>
      <c r="C43" s="82" t="s">
        <v>9</v>
      </c>
      <c r="D43" s="83" t="s">
        <v>95</v>
      </c>
      <c r="E43" s="162" t="s">
        <v>96</v>
      </c>
      <c r="F43" s="25" t="s">
        <v>7</v>
      </c>
      <c r="G43" s="25" t="s">
        <v>94</v>
      </c>
      <c r="H43" s="25" t="s">
        <v>12</v>
      </c>
      <c r="I43" s="25" t="s">
        <v>13</v>
      </c>
      <c r="J43" s="26" t="e">
        <f>VLOOKUP($K43,#REF!,2,0)</f>
        <v>#REF!</v>
      </c>
      <c r="K43" s="5" t="str">
        <f t="shared" si="2"/>
        <v>01 2 00 00000</v>
      </c>
      <c r="L43" s="252" t="e">
        <f>VLOOKUP(O43,#REF!,2,0)</f>
        <v>#REF!</v>
      </c>
      <c r="M43" s="5"/>
      <c r="O43" s="12" t="s">
        <v>97</v>
      </c>
      <c r="P43" s="7" t="b">
        <f t="shared" si="0"/>
        <v>1</v>
      </c>
      <c r="Q43" s="7" t="e">
        <f t="shared" si="1"/>
        <v>#REF!</v>
      </c>
    </row>
    <row r="44" spans="1:17" s="4" customFormat="1" ht="19.5">
      <c r="A44" s="155"/>
      <c r="B44" s="155"/>
      <c r="C44" s="156"/>
      <c r="D44" s="157"/>
      <c r="E44" s="158"/>
      <c r="F44" s="159" t="s">
        <v>7</v>
      </c>
      <c r="G44" s="159" t="s">
        <v>94</v>
      </c>
      <c r="H44" s="159" t="s">
        <v>7</v>
      </c>
      <c r="I44" s="159" t="s">
        <v>13</v>
      </c>
      <c r="J44" s="160" t="e">
        <f>VLOOKUP($K44,#REF!,2,0)</f>
        <v>#REF!</v>
      </c>
      <c r="K44" s="5" t="str">
        <f t="shared" si="2"/>
        <v>01 2 01 00000</v>
      </c>
      <c r="L44" s="252" t="e">
        <f>VLOOKUP(O44,#REF!,2,0)</f>
        <v>#REF!</v>
      </c>
      <c r="M44" s="5"/>
      <c r="O44" s="22" t="s">
        <v>98</v>
      </c>
      <c r="P44" s="7" t="b">
        <f t="shared" si="0"/>
        <v>1</v>
      </c>
      <c r="Q44" s="7" t="e">
        <f t="shared" si="1"/>
        <v>#REF!</v>
      </c>
    </row>
    <row r="45" spans="1:17" s="4" customFormat="1" ht="57" thickBot="1">
      <c r="A45" s="69" t="s">
        <v>7</v>
      </c>
      <c r="B45" s="69" t="s">
        <v>94</v>
      </c>
      <c r="C45" s="70">
        <v>4001</v>
      </c>
      <c r="D45" s="71" t="s">
        <v>99</v>
      </c>
      <c r="E45" s="77" t="s">
        <v>100</v>
      </c>
      <c r="F45" s="15" t="s">
        <v>7</v>
      </c>
      <c r="G45" s="15" t="s">
        <v>94</v>
      </c>
      <c r="H45" s="15" t="s">
        <v>7</v>
      </c>
      <c r="I45" s="15" t="s">
        <v>101</v>
      </c>
      <c r="J45" s="16" t="e">
        <f>VLOOKUP($K45,#REF!,2,0)</f>
        <v>#REF!</v>
      </c>
      <c r="K45" s="5" t="str">
        <f t="shared" si="2"/>
        <v>01 2 01 40010</v>
      </c>
      <c r="L45" s="252" t="e">
        <f>VLOOKUP(O45,#REF!,2,0)</f>
        <v>#REF!</v>
      </c>
      <c r="M45" s="5"/>
      <c r="O45" s="22" t="s">
        <v>102</v>
      </c>
      <c r="P45" s="7" t="b">
        <f t="shared" si="0"/>
        <v>1</v>
      </c>
      <c r="Q45" s="7" t="e">
        <f t="shared" si="1"/>
        <v>#REF!</v>
      </c>
    </row>
    <row r="46" spans="1:17" s="27" customFormat="1" ht="19.5" thickBot="1">
      <c r="A46" s="69"/>
      <c r="B46" s="69"/>
      <c r="C46" s="70"/>
      <c r="D46" s="71"/>
      <c r="E46" s="77"/>
      <c r="F46" s="15" t="s">
        <v>7</v>
      </c>
      <c r="G46" s="15" t="s">
        <v>94</v>
      </c>
      <c r="H46" s="15" t="s">
        <v>7</v>
      </c>
      <c r="I46" s="15" t="s">
        <v>1543</v>
      </c>
      <c r="J46" s="134" t="e">
        <f>VLOOKUP($K46,#REF!,2,0)</f>
        <v>#REF!</v>
      </c>
      <c r="K46" s="5" t="str">
        <f t="shared" si="2"/>
        <v>01 2 01 51122</v>
      </c>
      <c r="L46" s="252" t="e">
        <f>VLOOKUP(O46,#REF!,2,0)</f>
        <v>#REF!</v>
      </c>
      <c r="M46" s="5"/>
      <c r="N46" s="4"/>
      <c r="O46" s="22" t="s">
        <v>1260</v>
      </c>
      <c r="P46" s="7" t="b">
        <f t="shared" si="0"/>
        <v>1</v>
      </c>
      <c r="Q46" s="7" t="e">
        <f t="shared" si="1"/>
        <v>#REF!</v>
      </c>
    </row>
    <row r="47" spans="1:17" s="135" customFormat="1" ht="19.5" thickBot="1">
      <c r="A47" s="69"/>
      <c r="B47" s="69"/>
      <c r="C47" s="70"/>
      <c r="D47" s="71"/>
      <c r="E47" s="77"/>
      <c r="F47" s="15" t="s">
        <v>7</v>
      </c>
      <c r="G47" s="15" t="s">
        <v>94</v>
      </c>
      <c r="H47" s="15" t="s">
        <v>7</v>
      </c>
      <c r="I47" s="15" t="s">
        <v>1544</v>
      </c>
      <c r="J47" s="134" t="e">
        <f>VLOOKUP($K47,#REF!,2,0)</f>
        <v>#REF!</v>
      </c>
      <c r="K47" s="5" t="str">
        <f t="shared" si="2"/>
        <v>01 2 01 71010</v>
      </c>
      <c r="L47" s="252" t="e">
        <f>VLOOKUP(O47,#REF!,2,0)</f>
        <v>#REF!</v>
      </c>
      <c r="M47" s="5"/>
      <c r="N47" s="4"/>
      <c r="O47" s="22" t="s">
        <v>1262</v>
      </c>
      <c r="P47" s="7" t="b">
        <f t="shared" si="0"/>
        <v>1</v>
      </c>
      <c r="Q47" s="7" t="e">
        <f t="shared" si="1"/>
        <v>#REF!</v>
      </c>
    </row>
    <row r="48" spans="1:17" s="135" customFormat="1" ht="19.5" thickBot="1">
      <c r="A48" s="69"/>
      <c r="B48" s="69"/>
      <c r="C48" s="70"/>
      <c r="D48" s="71"/>
      <c r="E48" s="77"/>
      <c r="F48" s="15" t="s">
        <v>7</v>
      </c>
      <c r="G48" s="15" t="s">
        <v>94</v>
      </c>
      <c r="H48" s="15" t="s">
        <v>7</v>
      </c>
      <c r="I48" s="15" t="s">
        <v>1545</v>
      </c>
      <c r="J48" s="134" t="e">
        <f>VLOOKUP($K48,#REF!,2,0)</f>
        <v>#REF!</v>
      </c>
      <c r="K48" s="5" t="str">
        <f t="shared" si="2"/>
        <v>01 2 01 S6970</v>
      </c>
      <c r="L48" s="252" t="e">
        <f>VLOOKUP(O48,#REF!,2,0)</f>
        <v>#REF!</v>
      </c>
      <c r="M48" s="5"/>
      <c r="N48" s="27"/>
      <c r="O48" s="111" t="s">
        <v>1263</v>
      </c>
      <c r="P48" s="7" t="b">
        <f t="shared" si="0"/>
        <v>1</v>
      </c>
      <c r="Q48" s="7" t="e">
        <f t="shared" si="1"/>
        <v>#REF!</v>
      </c>
    </row>
    <row r="49" spans="1:17" s="135" customFormat="1">
      <c r="A49" s="69"/>
      <c r="B49" s="69"/>
      <c r="C49" s="70"/>
      <c r="D49" s="71"/>
      <c r="E49" s="77"/>
      <c r="F49" s="15" t="s">
        <v>7</v>
      </c>
      <c r="G49" s="15" t="s">
        <v>94</v>
      </c>
      <c r="H49" s="15" t="s">
        <v>7</v>
      </c>
      <c r="I49" s="15" t="s">
        <v>1546</v>
      </c>
      <c r="J49" s="134" t="e">
        <f>VLOOKUP($K49,#REF!,2,0)</f>
        <v>#REF!</v>
      </c>
      <c r="K49" s="5" t="str">
        <f t="shared" si="2"/>
        <v>01 2 01 L1010</v>
      </c>
      <c r="L49" s="252" t="e">
        <f>VLOOKUP(O49,#REF!,2,0)</f>
        <v>#REF!</v>
      </c>
      <c r="M49" s="5"/>
      <c r="N49" s="6"/>
      <c r="O49" s="111" t="s">
        <v>1265</v>
      </c>
      <c r="P49" s="7" t="b">
        <f t="shared" si="0"/>
        <v>1</v>
      </c>
      <c r="Q49" s="7" t="e">
        <f t="shared" si="1"/>
        <v>#REF!</v>
      </c>
    </row>
    <row r="50" spans="1:17" s="135" customFormat="1">
      <c r="A50" s="69"/>
      <c r="B50" s="69"/>
      <c r="C50" s="70"/>
      <c r="D50" s="71"/>
      <c r="E50" s="77"/>
      <c r="F50" s="15" t="s">
        <v>7</v>
      </c>
      <c r="G50" s="15" t="s">
        <v>94</v>
      </c>
      <c r="H50" s="15" t="s">
        <v>7</v>
      </c>
      <c r="I50" s="15" t="s">
        <v>1547</v>
      </c>
      <c r="J50" s="134" t="e">
        <f>VLOOKUP($K50,#REF!,2,0)</f>
        <v>#REF!</v>
      </c>
      <c r="K50" s="5" t="str">
        <f t="shared" si="2"/>
        <v>01 2 01 L1122</v>
      </c>
      <c r="L50" s="252" t="e">
        <f>VLOOKUP(O50,#REF!,2,0)</f>
        <v>#REF!</v>
      </c>
      <c r="M50" s="5"/>
      <c r="N50" s="6"/>
      <c r="O50" s="22" t="s">
        <v>1267</v>
      </c>
      <c r="P50" s="7" t="b">
        <f t="shared" si="0"/>
        <v>1</v>
      </c>
      <c r="Q50" s="7" t="e">
        <f t="shared" si="1"/>
        <v>#REF!</v>
      </c>
    </row>
    <row r="51" spans="1:17">
      <c r="A51" s="69"/>
      <c r="B51" s="69"/>
      <c r="C51" s="70"/>
      <c r="D51" s="71"/>
      <c r="E51" s="77"/>
      <c r="F51" s="15" t="s">
        <v>7</v>
      </c>
      <c r="G51" s="15" t="s">
        <v>94</v>
      </c>
      <c r="H51" s="15" t="s">
        <v>7</v>
      </c>
      <c r="I51" s="15" t="s">
        <v>1548</v>
      </c>
      <c r="J51" s="134" t="e">
        <f>VLOOKUP($K51,#REF!,2,0)</f>
        <v>#REF!</v>
      </c>
      <c r="K51" s="5" t="str">
        <f t="shared" si="2"/>
        <v>01 2 01 R1122</v>
      </c>
      <c r="L51" s="252" t="e">
        <f>VLOOKUP(O51,#REF!,2,0)</f>
        <v>#REF!</v>
      </c>
      <c r="O51" s="22" t="s">
        <v>1269</v>
      </c>
      <c r="P51" s="7" t="b">
        <f t="shared" si="0"/>
        <v>1</v>
      </c>
      <c r="Q51" s="7" t="e">
        <f t="shared" si="1"/>
        <v>#REF!</v>
      </c>
    </row>
    <row r="52" spans="1:17" ht="90">
      <c r="A52" s="78" t="s">
        <v>37</v>
      </c>
      <c r="B52" s="78" t="s">
        <v>8</v>
      </c>
      <c r="C52" s="79" t="s">
        <v>9</v>
      </c>
      <c r="D52" s="80">
        <v>200000</v>
      </c>
      <c r="E52" s="95" t="s">
        <v>103</v>
      </c>
      <c r="F52" s="9" t="s">
        <v>37</v>
      </c>
      <c r="G52" s="9" t="s">
        <v>8</v>
      </c>
      <c r="H52" s="9" t="s">
        <v>12</v>
      </c>
      <c r="I52" s="9" t="s">
        <v>13</v>
      </c>
      <c r="J52" s="163" t="e">
        <f>VLOOKUP($K52,#REF!,2,0)</f>
        <v>#REF!</v>
      </c>
      <c r="K52" s="5" t="str">
        <f t="shared" si="2"/>
        <v>02 0 00 00000</v>
      </c>
      <c r="L52" s="252" t="e">
        <f>VLOOKUP(O52,#REF!,2,0)</f>
        <v>#REF!</v>
      </c>
      <c r="O52" s="11" t="s">
        <v>104</v>
      </c>
      <c r="P52" s="7" t="b">
        <f t="shared" si="0"/>
        <v>1</v>
      </c>
      <c r="Q52" s="7" t="e">
        <f t="shared" si="1"/>
        <v>#REF!</v>
      </c>
    </row>
    <row r="53" spans="1:17" ht="97.5" customHeight="1">
      <c r="A53" s="81" t="s">
        <v>37</v>
      </c>
      <c r="B53" s="81" t="s">
        <v>105</v>
      </c>
      <c r="C53" s="82" t="s">
        <v>9</v>
      </c>
      <c r="D53" s="83" t="s">
        <v>106</v>
      </c>
      <c r="E53" s="162" t="s">
        <v>107</v>
      </c>
      <c r="F53" s="25" t="s">
        <v>37</v>
      </c>
      <c r="G53" s="25" t="s">
        <v>105</v>
      </c>
      <c r="H53" s="25" t="s">
        <v>12</v>
      </c>
      <c r="I53" s="25" t="s">
        <v>13</v>
      </c>
      <c r="J53" s="164" t="e">
        <f>VLOOKUP($K53,#REF!,2,0)</f>
        <v>#REF!</v>
      </c>
      <c r="K53" s="5" t="str">
        <f t="shared" si="2"/>
        <v>02 Б 00 00000</v>
      </c>
      <c r="L53" s="252" t="e">
        <f>VLOOKUP(O53,#REF!,2,0)</f>
        <v>#REF!</v>
      </c>
      <c r="O53" s="12" t="s">
        <v>108</v>
      </c>
      <c r="P53" s="7" t="b">
        <f t="shared" si="0"/>
        <v>1</v>
      </c>
      <c r="Q53" s="7" t="e">
        <f t="shared" si="1"/>
        <v>#REF!</v>
      </c>
    </row>
    <row r="54" spans="1:17" ht="83.25" customHeight="1">
      <c r="A54" s="155"/>
      <c r="B54" s="155"/>
      <c r="C54" s="156"/>
      <c r="D54" s="157"/>
      <c r="E54" s="158"/>
      <c r="F54" s="159" t="s">
        <v>37</v>
      </c>
      <c r="G54" s="159" t="s">
        <v>105</v>
      </c>
      <c r="H54" s="159" t="s">
        <v>7</v>
      </c>
      <c r="I54" s="159" t="s">
        <v>13</v>
      </c>
      <c r="J54" s="165" t="e">
        <f>VLOOKUP($K54,#REF!,2,0)</f>
        <v>#REF!</v>
      </c>
      <c r="K54" s="5" t="str">
        <f t="shared" si="2"/>
        <v>02 Б 01 00000</v>
      </c>
      <c r="L54" s="252" t="e">
        <f>VLOOKUP(O54,#REF!,2,0)</f>
        <v>#REF!</v>
      </c>
      <c r="O54" s="22" t="s">
        <v>109</v>
      </c>
      <c r="P54" s="7" t="b">
        <f t="shared" si="0"/>
        <v>1</v>
      </c>
      <c r="Q54" s="7" t="e">
        <f t="shared" si="1"/>
        <v>#REF!</v>
      </c>
    </row>
    <row r="55" spans="1:17" ht="75">
      <c r="A55" s="69" t="s">
        <v>37</v>
      </c>
      <c r="B55" s="69" t="s">
        <v>105</v>
      </c>
      <c r="C55" s="70">
        <v>2056</v>
      </c>
      <c r="D55" s="71" t="s">
        <v>110</v>
      </c>
      <c r="E55" s="77" t="s">
        <v>111</v>
      </c>
      <c r="F55" s="15" t="s">
        <v>37</v>
      </c>
      <c r="G55" s="15" t="s">
        <v>105</v>
      </c>
      <c r="H55" s="15" t="s">
        <v>7</v>
      </c>
      <c r="I55" s="15" t="s">
        <v>112</v>
      </c>
      <c r="J55" s="166" t="e">
        <f>VLOOKUP($K55,#REF!,2,0)</f>
        <v>#REF!</v>
      </c>
      <c r="K55" s="5" t="str">
        <f t="shared" si="2"/>
        <v>02 Б 01 20560</v>
      </c>
      <c r="L55" s="252" t="e">
        <f>VLOOKUP(O55,#REF!,2,0)</f>
        <v>#REF!</v>
      </c>
      <c r="O55" s="22" t="s">
        <v>113</v>
      </c>
      <c r="P55" s="7" t="b">
        <f t="shared" si="0"/>
        <v>1</v>
      </c>
      <c r="Q55" s="7" t="e">
        <f t="shared" si="1"/>
        <v>#REF!</v>
      </c>
    </row>
    <row r="56" spans="1:17" ht="19.5">
      <c r="A56" s="155"/>
      <c r="B56" s="155"/>
      <c r="C56" s="156"/>
      <c r="D56" s="157"/>
      <c r="E56" s="158"/>
      <c r="F56" s="159" t="s">
        <v>37</v>
      </c>
      <c r="G56" s="159" t="s">
        <v>105</v>
      </c>
      <c r="H56" s="159" t="s">
        <v>37</v>
      </c>
      <c r="I56" s="159" t="s">
        <v>13</v>
      </c>
      <c r="J56" s="165" t="e">
        <f>VLOOKUP($K56,#REF!,2,0)</f>
        <v>#REF!</v>
      </c>
      <c r="K56" s="5" t="str">
        <f t="shared" si="2"/>
        <v>02 Б 02 00000</v>
      </c>
      <c r="L56" s="252" t="e">
        <f>VLOOKUP(O56,#REF!,2,0)</f>
        <v>#REF!</v>
      </c>
      <c r="O56" s="22" t="s">
        <v>114</v>
      </c>
      <c r="P56" s="7" t="b">
        <f t="shared" si="0"/>
        <v>1</v>
      </c>
      <c r="Q56" s="7" t="e">
        <f t="shared" si="1"/>
        <v>#REF!</v>
      </c>
    </row>
    <row r="57" spans="1:17" ht="75">
      <c r="A57" s="69" t="s">
        <v>37</v>
      </c>
      <c r="B57" s="69" t="s">
        <v>105</v>
      </c>
      <c r="C57" s="70">
        <v>2016</v>
      </c>
      <c r="D57" s="71" t="s">
        <v>115</v>
      </c>
      <c r="E57" s="77" t="s">
        <v>116</v>
      </c>
      <c r="F57" s="15" t="s">
        <v>37</v>
      </c>
      <c r="G57" s="15" t="s">
        <v>105</v>
      </c>
      <c r="H57" s="15" t="s">
        <v>37</v>
      </c>
      <c r="I57" s="15" t="s">
        <v>117</v>
      </c>
      <c r="J57" s="166" t="e">
        <f>VLOOKUP($K57,#REF!,2,0)</f>
        <v>#REF!</v>
      </c>
      <c r="K57" s="5" t="str">
        <f t="shared" si="2"/>
        <v>02 Б 02 20160</v>
      </c>
      <c r="L57" s="252" t="e">
        <f>VLOOKUP(O57,#REF!,2,0)</f>
        <v>#REF!</v>
      </c>
      <c r="O57" s="22" t="s">
        <v>118</v>
      </c>
      <c r="P57" s="7" t="b">
        <f t="shared" si="0"/>
        <v>1</v>
      </c>
      <c r="Q57" s="7" t="e">
        <f t="shared" si="1"/>
        <v>#REF!</v>
      </c>
    </row>
    <row r="58" spans="1:17" ht="56.25">
      <c r="A58" s="73" t="s">
        <v>37</v>
      </c>
      <c r="B58" s="73" t="s">
        <v>105</v>
      </c>
      <c r="C58" s="74">
        <v>6005</v>
      </c>
      <c r="D58" s="75" t="s">
        <v>119</v>
      </c>
      <c r="E58" s="76" t="s">
        <v>120</v>
      </c>
      <c r="F58" s="15" t="s">
        <v>37</v>
      </c>
      <c r="G58" s="15" t="s">
        <v>105</v>
      </c>
      <c r="H58" s="15" t="s">
        <v>37</v>
      </c>
      <c r="I58" s="15" t="s">
        <v>121</v>
      </c>
      <c r="J58" s="142" t="e">
        <f>VLOOKUP($K58,#REF!,2,0)</f>
        <v>#REF!</v>
      </c>
      <c r="K58" s="5" t="str">
        <f t="shared" si="2"/>
        <v>02 Б 02 60050</v>
      </c>
      <c r="L58" s="252" t="e">
        <f>VLOOKUP(O58,#REF!,2,0)</f>
        <v>#REF!</v>
      </c>
      <c r="O58" s="13" t="s">
        <v>122</v>
      </c>
      <c r="P58" s="7" t="b">
        <f t="shared" si="0"/>
        <v>1</v>
      </c>
      <c r="Q58" s="7" t="e">
        <f t="shared" si="1"/>
        <v>#REF!</v>
      </c>
    </row>
    <row r="59" spans="1:17" ht="19.5">
      <c r="A59" s="155"/>
      <c r="B59" s="155"/>
      <c r="C59" s="156"/>
      <c r="D59" s="157"/>
      <c r="E59" s="158"/>
      <c r="F59" s="159" t="s">
        <v>37</v>
      </c>
      <c r="G59" s="159" t="s">
        <v>105</v>
      </c>
      <c r="H59" s="159" t="s">
        <v>48</v>
      </c>
      <c r="I59" s="159" t="s">
        <v>13</v>
      </c>
      <c r="J59" s="165" t="e">
        <f>VLOOKUP($K59,#REF!,2,0)</f>
        <v>#REF!</v>
      </c>
      <c r="K59" s="5" t="str">
        <f t="shared" si="2"/>
        <v>02 Б 03 00000</v>
      </c>
      <c r="L59" s="252" t="e">
        <f>VLOOKUP(O59,#REF!,2,0)</f>
        <v>#REF!</v>
      </c>
      <c r="O59" s="22" t="s">
        <v>123</v>
      </c>
      <c r="P59" s="7" t="b">
        <f t="shared" si="0"/>
        <v>1</v>
      </c>
      <c r="Q59" s="7" t="e">
        <f t="shared" si="1"/>
        <v>#REF!</v>
      </c>
    </row>
    <row r="60" spans="1:17" ht="69.599999999999994" customHeight="1">
      <c r="A60" s="73" t="s">
        <v>37</v>
      </c>
      <c r="B60" s="73" t="s">
        <v>105</v>
      </c>
      <c r="C60" s="74">
        <v>6001</v>
      </c>
      <c r="D60" s="75" t="s">
        <v>124</v>
      </c>
      <c r="E60" s="76" t="s">
        <v>125</v>
      </c>
      <c r="F60" s="15" t="s">
        <v>37</v>
      </c>
      <c r="G60" s="15" t="s">
        <v>105</v>
      </c>
      <c r="H60" s="15" t="s">
        <v>48</v>
      </c>
      <c r="I60" s="15" t="s">
        <v>126</v>
      </c>
      <c r="J60" s="142" t="e">
        <f>VLOOKUP($K60,#REF!,2,0)</f>
        <v>#REF!</v>
      </c>
      <c r="K60" s="5" t="str">
        <f t="shared" si="2"/>
        <v>02 Б 03 60010</v>
      </c>
      <c r="L60" s="252" t="e">
        <f>VLOOKUP(O60,#REF!,2,0)</f>
        <v>#REF!</v>
      </c>
      <c r="O60" s="22" t="s">
        <v>127</v>
      </c>
      <c r="P60" s="7" t="b">
        <f t="shared" si="0"/>
        <v>1</v>
      </c>
      <c r="Q60" s="7" t="e">
        <f t="shared" si="1"/>
        <v>#REF!</v>
      </c>
    </row>
    <row r="61" spans="1:17" ht="45">
      <c r="A61" s="147" t="s">
        <v>48</v>
      </c>
      <c r="B61" s="147" t="s">
        <v>8</v>
      </c>
      <c r="C61" s="148" t="s">
        <v>9</v>
      </c>
      <c r="D61" s="167" t="s">
        <v>128</v>
      </c>
      <c r="E61" s="168" t="s">
        <v>129</v>
      </c>
      <c r="F61" s="9" t="s">
        <v>48</v>
      </c>
      <c r="G61" s="9" t="s">
        <v>8</v>
      </c>
      <c r="H61" s="9" t="s">
        <v>12</v>
      </c>
      <c r="I61" s="9" t="s">
        <v>13</v>
      </c>
      <c r="J61" s="169" t="e">
        <f>VLOOKUP($K61,#REF!,2,0)</f>
        <v>#REF!</v>
      </c>
      <c r="K61" s="5" t="str">
        <f t="shared" si="2"/>
        <v>03 0 00 00000</v>
      </c>
      <c r="L61" s="252" t="e">
        <f>VLOOKUP(O61,#REF!,2,0)</f>
        <v>#REF!</v>
      </c>
      <c r="O61" s="11" t="s">
        <v>130</v>
      </c>
      <c r="P61" s="7" t="b">
        <f>K61=O61</f>
        <v>1</v>
      </c>
      <c r="Q61" s="7" t="e">
        <f t="shared" si="1"/>
        <v>#REF!</v>
      </c>
    </row>
    <row r="62" spans="1:17" ht="56.25">
      <c r="A62" s="81" t="s">
        <v>48</v>
      </c>
      <c r="B62" s="81" t="s">
        <v>15</v>
      </c>
      <c r="C62" s="82" t="s">
        <v>9</v>
      </c>
      <c r="D62" s="83" t="s">
        <v>131</v>
      </c>
      <c r="E62" s="96" t="s">
        <v>132</v>
      </c>
      <c r="F62" s="25" t="s">
        <v>48</v>
      </c>
      <c r="G62" s="25" t="s">
        <v>15</v>
      </c>
      <c r="H62" s="25" t="s">
        <v>12</v>
      </c>
      <c r="I62" s="25" t="s">
        <v>13</v>
      </c>
      <c r="J62" s="170" t="s">
        <v>132</v>
      </c>
      <c r="K62" s="5" t="str">
        <f t="shared" si="2"/>
        <v>03 1 00 00000</v>
      </c>
      <c r="L62" s="252" t="e">
        <f>VLOOKUP(O62,#REF!,2,0)</f>
        <v>#REF!</v>
      </c>
      <c r="O62" s="12" t="s">
        <v>1549</v>
      </c>
      <c r="P62" s="7" t="b">
        <f t="shared" ref="P62" si="3">K62=O62</f>
        <v>1</v>
      </c>
      <c r="Q62" s="7" t="e">
        <f t="shared" si="1"/>
        <v>#REF!</v>
      </c>
    </row>
    <row r="63" spans="1:17" ht="37.5">
      <c r="A63" s="155"/>
      <c r="B63" s="155"/>
      <c r="C63" s="156"/>
      <c r="D63" s="157"/>
      <c r="E63" s="158"/>
      <c r="F63" s="159" t="s">
        <v>48</v>
      </c>
      <c r="G63" s="159" t="s">
        <v>15</v>
      </c>
      <c r="H63" s="159" t="s">
        <v>7</v>
      </c>
      <c r="I63" s="159" t="s">
        <v>13</v>
      </c>
      <c r="J63" s="165" t="s">
        <v>1273</v>
      </c>
      <c r="K63" s="5" t="str">
        <f t="shared" si="2"/>
        <v>03 1 01 00000</v>
      </c>
      <c r="L63" s="252" t="e">
        <f>VLOOKUP(O63,#REF!,2,0)</f>
        <v>#REF!</v>
      </c>
      <c r="O63" s="13" t="s">
        <v>1274</v>
      </c>
      <c r="P63" s="7" t="b">
        <f>K63=O63</f>
        <v>0</v>
      </c>
      <c r="Q63" s="7" t="e">
        <f t="shared" si="1"/>
        <v>#REF!</v>
      </c>
    </row>
    <row r="64" spans="1:17" ht="187.5">
      <c r="A64" s="84" t="s">
        <v>48</v>
      </c>
      <c r="B64" s="84" t="s">
        <v>15</v>
      </c>
      <c r="C64" s="84" t="s">
        <v>133</v>
      </c>
      <c r="D64" s="84" t="s">
        <v>134</v>
      </c>
      <c r="E64" s="85" t="s">
        <v>135</v>
      </c>
      <c r="F64" s="30" t="s">
        <v>48</v>
      </c>
      <c r="G64" s="30" t="s">
        <v>15</v>
      </c>
      <c r="H64" s="30" t="s">
        <v>7</v>
      </c>
      <c r="I64" s="30" t="s">
        <v>136</v>
      </c>
      <c r="J64" s="134" t="e">
        <f>VLOOKUP($K64,#REF!,2,0)</f>
        <v>#REF!</v>
      </c>
      <c r="K64" s="5" t="str">
        <f>CONCATENATE(F64," ",G64," ",H64," ",I64)</f>
        <v>03 1 01 52200</v>
      </c>
      <c r="L64" s="252" t="e">
        <f>VLOOKUP(O64,#REF!,2,0)</f>
        <v>#REF!</v>
      </c>
      <c r="N64" s="137"/>
      <c r="O64" s="138" t="s">
        <v>137</v>
      </c>
      <c r="P64" s="7" t="b">
        <f t="shared" ref="P64:P93" si="4">K64=O64</f>
        <v>1</v>
      </c>
      <c r="Q64" s="7" t="e">
        <f t="shared" si="1"/>
        <v>#REF!</v>
      </c>
    </row>
    <row r="65" spans="1:17" ht="168.75">
      <c r="A65" s="84" t="s">
        <v>48</v>
      </c>
      <c r="B65" s="84" t="s">
        <v>15</v>
      </c>
      <c r="C65" s="84" t="s">
        <v>138</v>
      </c>
      <c r="D65" s="84" t="s">
        <v>139</v>
      </c>
      <c r="E65" s="85" t="s">
        <v>140</v>
      </c>
      <c r="F65" s="30" t="s">
        <v>48</v>
      </c>
      <c r="G65" s="30" t="s">
        <v>15</v>
      </c>
      <c r="H65" s="30" t="s">
        <v>7</v>
      </c>
      <c r="I65" s="30" t="s">
        <v>141</v>
      </c>
      <c r="J65" s="134" t="e">
        <f>VLOOKUP($K65,#REF!,2,0)</f>
        <v>#REF!</v>
      </c>
      <c r="K65" s="5" t="str">
        <f t="shared" ref="K65:K89" si="5">CONCATENATE(F65," ",G65," ",H65," ",I65)</f>
        <v>03 1 01 52500</v>
      </c>
      <c r="L65" s="252" t="e">
        <f>VLOOKUP(O65,#REF!,2,0)</f>
        <v>#REF!</v>
      </c>
      <c r="O65" s="13" t="s">
        <v>143</v>
      </c>
      <c r="P65" s="7" t="b">
        <f t="shared" si="4"/>
        <v>1</v>
      </c>
      <c r="Q65" s="7" t="e">
        <f t="shared" si="1"/>
        <v>#REF!</v>
      </c>
    </row>
    <row r="66" spans="1:17" ht="196.15" customHeight="1">
      <c r="A66" s="84" t="s">
        <v>48</v>
      </c>
      <c r="B66" s="84" t="s">
        <v>15</v>
      </c>
      <c r="C66" s="84" t="s">
        <v>144</v>
      </c>
      <c r="D66" s="84" t="s">
        <v>145</v>
      </c>
      <c r="E66" s="85" t="s">
        <v>146</v>
      </c>
      <c r="F66" s="30" t="s">
        <v>48</v>
      </c>
      <c r="G66" s="30" t="s">
        <v>15</v>
      </c>
      <c r="H66" s="30" t="s">
        <v>7</v>
      </c>
      <c r="I66" s="30" t="s">
        <v>147</v>
      </c>
      <c r="J66" s="134" t="e">
        <f>VLOOKUP($K66,#REF!,2,0)</f>
        <v>#REF!</v>
      </c>
      <c r="K66" s="5" t="str">
        <f t="shared" si="5"/>
        <v>03 1 01 52800</v>
      </c>
      <c r="L66" s="252" t="e">
        <f>VLOOKUP(O66,#REF!,2,0)</f>
        <v>#REF!</v>
      </c>
      <c r="O66" s="13" t="s">
        <v>149</v>
      </c>
      <c r="P66" s="7" t="b">
        <f t="shared" si="4"/>
        <v>1</v>
      </c>
      <c r="Q66" s="7" t="e">
        <f t="shared" si="1"/>
        <v>#REF!</v>
      </c>
    </row>
    <row r="67" spans="1:17">
      <c r="A67" s="171"/>
      <c r="B67" s="171"/>
      <c r="C67" s="171"/>
      <c r="D67" s="171"/>
      <c r="E67" s="172"/>
      <c r="F67" s="30" t="s">
        <v>48</v>
      </c>
      <c r="G67" s="30" t="s">
        <v>15</v>
      </c>
      <c r="H67" s="30" t="s">
        <v>7</v>
      </c>
      <c r="I67" s="30" t="s">
        <v>1550</v>
      </c>
      <c r="J67" s="134" t="e">
        <f>VLOOKUP($K67,#REF!,2,0)</f>
        <v>#REF!</v>
      </c>
      <c r="K67" s="5" t="str">
        <f t="shared" si="5"/>
        <v>03 1 01 54620</v>
      </c>
      <c r="L67" s="252" t="e">
        <f>VLOOKUP(O67,#REF!,2,0)</f>
        <v>#REF!</v>
      </c>
      <c r="O67" s="13" t="s">
        <v>1277</v>
      </c>
      <c r="P67" s="7" t="b">
        <f t="shared" si="4"/>
        <v>1</v>
      </c>
      <c r="Q67" s="7" t="e">
        <f t="shared" si="1"/>
        <v>#REF!</v>
      </c>
    </row>
    <row r="68" spans="1:17" ht="215.25" customHeight="1">
      <c r="A68" s="84" t="s">
        <v>48</v>
      </c>
      <c r="B68" s="84" t="s">
        <v>15</v>
      </c>
      <c r="C68" s="84" t="s">
        <v>150</v>
      </c>
      <c r="D68" s="84" t="s">
        <v>151</v>
      </c>
      <c r="E68" s="85" t="s">
        <v>152</v>
      </c>
      <c r="F68" s="30" t="s">
        <v>48</v>
      </c>
      <c r="G68" s="30" t="s">
        <v>15</v>
      </c>
      <c r="H68" s="30" t="s">
        <v>7</v>
      </c>
      <c r="I68" s="30" t="s">
        <v>153</v>
      </c>
      <c r="J68" s="134" t="e">
        <f>VLOOKUP($K68,#REF!,2,0)</f>
        <v>#REF!</v>
      </c>
      <c r="K68" s="5" t="str">
        <f t="shared" si="5"/>
        <v>03 1 01 76220</v>
      </c>
      <c r="L68" s="252" t="e">
        <f>VLOOKUP(O68,#REF!,2,0)</f>
        <v>#REF!</v>
      </c>
      <c r="O68" s="13" t="s">
        <v>155</v>
      </c>
      <c r="P68" s="7" t="b">
        <f t="shared" si="4"/>
        <v>1</v>
      </c>
      <c r="Q68" s="7" t="e">
        <f t="shared" si="1"/>
        <v>#REF!</v>
      </c>
    </row>
    <row r="69" spans="1:17" ht="187.5">
      <c r="A69" s="69" t="s">
        <v>48</v>
      </c>
      <c r="B69" s="69" t="s">
        <v>15</v>
      </c>
      <c r="C69" s="69" t="s">
        <v>156</v>
      </c>
      <c r="D69" s="69" t="s">
        <v>157</v>
      </c>
      <c r="E69" s="173" t="s">
        <v>158</v>
      </c>
      <c r="F69" s="15" t="s">
        <v>48</v>
      </c>
      <c r="G69" s="15" t="s">
        <v>15</v>
      </c>
      <c r="H69" s="15" t="s">
        <v>7</v>
      </c>
      <c r="I69" s="15" t="s">
        <v>159</v>
      </c>
      <c r="J69" s="134" t="e">
        <f>VLOOKUP($K69,#REF!,2,0)</f>
        <v>#REF!</v>
      </c>
      <c r="K69" s="5" t="str">
        <f t="shared" si="5"/>
        <v>03 1 01 76230</v>
      </c>
      <c r="L69" s="252" t="e">
        <f>VLOOKUP(O69,#REF!,2,0)</f>
        <v>#REF!</v>
      </c>
      <c r="O69" s="13" t="s">
        <v>161</v>
      </c>
      <c r="P69" s="7" t="b">
        <f t="shared" si="4"/>
        <v>1</v>
      </c>
      <c r="Q69" s="7" t="e">
        <f t="shared" si="1"/>
        <v>#REF!</v>
      </c>
    </row>
    <row r="70" spans="1:17" ht="187.5">
      <c r="A70" s="84" t="s">
        <v>48</v>
      </c>
      <c r="B70" s="84" t="s">
        <v>15</v>
      </c>
      <c r="C70" s="84" t="s">
        <v>162</v>
      </c>
      <c r="D70" s="84" t="s">
        <v>163</v>
      </c>
      <c r="E70" s="85" t="s">
        <v>164</v>
      </c>
      <c r="F70" s="30" t="s">
        <v>48</v>
      </c>
      <c r="G70" s="30" t="s">
        <v>15</v>
      </c>
      <c r="H70" s="30" t="s">
        <v>7</v>
      </c>
      <c r="I70" s="30" t="s">
        <v>165</v>
      </c>
      <c r="J70" s="134" t="e">
        <f>VLOOKUP($K70,#REF!,2,0)</f>
        <v>#REF!</v>
      </c>
      <c r="K70" s="5" t="str">
        <f t="shared" si="5"/>
        <v>03 1 01 76240</v>
      </c>
      <c r="L70" s="252" t="e">
        <f>VLOOKUP(O70,#REF!,2,0)</f>
        <v>#REF!</v>
      </c>
      <c r="O70" s="13" t="s">
        <v>167</v>
      </c>
      <c r="P70" s="7" t="b">
        <f t="shared" si="4"/>
        <v>1</v>
      </c>
      <c r="Q70" s="7" t="e">
        <f t="shared" si="1"/>
        <v>#REF!</v>
      </c>
    </row>
    <row r="71" spans="1:17">
      <c r="A71" s="84"/>
      <c r="B71" s="84"/>
      <c r="C71" s="84"/>
      <c r="D71" s="84"/>
      <c r="E71" s="85"/>
      <c r="F71" s="30" t="s">
        <v>48</v>
      </c>
      <c r="G71" s="30" t="s">
        <v>15</v>
      </c>
      <c r="H71" s="30" t="s">
        <v>7</v>
      </c>
      <c r="I71" s="30" t="s">
        <v>1551</v>
      </c>
      <c r="J71" s="134" t="e">
        <f>VLOOKUP($K71,#REF!,2,0)</f>
        <v>#REF!</v>
      </c>
      <c r="K71" s="5" t="str">
        <f t="shared" si="5"/>
        <v>03 1 01 76250</v>
      </c>
      <c r="L71" s="252" t="e">
        <f>VLOOKUP(O71,#REF!,2,0)</f>
        <v>#REF!</v>
      </c>
      <c r="O71" s="13" t="s">
        <v>1279</v>
      </c>
      <c r="P71" s="7" t="b">
        <f t="shared" si="4"/>
        <v>1</v>
      </c>
      <c r="Q71" s="7" t="e">
        <f t="shared" si="1"/>
        <v>#REF!</v>
      </c>
    </row>
    <row r="72" spans="1:17" ht="187.5">
      <c r="A72" s="84" t="s">
        <v>48</v>
      </c>
      <c r="B72" s="84" t="s">
        <v>15</v>
      </c>
      <c r="C72" s="84" t="s">
        <v>168</v>
      </c>
      <c r="D72" s="84" t="s">
        <v>169</v>
      </c>
      <c r="E72" s="85" t="s">
        <v>170</v>
      </c>
      <c r="F72" s="30" t="s">
        <v>48</v>
      </c>
      <c r="G72" s="30" t="s">
        <v>15</v>
      </c>
      <c r="H72" s="30" t="s">
        <v>7</v>
      </c>
      <c r="I72" s="30" t="s">
        <v>171</v>
      </c>
      <c r="J72" s="134" t="e">
        <f>VLOOKUP($K72,#REF!,2,0)</f>
        <v>#REF!</v>
      </c>
      <c r="K72" s="5" t="str">
        <f t="shared" si="5"/>
        <v>03 1 01 76300</v>
      </c>
      <c r="L72" s="252" t="e">
        <f>VLOOKUP(O72,#REF!,2,0)</f>
        <v>#REF!</v>
      </c>
      <c r="O72" s="13" t="s">
        <v>173</v>
      </c>
      <c r="P72" s="7" t="b">
        <f t="shared" si="4"/>
        <v>1</v>
      </c>
      <c r="Q72" s="7" t="e">
        <f t="shared" ref="Q72:Q135" si="6">J72=L72</f>
        <v>#REF!</v>
      </c>
    </row>
    <row r="73" spans="1:17" ht="187.5">
      <c r="A73" s="84" t="s">
        <v>48</v>
      </c>
      <c r="B73" s="84" t="s">
        <v>15</v>
      </c>
      <c r="C73" s="84" t="s">
        <v>174</v>
      </c>
      <c r="D73" s="84" t="s">
        <v>175</v>
      </c>
      <c r="E73" s="85" t="s">
        <v>176</v>
      </c>
      <c r="F73" s="30" t="s">
        <v>48</v>
      </c>
      <c r="G73" s="30" t="s">
        <v>15</v>
      </c>
      <c r="H73" s="30" t="s">
        <v>7</v>
      </c>
      <c r="I73" s="30" t="s">
        <v>177</v>
      </c>
      <c r="J73" s="134" t="e">
        <f>VLOOKUP($K73,#REF!,2,0)</f>
        <v>#REF!</v>
      </c>
      <c r="K73" s="5" t="str">
        <f t="shared" si="5"/>
        <v>03 1 01 76310</v>
      </c>
      <c r="L73" s="252" t="e">
        <f>VLOOKUP(O73,#REF!,2,0)</f>
        <v>#REF!</v>
      </c>
      <c r="O73" s="13" t="s">
        <v>178</v>
      </c>
      <c r="P73" s="7" t="b">
        <f t="shared" si="4"/>
        <v>1</v>
      </c>
      <c r="Q73" s="7" t="e">
        <f t="shared" si="6"/>
        <v>#REF!</v>
      </c>
    </row>
    <row r="74" spans="1:17" ht="206.25">
      <c r="A74" s="84" t="s">
        <v>48</v>
      </c>
      <c r="B74" s="84" t="s">
        <v>15</v>
      </c>
      <c r="C74" s="84" t="s">
        <v>179</v>
      </c>
      <c r="D74" s="84" t="s">
        <v>180</v>
      </c>
      <c r="E74" s="85" t="s">
        <v>181</v>
      </c>
      <c r="F74" s="30" t="s">
        <v>48</v>
      </c>
      <c r="G74" s="30" t="s">
        <v>15</v>
      </c>
      <c r="H74" s="30" t="s">
        <v>7</v>
      </c>
      <c r="I74" s="30" t="s">
        <v>182</v>
      </c>
      <c r="J74" s="134" t="e">
        <f>VLOOKUP($K74,#REF!,2,0)</f>
        <v>#REF!</v>
      </c>
      <c r="K74" s="5" t="str">
        <f t="shared" si="5"/>
        <v>03 1 01 76320</v>
      </c>
      <c r="L74" s="252" t="e">
        <f>VLOOKUP(O74,#REF!,2,0)</f>
        <v>#REF!</v>
      </c>
      <c r="O74" s="13" t="s">
        <v>184</v>
      </c>
      <c r="P74" s="7" t="b">
        <f t="shared" si="4"/>
        <v>1</v>
      </c>
      <c r="Q74" s="7" t="e">
        <f t="shared" si="6"/>
        <v>#REF!</v>
      </c>
    </row>
    <row r="75" spans="1:17" ht="356.25">
      <c r="A75" s="84" t="s">
        <v>48</v>
      </c>
      <c r="B75" s="84" t="s">
        <v>15</v>
      </c>
      <c r="C75" s="84" t="s">
        <v>185</v>
      </c>
      <c r="D75" s="84" t="s">
        <v>186</v>
      </c>
      <c r="E75" s="85" t="s">
        <v>187</v>
      </c>
      <c r="F75" s="30" t="s">
        <v>48</v>
      </c>
      <c r="G75" s="30" t="s">
        <v>15</v>
      </c>
      <c r="H75" s="30" t="s">
        <v>7</v>
      </c>
      <c r="I75" s="30" t="s">
        <v>188</v>
      </c>
      <c r="J75" s="134" t="e">
        <f>VLOOKUP($K75,#REF!,2,0)</f>
        <v>#REF!</v>
      </c>
      <c r="K75" s="5" t="str">
        <f t="shared" si="5"/>
        <v>03 1 01 76330</v>
      </c>
      <c r="L75" s="252" t="e">
        <f>VLOOKUP(O75,#REF!,2,0)</f>
        <v>#REF!</v>
      </c>
      <c r="O75" s="13" t="s">
        <v>190</v>
      </c>
      <c r="P75" s="7" t="b">
        <f t="shared" si="4"/>
        <v>1</v>
      </c>
      <c r="Q75" s="7" t="e">
        <f t="shared" si="6"/>
        <v>#REF!</v>
      </c>
    </row>
    <row r="76" spans="1:17">
      <c r="A76" s="84"/>
      <c r="B76" s="84"/>
      <c r="C76" s="84"/>
      <c r="D76" s="84"/>
      <c r="E76" s="85"/>
      <c r="F76" s="30" t="s">
        <v>48</v>
      </c>
      <c r="G76" s="30" t="s">
        <v>15</v>
      </c>
      <c r="H76" s="30" t="s">
        <v>7</v>
      </c>
      <c r="I76" s="30" t="s">
        <v>1552</v>
      </c>
      <c r="J76" s="134" t="e">
        <f>VLOOKUP($K76,#REF!,2,0)</f>
        <v>#REF!</v>
      </c>
      <c r="K76" s="5" t="str">
        <f t="shared" si="5"/>
        <v>03 1 01 77220</v>
      </c>
      <c r="L76" s="252" t="e">
        <f>VLOOKUP(O76,#REF!,2,0)</f>
        <v>#REF!</v>
      </c>
      <c r="O76" s="13" t="s">
        <v>1282</v>
      </c>
      <c r="P76" s="7" t="b">
        <f t="shared" si="4"/>
        <v>1</v>
      </c>
      <c r="Q76" s="7" t="e">
        <f t="shared" si="6"/>
        <v>#REF!</v>
      </c>
    </row>
    <row r="77" spans="1:17" ht="19.5">
      <c r="A77" s="155"/>
      <c r="B77" s="155"/>
      <c r="C77" s="156"/>
      <c r="D77" s="157"/>
      <c r="E77" s="158"/>
      <c r="F77" s="159" t="s">
        <v>48</v>
      </c>
      <c r="G77" s="159" t="s">
        <v>15</v>
      </c>
      <c r="H77" s="159" t="s">
        <v>37</v>
      </c>
      <c r="I77" s="159" t="s">
        <v>13</v>
      </c>
      <c r="J77" s="165" t="e">
        <f>VLOOKUP($K77,#REF!,2,0)</f>
        <v>#REF!</v>
      </c>
      <c r="K77" s="5" t="str">
        <f t="shared" si="5"/>
        <v>03 1 02 00000</v>
      </c>
      <c r="L77" s="252" t="e">
        <f>VLOOKUP(O77,#REF!,2,0)</f>
        <v>#REF!</v>
      </c>
      <c r="O77" s="13" t="s">
        <v>191</v>
      </c>
      <c r="P77" s="7" t="b">
        <f t="shared" si="4"/>
        <v>1</v>
      </c>
      <c r="Q77" s="7" t="e">
        <f t="shared" si="6"/>
        <v>#REF!</v>
      </c>
    </row>
    <row r="78" spans="1:17" ht="206.25">
      <c r="A78" s="84" t="s">
        <v>48</v>
      </c>
      <c r="B78" s="84" t="s">
        <v>15</v>
      </c>
      <c r="C78" s="84" t="s">
        <v>192</v>
      </c>
      <c r="D78" s="84" t="s">
        <v>193</v>
      </c>
      <c r="E78" s="85" t="s">
        <v>194</v>
      </c>
      <c r="F78" s="30" t="s">
        <v>48</v>
      </c>
      <c r="G78" s="30" t="s">
        <v>15</v>
      </c>
      <c r="H78" s="30" t="s">
        <v>37</v>
      </c>
      <c r="I78" s="30" t="s">
        <v>195</v>
      </c>
      <c r="J78" s="29" t="e">
        <f>VLOOKUP($K78,#REF!,2,0)</f>
        <v>#REF!</v>
      </c>
      <c r="K78" s="5" t="str">
        <f t="shared" si="5"/>
        <v>03 1 02 50840</v>
      </c>
      <c r="L78" s="252" t="e">
        <f>VLOOKUP(O78,#REF!,2,0)</f>
        <v>#REF!</v>
      </c>
      <c r="O78" s="13" t="s">
        <v>196</v>
      </c>
      <c r="P78" s="7" t="b">
        <f t="shared" si="4"/>
        <v>1</v>
      </c>
      <c r="Q78" s="7" t="e">
        <f t="shared" si="6"/>
        <v>#REF!</v>
      </c>
    </row>
    <row r="79" spans="1:17" ht="187.5">
      <c r="A79" s="84" t="s">
        <v>48</v>
      </c>
      <c r="B79" s="84" t="s">
        <v>15</v>
      </c>
      <c r="C79" s="84" t="s">
        <v>197</v>
      </c>
      <c r="D79" s="84" t="s">
        <v>198</v>
      </c>
      <c r="E79" s="85" t="s">
        <v>199</v>
      </c>
      <c r="F79" s="30" t="s">
        <v>48</v>
      </c>
      <c r="G79" s="30" t="s">
        <v>15</v>
      </c>
      <c r="H79" s="30" t="s">
        <v>37</v>
      </c>
      <c r="I79" s="30" t="s">
        <v>200</v>
      </c>
      <c r="J79" s="29" t="e">
        <f>VLOOKUP($K79,#REF!,2,0)</f>
        <v>#REF!</v>
      </c>
      <c r="K79" s="5" t="str">
        <f t="shared" si="5"/>
        <v>03 1 02 R0840</v>
      </c>
      <c r="L79" s="252" t="e">
        <f>VLOOKUP(O79,#REF!,2,0)</f>
        <v>#REF!</v>
      </c>
      <c r="O79" s="13" t="s">
        <v>201</v>
      </c>
      <c r="P79" s="7" t="b">
        <f t="shared" si="4"/>
        <v>1</v>
      </c>
      <c r="Q79" s="7" t="e">
        <f t="shared" si="6"/>
        <v>#REF!</v>
      </c>
    </row>
    <row r="80" spans="1:17" ht="225">
      <c r="A80" s="84" t="s">
        <v>48</v>
      </c>
      <c r="B80" s="84" t="s">
        <v>15</v>
      </c>
      <c r="C80" s="84" t="s">
        <v>202</v>
      </c>
      <c r="D80" s="84" t="s">
        <v>203</v>
      </c>
      <c r="E80" s="85" t="s">
        <v>204</v>
      </c>
      <c r="F80" s="30" t="s">
        <v>48</v>
      </c>
      <c r="G80" s="30" t="s">
        <v>15</v>
      </c>
      <c r="H80" s="30" t="s">
        <v>37</v>
      </c>
      <c r="I80" s="30" t="s">
        <v>205</v>
      </c>
      <c r="J80" s="29" t="e">
        <f>VLOOKUP($K80,#REF!,2,0)</f>
        <v>#REF!</v>
      </c>
      <c r="K80" s="5" t="str">
        <f t="shared" si="5"/>
        <v>03 1 02 52700</v>
      </c>
      <c r="L80" s="252" t="e">
        <f>VLOOKUP(O80,#REF!,2,0)</f>
        <v>#REF!</v>
      </c>
      <c r="O80" s="13" t="s">
        <v>206</v>
      </c>
      <c r="P80" s="7" t="b">
        <f t="shared" si="4"/>
        <v>1</v>
      </c>
      <c r="Q80" s="7" t="e">
        <f t="shared" si="6"/>
        <v>#REF!</v>
      </c>
    </row>
    <row r="81" spans="1:17" ht="262.5">
      <c r="A81" s="84" t="s">
        <v>207</v>
      </c>
      <c r="B81" s="84" t="s">
        <v>15</v>
      </c>
      <c r="C81" s="84" t="s">
        <v>208</v>
      </c>
      <c r="D81" s="84" t="s">
        <v>209</v>
      </c>
      <c r="E81" s="85" t="s">
        <v>210</v>
      </c>
      <c r="F81" s="30" t="s">
        <v>48</v>
      </c>
      <c r="G81" s="30" t="s">
        <v>15</v>
      </c>
      <c r="H81" s="30" t="s">
        <v>37</v>
      </c>
      <c r="I81" s="30" t="s">
        <v>211</v>
      </c>
      <c r="J81" s="29" t="e">
        <f>VLOOKUP($K81,#REF!,2,0)</f>
        <v>#REF!</v>
      </c>
      <c r="K81" s="5" t="str">
        <f t="shared" si="5"/>
        <v>03 1 02 53800</v>
      </c>
      <c r="L81" s="252" t="e">
        <f>VLOOKUP(O81,#REF!,2,0)</f>
        <v>#REF!</v>
      </c>
      <c r="O81" s="13" t="s">
        <v>213</v>
      </c>
      <c r="P81" s="7" t="b">
        <f t="shared" si="4"/>
        <v>1</v>
      </c>
      <c r="Q81" s="7" t="e">
        <f t="shared" si="6"/>
        <v>#REF!</v>
      </c>
    </row>
    <row r="82" spans="1:17" ht="187.5">
      <c r="A82" s="84" t="s">
        <v>48</v>
      </c>
      <c r="B82" s="84" t="s">
        <v>15</v>
      </c>
      <c r="C82" s="84" t="s">
        <v>214</v>
      </c>
      <c r="D82" s="84" t="s">
        <v>215</v>
      </c>
      <c r="E82" s="85" t="s">
        <v>216</v>
      </c>
      <c r="F82" s="30" t="s">
        <v>48</v>
      </c>
      <c r="G82" s="30" t="s">
        <v>15</v>
      </c>
      <c r="H82" s="30" t="s">
        <v>37</v>
      </c>
      <c r="I82" s="30" t="s">
        <v>217</v>
      </c>
      <c r="J82" s="29" t="e">
        <f>VLOOKUP($K82,#REF!,2,0)</f>
        <v>#REF!</v>
      </c>
      <c r="K82" s="5" t="str">
        <f t="shared" si="5"/>
        <v>03 1 02 76260</v>
      </c>
      <c r="L82" s="252" t="e">
        <f>VLOOKUP(O82,#REF!,2,0)</f>
        <v>#REF!</v>
      </c>
      <c r="O82" s="13" t="s">
        <v>219</v>
      </c>
      <c r="P82" s="7" t="b">
        <f t="shared" si="4"/>
        <v>1</v>
      </c>
      <c r="Q82" s="7" t="e">
        <f t="shared" si="6"/>
        <v>#REF!</v>
      </c>
    </row>
    <row r="83" spans="1:17" ht="195.75" customHeight="1">
      <c r="A83" s="84" t="s">
        <v>48</v>
      </c>
      <c r="B83" s="84" t="s">
        <v>15</v>
      </c>
      <c r="C83" s="84" t="s">
        <v>220</v>
      </c>
      <c r="D83" s="84" t="s">
        <v>221</v>
      </c>
      <c r="E83" s="85" t="s">
        <v>222</v>
      </c>
      <c r="F83" s="30" t="s">
        <v>48</v>
      </c>
      <c r="G83" s="30" t="s">
        <v>15</v>
      </c>
      <c r="H83" s="30" t="s">
        <v>37</v>
      </c>
      <c r="I83" s="30" t="s">
        <v>223</v>
      </c>
      <c r="J83" s="29" t="e">
        <f>VLOOKUP($K83,#REF!,2,0)</f>
        <v>#REF!</v>
      </c>
      <c r="K83" s="5" t="str">
        <f t="shared" si="5"/>
        <v>03 1 02 76270</v>
      </c>
      <c r="L83" s="252" t="e">
        <f>VLOOKUP(O83,#REF!,2,0)</f>
        <v>#REF!</v>
      </c>
      <c r="O83" s="13" t="s">
        <v>225</v>
      </c>
      <c r="P83" s="7" t="b">
        <f t="shared" si="4"/>
        <v>1</v>
      </c>
      <c r="Q83" s="7" t="e">
        <f t="shared" si="6"/>
        <v>#REF!</v>
      </c>
    </row>
    <row r="84" spans="1:17" ht="168.75">
      <c r="A84" s="84" t="s">
        <v>48</v>
      </c>
      <c r="B84" s="84" t="s">
        <v>15</v>
      </c>
      <c r="C84" s="84" t="s">
        <v>226</v>
      </c>
      <c r="D84" s="84" t="s">
        <v>227</v>
      </c>
      <c r="E84" s="85" t="s">
        <v>228</v>
      </c>
      <c r="F84" s="30" t="s">
        <v>48</v>
      </c>
      <c r="G84" s="30" t="s">
        <v>15</v>
      </c>
      <c r="H84" s="30" t="s">
        <v>37</v>
      </c>
      <c r="I84" s="30" t="s">
        <v>229</v>
      </c>
      <c r="J84" s="29" t="e">
        <f>VLOOKUP($K84,#REF!,2,0)</f>
        <v>#REF!</v>
      </c>
      <c r="K84" s="5" t="str">
        <f t="shared" si="5"/>
        <v>03 1 02 76280</v>
      </c>
      <c r="L84" s="252" t="e">
        <f>VLOOKUP(O84,#REF!,2,0)</f>
        <v>#REF!</v>
      </c>
      <c r="O84" s="13" t="s">
        <v>230</v>
      </c>
      <c r="P84" s="7" t="b">
        <f t="shared" si="4"/>
        <v>1</v>
      </c>
      <c r="Q84" s="7" t="e">
        <f t="shared" si="6"/>
        <v>#REF!</v>
      </c>
    </row>
    <row r="85" spans="1:17">
      <c r="A85" s="84"/>
      <c r="B85" s="84"/>
      <c r="C85" s="84"/>
      <c r="D85" s="84"/>
      <c r="E85" s="85"/>
      <c r="F85" s="30" t="s">
        <v>48</v>
      </c>
      <c r="G85" s="30" t="s">
        <v>15</v>
      </c>
      <c r="H85" s="30" t="s">
        <v>37</v>
      </c>
      <c r="I85" s="30" t="s">
        <v>1553</v>
      </c>
      <c r="J85" s="29" t="e">
        <f>VLOOKUP($K85,#REF!,2,0)</f>
        <v>#REF!</v>
      </c>
      <c r="K85" s="5" t="str">
        <f t="shared" si="5"/>
        <v>03 1 02 77190</v>
      </c>
      <c r="L85" s="252" t="e">
        <f>VLOOKUP(O85,#REF!,2,0)</f>
        <v>#REF!</v>
      </c>
      <c r="N85" s="32"/>
      <c r="O85" s="13" t="s">
        <v>1289</v>
      </c>
      <c r="P85" s="7" t="b">
        <f t="shared" si="4"/>
        <v>1</v>
      </c>
      <c r="Q85" s="7" t="e">
        <f t="shared" si="6"/>
        <v>#REF!</v>
      </c>
    </row>
    <row r="86" spans="1:17" ht="56.25">
      <c r="A86" s="81" t="s">
        <v>48</v>
      </c>
      <c r="B86" s="81" t="s">
        <v>94</v>
      </c>
      <c r="C86" s="82">
        <v>0</v>
      </c>
      <c r="D86" s="83" t="s">
        <v>231</v>
      </c>
      <c r="E86" s="174" t="s">
        <v>232</v>
      </c>
      <c r="F86" s="24" t="s">
        <v>48</v>
      </c>
      <c r="G86" s="24" t="s">
        <v>94</v>
      </c>
      <c r="H86" s="24" t="s">
        <v>12</v>
      </c>
      <c r="I86" s="24" t="s">
        <v>13</v>
      </c>
      <c r="J86" s="26" t="e">
        <f>VLOOKUP($K86,#REF!,2,0)</f>
        <v>#REF!</v>
      </c>
      <c r="K86" s="5" t="str">
        <f t="shared" si="5"/>
        <v>03 2 00 00000</v>
      </c>
      <c r="L86" s="252" t="e">
        <f>VLOOKUP(O86,#REF!,2,0)</f>
        <v>#REF!</v>
      </c>
      <c r="N86" s="32"/>
      <c r="O86" s="12" t="s">
        <v>234</v>
      </c>
      <c r="P86" s="7" t="b">
        <f t="shared" si="4"/>
        <v>1</v>
      </c>
      <c r="Q86" s="7" t="e">
        <f t="shared" si="6"/>
        <v>#REF!</v>
      </c>
    </row>
    <row r="87" spans="1:17" s="32" customFormat="1" ht="69" customHeight="1">
      <c r="A87" s="175"/>
      <c r="B87" s="175"/>
      <c r="C87" s="176"/>
      <c r="D87" s="177"/>
      <c r="E87" s="178"/>
      <c r="F87" s="179" t="s">
        <v>48</v>
      </c>
      <c r="G87" s="179" t="s">
        <v>94</v>
      </c>
      <c r="H87" s="179" t="s">
        <v>7</v>
      </c>
      <c r="I87" s="179" t="s">
        <v>13</v>
      </c>
      <c r="J87" s="180" t="e">
        <f>VLOOKUP($K87,#REF!,2,0)</f>
        <v>#REF!</v>
      </c>
      <c r="K87" s="5" t="str">
        <f t="shared" si="5"/>
        <v>03 2 01 00000</v>
      </c>
      <c r="L87" s="252" t="e">
        <f>VLOOKUP(O87,#REF!,2,0)</f>
        <v>#REF!</v>
      </c>
      <c r="M87" s="5"/>
      <c r="O87" s="13" t="s">
        <v>235</v>
      </c>
      <c r="P87" s="7" t="b">
        <f t="shared" si="4"/>
        <v>1</v>
      </c>
      <c r="Q87" s="7" t="e">
        <f t="shared" si="6"/>
        <v>#REF!</v>
      </c>
    </row>
    <row r="88" spans="1:17" s="32" customFormat="1" ht="56.25">
      <c r="A88" s="84" t="s">
        <v>48</v>
      </c>
      <c r="B88" s="84" t="s">
        <v>94</v>
      </c>
      <c r="C88" s="86">
        <v>8001</v>
      </c>
      <c r="D88" s="87" t="s">
        <v>236</v>
      </c>
      <c r="E88" s="85" t="s">
        <v>237</v>
      </c>
      <c r="F88" s="28"/>
      <c r="G88" s="28"/>
      <c r="H88" s="28"/>
      <c r="I88" s="28"/>
      <c r="J88" s="29" t="s">
        <v>1554</v>
      </c>
      <c r="K88" s="5" t="str">
        <f t="shared" si="5"/>
        <v xml:space="preserve">   </v>
      </c>
      <c r="L88" s="252" t="e">
        <f>VLOOKUP(O88,#REF!,2,0)</f>
        <v>#REF!</v>
      </c>
      <c r="M88" s="5"/>
      <c r="O88" s="13"/>
      <c r="P88" s="7" t="b">
        <f t="shared" si="4"/>
        <v>0</v>
      </c>
      <c r="Q88" s="7" t="e">
        <f t="shared" si="6"/>
        <v>#REF!</v>
      </c>
    </row>
    <row r="89" spans="1:17" s="32" customFormat="1" ht="71.25" customHeight="1">
      <c r="A89" s="84" t="s">
        <v>48</v>
      </c>
      <c r="B89" s="84" t="s">
        <v>94</v>
      </c>
      <c r="C89" s="86">
        <v>8003</v>
      </c>
      <c r="D89" s="87" t="s">
        <v>238</v>
      </c>
      <c r="E89" s="85" t="s">
        <v>239</v>
      </c>
      <c r="F89" s="28" t="s">
        <v>48</v>
      </c>
      <c r="G89" s="28" t="s">
        <v>94</v>
      </c>
      <c r="H89" s="28" t="s">
        <v>7</v>
      </c>
      <c r="I89" s="28">
        <v>80030</v>
      </c>
      <c r="J89" s="29" t="e">
        <f>VLOOKUP($K89,#REF!,2,0)</f>
        <v>#REF!</v>
      </c>
      <c r="K89" s="5" t="str">
        <f t="shared" si="5"/>
        <v>03 2 01 80030</v>
      </c>
      <c r="L89" s="252" t="e">
        <f>VLOOKUP(O89,#REF!,2,0)</f>
        <v>#REF!</v>
      </c>
      <c r="M89" s="5"/>
      <c r="O89" s="13" t="s">
        <v>241</v>
      </c>
      <c r="P89" s="7" t="b">
        <f t="shared" si="4"/>
        <v>1</v>
      </c>
      <c r="Q89" s="7" t="e">
        <f t="shared" si="6"/>
        <v>#REF!</v>
      </c>
    </row>
    <row r="90" spans="1:17" s="32" customFormat="1" ht="69.75" customHeight="1">
      <c r="A90" s="84" t="s">
        <v>48</v>
      </c>
      <c r="B90" s="84" t="s">
        <v>94</v>
      </c>
      <c r="C90" s="86">
        <v>8004</v>
      </c>
      <c r="D90" s="87" t="s">
        <v>242</v>
      </c>
      <c r="E90" s="85" t="s">
        <v>243</v>
      </c>
      <c r="F90" s="28"/>
      <c r="G90" s="28"/>
      <c r="H90" s="28"/>
      <c r="I90" s="28"/>
      <c r="J90" s="29" t="s">
        <v>1554</v>
      </c>
      <c r="K90" s="5"/>
      <c r="L90" s="252" t="e">
        <f>VLOOKUP(O90,#REF!,2,0)</f>
        <v>#REF!</v>
      </c>
      <c r="M90" s="5"/>
      <c r="O90" s="13"/>
      <c r="P90" s="7"/>
      <c r="Q90" s="7" t="e">
        <f t="shared" si="6"/>
        <v>#REF!</v>
      </c>
    </row>
    <row r="91" spans="1:17" s="32" customFormat="1" ht="75.75" customHeight="1">
      <c r="A91" s="84" t="s">
        <v>48</v>
      </c>
      <c r="B91" s="84" t="s">
        <v>94</v>
      </c>
      <c r="C91" s="86">
        <v>8005</v>
      </c>
      <c r="D91" s="87" t="s">
        <v>244</v>
      </c>
      <c r="E91" s="85" t="s">
        <v>245</v>
      </c>
      <c r="F91" s="28"/>
      <c r="G91" s="28"/>
      <c r="H91" s="28"/>
      <c r="I91" s="28"/>
      <c r="J91" s="29" t="s">
        <v>1554</v>
      </c>
      <c r="K91" s="5"/>
      <c r="L91" s="252" t="e">
        <f>VLOOKUP(O91,#REF!,2,0)</f>
        <v>#REF!</v>
      </c>
      <c r="M91" s="5"/>
      <c r="O91" s="13"/>
      <c r="P91" s="7"/>
      <c r="Q91" s="7" t="e">
        <f t="shared" si="6"/>
        <v>#REF!</v>
      </c>
    </row>
    <row r="92" spans="1:17" s="32" customFormat="1" ht="75.75" customHeight="1">
      <c r="A92" s="84" t="s">
        <v>48</v>
      </c>
      <c r="B92" s="84" t="s">
        <v>94</v>
      </c>
      <c r="C92" s="86">
        <v>8006</v>
      </c>
      <c r="D92" s="87" t="s">
        <v>246</v>
      </c>
      <c r="E92" s="85" t="s">
        <v>247</v>
      </c>
      <c r="F92" s="28"/>
      <c r="G92" s="28"/>
      <c r="H92" s="28"/>
      <c r="I92" s="28"/>
      <c r="J92" s="29" t="s">
        <v>1554</v>
      </c>
      <c r="K92" s="5"/>
      <c r="L92" s="252" t="e">
        <f>VLOOKUP(O92,#REF!,2,0)</f>
        <v>#REF!</v>
      </c>
      <c r="M92" s="5"/>
      <c r="O92" s="13"/>
      <c r="P92" s="7"/>
      <c r="Q92" s="7" t="e">
        <f t="shared" si="6"/>
        <v>#REF!</v>
      </c>
    </row>
    <row r="93" spans="1:17" s="32" customFormat="1" ht="75.75" customHeight="1">
      <c r="A93" s="84" t="s">
        <v>48</v>
      </c>
      <c r="B93" s="84" t="s">
        <v>94</v>
      </c>
      <c r="C93" s="86">
        <v>8007</v>
      </c>
      <c r="D93" s="87" t="s">
        <v>248</v>
      </c>
      <c r="E93" s="85" t="s">
        <v>249</v>
      </c>
      <c r="F93" s="28" t="s">
        <v>48</v>
      </c>
      <c r="G93" s="28" t="s">
        <v>94</v>
      </c>
      <c r="H93" s="28" t="s">
        <v>7</v>
      </c>
      <c r="I93" s="28">
        <v>80070</v>
      </c>
      <c r="J93" s="29" t="e">
        <f>VLOOKUP($K93,#REF!,2,0)</f>
        <v>#REF!</v>
      </c>
      <c r="K93" s="5" t="str">
        <f t="shared" ref="K93:K156" si="7">CONCATENATE(F93," ",G93," ",H93," ",I93)</f>
        <v>03 2 01 80070</v>
      </c>
      <c r="L93" s="252" t="e">
        <f>VLOOKUP(O93,#REF!,2,0)</f>
        <v>#REF!</v>
      </c>
      <c r="M93" s="5"/>
      <c r="O93" s="13" t="s">
        <v>251</v>
      </c>
      <c r="P93" s="7" t="b">
        <f t="shared" si="4"/>
        <v>1</v>
      </c>
      <c r="Q93" s="7" t="e">
        <f t="shared" si="6"/>
        <v>#REF!</v>
      </c>
    </row>
    <row r="94" spans="1:17" s="32" customFormat="1" ht="75.75" customHeight="1">
      <c r="A94" s="84" t="s">
        <v>48</v>
      </c>
      <c r="B94" s="84" t="s">
        <v>94</v>
      </c>
      <c r="C94" s="86">
        <v>8008</v>
      </c>
      <c r="D94" s="87" t="s">
        <v>252</v>
      </c>
      <c r="E94" s="85" t="s">
        <v>253</v>
      </c>
      <c r="F94" s="28" t="s">
        <v>48</v>
      </c>
      <c r="G94" s="28" t="s">
        <v>94</v>
      </c>
      <c r="H94" s="28" t="s">
        <v>7</v>
      </c>
      <c r="I94" s="28">
        <v>80080</v>
      </c>
      <c r="J94" s="29" t="e">
        <f>VLOOKUP($K94,#REF!,2,0)</f>
        <v>#REF!</v>
      </c>
      <c r="K94" s="5" t="str">
        <f t="shared" si="7"/>
        <v>03 2 01 80080</v>
      </c>
      <c r="L94" s="252" t="e">
        <f>VLOOKUP(O94,#REF!,2,0)</f>
        <v>#REF!</v>
      </c>
      <c r="M94" s="5"/>
      <c r="O94" s="13" t="s">
        <v>255</v>
      </c>
      <c r="P94" s="7" t="b">
        <f>K94=O94</f>
        <v>1</v>
      </c>
      <c r="Q94" s="7" t="e">
        <f t="shared" si="6"/>
        <v>#REF!</v>
      </c>
    </row>
    <row r="95" spans="1:17" s="32" customFormat="1" ht="75.75" customHeight="1">
      <c r="A95" s="84" t="s">
        <v>48</v>
      </c>
      <c r="B95" s="84" t="s">
        <v>94</v>
      </c>
      <c r="C95" s="86">
        <v>8009</v>
      </c>
      <c r="D95" s="87" t="s">
        <v>256</v>
      </c>
      <c r="E95" s="85" t="s">
        <v>257</v>
      </c>
      <c r="F95" s="28"/>
      <c r="G95" s="28"/>
      <c r="H95" s="28"/>
      <c r="I95" s="28"/>
      <c r="J95" s="29" t="s">
        <v>1554</v>
      </c>
      <c r="K95" s="5" t="str">
        <f t="shared" si="7"/>
        <v xml:space="preserve">   </v>
      </c>
      <c r="L95" s="252" t="e">
        <f>VLOOKUP(O95,#REF!,2,0)</f>
        <v>#REF!</v>
      </c>
      <c r="M95" s="5"/>
      <c r="O95" s="13"/>
      <c r="P95" s="7"/>
      <c r="Q95" s="7" t="e">
        <f t="shared" si="6"/>
        <v>#REF!</v>
      </c>
    </row>
    <row r="96" spans="1:17" s="32" customFormat="1" ht="75.75" customHeight="1">
      <c r="A96" s="84" t="s">
        <v>48</v>
      </c>
      <c r="B96" s="84" t="s">
        <v>94</v>
      </c>
      <c r="C96" s="86">
        <v>8010</v>
      </c>
      <c r="D96" s="87" t="s">
        <v>258</v>
      </c>
      <c r="E96" s="85" t="s">
        <v>259</v>
      </c>
      <c r="F96" s="28" t="s">
        <v>48</v>
      </c>
      <c r="G96" s="28" t="s">
        <v>94</v>
      </c>
      <c r="H96" s="28" t="s">
        <v>7</v>
      </c>
      <c r="I96" s="28">
        <v>80100</v>
      </c>
      <c r="J96" s="29" t="e">
        <f>VLOOKUP($K96,#REF!,2,0)</f>
        <v>#REF!</v>
      </c>
      <c r="K96" s="5" t="str">
        <f t="shared" si="7"/>
        <v>03 2 01 80100</v>
      </c>
      <c r="L96" s="252" t="e">
        <f>VLOOKUP(O96,#REF!,2,0)</f>
        <v>#REF!</v>
      </c>
      <c r="M96" s="5"/>
      <c r="O96" s="13" t="s">
        <v>261</v>
      </c>
      <c r="P96" s="7" t="b">
        <f>K96=O96</f>
        <v>1</v>
      </c>
      <c r="Q96" s="7" t="e">
        <f t="shared" si="6"/>
        <v>#REF!</v>
      </c>
    </row>
    <row r="97" spans="1:17" s="32" customFormat="1" ht="153" customHeight="1">
      <c r="A97" s="84" t="s">
        <v>48</v>
      </c>
      <c r="B97" s="84" t="s">
        <v>94</v>
      </c>
      <c r="C97" s="86">
        <v>8011</v>
      </c>
      <c r="D97" s="87" t="s">
        <v>262</v>
      </c>
      <c r="E97" s="85" t="s">
        <v>263</v>
      </c>
      <c r="F97" s="28" t="s">
        <v>48</v>
      </c>
      <c r="G97" s="28" t="s">
        <v>94</v>
      </c>
      <c r="H97" s="28" t="s">
        <v>7</v>
      </c>
      <c r="I97" s="28">
        <v>80110</v>
      </c>
      <c r="J97" s="29" t="e">
        <f>VLOOKUP($K97,#REF!,2,0)</f>
        <v>#REF!</v>
      </c>
      <c r="K97" s="5" t="str">
        <f t="shared" si="7"/>
        <v>03 2 01 80110</v>
      </c>
      <c r="L97" s="252" t="e">
        <f>VLOOKUP(O97,#REF!,2,0)</f>
        <v>#REF!</v>
      </c>
      <c r="M97" s="5"/>
      <c r="O97" s="13" t="s">
        <v>265</v>
      </c>
      <c r="P97" s="7" t="b">
        <f t="shared" ref="P97" si="8">K97=O97</f>
        <v>1</v>
      </c>
      <c r="Q97" s="7" t="e">
        <f t="shared" si="6"/>
        <v>#REF!</v>
      </c>
    </row>
    <row r="98" spans="1:17" s="32" customFormat="1" ht="131.25">
      <c r="A98" s="84" t="s">
        <v>48</v>
      </c>
      <c r="B98" s="84" t="s">
        <v>94</v>
      </c>
      <c r="C98" s="86">
        <v>8012</v>
      </c>
      <c r="D98" s="87" t="s">
        <v>266</v>
      </c>
      <c r="E98" s="85" t="s">
        <v>267</v>
      </c>
      <c r="F98" s="28" t="s">
        <v>48</v>
      </c>
      <c r="G98" s="28" t="s">
        <v>94</v>
      </c>
      <c r="H98" s="28" t="s">
        <v>7</v>
      </c>
      <c r="I98" s="28">
        <v>80120</v>
      </c>
      <c r="J98" s="29" t="e">
        <f>VLOOKUP($K98,#REF!,2,0)</f>
        <v>#REF!</v>
      </c>
      <c r="K98" s="5" t="str">
        <f t="shared" si="7"/>
        <v>03 2 01 80120</v>
      </c>
      <c r="L98" s="252" t="e">
        <f>VLOOKUP(O98,#REF!,2,0)</f>
        <v>#REF!</v>
      </c>
      <c r="M98" s="5"/>
      <c r="O98" s="13" t="s">
        <v>269</v>
      </c>
      <c r="P98" s="7" t="b">
        <f>K98=O98</f>
        <v>1</v>
      </c>
      <c r="Q98" s="7" t="e">
        <f t="shared" si="6"/>
        <v>#REF!</v>
      </c>
    </row>
    <row r="99" spans="1:17" s="32" customFormat="1" ht="71.25" customHeight="1">
      <c r="A99" s="84" t="s">
        <v>48</v>
      </c>
      <c r="B99" s="84" t="s">
        <v>94</v>
      </c>
      <c r="C99" s="86">
        <v>8013</v>
      </c>
      <c r="D99" s="87" t="s">
        <v>270</v>
      </c>
      <c r="E99" s="85" t="s">
        <v>271</v>
      </c>
      <c r="F99" s="28"/>
      <c r="G99" s="28"/>
      <c r="H99" s="28"/>
      <c r="I99" s="28"/>
      <c r="J99" s="29" t="s">
        <v>1554</v>
      </c>
      <c r="K99" s="5" t="str">
        <f t="shared" si="7"/>
        <v xml:space="preserve">   </v>
      </c>
      <c r="L99" s="252" t="e">
        <f>VLOOKUP(O99,#REF!,2,0)</f>
        <v>#REF!</v>
      </c>
      <c r="M99" s="5"/>
      <c r="O99" s="13"/>
      <c r="P99" s="7"/>
      <c r="Q99" s="7" t="e">
        <f t="shared" si="6"/>
        <v>#REF!</v>
      </c>
    </row>
    <row r="100" spans="1:17" s="32" customFormat="1" ht="92.25" customHeight="1">
      <c r="A100" s="84" t="s">
        <v>48</v>
      </c>
      <c r="B100" s="84" t="s">
        <v>94</v>
      </c>
      <c r="C100" s="86">
        <v>8014</v>
      </c>
      <c r="D100" s="87" t="s">
        <v>272</v>
      </c>
      <c r="E100" s="85" t="s">
        <v>273</v>
      </c>
      <c r="F100" s="28" t="s">
        <v>48</v>
      </c>
      <c r="G100" s="28" t="s">
        <v>94</v>
      </c>
      <c r="H100" s="28" t="s">
        <v>7</v>
      </c>
      <c r="I100" s="28">
        <v>80140</v>
      </c>
      <c r="J100" s="29" t="e">
        <f>VLOOKUP(K100,#REF!,2,0)</f>
        <v>#REF!</v>
      </c>
      <c r="K100" s="5" t="str">
        <f t="shared" si="7"/>
        <v>03 2 01 80140</v>
      </c>
      <c r="L100" s="252" t="e">
        <f>VLOOKUP(O100,#REF!,2,0)</f>
        <v>#REF!</v>
      </c>
      <c r="M100" s="5"/>
      <c r="O100" s="13" t="s">
        <v>275</v>
      </c>
      <c r="P100" s="7" t="b">
        <f t="shared" ref="P100:P121" si="9">K100=O100</f>
        <v>1</v>
      </c>
      <c r="Q100" s="7" t="e">
        <f t="shared" si="6"/>
        <v>#REF!</v>
      </c>
    </row>
    <row r="101" spans="1:17" s="32" customFormat="1" ht="92.25" customHeight="1">
      <c r="A101" s="84" t="s">
        <v>48</v>
      </c>
      <c r="B101" s="84" t="s">
        <v>94</v>
      </c>
      <c r="C101" s="86">
        <v>8015</v>
      </c>
      <c r="D101" s="87" t="s">
        <v>276</v>
      </c>
      <c r="E101" s="85" t="s">
        <v>277</v>
      </c>
      <c r="F101" s="28" t="s">
        <v>48</v>
      </c>
      <c r="G101" s="28" t="s">
        <v>94</v>
      </c>
      <c r="H101" s="28" t="s">
        <v>7</v>
      </c>
      <c r="I101" s="28">
        <v>80150</v>
      </c>
      <c r="J101" s="29" t="e">
        <f>VLOOKUP(K101,#REF!,2,0)</f>
        <v>#REF!</v>
      </c>
      <c r="K101" s="5" t="str">
        <f t="shared" si="7"/>
        <v>03 2 01 80150</v>
      </c>
      <c r="L101" s="252" t="e">
        <f>VLOOKUP(O101,#REF!,2,0)</f>
        <v>#REF!</v>
      </c>
      <c r="M101" s="5"/>
      <c r="O101" s="13" t="s">
        <v>279</v>
      </c>
      <c r="P101" s="7" t="b">
        <f t="shared" si="9"/>
        <v>1</v>
      </c>
      <c r="Q101" s="7" t="e">
        <f t="shared" si="6"/>
        <v>#REF!</v>
      </c>
    </row>
    <row r="102" spans="1:17" s="32" customFormat="1" ht="93" customHeight="1">
      <c r="A102" s="84" t="s">
        <v>48</v>
      </c>
      <c r="B102" s="84" t="s">
        <v>94</v>
      </c>
      <c r="C102" s="86">
        <v>8016</v>
      </c>
      <c r="D102" s="87" t="s">
        <v>280</v>
      </c>
      <c r="E102" s="85" t="s">
        <v>281</v>
      </c>
      <c r="F102" s="28" t="s">
        <v>48</v>
      </c>
      <c r="G102" s="28" t="s">
        <v>94</v>
      </c>
      <c r="H102" s="28" t="s">
        <v>7</v>
      </c>
      <c r="I102" s="28">
        <v>80160</v>
      </c>
      <c r="J102" s="29" t="e">
        <f>VLOOKUP(K102,#REF!,2,0)</f>
        <v>#REF!</v>
      </c>
      <c r="K102" s="5" t="str">
        <f t="shared" si="7"/>
        <v>03 2 01 80160</v>
      </c>
      <c r="L102" s="252" t="e">
        <f>VLOOKUP(O102,#REF!,2,0)</f>
        <v>#REF!</v>
      </c>
      <c r="M102" s="5"/>
      <c r="O102" s="13" t="s">
        <v>283</v>
      </c>
      <c r="P102" s="7" t="b">
        <f t="shared" si="9"/>
        <v>1</v>
      </c>
      <c r="Q102" s="7" t="e">
        <f t="shared" si="6"/>
        <v>#REF!</v>
      </c>
    </row>
    <row r="103" spans="1:17" s="32" customFormat="1" ht="75">
      <c r="A103" s="84" t="s">
        <v>48</v>
      </c>
      <c r="B103" s="84" t="s">
        <v>94</v>
      </c>
      <c r="C103" s="86">
        <v>8017</v>
      </c>
      <c r="D103" s="87" t="s">
        <v>284</v>
      </c>
      <c r="E103" s="85" t="s">
        <v>285</v>
      </c>
      <c r="F103" s="28" t="s">
        <v>48</v>
      </c>
      <c r="G103" s="28" t="s">
        <v>94</v>
      </c>
      <c r="H103" s="28" t="s">
        <v>7</v>
      </c>
      <c r="I103" s="28">
        <v>80170</v>
      </c>
      <c r="J103" s="29" t="e">
        <f>VLOOKUP(K103,#REF!,2,0)</f>
        <v>#REF!</v>
      </c>
      <c r="K103" s="5" t="str">
        <f t="shared" si="7"/>
        <v>03 2 01 80170</v>
      </c>
      <c r="L103" s="252" t="e">
        <f>VLOOKUP(O103,#REF!,2,0)</f>
        <v>#REF!</v>
      </c>
      <c r="M103" s="5"/>
      <c r="O103" s="13" t="s">
        <v>287</v>
      </c>
      <c r="P103" s="7" t="b">
        <f t="shared" si="9"/>
        <v>1</v>
      </c>
      <c r="Q103" s="7" t="e">
        <f t="shared" si="6"/>
        <v>#REF!</v>
      </c>
    </row>
    <row r="104" spans="1:17" s="32" customFormat="1" ht="92.25" customHeight="1">
      <c r="A104" s="84" t="s">
        <v>48</v>
      </c>
      <c r="B104" s="84" t="s">
        <v>94</v>
      </c>
      <c r="C104" s="86">
        <v>8018</v>
      </c>
      <c r="D104" s="87" t="s">
        <v>288</v>
      </c>
      <c r="E104" s="85" t="s">
        <v>289</v>
      </c>
      <c r="F104" s="28" t="s">
        <v>48</v>
      </c>
      <c r="G104" s="28" t="s">
        <v>94</v>
      </c>
      <c r="H104" s="28" t="s">
        <v>7</v>
      </c>
      <c r="I104" s="28">
        <v>80180</v>
      </c>
      <c r="J104" s="29" t="e">
        <f>VLOOKUP(K104,#REF!,2,0)</f>
        <v>#REF!</v>
      </c>
      <c r="K104" s="5" t="str">
        <f t="shared" si="7"/>
        <v>03 2 01 80180</v>
      </c>
      <c r="L104" s="252" t="e">
        <f>VLOOKUP(O104,#REF!,2,0)</f>
        <v>#REF!</v>
      </c>
      <c r="M104" s="5"/>
      <c r="O104" s="13" t="s">
        <v>291</v>
      </c>
      <c r="P104" s="7" t="b">
        <f t="shared" si="9"/>
        <v>1</v>
      </c>
      <c r="Q104" s="7" t="e">
        <f t="shared" si="6"/>
        <v>#REF!</v>
      </c>
    </row>
    <row r="105" spans="1:17" s="32" customFormat="1" ht="92.25" customHeight="1">
      <c r="A105" s="84" t="s">
        <v>48</v>
      </c>
      <c r="B105" s="84" t="s">
        <v>94</v>
      </c>
      <c r="C105" s="86">
        <v>8019</v>
      </c>
      <c r="D105" s="87" t="s">
        <v>292</v>
      </c>
      <c r="E105" s="85" t="s">
        <v>293</v>
      </c>
      <c r="F105" s="28" t="s">
        <v>48</v>
      </c>
      <c r="G105" s="28" t="s">
        <v>94</v>
      </c>
      <c r="H105" s="28" t="s">
        <v>7</v>
      </c>
      <c r="I105" s="28">
        <v>80190</v>
      </c>
      <c r="J105" s="29" t="e">
        <f>VLOOKUP(K105,#REF!,2,0)</f>
        <v>#REF!</v>
      </c>
      <c r="K105" s="5" t="str">
        <f t="shared" si="7"/>
        <v>03 2 01 80190</v>
      </c>
      <c r="L105" s="252" t="e">
        <f>VLOOKUP(O105,#REF!,2,0)</f>
        <v>#REF!</v>
      </c>
      <c r="M105" s="5"/>
      <c r="O105" s="13" t="s">
        <v>295</v>
      </c>
      <c r="P105" s="7" t="b">
        <f t="shared" si="9"/>
        <v>1</v>
      </c>
      <c r="Q105" s="7" t="e">
        <f t="shared" si="6"/>
        <v>#REF!</v>
      </c>
    </row>
    <row r="106" spans="1:17" s="32" customFormat="1" ht="56.25">
      <c r="A106" s="84" t="s">
        <v>48</v>
      </c>
      <c r="B106" s="84" t="s">
        <v>94</v>
      </c>
      <c r="C106" s="86">
        <v>8019</v>
      </c>
      <c r="D106" s="87" t="s">
        <v>296</v>
      </c>
      <c r="E106" s="85" t="s">
        <v>297</v>
      </c>
      <c r="F106" s="28"/>
      <c r="G106" s="28"/>
      <c r="H106" s="28"/>
      <c r="I106" s="28"/>
      <c r="J106" s="29" t="s">
        <v>1554</v>
      </c>
      <c r="K106" s="5" t="str">
        <f t="shared" si="7"/>
        <v xml:space="preserve">   </v>
      </c>
      <c r="L106" s="252" t="e">
        <f>VLOOKUP(O106,#REF!,2,0)</f>
        <v>#REF!</v>
      </c>
      <c r="M106" s="5"/>
      <c r="O106" s="13"/>
      <c r="P106" s="7" t="b">
        <f t="shared" si="9"/>
        <v>0</v>
      </c>
      <c r="Q106" s="7" t="e">
        <f t="shared" si="6"/>
        <v>#REF!</v>
      </c>
    </row>
    <row r="107" spans="1:17" s="33" customFormat="1" ht="93.75">
      <c r="A107" s="84" t="s">
        <v>48</v>
      </c>
      <c r="B107" s="84" t="s">
        <v>94</v>
      </c>
      <c r="C107" s="86">
        <v>8021</v>
      </c>
      <c r="D107" s="87" t="s">
        <v>298</v>
      </c>
      <c r="E107" s="85" t="s">
        <v>299</v>
      </c>
      <c r="F107" s="28" t="s">
        <v>48</v>
      </c>
      <c r="G107" s="28" t="s">
        <v>94</v>
      </c>
      <c r="H107" s="28" t="s">
        <v>7</v>
      </c>
      <c r="I107" s="28">
        <v>80210</v>
      </c>
      <c r="J107" s="29" t="e">
        <f>VLOOKUP(K107,#REF!,2,0)</f>
        <v>#REF!</v>
      </c>
      <c r="K107" s="5" t="str">
        <f t="shared" si="7"/>
        <v>03 2 01 80210</v>
      </c>
      <c r="L107" s="252" t="e">
        <f>VLOOKUP(O107,#REF!,2,0)</f>
        <v>#REF!</v>
      </c>
      <c r="M107" s="5"/>
      <c r="N107" s="32"/>
      <c r="O107" s="13" t="s">
        <v>301</v>
      </c>
      <c r="P107" s="7" t="b">
        <f t="shared" si="9"/>
        <v>1</v>
      </c>
      <c r="Q107" s="7" t="e">
        <f t="shared" si="6"/>
        <v>#REF!</v>
      </c>
    </row>
    <row r="108" spans="1:17" s="33" customFormat="1">
      <c r="A108" s="84"/>
      <c r="B108" s="84"/>
      <c r="C108" s="86"/>
      <c r="D108" s="87"/>
      <c r="E108" s="29" t="s">
        <v>1537</v>
      </c>
      <c r="F108" s="28" t="s">
        <v>48</v>
      </c>
      <c r="G108" s="28" t="s">
        <v>94</v>
      </c>
      <c r="H108" s="28" t="s">
        <v>7</v>
      </c>
      <c r="I108" s="28" t="s">
        <v>1555</v>
      </c>
      <c r="J108" s="29" t="e">
        <f>VLOOKUP(K108,#REF!,2,0)</f>
        <v>#REF!</v>
      </c>
      <c r="K108" s="5" t="str">
        <f t="shared" si="7"/>
        <v>03 2 01 80250</v>
      </c>
      <c r="L108" s="252" t="e">
        <f>VLOOKUP(O108,#REF!,2,0)</f>
        <v>#REF!</v>
      </c>
      <c r="M108" s="5"/>
      <c r="N108" s="32"/>
      <c r="O108" s="13" t="s">
        <v>1292</v>
      </c>
      <c r="P108" s="7" t="b">
        <f t="shared" si="9"/>
        <v>1</v>
      </c>
      <c r="Q108" s="7" t="e">
        <f t="shared" si="6"/>
        <v>#REF!</v>
      </c>
    </row>
    <row r="109" spans="1:17" s="32" customFormat="1" ht="19.5">
      <c r="A109" s="181"/>
      <c r="B109" s="181"/>
      <c r="C109" s="182"/>
      <c r="D109" s="183"/>
      <c r="E109" s="184"/>
      <c r="F109" s="185" t="s">
        <v>48</v>
      </c>
      <c r="G109" s="185" t="s">
        <v>94</v>
      </c>
      <c r="H109" s="185" t="s">
        <v>37</v>
      </c>
      <c r="I109" s="185" t="s">
        <v>13</v>
      </c>
      <c r="J109" s="186" t="e">
        <f>VLOOKUP(K109,#REF!,2,0)</f>
        <v>#REF!</v>
      </c>
      <c r="K109" s="5" t="str">
        <f t="shared" si="7"/>
        <v>03 2 02 00000</v>
      </c>
      <c r="L109" s="252" t="e">
        <f>VLOOKUP(O109,#REF!,2,0)</f>
        <v>#REF!</v>
      </c>
      <c r="M109" s="5"/>
      <c r="N109" s="33"/>
      <c r="O109" s="13" t="s">
        <v>302</v>
      </c>
      <c r="P109" s="7" t="b">
        <f t="shared" si="9"/>
        <v>1</v>
      </c>
      <c r="Q109" s="7" t="e">
        <f t="shared" si="6"/>
        <v>#REF!</v>
      </c>
    </row>
    <row r="110" spans="1:17" s="32" customFormat="1" ht="56.25">
      <c r="A110" s="84" t="s">
        <v>48</v>
      </c>
      <c r="B110" s="84" t="s">
        <v>94</v>
      </c>
      <c r="C110" s="86">
        <v>8024</v>
      </c>
      <c r="D110" s="87" t="s">
        <v>303</v>
      </c>
      <c r="E110" s="85" t="s">
        <v>304</v>
      </c>
      <c r="F110" s="28" t="s">
        <v>48</v>
      </c>
      <c r="G110" s="28" t="s">
        <v>94</v>
      </c>
      <c r="H110" s="28" t="s">
        <v>37</v>
      </c>
      <c r="I110" s="28">
        <v>80240</v>
      </c>
      <c r="J110" s="29" t="e">
        <f>VLOOKUP(K110,#REF!,2,0)</f>
        <v>#REF!</v>
      </c>
      <c r="K110" s="5" t="str">
        <f t="shared" si="7"/>
        <v>03 2 02 80240</v>
      </c>
      <c r="L110" s="252" t="e">
        <f>VLOOKUP(O110,#REF!,2,0)</f>
        <v>#REF!</v>
      </c>
      <c r="M110" s="5"/>
      <c r="O110" s="13" t="s">
        <v>305</v>
      </c>
      <c r="P110" s="7" t="b">
        <f t="shared" si="9"/>
        <v>1</v>
      </c>
      <c r="Q110" s="7" t="e">
        <f t="shared" si="6"/>
        <v>#REF!</v>
      </c>
    </row>
    <row r="111" spans="1:17" s="32" customFormat="1" ht="64.5" customHeight="1">
      <c r="A111" s="181"/>
      <c r="B111" s="181"/>
      <c r="C111" s="182"/>
      <c r="D111" s="183"/>
      <c r="E111" s="184"/>
      <c r="F111" s="185" t="s">
        <v>48</v>
      </c>
      <c r="G111" s="185" t="s">
        <v>94</v>
      </c>
      <c r="H111" s="185" t="s">
        <v>48</v>
      </c>
      <c r="I111" s="185" t="s">
        <v>13</v>
      </c>
      <c r="J111" s="186" t="e">
        <f>VLOOKUP(K111,#REF!,2,0)</f>
        <v>#REF!</v>
      </c>
      <c r="K111" s="5" t="str">
        <f t="shared" si="7"/>
        <v>03 2 03 00000</v>
      </c>
      <c r="L111" s="252" t="e">
        <f>VLOOKUP(O111,#REF!,2,0)</f>
        <v>#REF!</v>
      </c>
      <c r="M111" s="5"/>
      <c r="O111" s="13" t="s">
        <v>306</v>
      </c>
      <c r="P111" s="7" t="b">
        <f t="shared" si="9"/>
        <v>1</v>
      </c>
      <c r="Q111" s="7" t="e">
        <f t="shared" si="6"/>
        <v>#REF!</v>
      </c>
    </row>
    <row r="112" spans="1:17" s="32" customFormat="1" ht="77.25" customHeight="1">
      <c r="A112" s="84" t="s">
        <v>48</v>
      </c>
      <c r="B112" s="84" t="s">
        <v>94</v>
      </c>
      <c r="C112" s="86">
        <v>8002</v>
      </c>
      <c r="D112" s="87" t="s">
        <v>307</v>
      </c>
      <c r="E112" s="85" t="s">
        <v>308</v>
      </c>
      <c r="F112" s="28" t="s">
        <v>48</v>
      </c>
      <c r="G112" s="28" t="s">
        <v>94</v>
      </c>
      <c r="H112" s="28" t="s">
        <v>48</v>
      </c>
      <c r="I112" s="28">
        <v>80020</v>
      </c>
      <c r="J112" s="29" t="e">
        <f>VLOOKUP(K112,#REF!,2,0)</f>
        <v>#REF!</v>
      </c>
      <c r="K112" s="5" t="str">
        <f t="shared" si="7"/>
        <v>03 2 03 80020</v>
      </c>
      <c r="L112" s="252" t="e">
        <f>VLOOKUP(O112,#REF!,2,0)</f>
        <v>#REF!</v>
      </c>
      <c r="M112" s="5"/>
      <c r="O112" s="13" t="s">
        <v>310</v>
      </c>
      <c r="P112" s="7" t="b">
        <f t="shared" si="9"/>
        <v>1</v>
      </c>
      <c r="Q112" s="7" t="e">
        <f t="shared" si="6"/>
        <v>#REF!</v>
      </c>
    </row>
    <row r="113" spans="1:17" ht="19.5">
      <c r="A113" s="181"/>
      <c r="B113" s="181"/>
      <c r="C113" s="182"/>
      <c r="D113" s="183"/>
      <c r="E113" s="184"/>
      <c r="F113" s="185" t="s">
        <v>48</v>
      </c>
      <c r="G113" s="185" t="s">
        <v>94</v>
      </c>
      <c r="H113" s="185" t="s">
        <v>53</v>
      </c>
      <c r="I113" s="185" t="s">
        <v>13</v>
      </c>
      <c r="J113" s="186" t="e">
        <f>VLOOKUP(K113,#REF!,2,0)</f>
        <v>#REF!</v>
      </c>
      <c r="K113" s="5" t="str">
        <f t="shared" si="7"/>
        <v>03 2 04 00000</v>
      </c>
      <c r="L113" s="252" t="e">
        <f>VLOOKUP(O113,#REF!,2,0)</f>
        <v>#REF!</v>
      </c>
      <c r="N113" s="32"/>
      <c r="O113" s="13" t="s">
        <v>311</v>
      </c>
      <c r="P113" s="7" t="b">
        <f t="shared" si="9"/>
        <v>1</v>
      </c>
      <c r="Q113" s="7" t="e">
        <f t="shared" si="6"/>
        <v>#REF!</v>
      </c>
    </row>
    <row r="114" spans="1:17" s="33" customFormat="1" ht="68.25" customHeight="1">
      <c r="A114" s="84" t="s">
        <v>48</v>
      </c>
      <c r="B114" s="84" t="s">
        <v>94</v>
      </c>
      <c r="C114" s="86">
        <v>8022</v>
      </c>
      <c r="D114" s="87" t="s">
        <v>312</v>
      </c>
      <c r="E114" s="85" t="s">
        <v>313</v>
      </c>
      <c r="F114" s="28" t="s">
        <v>48</v>
      </c>
      <c r="G114" s="28" t="s">
        <v>94</v>
      </c>
      <c r="H114" s="28" t="s">
        <v>53</v>
      </c>
      <c r="I114" s="28">
        <v>80220</v>
      </c>
      <c r="J114" s="29" t="e">
        <f>VLOOKUP(K114,#REF!,2,0)</f>
        <v>#REF!</v>
      </c>
      <c r="K114" s="5" t="str">
        <f t="shared" si="7"/>
        <v>03 2 04 80220</v>
      </c>
      <c r="L114" s="252" t="e">
        <f>VLOOKUP(O114,#REF!,2,0)</f>
        <v>#REF!</v>
      </c>
      <c r="M114" s="5"/>
      <c r="N114" s="6"/>
      <c r="O114" s="13" t="s">
        <v>315</v>
      </c>
      <c r="P114" s="7" t="b">
        <f t="shared" si="9"/>
        <v>1</v>
      </c>
      <c r="Q114" s="7" t="e">
        <f t="shared" si="6"/>
        <v>#REF!</v>
      </c>
    </row>
    <row r="115" spans="1:17" ht="19.5">
      <c r="A115" s="181"/>
      <c r="B115" s="181"/>
      <c r="C115" s="182"/>
      <c r="D115" s="183"/>
      <c r="E115" s="184"/>
      <c r="F115" s="185" t="s">
        <v>48</v>
      </c>
      <c r="G115" s="185" t="s">
        <v>94</v>
      </c>
      <c r="H115" s="185" t="s">
        <v>62</v>
      </c>
      <c r="I115" s="185" t="s">
        <v>13</v>
      </c>
      <c r="J115" s="186" t="e">
        <f>VLOOKUP(K115,#REF!,2,0)</f>
        <v>#REF!</v>
      </c>
      <c r="K115" s="5" t="str">
        <f t="shared" si="7"/>
        <v>03 2 05 00000</v>
      </c>
      <c r="L115" s="252" t="e">
        <f>VLOOKUP(O115,#REF!,2,0)</f>
        <v>#REF!</v>
      </c>
      <c r="N115" s="32"/>
      <c r="O115" s="13" t="s">
        <v>1298</v>
      </c>
      <c r="P115" s="7" t="b">
        <f t="shared" si="9"/>
        <v>1</v>
      </c>
      <c r="Q115" s="7" t="e">
        <f t="shared" si="6"/>
        <v>#REF!</v>
      </c>
    </row>
    <row r="116" spans="1:17" s="33" customFormat="1">
      <c r="A116" s="84"/>
      <c r="B116" s="84"/>
      <c r="C116" s="86"/>
      <c r="D116" s="87"/>
      <c r="E116" s="85"/>
      <c r="F116" s="28" t="s">
        <v>48</v>
      </c>
      <c r="G116" s="28" t="s">
        <v>94</v>
      </c>
      <c r="H116" s="28" t="s">
        <v>62</v>
      </c>
      <c r="I116" s="28" t="s">
        <v>1556</v>
      </c>
      <c r="J116" s="29" t="e">
        <f>VLOOKUP(K116,#REF!,2,0)</f>
        <v>#REF!</v>
      </c>
      <c r="K116" s="5" t="str">
        <f t="shared" si="7"/>
        <v>03 2 05 21150</v>
      </c>
      <c r="L116" s="252" t="e">
        <f>VLOOKUP(O116,#REF!,2,0)</f>
        <v>#REF!</v>
      </c>
      <c r="M116" s="5"/>
      <c r="N116" s="6"/>
      <c r="O116" s="13" t="s">
        <v>1300</v>
      </c>
      <c r="P116" s="7" t="b">
        <f t="shared" si="9"/>
        <v>1</v>
      </c>
      <c r="Q116" s="7" t="e">
        <f t="shared" si="6"/>
        <v>#REF!</v>
      </c>
    </row>
    <row r="117" spans="1:17" s="33" customFormat="1" ht="37.5">
      <c r="A117" s="81" t="s">
        <v>48</v>
      </c>
      <c r="B117" s="81" t="s">
        <v>316</v>
      </c>
      <c r="C117" s="82">
        <v>0</v>
      </c>
      <c r="D117" s="83" t="s">
        <v>317</v>
      </c>
      <c r="E117" s="174" t="s">
        <v>318</v>
      </c>
      <c r="F117" s="24" t="s">
        <v>48</v>
      </c>
      <c r="G117" s="24" t="s">
        <v>316</v>
      </c>
      <c r="H117" s="24" t="s">
        <v>12</v>
      </c>
      <c r="I117" s="24" t="s">
        <v>13</v>
      </c>
      <c r="J117" s="26" t="e">
        <f>VLOOKUP(K117,#REF!,2,0)</f>
        <v>#REF!</v>
      </c>
      <c r="K117" s="5" t="str">
        <f t="shared" si="7"/>
        <v>03 3 00 00000</v>
      </c>
      <c r="L117" s="252" t="e">
        <f>VLOOKUP(O117,#REF!,2,0)</f>
        <v>#REF!</v>
      </c>
      <c r="M117" s="5"/>
      <c r="N117" s="6"/>
      <c r="O117" s="12" t="s">
        <v>319</v>
      </c>
      <c r="P117" s="7" t="b">
        <f t="shared" si="9"/>
        <v>1</v>
      </c>
      <c r="Q117" s="7" t="e">
        <f t="shared" si="6"/>
        <v>#REF!</v>
      </c>
    </row>
    <row r="118" spans="1:17" s="32" customFormat="1" ht="19.5">
      <c r="A118" s="181"/>
      <c r="B118" s="181"/>
      <c r="C118" s="182"/>
      <c r="D118" s="183"/>
      <c r="E118" s="184"/>
      <c r="F118" s="185" t="s">
        <v>48</v>
      </c>
      <c r="G118" s="185" t="s">
        <v>316</v>
      </c>
      <c r="H118" s="185" t="s">
        <v>7</v>
      </c>
      <c r="I118" s="185" t="s">
        <v>13</v>
      </c>
      <c r="J118" s="186" t="e">
        <f>VLOOKUP(K118,#REF!,2,0)</f>
        <v>#REF!</v>
      </c>
      <c r="K118" s="5" t="str">
        <f t="shared" si="7"/>
        <v>03 3 01 00000</v>
      </c>
      <c r="L118" s="252" t="e">
        <f>VLOOKUP(O118,#REF!,2,0)</f>
        <v>#REF!</v>
      </c>
      <c r="M118" s="5"/>
      <c r="N118" s="33"/>
      <c r="O118" s="13" t="s">
        <v>320</v>
      </c>
      <c r="P118" s="7" t="b">
        <f t="shared" si="9"/>
        <v>1</v>
      </c>
      <c r="Q118" s="7" t="e">
        <f t="shared" si="6"/>
        <v>#REF!</v>
      </c>
    </row>
    <row r="119" spans="1:17" s="33" customFormat="1" ht="63" customHeight="1">
      <c r="A119" s="84" t="s">
        <v>48</v>
      </c>
      <c r="B119" s="84" t="s">
        <v>316</v>
      </c>
      <c r="C119" s="86">
        <v>2050</v>
      </c>
      <c r="D119" s="87" t="s">
        <v>321</v>
      </c>
      <c r="E119" s="93" t="s">
        <v>322</v>
      </c>
      <c r="F119" s="28" t="s">
        <v>48</v>
      </c>
      <c r="G119" s="28" t="s">
        <v>316</v>
      </c>
      <c r="H119" s="28" t="s">
        <v>7</v>
      </c>
      <c r="I119" s="28">
        <v>20500</v>
      </c>
      <c r="J119" s="31" t="e">
        <f>VLOOKUP(K119,#REF!,2,0)</f>
        <v>#REF!</v>
      </c>
      <c r="K119" s="5" t="str">
        <f t="shared" si="7"/>
        <v>03 3 01 20500</v>
      </c>
      <c r="L119" s="252" t="e">
        <f>VLOOKUP(O119,#REF!,2,0)</f>
        <v>#REF!</v>
      </c>
      <c r="M119" s="5"/>
      <c r="N119" s="32"/>
      <c r="O119" s="13" t="s">
        <v>323</v>
      </c>
      <c r="P119" s="7" t="b">
        <f t="shared" si="9"/>
        <v>1</v>
      </c>
      <c r="Q119" s="7" t="e">
        <f t="shared" si="6"/>
        <v>#REF!</v>
      </c>
    </row>
    <row r="120" spans="1:17" s="32" customFormat="1" ht="19.5">
      <c r="A120" s="181"/>
      <c r="B120" s="181"/>
      <c r="C120" s="182"/>
      <c r="D120" s="183"/>
      <c r="E120" s="184"/>
      <c r="F120" s="185" t="s">
        <v>48</v>
      </c>
      <c r="G120" s="185" t="s">
        <v>316</v>
      </c>
      <c r="H120" s="185" t="s">
        <v>37</v>
      </c>
      <c r="I120" s="185" t="s">
        <v>13</v>
      </c>
      <c r="J120" s="186" t="e">
        <f>VLOOKUP(K120,#REF!,2,0)</f>
        <v>#REF!</v>
      </c>
      <c r="K120" s="5" t="str">
        <f t="shared" si="7"/>
        <v>03 3 02 00000</v>
      </c>
      <c r="L120" s="252" t="e">
        <f>VLOOKUP(O120,#REF!,2,0)</f>
        <v>#REF!</v>
      </c>
      <c r="M120" s="5"/>
      <c r="N120" s="33"/>
      <c r="O120" s="13" t="s">
        <v>324</v>
      </c>
      <c r="P120" s="7" t="b">
        <f t="shared" si="9"/>
        <v>1</v>
      </c>
      <c r="Q120" s="7" t="e">
        <f t="shared" si="6"/>
        <v>#REF!</v>
      </c>
    </row>
    <row r="121" spans="1:17" ht="37.5">
      <c r="A121" s="84" t="s">
        <v>48</v>
      </c>
      <c r="B121" s="84" t="s">
        <v>316</v>
      </c>
      <c r="C121" s="86">
        <v>2050</v>
      </c>
      <c r="D121" s="87" t="s">
        <v>321</v>
      </c>
      <c r="E121" s="93" t="s">
        <v>322</v>
      </c>
      <c r="F121" s="28" t="s">
        <v>48</v>
      </c>
      <c r="G121" s="28" t="s">
        <v>316</v>
      </c>
      <c r="H121" s="28" t="s">
        <v>37</v>
      </c>
      <c r="I121" s="28">
        <v>20500</v>
      </c>
      <c r="J121" s="31" t="e">
        <f>VLOOKUP(K121,#REF!,2,0)</f>
        <v>#REF!</v>
      </c>
      <c r="K121" s="5" t="str">
        <f t="shared" si="7"/>
        <v>03 3 02 20500</v>
      </c>
      <c r="L121" s="252" t="e">
        <f>VLOOKUP(O121,#REF!,2,0)</f>
        <v>#REF!</v>
      </c>
      <c r="N121" s="32"/>
      <c r="O121" s="13" t="s">
        <v>325</v>
      </c>
      <c r="P121" s="7" t="b">
        <f t="shared" si="9"/>
        <v>1</v>
      </c>
      <c r="Q121" s="7" t="e">
        <f t="shared" si="6"/>
        <v>#REF!</v>
      </c>
    </row>
    <row r="122" spans="1:17" s="33" customFormat="1" ht="62.25" customHeight="1">
      <c r="A122" s="81" t="s">
        <v>48</v>
      </c>
      <c r="B122" s="81" t="s">
        <v>326</v>
      </c>
      <c r="C122" s="82">
        <v>0</v>
      </c>
      <c r="D122" s="83" t="s">
        <v>327</v>
      </c>
      <c r="E122" s="174" t="s">
        <v>328</v>
      </c>
      <c r="F122" s="24" t="s">
        <v>48</v>
      </c>
      <c r="G122" s="24" t="s">
        <v>326</v>
      </c>
      <c r="H122" s="24" t="s">
        <v>12</v>
      </c>
      <c r="I122" s="24" t="s">
        <v>13</v>
      </c>
      <c r="J122" s="26" t="e">
        <f>VLOOKUP(K122,#REF!,2,0)</f>
        <v>#REF!</v>
      </c>
      <c r="K122" s="5" t="str">
        <f t="shared" si="7"/>
        <v>03 4 00 00000</v>
      </c>
      <c r="L122" s="252" t="e">
        <f>VLOOKUP(O122,#REF!,2,0)</f>
        <v>#REF!</v>
      </c>
      <c r="M122" s="5"/>
      <c r="N122" s="6"/>
      <c r="O122" s="12" t="s">
        <v>329</v>
      </c>
      <c r="P122" s="7" t="b">
        <f>K122=O122</f>
        <v>1</v>
      </c>
      <c r="Q122" s="7" t="e">
        <f t="shared" si="6"/>
        <v>#REF!</v>
      </c>
    </row>
    <row r="123" spans="1:17" s="32" customFormat="1" ht="66.75" customHeight="1">
      <c r="A123" s="181"/>
      <c r="B123" s="181"/>
      <c r="C123" s="182"/>
      <c r="D123" s="183"/>
      <c r="E123" s="184"/>
      <c r="F123" s="185" t="s">
        <v>48</v>
      </c>
      <c r="G123" s="185" t="s">
        <v>326</v>
      </c>
      <c r="H123" s="185" t="s">
        <v>7</v>
      </c>
      <c r="I123" s="185" t="s">
        <v>13</v>
      </c>
      <c r="J123" s="186" t="e">
        <f>VLOOKUP(K123,#REF!,2,0)</f>
        <v>#REF!</v>
      </c>
      <c r="K123" s="5" t="str">
        <f t="shared" si="7"/>
        <v>03 4 01 00000</v>
      </c>
      <c r="L123" s="252" t="e">
        <f>VLOOKUP(O123,#REF!,2,0)</f>
        <v>#REF!</v>
      </c>
      <c r="M123" s="5"/>
      <c r="N123" s="33"/>
      <c r="O123" s="13" t="s">
        <v>330</v>
      </c>
      <c r="P123" s="7" t="b">
        <f t="shared" ref="P123:P144" si="10">K123=O123</f>
        <v>1</v>
      </c>
      <c r="Q123" s="7" t="e">
        <f t="shared" si="6"/>
        <v>#REF!</v>
      </c>
    </row>
    <row r="124" spans="1:17" s="33" customFormat="1" ht="62.25" customHeight="1">
      <c r="A124" s="84" t="s">
        <v>48</v>
      </c>
      <c r="B124" s="84" t="s">
        <v>326</v>
      </c>
      <c r="C124" s="86">
        <v>2052</v>
      </c>
      <c r="D124" s="87" t="s">
        <v>331</v>
      </c>
      <c r="E124" s="93" t="s">
        <v>332</v>
      </c>
      <c r="F124" s="28" t="s">
        <v>48</v>
      </c>
      <c r="G124" s="28" t="s">
        <v>326</v>
      </c>
      <c r="H124" s="28" t="s">
        <v>7</v>
      </c>
      <c r="I124" s="28">
        <v>20520</v>
      </c>
      <c r="J124" s="31" t="e">
        <f>VLOOKUP(K124,#REF!,2,0)</f>
        <v>#REF!</v>
      </c>
      <c r="K124" s="5" t="str">
        <f t="shared" si="7"/>
        <v>03 4 01 20520</v>
      </c>
      <c r="L124" s="252" t="e">
        <f>VLOOKUP(O124,#REF!,2,0)</f>
        <v>#REF!</v>
      </c>
      <c r="M124" s="5"/>
      <c r="N124" s="32"/>
      <c r="O124" s="13" t="s">
        <v>333</v>
      </c>
      <c r="P124" s="7" t="b">
        <f t="shared" si="10"/>
        <v>1</v>
      </c>
      <c r="Q124" s="7" t="e">
        <f t="shared" si="6"/>
        <v>#REF!</v>
      </c>
    </row>
    <row r="125" spans="1:17" s="32" customFormat="1" ht="66.75" customHeight="1">
      <c r="A125" s="181"/>
      <c r="B125" s="181"/>
      <c r="C125" s="182"/>
      <c r="D125" s="183"/>
      <c r="E125" s="184"/>
      <c r="F125" s="185" t="s">
        <v>48</v>
      </c>
      <c r="G125" s="185" t="s">
        <v>326</v>
      </c>
      <c r="H125" s="185" t="s">
        <v>37</v>
      </c>
      <c r="I125" s="185" t="s">
        <v>13</v>
      </c>
      <c r="J125" s="186" t="e">
        <f>VLOOKUP(K125,#REF!,2,0)</f>
        <v>#REF!</v>
      </c>
      <c r="K125" s="5" t="str">
        <f t="shared" si="7"/>
        <v>03 4 02 00000</v>
      </c>
      <c r="L125" s="252" t="e">
        <f>VLOOKUP(O125,#REF!,2,0)</f>
        <v>#REF!</v>
      </c>
      <c r="M125" s="5"/>
      <c r="N125" s="33"/>
      <c r="O125" s="13" t="s">
        <v>334</v>
      </c>
      <c r="P125" s="7" t="b">
        <f t="shared" si="10"/>
        <v>1</v>
      </c>
      <c r="Q125" s="7" t="e">
        <f t="shared" si="6"/>
        <v>#REF!</v>
      </c>
    </row>
    <row r="126" spans="1:17" ht="56.25">
      <c r="A126" s="84" t="s">
        <v>48</v>
      </c>
      <c r="B126" s="84" t="s">
        <v>326</v>
      </c>
      <c r="C126" s="86">
        <v>2052</v>
      </c>
      <c r="D126" s="87" t="s">
        <v>331</v>
      </c>
      <c r="E126" s="93" t="s">
        <v>332</v>
      </c>
      <c r="F126" s="28" t="s">
        <v>48</v>
      </c>
      <c r="G126" s="28" t="s">
        <v>326</v>
      </c>
      <c r="H126" s="28" t="s">
        <v>37</v>
      </c>
      <c r="I126" s="28">
        <v>21240</v>
      </c>
      <c r="J126" s="31" t="e">
        <f>VLOOKUP(K126,#REF!,2,0)</f>
        <v>#REF!</v>
      </c>
      <c r="K126" s="5" t="str">
        <f t="shared" si="7"/>
        <v>03 4 02 21240</v>
      </c>
      <c r="L126" s="252" t="e">
        <f>VLOOKUP(O126,#REF!,2,0)</f>
        <v>#REF!</v>
      </c>
      <c r="N126" s="32"/>
      <c r="O126" s="13" t="s">
        <v>335</v>
      </c>
      <c r="P126" s="7" t="b">
        <f t="shared" si="10"/>
        <v>1</v>
      </c>
      <c r="Q126" s="7" t="e">
        <f t="shared" si="6"/>
        <v>#REF!</v>
      </c>
    </row>
    <row r="127" spans="1:17" s="34" customFormat="1" ht="19.5">
      <c r="A127" s="81" t="s">
        <v>48</v>
      </c>
      <c r="B127" s="81" t="s">
        <v>336</v>
      </c>
      <c r="C127" s="82">
        <v>0</v>
      </c>
      <c r="D127" s="83" t="s">
        <v>337</v>
      </c>
      <c r="E127" s="174" t="s">
        <v>338</v>
      </c>
      <c r="F127" s="24" t="s">
        <v>48</v>
      </c>
      <c r="G127" s="24" t="s">
        <v>336</v>
      </c>
      <c r="H127" s="24" t="s">
        <v>12</v>
      </c>
      <c r="I127" s="24" t="s">
        <v>13</v>
      </c>
      <c r="J127" s="26" t="e">
        <f>VLOOKUP(K127,#REF!,2,0)</f>
        <v>#REF!</v>
      </c>
      <c r="K127" s="5" t="str">
        <f t="shared" si="7"/>
        <v>03 5 00 00000</v>
      </c>
      <c r="L127" s="252" t="e">
        <f>VLOOKUP(O127,#REF!,2,0)</f>
        <v>#REF!</v>
      </c>
      <c r="M127" s="5"/>
      <c r="N127" s="6"/>
      <c r="O127" s="12" t="s">
        <v>339</v>
      </c>
      <c r="P127" s="7" t="b">
        <f t="shared" si="10"/>
        <v>1</v>
      </c>
      <c r="Q127" s="7" t="e">
        <f t="shared" si="6"/>
        <v>#REF!</v>
      </c>
    </row>
    <row r="128" spans="1:17" s="32" customFormat="1" ht="19.5">
      <c r="A128" s="181"/>
      <c r="B128" s="181"/>
      <c r="C128" s="182"/>
      <c r="D128" s="183"/>
      <c r="E128" s="187"/>
      <c r="F128" s="188" t="s">
        <v>48</v>
      </c>
      <c r="G128" s="188" t="s">
        <v>336</v>
      </c>
      <c r="H128" s="188" t="s">
        <v>7</v>
      </c>
      <c r="I128" s="188" t="s">
        <v>13</v>
      </c>
      <c r="J128" s="189" t="e">
        <f>VLOOKUP(K128,#REF!,2,0)</f>
        <v>#REF!</v>
      </c>
      <c r="K128" s="5" t="str">
        <f t="shared" si="7"/>
        <v>03 5 01 00000</v>
      </c>
      <c r="L128" s="252" t="e">
        <f>VLOOKUP(O128,#REF!,2,0)</f>
        <v>#REF!</v>
      </c>
      <c r="M128" s="5"/>
      <c r="N128" s="34"/>
      <c r="O128" s="13" t="s">
        <v>340</v>
      </c>
      <c r="P128" s="7" t="b">
        <f t="shared" si="10"/>
        <v>1</v>
      </c>
      <c r="Q128" s="7" t="e">
        <f t="shared" si="6"/>
        <v>#REF!</v>
      </c>
    </row>
    <row r="129" spans="1:17" s="37" customFormat="1" ht="37.5">
      <c r="A129" s="84" t="s">
        <v>48</v>
      </c>
      <c r="B129" s="84" t="s">
        <v>336</v>
      </c>
      <c r="C129" s="86">
        <v>2053</v>
      </c>
      <c r="D129" s="87" t="s">
        <v>341</v>
      </c>
      <c r="E129" s="93" t="s">
        <v>342</v>
      </c>
      <c r="F129" s="28" t="s">
        <v>48</v>
      </c>
      <c r="G129" s="28" t="s">
        <v>336</v>
      </c>
      <c r="H129" s="28" t="s">
        <v>7</v>
      </c>
      <c r="I129" s="28">
        <v>20530</v>
      </c>
      <c r="J129" s="190" t="e">
        <f>VLOOKUP(K129,#REF!,2,0)</f>
        <v>#REF!</v>
      </c>
      <c r="K129" s="5" t="str">
        <f t="shared" si="7"/>
        <v>03 5 01 20530</v>
      </c>
      <c r="L129" s="252" t="e">
        <f>VLOOKUP(O129,#REF!,2,0)</f>
        <v>#REF!</v>
      </c>
      <c r="M129" s="5"/>
      <c r="N129" s="32"/>
      <c r="O129" s="13" t="s">
        <v>343</v>
      </c>
      <c r="P129" s="7" t="b">
        <f t="shared" si="10"/>
        <v>1</v>
      </c>
      <c r="Q129" s="7" t="e">
        <f t="shared" si="6"/>
        <v>#REF!</v>
      </c>
    </row>
    <row r="130" spans="1:17" s="32" customFormat="1" ht="19.5" thickBot="1">
      <c r="A130" s="84"/>
      <c r="B130" s="84"/>
      <c r="C130" s="86"/>
      <c r="D130" s="87"/>
      <c r="E130" s="93"/>
      <c r="F130" s="28" t="s">
        <v>48</v>
      </c>
      <c r="G130" s="28" t="s">
        <v>336</v>
      </c>
      <c r="H130" s="28" t="s">
        <v>7</v>
      </c>
      <c r="I130" s="28" t="s">
        <v>1557</v>
      </c>
      <c r="J130" s="190" t="e">
        <f>VLOOKUP(K130,#REF!,2,0)</f>
        <v>#REF!</v>
      </c>
      <c r="K130" s="5" t="str">
        <f t="shared" si="7"/>
        <v>03 5 01 50270</v>
      </c>
      <c r="L130" s="252" t="e">
        <f>VLOOKUP(O130,#REF!,2,0)</f>
        <v>#REF!</v>
      </c>
      <c r="M130" s="5"/>
      <c r="N130" s="37"/>
      <c r="O130" s="13" t="s">
        <v>1308</v>
      </c>
      <c r="P130" s="7" t="b">
        <f t="shared" si="10"/>
        <v>1</v>
      </c>
      <c r="Q130" s="7" t="e">
        <f t="shared" si="6"/>
        <v>#REF!</v>
      </c>
    </row>
    <row r="131" spans="1:17" s="38" customFormat="1" ht="38.25" thickBot="1">
      <c r="A131" s="84" t="s">
        <v>48</v>
      </c>
      <c r="B131" s="84" t="s">
        <v>336</v>
      </c>
      <c r="C131" s="86">
        <v>2053</v>
      </c>
      <c r="D131" s="87" t="s">
        <v>341</v>
      </c>
      <c r="E131" s="93" t="s">
        <v>342</v>
      </c>
      <c r="F131" s="28" t="s">
        <v>48</v>
      </c>
      <c r="G131" s="28" t="s">
        <v>336</v>
      </c>
      <c r="H131" s="28" t="s">
        <v>7</v>
      </c>
      <c r="I131" s="28" t="s">
        <v>344</v>
      </c>
      <c r="J131" s="190" t="e">
        <f>VLOOKUP(K131,#REF!,2,0)</f>
        <v>#REF!</v>
      </c>
      <c r="K131" s="5" t="str">
        <f t="shared" si="7"/>
        <v>03 5 01 L0270</v>
      </c>
      <c r="L131" s="252" t="e">
        <f>VLOOKUP(O131,#REF!,2,0)</f>
        <v>#REF!</v>
      </c>
      <c r="M131" s="5"/>
      <c r="N131" s="32"/>
      <c r="O131" s="13" t="s">
        <v>345</v>
      </c>
      <c r="P131" s="7" t="b">
        <f t="shared" si="10"/>
        <v>1</v>
      </c>
      <c r="Q131" s="7" t="e">
        <f t="shared" si="6"/>
        <v>#REF!</v>
      </c>
    </row>
    <row r="132" spans="1:17" s="39" customFormat="1" ht="42.75" customHeight="1">
      <c r="A132" s="81" t="s">
        <v>48</v>
      </c>
      <c r="B132" s="81" t="s">
        <v>346</v>
      </c>
      <c r="C132" s="82">
        <v>0</v>
      </c>
      <c r="D132" s="83" t="s">
        <v>347</v>
      </c>
      <c r="E132" s="174" t="s">
        <v>348</v>
      </c>
      <c r="F132" s="24" t="s">
        <v>48</v>
      </c>
      <c r="G132" s="24" t="s">
        <v>346</v>
      </c>
      <c r="H132" s="24" t="s">
        <v>12</v>
      </c>
      <c r="I132" s="24" t="s">
        <v>13</v>
      </c>
      <c r="J132" s="26" t="e">
        <f>VLOOKUP(K132,#REF!,2,0)</f>
        <v>#REF!</v>
      </c>
      <c r="K132" s="5" t="str">
        <f t="shared" si="7"/>
        <v>03 6 00 00000</v>
      </c>
      <c r="L132" s="252" t="e">
        <f>VLOOKUP(O132,#REF!,2,0)</f>
        <v>#REF!</v>
      </c>
      <c r="M132" s="5"/>
      <c r="N132" s="38"/>
      <c r="O132" s="12" t="s">
        <v>349</v>
      </c>
      <c r="P132" s="7" t="b">
        <f t="shared" si="10"/>
        <v>1</v>
      </c>
      <c r="Q132" s="7" t="e">
        <f t="shared" si="6"/>
        <v>#REF!</v>
      </c>
    </row>
    <row r="133" spans="1:17" s="40" customFormat="1" ht="20.25" thickBot="1">
      <c r="A133" s="181"/>
      <c r="B133" s="181"/>
      <c r="C133" s="182"/>
      <c r="D133" s="183"/>
      <c r="E133" s="187"/>
      <c r="F133" s="188" t="s">
        <v>48</v>
      </c>
      <c r="G133" s="188" t="s">
        <v>346</v>
      </c>
      <c r="H133" s="188" t="s">
        <v>7</v>
      </c>
      <c r="I133" s="188" t="s">
        <v>13</v>
      </c>
      <c r="J133" s="189" t="e">
        <f>VLOOKUP(K133,#REF!,2,0)</f>
        <v>#REF!</v>
      </c>
      <c r="K133" s="5" t="str">
        <f t="shared" si="7"/>
        <v>03 6 01 00000</v>
      </c>
      <c r="L133" s="252" t="e">
        <f>VLOOKUP(O133,#REF!,2,0)</f>
        <v>#REF!</v>
      </c>
      <c r="M133" s="5"/>
      <c r="N133" s="39"/>
      <c r="O133" s="13" t="s">
        <v>350</v>
      </c>
      <c r="P133" s="7" t="b">
        <f t="shared" si="10"/>
        <v>1</v>
      </c>
      <c r="Q133" s="7" t="e">
        <f t="shared" si="6"/>
        <v>#REF!</v>
      </c>
    </row>
    <row r="134" spans="1:17" ht="57" thickBot="1">
      <c r="A134" s="84" t="s">
        <v>207</v>
      </c>
      <c r="B134" s="84" t="s">
        <v>346</v>
      </c>
      <c r="C134" s="86">
        <v>6004</v>
      </c>
      <c r="D134" s="87" t="s">
        <v>351</v>
      </c>
      <c r="E134" s="93" t="s">
        <v>352</v>
      </c>
      <c r="F134" s="28" t="s">
        <v>48</v>
      </c>
      <c r="G134" s="28" t="s">
        <v>346</v>
      </c>
      <c r="H134" s="28" t="s">
        <v>7</v>
      </c>
      <c r="I134" s="28">
        <v>60040</v>
      </c>
      <c r="J134" s="31" t="e">
        <f>VLOOKUP(K134,#REF!,2,0)</f>
        <v>#REF!</v>
      </c>
      <c r="K134" s="5" t="str">
        <f t="shared" si="7"/>
        <v>03 6 01 60040</v>
      </c>
      <c r="L134" s="252" t="e">
        <f>VLOOKUP(O134,#REF!,2,0)</f>
        <v>#REF!</v>
      </c>
      <c r="N134" s="40"/>
      <c r="O134" s="13" t="s">
        <v>353</v>
      </c>
      <c r="P134" s="7" t="b">
        <f t="shared" si="10"/>
        <v>1</v>
      </c>
      <c r="Q134" s="7" t="e">
        <f t="shared" si="6"/>
        <v>#REF!</v>
      </c>
    </row>
    <row r="135" spans="1:17" s="41" customFormat="1" ht="54.6" customHeight="1" thickBot="1">
      <c r="A135" s="81" t="s">
        <v>48</v>
      </c>
      <c r="B135" s="81" t="s">
        <v>354</v>
      </c>
      <c r="C135" s="82">
        <v>0</v>
      </c>
      <c r="D135" s="83" t="s">
        <v>355</v>
      </c>
      <c r="E135" s="174" t="s">
        <v>356</v>
      </c>
      <c r="F135" s="24" t="s">
        <v>48</v>
      </c>
      <c r="G135" s="24" t="s">
        <v>354</v>
      </c>
      <c r="H135" s="24" t="s">
        <v>12</v>
      </c>
      <c r="I135" s="24" t="s">
        <v>13</v>
      </c>
      <c r="J135" s="26" t="e">
        <f>VLOOKUP(K135,#REF!,2,0)</f>
        <v>#REF!</v>
      </c>
      <c r="K135" s="5" t="str">
        <f t="shared" si="7"/>
        <v>03 7 00 00000</v>
      </c>
      <c r="L135" s="252" t="e">
        <f>VLOOKUP(O135,#REF!,2,0)</f>
        <v>#REF!</v>
      </c>
      <c r="M135" s="5"/>
      <c r="N135" s="6"/>
      <c r="O135" s="12" t="s">
        <v>357</v>
      </c>
      <c r="P135" s="7" t="b">
        <f t="shared" si="10"/>
        <v>1</v>
      </c>
      <c r="Q135" s="7" t="e">
        <f t="shared" si="6"/>
        <v>#REF!</v>
      </c>
    </row>
    <row r="136" spans="1:17" s="40" customFormat="1" ht="39" customHeight="1" thickBot="1">
      <c r="A136" s="191"/>
      <c r="B136" s="191"/>
      <c r="C136" s="192"/>
      <c r="D136" s="193"/>
      <c r="E136" s="194"/>
      <c r="F136" s="188" t="s">
        <v>48</v>
      </c>
      <c r="G136" s="188" t="s">
        <v>354</v>
      </c>
      <c r="H136" s="188" t="s">
        <v>7</v>
      </c>
      <c r="I136" s="188" t="s">
        <v>13</v>
      </c>
      <c r="J136" s="195" t="e">
        <f>VLOOKUP(K136,#REF!,2,0)</f>
        <v>#REF!</v>
      </c>
      <c r="K136" s="5" t="str">
        <f t="shared" si="7"/>
        <v>03 7 01 00000</v>
      </c>
      <c r="L136" s="252" t="e">
        <f>VLOOKUP(O136,#REF!,2,0)</f>
        <v>#REF!</v>
      </c>
      <c r="M136" s="5"/>
      <c r="N136" s="41"/>
      <c r="O136" s="13" t="s">
        <v>358</v>
      </c>
      <c r="P136" s="7" t="b">
        <f t="shared" si="10"/>
        <v>1</v>
      </c>
      <c r="Q136" s="7" t="e">
        <f t="shared" ref="Q136:Q199" si="11">J136=L136</f>
        <v>#REF!</v>
      </c>
    </row>
    <row r="137" spans="1:17" ht="57" thickBot="1">
      <c r="A137" s="84" t="s">
        <v>48</v>
      </c>
      <c r="B137" s="84" t="s">
        <v>354</v>
      </c>
      <c r="C137" s="86">
        <v>2051</v>
      </c>
      <c r="D137" s="87" t="s">
        <v>359</v>
      </c>
      <c r="E137" s="93" t="s">
        <v>360</v>
      </c>
      <c r="F137" s="28" t="s">
        <v>48</v>
      </c>
      <c r="G137" s="28" t="s">
        <v>354</v>
      </c>
      <c r="H137" s="28" t="s">
        <v>7</v>
      </c>
      <c r="I137" s="28">
        <v>20510</v>
      </c>
      <c r="J137" s="190" t="e">
        <f>VLOOKUP(K137,#REF!,2,0)</f>
        <v>#REF!</v>
      </c>
      <c r="K137" s="5" t="str">
        <f t="shared" si="7"/>
        <v>03 7 01 20510</v>
      </c>
      <c r="L137" s="252" t="e">
        <f>VLOOKUP(O137,#REF!,2,0)</f>
        <v>#REF!</v>
      </c>
      <c r="N137" s="40"/>
      <c r="O137" s="13" t="s">
        <v>361</v>
      </c>
      <c r="P137" s="7" t="b">
        <f t="shared" si="10"/>
        <v>1</v>
      </c>
      <c r="Q137" s="7" t="e">
        <f t="shared" si="11"/>
        <v>#REF!</v>
      </c>
    </row>
    <row r="138" spans="1:17" s="43" customFormat="1" ht="112.5">
      <c r="A138" s="78" t="s">
        <v>53</v>
      </c>
      <c r="B138" s="78" t="s">
        <v>8</v>
      </c>
      <c r="C138" s="79" t="s">
        <v>9</v>
      </c>
      <c r="D138" s="80" t="s">
        <v>362</v>
      </c>
      <c r="E138" s="95" t="s">
        <v>363</v>
      </c>
      <c r="F138" s="9" t="s">
        <v>53</v>
      </c>
      <c r="G138" s="9" t="s">
        <v>8</v>
      </c>
      <c r="H138" s="9" t="s">
        <v>12</v>
      </c>
      <c r="I138" s="9" t="s">
        <v>13</v>
      </c>
      <c r="J138" s="163" t="e">
        <f>VLOOKUP(K138,#REF!,2,0)</f>
        <v>#REF!</v>
      </c>
      <c r="K138" s="5" t="str">
        <f t="shared" si="7"/>
        <v>04 0 00 00000</v>
      </c>
      <c r="L138" s="252" t="e">
        <f>VLOOKUP(O138,#REF!,2,0)</f>
        <v>#REF!</v>
      </c>
      <c r="M138" s="5"/>
      <c r="N138" s="6"/>
      <c r="O138" s="35" t="s">
        <v>365</v>
      </c>
      <c r="P138" s="7" t="b">
        <f t="shared" si="10"/>
        <v>1</v>
      </c>
      <c r="Q138" s="7" t="e">
        <f t="shared" si="11"/>
        <v>#REF!</v>
      </c>
    </row>
    <row r="139" spans="1:17" s="32" customFormat="1" ht="37.5">
      <c r="A139" s="81" t="s">
        <v>53</v>
      </c>
      <c r="B139" s="81" t="s">
        <v>15</v>
      </c>
      <c r="C139" s="82" t="s">
        <v>9</v>
      </c>
      <c r="D139" s="83" t="s">
        <v>366</v>
      </c>
      <c r="E139" s="96" t="s">
        <v>367</v>
      </c>
      <c r="F139" s="25" t="s">
        <v>53</v>
      </c>
      <c r="G139" s="25" t="s">
        <v>15</v>
      </c>
      <c r="H139" s="25" t="s">
        <v>12</v>
      </c>
      <c r="I139" s="25" t="s">
        <v>13</v>
      </c>
      <c r="J139" s="170" t="e">
        <f>VLOOKUP(K139,#REF!,2,0)</f>
        <v>#REF!</v>
      </c>
      <c r="K139" s="5" t="str">
        <f t="shared" si="7"/>
        <v>04 1 00 00000</v>
      </c>
      <c r="L139" s="252" t="e">
        <f>VLOOKUP(O139,#REF!,2,0)</f>
        <v>#REF!</v>
      </c>
      <c r="M139" s="5"/>
      <c r="N139" s="43"/>
      <c r="O139" s="36" t="s">
        <v>368</v>
      </c>
      <c r="P139" s="7" t="b">
        <f t="shared" si="10"/>
        <v>1</v>
      </c>
      <c r="Q139" s="7" t="e">
        <f t="shared" si="11"/>
        <v>#REF!</v>
      </c>
    </row>
    <row r="140" spans="1:17" s="32" customFormat="1" ht="19.5">
      <c r="A140" s="196"/>
      <c r="B140" s="196"/>
      <c r="C140" s="197"/>
      <c r="D140" s="198"/>
      <c r="E140" s="199"/>
      <c r="F140" s="159" t="s">
        <v>53</v>
      </c>
      <c r="G140" s="159" t="s">
        <v>15</v>
      </c>
      <c r="H140" s="159" t="s">
        <v>7</v>
      </c>
      <c r="I140" s="159" t="s">
        <v>13</v>
      </c>
      <c r="J140" s="200" t="e">
        <f>VLOOKUP(K140,#REF!,2,0)</f>
        <v>#REF!</v>
      </c>
      <c r="K140" s="5" t="str">
        <f t="shared" si="7"/>
        <v>04 1 01 00000</v>
      </c>
      <c r="L140" s="252" t="e">
        <f>VLOOKUP(O140,#REF!,2,0)</f>
        <v>#REF!</v>
      </c>
      <c r="M140" s="5"/>
      <c r="O140" s="13" t="s">
        <v>370</v>
      </c>
      <c r="P140" s="7" t="b">
        <f t="shared" si="10"/>
        <v>1</v>
      </c>
      <c r="Q140" s="7" t="e">
        <f t="shared" si="11"/>
        <v>#REF!</v>
      </c>
    </row>
    <row r="141" spans="1:17">
      <c r="A141" s="84" t="s">
        <v>53</v>
      </c>
      <c r="B141" s="84" t="s">
        <v>15</v>
      </c>
      <c r="C141" s="84" t="s">
        <v>386</v>
      </c>
      <c r="D141" s="84" t="s">
        <v>387</v>
      </c>
      <c r="E141" s="88" t="s">
        <v>388</v>
      </c>
      <c r="F141" s="28" t="s">
        <v>53</v>
      </c>
      <c r="G141" s="28" t="s">
        <v>15</v>
      </c>
      <c r="H141" s="28" t="s">
        <v>7</v>
      </c>
      <c r="I141" s="28" t="s">
        <v>389</v>
      </c>
      <c r="J141" s="139" t="e">
        <f>VLOOKUP(K141,#REF!,2,0)</f>
        <v>#REF!</v>
      </c>
      <c r="K141" s="5" t="str">
        <f t="shared" si="7"/>
        <v>04 1 01 09601</v>
      </c>
      <c r="L141" s="252" t="e">
        <f>VLOOKUP(O141,#REF!,2,0)</f>
        <v>#REF!</v>
      </c>
      <c r="O141" s="13" t="s">
        <v>390</v>
      </c>
      <c r="P141" s="7" t="b">
        <f t="shared" si="10"/>
        <v>1</v>
      </c>
      <c r="Q141" s="7" t="e">
        <f t="shared" si="11"/>
        <v>#REF!</v>
      </c>
    </row>
    <row r="142" spans="1:17" s="32" customFormat="1" ht="36" customHeight="1">
      <c r="A142" s="84" t="s">
        <v>53</v>
      </c>
      <c r="B142" s="84" t="s">
        <v>15</v>
      </c>
      <c r="C142" s="84" t="s">
        <v>371</v>
      </c>
      <c r="D142" s="84" t="s">
        <v>372</v>
      </c>
      <c r="E142" s="88" t="s">
        <v>373</v>
      </c>
      <c r="F142" s="28" t="s">
        <v>53</v>
      </c>
      <c r="G142" s="28" t="s">
        <v>15</v>
      </c>
      <c r="H142" s="28" t="s">
        <v>7</v>
      </c>
      <c r="I142" s="28" t="s">
        <v>374</v>
      </c>
      <c r="J142" s="139" t="e">
        <f>VLOOKUP(K142,#REF!,2,0)</f>
        <v>#REF!</v>
      </c>
      <c r="K142" s="5" t="str">
        <f t="shared" si="7"/>
        <v>04 1 01 20190</v>
      </c>
      <c r="L142" s="252" t="e">
        <f>VLOOKUP(O142,#REF!,2,0)</f>
        <v>#REF!</v>
      </c>
      <c r="M142" s="5"/>
      <c r="O142" s="13" t="s">
        <v>375</v>
      </c>
      <c r="P142" s="7" t="b">
        <f t="shared" si="10"/>
        <v>1</v>
      </c>
      <c r="Q142" s="7" t="e">
        <f t="shared" si="11"/>
        <v>#REF!</v>
      </c>
    </row>
    <row r="143" spans="1:17" s="32" customFormat="1" ht="93" customHeight="1">
      <c r="A143" s="84" t="s">
        <v>53</v>
      </c>
      <c r="B143" s="84" t="s">
        <v>15</v>
      </c>
      <c r="C143" s="84" t="s">
        <v>376</v>
      </c>
      <c r="D143" s="84" t="s">
        <v>377</v>
      </c>
      <c r="E143" s="88" t="s">
        <v>378</v>
      </c>
      <c r="F143" s="28" t="s">
        <v>53</v>
      </c>
      <c r="G143" s="28" t="s">
        <v>15</v>
      </c>
      <c r="H143" s="28" t="s">
        <v>7</v>
      </c>
      <c r="I143" s="28" t="s">
        <v>379</v>
      </c>
      <c r="J143" s="139" t="e">
        <f>VLOOKUP(K143,#REF!,2,0)</f>
        <v>#REF!</v>
      </c>
      <c r="K143" s="5" t="str">
        <f t="shared" si="7"/>
        <v>04 1 01 20200</v>
      </c>
      <c r="L143" s="252" t="e">
        <f>VLOOKUP(O143,#REF!,2,0)</f>
        <v>#REF!</v>
      </c>
      <c r="M143" s="5"/>
      <c r="O143" s="13" t="s">
        <v>380</v>
      </c>
      <c r="P143" s="7" t="b">
        <f t="shared" si="10"/>
        <v>1</v>
      </c>
      <c r="Q143" s="7" t="e">
        <f t="shared" si="11"/>
        <v>#REF!</v>
      </c>
    </row>
    <row r="144" spans="1:17" s="32" customFormat="1" ht="75">
      <c r="A144" s="84" t="s">
        <v>53</v>
      </c>
      <c r="B144" s="84" t="s">
        <v>15</v>
      </c>
      <c r="C144" s="84" t="s">
        <v>381</v>
      </c>
      <c r="D144" s="84" t="s">
        <v>382</v>
      </c>
      <c r="E144" s="88" t="s">
        <v>383</v>
      </c>
      <c r="F144" s="28" t="s">
        <v>53</v>
      </c>
      <c r="G144" s="28" t="s">
        <v>15</v>
      </c>
      <c r="H144" s="28" t="s">
        <v>7</v>
      </c>
      <c r="I144" s="28" t="s">
        <v>384</v>
      </c>
      <c r="J144" s="139" t="e">
        <f>VLOOKUP(K144,#REF!,2,0)</f>
        <v>#REF!</v>
      </c>
      <c r="K144" s="5" t="str">
        <f t="shared" si="7"/>
        <v>04 1 01 60140</v>
      </c>
      <c r="L144" s="252" t="e">
        <f>VLOOKUP(O144,#REF!,2,0)</f>
        <v>#REF!</v>
      </c>
      <c r="M144" s="5"/>
      <c r="O144" s="13" t="s">
        <v>385</v>
      </c>
      <c r="P144" s="7" t="b">
        <f t="shared" si="10"/>
        <v>1</v>
      </c>
      <c r="Q144" s="7" t="e">
        <f t="shared" si="11"/>
        <v>#REF!</v>
      </c>
    </row>
    <row r="145" spans="1:17" s="32" customFormat="1" ht="19.5">
      <c r="A145" s="196"/>
      <c r="B145" s="196"/>
      <c r="C145" s="197"/>
      <c r="D145" s="198"/>
      <c r="E145" s="199"/>
      <c r="F145" s="159" t="s">
        <v>53</v>
      </c>
      <c r="G145" s="159" t="s">
        <v>15</v>
      </c>
      <c r="H145" s="159" t="s">
        <v>37</v>
      </c>
      <c r="I145" s="159" t="s">
        <v>13</v>
      </c>
      <c r="J145" s="200" t="e">
        <f>VLOOKUP(K145,#REF!,2,0)</f>
        <v>#REF!</v>
      </c>
      <c r="K145" s="5" t="str">
        <f t="shared" si="7"/>
        <v>04 1 02 00000</v>
      </c>
      <c r="L145" s="252" t="e">
        <f>VLOOKUP(O145,#REF!,2,0)</f>
        <v>#REF!</v>
      </c>
      <c r="M145" s="5"/>
      <c r="O145" s="13" t="s">
        <v>391</v>
      </c>
      <c r="P145" s="7" t="b">
        <f>K145=O145</f>
        <v>1</v>
      </c>
      <c r="Q145" s="7" t="e">
        <f t="shared" si="11"/>
        <v>#REF!</v>
      </c>
    </row>
    <row r="146" spans="1:17" s="32" customFormat="1">
      <c r="A146" s="84" t="s">
        <v>53</v>
      </c>
      <c r="B146" s="84" t="s">
        <v>15</v>
      </c>
      <c r="C146" s="84" t="s">
        <v>392</v>
      </c>
      <c r="D146" s="84" t="s">
        <v>393</v>
      </c>
      <c r="E146" s="88" t="s">
        <v>394</v>
      </c>
      <c r="F146" s="28" t="s">
        <v>53</v>
      </c>
      <c r="G146" s="28" t="s">
        <v>15</v>
      </c>
      <c r="H146" s="28" t="s">
        <v>37</v>
      </c>
      <c r="I146" s="28" t="s">
        <v>395</v>
      </c>
      <c r="J146" s="139" t="e">
        <f>VLOOKUP(K146,#REF!,2,0)</f>
        <v>#REF!</v>
      </c>
      <c r="K146" s="5" t="str">
        <f t="shared" si="7"/>
        <v>04 1 02 20220</v>
      </c>
      <c r="L146" s="252" t="e">
        <f>VLOOKUP(O146,#REF!,2,0)</f>
        <v>#REF!</v>
      </c>
      <c r="M146" s="5"/>
      <c r="O146" s="13" t="s">
        <v>396</v>
      </c>
      <c r="P146" s="7" t="b">
        <f>K146=O146</f>
        <v>1</v>
      </c>
      <c r="Q146" s="7" t="e">
        <f t="shared" si="11"/>
        <v>#REF!</v>
      </c>
    </row>
    <row r="147" spans="1:17" s="32" customFormat="1" ht="56.25">
      <c r="A147" s="81" t="s">
        <v>53</v>
      </c>
      <c r="B147" s="81" t="s">
        <v>94</v>
      </c>
      <c r="C147" s="82" t="s">
        <v>9</v>
      </c>
      <c r="D147" s="83" t="s">
        <v>397</v>
      </c>
      <c r="E147" s="96" t="s">
        <v>398</v>
      </c>
      <c r="F147" s="25" t="s">
        <v>53</v>
      </c>
      <c r="G147" s="25" t="s">
        <v>94</v>
      </c>
      <c r="H147" s="25" t="s">
        <v>12</v>
      </c>
      <c r="I147" s="25" t="s">
        <v>13</v>
      </c>
      <c r="J147" s="170" t="e">
        <f>VLOOKUP(K147,#REF!,2,0)</f>
        <v>#REF!</v>
      </c>
      <c r="K147" s="5" t="str">
        <f t="shared" si="7"/>
        <v>04 2 00 00000</v>
      </c>
      <c r="L147" s="252" t="e">
        <f>VLOOKUP(O147,#REF!,2,0)</f>
        <v>#REF!</v>
      </c>
      <c r="M147" s="5"/>
      <c r="O147" s="42" t="s">
        <v>399</v>
      </c>
      <c r="P147" s="7" t="b">
        <f>K147=O147</f>
        <v>1</v>
      </c>
      <c r="Q147" s="7" t="e">
        <f t="shared" si="11"/>
        <v>#REF!</v>
      </c>
    </row>
    <row r="148" spans="1:17" s="32" customFormat="1" ht="19.5">
      <c r="A148" s="196"/>
      <c r="B148" s="196"/>
      <c r="C148" s="197"/>
      <c r="D148" s="198"/>
      <c r="E148" s="199"/>
      <c r="F148" s="159" t="s">
        <v>53</v>
      </c>
      <c r="G148" s="159" t="s">
        <v>94</v>
      </c>
      <c r="H148" s="159" t="s">
        <v>7</v>
      </c>
      <c r="I148" s="159" t="s">
        <v>13</v>
      </c>
      <c r="J148" s="200" t="e">
        <f>VLOOKUP(K148,#REF!,2,0)</f>
        <v>#REF!</v>
      </c>
      <c r="K148" s="5" t="str">
        <f t="shared" si="7"/>
        <v>04 2 01 00000</v>
      </c>
      <c r="L148" s="252" t="e">
        <f>VLOOKUP(O148,#REF!,2,0)</f>
        <v>#REF!</v>
      </c>
      <c r="M148" s="5"/>
      <c r="O148" s="22" t="s">
        <v>400</v>
      </c>
      <c r="P148" s="7" t="b">
        <f>K148=O148</f>
        <v>1</v>
      </c>
      <c r="Q148" s="7" t="e">
        <f t="shared" si="11"/>
        <v>#REF!</v>
      </c>
    </row>
    <row r="149" spans="1:17" s="43" customFormat="1" ht="122.25" customHeight="1">
      <c r="A149" s="84" t="s">
        <v>53</v>
      </c>
      <c r="B149" s="84" t="s">
        <v>94</v>
      </c>
      <c r="C149" s="84" t="s">
        <v>401</v>
      </c>
      <c r="D149" s="84" t="s">
        <v>402</v>
      </c>
      <c r="E149" s="89" t="s">
        <v>403</v>
      </c>
      <c r="F149" s="28" t="s">
        <v>53</v>
      </c>
      <c r="G149" s="28" t="s">
        <v>94</v>
      </c>
      <c r="H149" s="28" t="s">
        <v>7</v>
      </c>
      <c r="I149" s="28" t="s">
        <v>22</v>
      </c>
      <c r="J149" s="29" t="e">
        <f>VLOOKUP(K149,#REF!,2,0)</f>
        <v>#REF!</v>
      </c>
      <c r="K149" s="5" t="str">
        <f t="shared" si="7"/>
        <v>04 2 01 11010</v>
      </c>
      <c r="L149" s="252" t="e">
        <f>VLOOKUP(O149,#REF!,2,0)</f>
        <v>#REF!</v>
      </c>
      <c r="M149" s="5"/>
      <c r="N149" s="32"/>
      <c r="O149" s="22" t="s">
        <v>404</v>
      </c>
      <c r="P149" s="7" t="b">
        <f t="shared" ref="P149:P212" si="12">K149=O149</f>
        <v>1</v>
      </c>
      <c r="Q149" s="7" t="e">
        <f t="shared" si="11"/>
        <v>#REF!</v>
      </c>
    </row>
    <row r="150" spans="1:17" s="32" customFormat="1" ht="87.75" customHeight="1">
      <c r="A150" s="90"/>
      <c r="B150" s="90"/>
      <c r="C150" s="90"/>
      <c r="D150" s="90"/>
      <c r="E150" s="90"/>
      <c r="F150" s="28" t="s">
        <v>53</v>
      </c>
      <c r="G150" s="28" t="s">
        <v>94</v>
      </c>
      <c r="H150" s="28" t="s">
        <v>7</v>
      </c>
      <c r="I150" s="28" t="s">
        <v>1558</v>
      </c>
      <c r="J150" s="29" t="e">
        <f>VLOOKUP(K150,#REF!,2,0)</f>
        <v>#REF!</v>
      </c>
      <c r="K150" s="5" t="str">
        <f t="shared" si="7"/>
        <v>04 2 01 21170</v>
      </c>
      <c r="L150" s="252" t="e">
        <f>VLOOKUP(O150,#REF!,2,0)</f>
        <v>#REF!</v>
      </c>
      <c r="M150" s="5"/>
      <c r="N150" s="43"/>
      <c r="O150" s="22" t="s">
        <v>1316</v>
      </c>
      <c r="P150" s="7" t="b">
        <f t="shared" si="12"/>
        <v>1</v>
      </c>
      <c r="Q150" s="7" t="e">
        <f t="shared" si="11"/>
        <v>#REF!</v>
      </c>
    </row>
    <row r="151" spans="1:17" s="32" customFormat="1" ht="54.75" customHeight="1">
      <c r="A151" s="84" t="s">
        <v>53</v>
      </c>
      <c r="B151" s="84" t="s">
        <v>94</v>
      </c>
      <c r="C151" s="84" t="s">
        <v>405</v>
      </c>
      <c r="D151" s="84" t="s">
        <v>406</v>
      </c>
      <c r="E151" s="89" t="s">
        <v>407</v>
      </c>
      <c r="F151" s="28" t="s">
        <v>53</v>
      </c>
      <c r="G151" s="28" t="s">
        <v>94</v>
      </c>
      <c r="H151" s="28" t="s">
        <v>7</v>
      </c>
      <c r="I151" s="28" t="s">
        <v>408</v>
      </c>
      <c r="J151" s="29" t="e">
        <f>VLOOKUP(K151,#REF!,2,0)</f>
        <v>#REF!</v>
      </c>
      <c r="K151" s="5" t="str">
        <f t="shared" si="7"/>
        <v>04 2 01 60020</v>
      </c>
      <c r="L151" s="252" t="e">
        <f>VLOOKUP(O151,#REF!,2,0)</f>
        <v>#REF!</v>
      </c>
      <c r="M151" s="5"/>
      <c r="N151" s="43"/>
      <c r="O151" s="22" t="s">
        <v>409</v>
      </c>
      <c r="P151" s="7" t="b">
        <f t="shared" si="12"/>
        <v>1</v>
      </c>
      <c r="Q151" s="7" t="e">
        <f t="shared" si="11"/>
        <v>#REF!</v>
      </c>
    </row>
    <row r="152" spans="1:17" s="32" customFormat="1" ht="19.5">
      <c r="A152" s="196"/>
      <c r="B152" s="196"/>
      <c r="C152" s="197"/>
      <c r="D152" s="198"/>
      <c r="E152" s="199"/>
      <c r="F152" s="159" t="s">
        <v>53</v>
      </c>
      <c r="G152" s="159" t="s">
        <v>94</v>
      </c>
      <c r="H152" s="159" t="s">
        <v>37</v>
      </c>
      <c r="I152" s="159" t="s">
        <v>13</v>
      </c>
      <c r="J152" s="200" t="e">
        <f>VLOOKUP(K152,#REF!,2,0)</f>
        <v>#REF!</v>
      </c>
      <c r="K152" s="5" t="str">
        <f t="shared" si="7"/>
        <v>04 2 02 00000</v>
      </c>
      <c r="L152" s="252" t="e">
        <f>VLOOKUP(O152,#REF!,2,0)</f>
        <v>#REF!</v>
      </c>
      <c r="M152" s="5"/>
      <c r="N152" s="43"/>
      <c r="O152" s="22" t="s">
        <v>410</v>
      </c>
      <c r="P152" s="7" t="b">
        <f t="shared" si="12"/>
        <v>1</v>
      </c>
      <c r="Q152" s="7" t="e">
        <f t="shared" si="11"/>
        <v>#REF!</v>
      </c>
    </row>
    <row r="153" spans="1:17" s="32" customFormat="1" ht="37.5">
      <c r="A153" s="84" t="s">
        <v>53</v>
      </c>
      <c r="B153" s="84" t="s">
        <v>94</v>
      </c>
      <c r="C153" s="84" t="s">
        <v>411</v>
      </c>
      <c r="D153" s="84" t="s">
        <v>412</v>
      </c>
      <c r="E153" s="89" t="s">
        <v>413</v>
      </c>
      <c r="F153" s="30" t="s">
        <v>53</v>
      </c>
      <c r="G153" s="30" t="s">
        <v>94</v>
      </c>
      <c r="H153" s="30" t="s">
        <v>37</v>
      </c>
      <c r="I153" s="30" t="s">
        <v>414</v>
      </c>
      <c r="J153" s="29" t="e">
        <f>VLOOKUP(K153,#REF!,2,0)</f>
        <v>#REF!</v>
      </c>
      <c r="K153" s="5" t="str">
        <f t="shared" si="7"/>
        <v>04 2 02 20130</v>
      </c>
      <c r="L153" s="252" t="e">
        <f>VLOOKUP(O153,#REF!,2,0)</f>
        <v>#REF!</v>
      </c>
      <c r="M153" s="5"/>
      <c r="N153" s="43"/>
      <c r="O153" s="22" t="s">
        <v>415</v>
      </c>
      <c r="P153" s="7" t="b">
        <f t="shared" si="12"/>
        <v>1</v>
      </c>
      <c r="Q153" s="7" t="e">
        <f t="shared" si="11"/>
        <v>#REF!</v>
      </c>
    </row>
    <row r="154" spans="1:17" s="32" customFormat="1" ht="75">
      <c r="A154" s="84" t="s">
        <v>53</v>
      </c>
      <c r="B154" s="84" t="s">
        <v>94</v>
      </c>
      <c r="C154" s="84" t="s">
        <v>416</v>
      </c>
      <c r="D154" s="84" t="s">
        <v>417</v>
      </c>
      <c r="E154" s="89" t="s">
        <v>418</v>
      </c>
      <c r="F154" s="30" t="s">
        <v>53</v>
      </c>
      <c r="G154" s="30" t="s">
        <v>94</v>
      </c>
      <c r="H154" s="30" t="s">
        <v>37</v>
      </c>
      <c r="I154" s="30" t="s">
        <v>419</v>
      </c>
      <c r="J154" s="29" t="e">
        <f>VLOOKUP(K154,#REF!,2,0)</f>
        <v>#REF!</v>
      </c>
      <c r="K154" s="5" t="str">
        <f t="shared" si="7"/>
        <v>04 2 02 20810</v>
      </c>
      <c r="L154" s="252" t="e">
        <f>VLOOKUP(O154,#REF!,2,0)</f>
        <v>#REF!</v>
      </c>
      <c r="M154" s="5"/>
      <c r="N154" s="43"/>
      <c r="O154" s="22" t="s">
        <v>420</v>
      </c>
      <c r="P154" s="7" t="b">
        <f t="shared" si="12"/>
        <v>1</v>
      </c>
      <c r="Q154" s="7" t="e">
        <f t="shared" si="11"/>
        <v>#REF!</v>
      </c>
    </row>
    <row r="155" spans="1:17" s="32" customFormat="1" ht="37.5">
      <c r="A155" s="84" t="s">
        <v>53</v>
      </c>
      <c r="B155" s="84" t="s">
        <v>94</v>
      </c>
      <c r="C155" s="84" t="s">
        <v>421</v>
      </c>
      <c r="D155" s="84" t="s">
        <v>422</v>
      </c>
      <c r="E155" s="89" t="s">
        <v>423</v>
      </c>
      <c r="F155" s="30" t="s">
        <v>53</v>
      </c>
      <c r="G155" s="30" t="s">
        <v>94</v>
      </c>
      <c r="H155" s="30" t="s">
        <v>37</v>
      </c>
      <c r="I155" s="30" t="s">
        <v>424</v>
      </c>
      <c r="J155" s="29" t="e">
        <f>VLOOKUP(K155,#REF!,2,0)</f>
        <v>#REF!</v>
      </c>
      <c r="K155" s="5" t="str">
        <f t="shared" si="7"/>
        <v>04 2 02 20820</v>
      </c>
      <c r="L155" s="252" t="e">
        <f>VLOOKUP(O155,#REF!,2,0)</f>
        <v>#REF!</v>
      </c>
      <c r="M155" s="5"/>
      <c r="N155" s="43"/>
      <c r="O155" s="22" t="s">
        <v>425</v>
      </c>
      <c r="P155" s="7" t="b">
        <f t="shared" si="12"/>
        <v>1</v>
      </c>
      <c r="Q155" s="7" t="e">
        <f t="shared" si="11"/>
        <v>#REF!</v>
      </c>
    </row>
    <row r="156" spans="1:17" s="32" customFormat="1">
      <c r="A156" s="84" t="s">
        <v>53</v>
      </c>
      <c r="B156" s="84" t="s">
        <v>94</v>
      </c>
      <c r="C156" s="84" t="s">
        <v>426</v>
      </c>
      <c r="D156" s="84" t="s">
        <v>427</v>
      </c>
      <c r="E156" s="89" t="s">
        <v>428</v>
      </c>
      <c r="F156" s="30" t="s">
        <v>53</v>
      </c>
      <c r="G156" s="30" t="s">
        <v>94</v>
      </c>
      <c r="H156" s="30" t="s">
        <v>37</v>
      </c>
      <c r="I156" s="30" t="s">
        <v>429</v>
      </c>
      <c r="J156" s="29" t="e">
        <f>VLOOKUP(K156,#REF!,2,0)</f>
        <v>#REF!</v>
      </c>
      <c r="K156" s="5" t="str">
        <f t="shared" si="7"/>
        <v>04 2 02 20830</v>
      </c>
      <c r="L156" s="252" t="e">
        <f>VLOOKUP(O156,#REF!,2,0)</f>
        <v>#REF!</v>
      </c>
      <c r="M156" s="5"/>
      <c r="N156" s="43"/>
      <c r="O156" s="22" t="s">
        <v>430</v>
      </c>
      <c r="P156" s="7" t="b">
        <f t="shared" si="12"/>
        <v>1</v>
      </c>
      <c r="Q156" s="7" t="e">
        <f t="shared" si="11"/>
        <v>#REF!</v>
      </c>
    </row>
    <row r="157" spans="1:17" s="32" customFormat="1" ht="37.5">
      <c r="A157" s="84" t="s">
        <v>53</v>
      </c>
      <c r="B157" s="84" t="s">
        <v>94</v>
      </c>
      <c r="C157" s="84" t="s">
        <v>431</v>
      </c>
      <c r="D157" s="84" t="s">
        <v>432</v>
      </c>
      <c r="E157" s="91" t="s">
        <v>433</v>
      </c>
      <c r="F157" s="30" t="s">
        <v>53</v>
      </c>
      <c r="G157" s="30" t="s">
        <v>94</v>
      </c>
      <c r="H157" s="30" t="s">
        <v>37</v>
      </c>
      <c r="I157" s="30" t="s">
        <v>434</v>
      </c>
      <c r="J157" s="29" t="e">
        <f>VLOOKUP(K157,#REF!,2,0)</f>
        <v>#REF!</v>
      </c>
      <c r="K157" s="5" t="str">
        <f t="shared" ref="K157:K192" si="13">CONCATENATE(F157," ",G157," ",H157," ",I157)</f>
        <v>04 2 02 21010</v>
      </c>
      <c r="L157" s="252" t="e">
        <f>VLOOKUP(O157,#REF!,2,0)</f>
        <v>#REF!</v>
      </c>
      <c r="M157" s="5"/>
      <c r="N157" s="43"/>
      <c r="O157" s="22" t="s">
        <v>435</v>
      </c>
      <c r="P157" s="7" t="b">
        <f t="shared" si="12"/>
        <v>1</v>
      </c>
      <c r="Q157" s="7" t="e">
        <f t="shared" si="11"/>
        <v>#REF!</v>
      </c>
    </row>
    <row r="158" spans="1:17" s="32" customFormat="1">
      <c r="A158" s="84"/>
      <c r="B158" s="84"/>
      <c r="C158" s="84"/>
      <c r="D158" s="84"/>
      <c r="E158" s="89"/>
      <c r="F158" s="30" t="s">
        <v>53</v>
      </c>
      <c r="G158" s="30" t="s">
        <v>94</v>
      </c>
      <c r="H158" s="30" t="s">
        <v>37</v>
      </c>
      <c r="I158" s="30" t="s">
        <v>1559</v>
      </c>
      <c r="J158" s="29" t="e">
        <f>VLOOKUP(K158,#REF!,2,0)</f>
        <v>#REF!</v>
      </c>
      <c r="K158" s="5" t="str">
        <f t="shared" si="13"/>
        <v>04 2 02 21030</v>
      </c>
      <c r="L158" s="252" t="e">
        <f>VLOOKUP(O158,#REF!,2,0)</f>
        <v>#REF!</v>
      </c>
      <c r="M158" s="5"/>
      <c r="N158" s="43"/>
      <c r="O158" s="22" t="s">
        <v>1322</v>
      </c>
      <c r="P158" s="7" t="b">
        <f t="shared" si="12"/>
        <v>1</v>
      </c>
      <c r="Q158" s="7" t="e">
        <f t="shared" si="11"/>
        <v>#REF!</v>
      </c>
    </row>
    <row r="159" spans="1:17" s="32" customFormat="1" ht="75">
      <c r="A159" s="84" t="s">
        <v>53</v>
      </c>
      <c r="B159" s="84" t="s">
        <v>94</v>
      </c>
      <c r="C159" s="84" t="s">
        <v>436</v>
      </c>
      <c r="D159" s="84" t="s">
        <v>437</v>
      </c>
      <c r="E159" s="91" t="s">
        <v>438</v>
      </c>
      <c r="F159" s="30" t="s">
        <v>53</v>
      </c>
      <c r="G159" s="30" t="s">
        <v>94</v>
      </c>
      <c r="H159" s="30" t="s">
        <v>37</v>
      </c>
      <c r="I159" s="30" t="s">
        <v>439</v>
      </c>
      <c r="J159" s="29" t="e">
        <f>VLOOKUP(K159,#REF!,2,0)</f>
        <v>#REF!</v>
      </c>
      <c r="K159" s="5" t="str">
        <f t="shared" si="13"/>
        <v>04 2 02 60090</v>
      </c>
      <c r="L159" s="252" t="e">
        <f>VLOOKUP(O159,#REF!,2,0)</f>
        <v>#REF!</v>
      </c>
      <c r="M159" s="5"/>
      <c r="N159" s="43"/>
      <c r="O159" s="22" t="s">
        <v>440</v>
      </c>
      <c r="P159" s="7" t="b">
        <f t="shared" si="12"/>
        <v>1</v>
      </c>
      <c r="Q159" s="7" t="e">
        <f t="shared" si="11"/>
        <v>#REF!</v>
      </c>
    </row>
    <row r="160" spans="1:17" s="32" customFormat="1">
      <c r="A160" s="84"/>
      <c r="B160" s="84"/>
      <c r="C160" s="84"/>
      <c r="D160" s="84"/>
      <c r="E160" s="91"/>
      <c r="F160" s="30" t="s">
        <v>53</v>
      </c>
      <c r="G160" s="30" t="s">
        <v>94</v>
      </c>
      <c r="H160" s="30" t="s">
        <v>37</v>
      </c>
      <c r="I160" s="30" t="s">
        <v>1560</v>
      </c>
      <c r="J160" s="29" t="e">
        <f>VLOOKUP(K160,#REF!,2,0)</f>
        <v>#REF!</v>
      </c>
      <c r="K160" s="5" t="str">
        <f t="shared" si="13"/>
        <v>04 2 02 76460</v>
      </c>
      <c r="L160" s="252" t="e">
        <f>VLOOKUP(O160,#REF!,2,0)</f>
        <v>#REF!</v>
      </c>
      <c r="M160" s="5"/>
      <c r="O160" s="22" t="s">
        <v>1325</v>
      </c>
      <c r="P160" s="7" t="b">
        <f t="shared" si="12"/>
        <v>1</v>
      </c>
      <c r="Q160" s="7" t="e">
        <f t="shared" si="11"/>
        <v>#REF!</v>
      </c>
    </row>
    <row r="161" spans="1:17" s="32" customFormat="1">
      <c r="A161" s="84"/>
      <c r="B161" s="84"/>
      <c r="C161" s="84"/>
      <c r="D161" s="84"/>
      <c r="E161" s="91"/>
      <c r="F161" s="30" t="s">
        <v>53</v>
      </c>
      <c r="G161" s="30" t="s">
        <v>94</v>
      </c>
      <c r="H161" s="30" t="s">
        <v>37</v>
      </c>
      <c r="I161" s="30" t="s">
        <v>1561</v>
      </c>
      <c r="J161" s="29" t="e">
        <f>VLOOKUP(K161,#REF!,2,0)</f>
        <v>#REF!</v>
      </c>
      <c r="K161" s="5" t="str">
        <f t="shared" si="13"/>
        <v>04 2 02 76470</v>
      </c>
      <c r="L161" s="252" t="e">
        <f>VLOOKUP(O161,#REF!,2,0)</f>
        <v>#REF!</v>
      </c>
      <c r="M161" s="5"/>
      <c r="O161" s="22" t="s">
        <v>1327</v>
      </c>
      <c r="P161" s="7" t="b">
        <f t="shared" si="12"/>
        <v>1</v>
      </c>
      <c r="Q161" s="7" t="e">
        <f t="shared" si="11"/>
        <v>#REF!</v>
      </c>
    </row>
    <row r="162" spans="1:17" s="32" customFormat="1">
      <c r="A162" s="84"/>
      <c r="B162" s="84"/>
      <c r="C162" s="84"/>
      <c r="D162" s="84"/>
      <c r="E162" s="91"/>
      <c r="F162" s="30" t="s">
        <v>53</v>
      </c>
      <c r="G162" s="30" t="s">
        <v>94</v>
      </c>
      <c r="H162" s="30" t="s">
        <v>37</v>
      </c>
      <c r="I162" s="30" t="s">
        <v>1562</v>
      </c>
      <c r="J162" s="29" t="e">
        <f>VLOOKUP(K162,#REF!,2,0)</f>
        <v>#REF!</v>
      </c>
      <c r="K162" s="5" t="str">
        <f t="shared" si="13"/>
        <v>04 2 02 S6460</v>
      </c>
      <c r="L162" s="252" t="e">
        <f>VLOOKUP(O162,#REF!,2,0)</f>
        <v>#REF!</v>
      </c>
      <c r="M162" s="5"/>
      <c r="O162" s="22" t="s">
        <v>1329</v>
      </c>
      <c r="P162" s="7" t="b">
        <f t="shared" si="12"/>
        <v>1</v>
      </c>
      <c r="Q162" s="7" t="e">
        <f t="shared" si="11"/>
        <v>#REF!</v>
      </c>
    </row>
    <row r="163" spans="1:17" s="32" customFormat="1">
      <c r="A163" s="84"/>
      <c r="B163" s="84"/>
      <c r="C163" s="84"/>
      <c r="D163" s="84"/>
      <c r="E163" s="91"/>
      <c r="F163" s="30" t="s">
        <v>53</v>
      </c>
      <c r="G163" s="30" t="s">
        <v>94</v>
      </c>
      <c r="H163" s="30" t="s">
        <v>37</v>
      </c>
      <c r="I163" s="30" t="s">
        <v>1563</v>
      </c>
      <c r="J163" s="29" t="e">
        <f>VLOOKUP(K163,#REF!,2,0)</f>
        <v>#REF!</v>
      </c>
      <c r="K163" s="5" t="str">
        <f t="shared" si="13"/>
        <v>04 2 02 S6470</v>
      </c>
      <c r="L163" s="252" t="e">
        <f>VLOOKUP(O163,#REF!,2,0)</f>
        <v>#REF!</v>
      </c>
      <c r="M163" s="5"/>
      <c r="O163" s="22" t="s">
        <v>1331</v>
      </c>
      <c r="P163" s="7" t="b">
        <f t="shared" si="12"/>
        <v>1</v>
      </c>
      <c r="Q163" s="7" t="e">
        <f t="shared" si="11"/>
        <v>#REF!</v>
      </c>
    </row>
    <row r="164" spans="1:17" s="32" customFormat="1" ht="19.5">
      <c r="A164" s="196"/>
      <c r="B164" s="196"/>
      <c r="C164" s="197"/>
      <c r="D164" s="198"/>
      <c r="E164" s="199"/>
      <c r="F164" s="159" t="s">
        <v>53</v>
      </c>
      <c r="G164" s="159" t="s">
        <v>94</v>
      </c>
      <c r="H164" s="159" t="s">
        <v>48</v>
      </c>
      <c r="I164" s="159" t="s">
        <v>13</v>
      </c>
      <c r="J164" s="200" t="e">
        <f>VLOOKUP(K164,#REF!,2,0)</f>
        <v>#REF!</v>
      </c>
      <c r="K164" s="5" t="str">
        <f t="shared" si="13"/>
        <v>04 2 03 00000</v>
      </c>
      <c r="L164" s="252" t="e">
        <f>VLOOKUP(O164,#REF!,2,0)</f>
        <v>#REF!</v>
      </c>
      <c r="M164" s="5"/>
      <c r="O164" s="22" t="s">
        <v>441</v>
      </c>
      <c r="P164" s="7" t="b">
        <f t="shared" si="12"/>
        <v>1</v>
      </c>
      <c r="Q164" s="7" t="e">
        <f t="shared" si="11"/>
        <v>#REF!</v>
      </c>
    </row>
    <row r="165" spans="1:17" s="32" customFormat="1" ht="80.25" customHeight="1">
      <c r="A165" s="84" t="s">
        <v>53</v>
      </c>
      <c r="B165" s="84" t="s">
        <v>94</v>
      </c>
      <c r="C165" s="84" t="s">
        <v>442</v>
      </c>
      <c r="D165" s="84" t="s">
        <v>443</v>
      </c>
      <c r="E165" s="89" t="s">
        <v>444</v>
      </c>
      <c r="F165" s="30" t="s">
        <v>53</v>
      </c>
      <c r="G165" s="30" t="s">
        <v>94</v>
      </c>
      <c r="H165" s="30" t="s">
        <v>48</v>
      </c>
      <c r="I165" s="30" t="s">
        <v>445</v>
      </c>
      <c r="J165" s="29" t="e">
        <f>VLOOKUP(K165,#REF!,2,0)</f>
        <v>#REF!</v>
      </c>
      <c r="K165" s="5" t="str">
        <f t="shared" si="13"/>
        <v>04 2 03 20570</v>
      </c>
      <c r="L165" s="252" t="e">
        <f>VLOOKUP(O165,#REF!,2,0)</f>
        <v>#REF!</v>
      </c>
      <c r="M165" s="5"/>
      <c r="O165" s="22" t="s">
        <v>446</v>
      </c>
      <c r="P165" s="7" t="b">
        <f t="shared" si="12"/>
        <v>1</v>
      </c>
      <c r="Q165" s="7" t="e">
        <f t="shared" si="11"/>
        <v>#REF!</v>
      </c>
    </row>
    <row r="166" spans="1:17" s="32" customFormat="1" ht="93" customHeight="1">
      <c r="A166" s="84" t="s">
        <v>53</v>
      </c>
      <c r="B166" s="84" t="s">
        <v>94</v>
      </c>
      <c r="C166" s="84" t="s">
        <v>447</v>
      </c>
      <c r="D166" s="84" t="s">
        <v>448</v>
      </c>
      <c r="E166" s="89" t="s">
        <v>449</v>
      </c>
      <c r="F166" s="30" t="s">
        <v>53</v>
      </c>
      <c r="G166" s="30" t="s">
        <v>94</v>
      </c>
      <c r="H166" s="30" t="s">
        <v>48</v>
      </c>
      <c r="I166" s="30" t="s">
        <v>450</v>
      </c>
      <c r="J166" s="29" t="e">
        <f>VLOOKUP(K166,#REF!,2,0)</f>
        <v>#REF!</v>
      </c>
      <c r="K166" s="5" t="str">
        <f t="shared" si="13"/>
        <v>04 2 03 20920</v>
      </c>
      <c r="L166" s="252" t="e">
        <f>VLOOKUP(O166,#REF!,2,0)</f>
        <v>#REF!</v>
      </c>
      <c r="M166" s="5"/>
      <c r="O166" s="22" t="s">
        <v>451</v>
      </c>
      <c r="P166" s="7" t="b">
        <f t="shared" si="12"/>
        <v>1</v>
      </c>
      <c r="Q166" s="7" t="e">
        <f t="shared" si="11"/>
        <v>#REF!</v>
      </c>
    </row>
    <row r="167" spans="1:17" s="32" customFormat="1" ht="111.75" customHeight="1">
      <c r="A167" s="81" t="s">
        <v>53</v>
      </c>
      <c r="B167" s="81" t="s">
        <v>316</v>
      </c>
      <c r="C167" s="82" t="s">
        <v>9</v>
      </c>
      <c r="D167" s="83" t="s">
        <v>452</v>
      </c>
      <c r="E167" s="96" t="s">
        <v>453</v>
      </c>
      <c r="F167" s="25" t="s">
        <v>53</v>
      </c>
      <c r="G167" s="25" t="s">
        <v>316</v>
      </c>
      <c r="H167" s="25" t="s">
        <v>12</v>
      </c>
      <c r="I167" s="25" t="s">
        <v>13</v>
      </c>
      <c r="J167" s="170" t="e">
        <f>VLOOKUP(K167,#REF!,2,0)</f>
        <v>#REF!</v>
      </c>
      <c r="K167" s="5" t="str">
        <f t="shared" si="13"/>
        <v>04 3 00 00000</v>
      </c>
      <c r="L167" s="252" t="e">
        <f>VLOOKUP(O167,#REF!,2,0)</f>
        <v>#REF!</v>
      </c>
      <c r="M167" s="5"/>
      <c r="O167" s="44" t="s">
        <v>454</v>
      </c>
      <c r="P167" s="7" t="b">
        <f t="shared" si="12"/>
        <v>1</v>
      </c>
      <c r="Q167" s="7" t="e">
        <f t="shared" si="11"/>
        <v>#REF!</v>
      </c>
    </row>
    <row r="168" spans="1:17" s="43" customFormat="1" ht="19.5">
      <c r="A168" s="196"/>
      <c r="B168" s="196"/>
      <c r="C168" s="197"/>
      <c r="D168" s="198"/>
      <c r="E168" s="199"/>
      <c r="F168" s="159" t="s">
        <v>53</v>
      </c>
      <c r="G168" s="159" t="s">
        <v>316</v>
      </c>
      <c r="H168" s="159" t="s">
        <v>7</v>
      </c>
      <c r="I168" s="159" t="s">
        <v>13</v>
      </c>
      <c r="J168" s="200" t="e">
        <f>VLOOKUP(K168,#REF!,2,0)</f>
        <v>#REF!</v>
      </c>
      <c r="K168" s="5" t="str">
        <f t="shared" si="13"/>
        <v>04 3 01 00000</v>
      </c>
      <c r="L168" s="252" t="e">
        <f>VLOOKUP(O168,#REF!,2,0)</f>
        <v>#REF!</v>
      </c>
      <c r="M168" s="5"/>
      <c r="N168" s="32"/>
      <c r="O168" s="22" t="s">
        <v>455</v>
      </c>
      <c r="P168" s="7" t="b">
        <f t="shared" si="12"/>
        <v>1</v>
      </c>
      <c r="Q168" s="7" t="e">
        <f t="shared" si="11"/>
        <v>#REF!</v>
      </c>
    </row>
    <row r="169" spans="1:17" s="32" customFormat="1" ht="56.25">
      <c r="A169" s="84" t="s">
        <v>53</v>
      </c>
      <c r="B169" s="84">
        <v>3</v>
      </c>
      <c r="C169" s="84">
        <v>1107</v>
      </c>
      <c r="D169" s="84" t="s">
        <v>456</v>
      </c>
      <c r="E169" s="92" t="s">
        <v>457</v>
      </c>
      <c r="F169" s="30" t="s">
        <v>53</v>
      </c>
      <c r="G169" s="30" t="s">
        <v>316</v>
      </c>
      <c r="H169" s="30" t="s">
        <v>7</v>
      </c>
      <c r="I169" s="30" t="s">
        <v>22</v>
      </c>
      <c r="J169" s="140" t="e">
        <f>VLOOKUP(K169,#REF!,2,0)</f>
        <v>#REF!</v>
      </c>
      <c r="K169" s="5" t="str">
        <f t="shared" si="13"/>
        <v>04 3 01 11010</v>
      </c>
      <c r="L169" s="252" t="e">
        <f>VLOOKUP(O169,#REF!,2,0)</f>
        <v>#REF!</v>
      </c>
      <c r="M169" s="5"/>
      <c r="N169" s="43"/>
      <c r="O169" s="22" t="s">
        <v>458</v>
      </c>
      <c r="P169" s="7" t="b">
        <f t="shared" si="12"/>
        <v>1</v>
      </c>
      <c r="Q169" s="7" t="e">
        <f t="shared" si="11"/>
        <v>#REF!</v>
      </c>
    </row>
    <row r="170" spans="1:17" s="32" customFormat="1">
      <c r="A170" s="84"/>
      <c r="B170" s="84"/>
      <c r="C170" s="84"/>
      <c r="D170" s="84"/>
      <c r="E170" s="92"/>
      <c r="F170" s="30" t="s">
        <v>53</v>
      </c>
      <c r="G170" s="30" t="s">
        <v>316</v>
      </c>
      <c r="H170" s="30" t="s">
        <v>7</v>
      </c>
      <c r="I170" s="30" t="s">
        <v>1536</v>
      </c>
      <c r="J170" s="140" t="e">
        <f>VLOOKUP(K170,#REF!,2,0)</f>
        <v>#REF!</v>
      </c>
      <c r="K170" s="5" t="str">
        <f t="shared" si="13"/>
        <v>04 3 01 77250</v>
      </c>
      <c r="L170" s="252" t="e">
        <f>VLOOKUP(O170,#REF!,2,0)</f>
        <v>#REF!</v>
      </c>
      <c r="M170" s="5"/>
      <c r="O170" s="22" t="s">
        <v>1336</v>
      </c>
      <c r="P170" s="7" t="b">
        <f t="shared" si="12"/>
        <v>1</v>
      </c>
      <c r="Q170" s="7" t="e">
        <f t="shared" si="11"/>
        <v>#REF!</v>
      </c>
    </row>
    <row r="171" spans="1:17" s="32" customFormat="1" ht="19.5">
      <c r="A171" s="196"/>
      <c r="B171" s="196"/>
      <c r="C171" s="197"/>
      <c r="D171" s="198"/>
      <c r="E171" s="199"/>
      <c r="F171" s="159" t="s">
        <v>53</v>
      </c>
      <c r="G171" s="159" t="s">
        <v>316</v>
      </c>
      <c r="H171" s="159" t="s">
        <v>37</v>
      </c>
      <c r="I171" s="159" t="s">
        <v>13</v>
      </c>
      <c r="J171" s="200" t="e">
        <f>VLOOKUP(K171,#REF!,2,0)</f>
        <v>#REF!</v>
      </c>
      <c r="K171" s="5" t="str">
        <f t="shared" si="13"/>
        <v>04 3 02 00000</v>
      </c>
      <c r="L171" s="252" t="e">
        <f>VLOOKUP(O171,#REF!,2,0)</f>
        <v>#REF!</v>
      </c>
      <c r="M171" s="5"/>
      <c r="O171" s="22" t="s">
        <v>459</v>
      </c>
      <c r="P171" s="7" t="b">
        <f t="shared" si="12"/>
        <v>1</v>
      </c>
      <c r="Q171" s="7" t="e">
        <f t="shared" si="11"/>
        <v>#REF!</v>
      </c>
    </row>
    <row r="172" spans="1:17" s="32" customFormat="1" ht="37.5">
      <c r="A172" s="84" t="s">
        <v>53</v>
      </c>
      <c r="B172" s="84" t="s">
        <v>316</v>
      </c>
      <c r="C172" s="84" t="s">
        <v>460</v>
      </c>
      <c r="D172" s="84" t="s">
        <v>461</v>
      </c>
      <c r="E172" s="91" t="s">
        <v>462</v>
      </c>
      <c r="F172" s="30" t="s">
        <v>53</v>
      </c>
      <c r="G172" s="30" t="s">
        <v>316</v>
      </c>
      <c r="H172" s="30" t="s">
        <v>37</v>
      </c>
      <c r="I172" s="30" t="s">
        <v>463</v>
      </c>
      <c r="J172" s="141" t="e">
        <f>VLOOKUP(K172,#REF!,2,0)</f>
        <v>#REF!</v>
      </c>
      <c r="K172" s="5" t="str">
        <f t="shared" si="13"/>
        <v>04 3 02 20290</v>
      </c>
      <c r="L172" s="252" t="e">
        <f>VLOOKUP(O172,#REF!,2,0)</f>
        <v>#REF!</v>
      </c>
      <c r="M172" s="5"/>
      <c r="O172" s="22" t="s">
        <v>464</v>
      </c>
      <c r="P172" s="7" t="b">
        <f t="shared" si="12"/>
        <v>1</v>
      </c>
      <c r="Q172" s="7" t="e">
        <f t="shared" si="11"/>
        <v>#REF!</v>
      </c>
    </row>
    <row r="173" spans="1:17" s="32" customFormat="1">
      <c r="A173" s="84"/>
      <c r="B173" s="84"/>
      <c r="C173" s="84"/>
      <c r="D173" s="84"/>
      <c r="E173" s="91"/>
      <c r="F173" s="30" t="s">
        <v>53</v>
      </c>
      <c r="G173" s="30" t="s">
        <v>316</v>
      </c>
      <c r="H173" s="30" t="s">
        <v>37</v>
      </c>
      <c r="I173" s="30" t="s">
        <v>1564</v>
      </c>
      <c r="J173" s="141" t="e">
        <f>VLOOKUP(K173,#REF!,2,0)</f>
        <v>#REF!</v>
      </c>
      <c r="K173" s="5" t="str">
        <f t="shared" si="13"/>
        <v>04 3 02 77260</v>
      </c>
      <c r="L173" s="252" t="e">
        <f>VLOOKUP(O173,#REF!,2,0)</f>
        <v>#REF!</v>
      </c>
      <c r="M173" s="5"/>
      <c r="O173" s="22" t="s">
        <v>1339</v>
      </c>
      <c r="P173" s="7" t="b">
        <f t="shared" si="12"/>
        <v>1</v>
      </c>
      <c r="Q173" s="7" t="e">
        <f t="shared" si="11"/>
        <v>#REF!</v>
      </c>
    </row>
    <row r="174" spans="1:17" s="32" customFormat="1" ht="49.5" customHeight="1">
      <c r="A174" s="84"/>
      <c r="B174" s="84"/>
      <c r="C174" s="84"/>
      <c r="D174" s="84"/>
      <c r="E174" s="91"/>
      <c r="F174" s="30" t="s">
        <v>53</v>
      </c>
      <c r="G174" s="30" t="s">
        <v>316</v>
      </c>
      <c r="H174" s="30" t="s">
        <v>37</v>
      </c>
      <c r="I174" s="30" t="s">
        <v>1565</v>
      </c>
      <c r="J174" s="141" t="e">
        <f>VLOOKUP(K174,#REF!,2,0)</f>
        <v>#REF!</v>
      </c>
      <c r="K174" s="5" t="str">
        <f t="shared" si="13"/>
        <v>04 3 02 S7260</v>
      </c>
      <c r="L174" s="252" t="e">
        <f>VLOOKUP(O174,#REF!,2,0)</f>
        <v>#REF!</v>
      </c>
      <c r="M174" s="5"/>
      <c r="O174" s="22" t="s">
        <v>1341</v>
      </c>
      <c r="P174" s="7" t="b">
        <f t="shared" si="12"/>
        <v>1</v>
      </c>
      <c r="Q174" s="7" t="e">
        <f t="shared" si="11"/>
        <v>#REF!</v>
      </c>
    </row>
    <row r="175" spans="1:17" s="32" customFormat="1" ht="19.5">
      <c r="A175" s="196"/>
      <c r="B175" s="196"/>
      <c r="C175" s="197"/>
      <c r="D175" s="198"/>
      <c r="E175" s="199"/>
      <c r="F175" s="159" t="s">
        <v>53</v>
      </c>
      <c r="G175" s="159" t="s">
        <v>316</v>
      </c>
      <c r="H175" s="159" t="s">
        <v>48</v>
      </c>
      <c r="I175" s="159" t="s">
        <v>13</v>
      </c>
      <c r="J175" s="200" t="e">
        <f>VLOOKUP(K175,#REF!,2,0)</f>
        <v>#REF!</v>
      </c>
      <c r="K175" s="5" t="str">
        <f t="shared" si="13"/>
        <v>04 3 03 00000</v>
      </c>
      <c r="L175" s="252" t="e">
        <f>VLOOKUP(O175,#REF!,2,0)</f>
        <v>#REF!</v>
      </c>
      <c r="M175" s="5"/>
      <c r="O175" s="22" t="s">
        <v>465</v>
      </c>
      <c r="P175" s="7" t="b">
        <f t="shared" si="12"/>
        <v>1</v>
      </c>
      <c r="Q175" s="7" t="e">
        <f t="shared" si="11"/>
        <v>#REF!</v>
      </c>
    </row>
    <row r="176" spans="1:17" s="32" customFormat="1" ht="81.75" customHeight="1">
      <c r="A176" s="69"/>
      <c r="B176" s="69"/>
      <c r="C176" s="69"/>
      <c r="D176" s="69"/>
      <c r="E176" s="76"/>
      <c r="F176" s="14" t="s">
        <v>53</v>
      </c>
      <c r="G176" s="14" t="s">
        <v>316</v>
      </c>
      <c r="H176" s="15" t="s">
        <v>48</v>
      </c>
      <c r="I176" s="15">
        <v>77150</v>
      </c>
      <c r="J176" s="142" t="e">
        <f>VLOOKUP(K176,#REF!,2,0)</f>
        <v>#REF!</v>
      </c>
      <c r="K176" s="5" t="str">
        <f t="shared" si="13"/>
        <v>04 3 03 77150</v>
      </c>
      <c r="L176" s="252" t="e">
        <f>VLOOKUP(O176,#REF!,2,0)</f>
        <v>#REF!</v>
      </c>
      <c r="M176" s="5"/>
      <c r="O176" s="22" t="s">
        <v>466</v>
      </c>
      <c r="P176" s="7" t="b">
        <f t="shared" si="12"/>
        <v>1</v>
      </c>
      <c r="Q176" s="7" t="e">
        <f t="shared" si="11"/>
        <v>#REF!</v>
      </c>
    </row>
    <row r="177" spans="1:17" s="32" customFormat="1" ht="20.25" thickBot="1">
      <c r="A177" s="196"/>
      <c r="B177" s="196"/>
      <c r="C177" s="197"/>
      <c r="D177" s="198"/>
      <c r="E177" s="199"/>
      <c r="F177" s="159" t="s">
        <v>53</v>
      </c>
      <c r="G177" s="159" t="s">
        <v>316</v>
      </c>
      <c r="H177" s="159" t="s">
        <v>53</v>
      </c>
      <c r="I177" s="159" t="s">
        <v>13</v>
      </c>
      <c r="J177" s="201" t="e">
        <f>VLOOKUP(K177,#REF!,2,0)</f>
        <v>#REF!</v>
      </c>
      <c r="K177" s="5" t="str">
        <f t="shared" si="13"/>
        <v>04 3 04 00000</v>
      </c>
      <c r="L177" s="252" t="e">
        <f>VLOOKUP(O177,#REF!,2,0)</f>
        <v>#REF!</v>
      </c>
      <c r="M177" s="5"/>
      <c r="O177" s="22" t="s">
        <v>467</v>
      </c>
      <c r="P177" s="7" t="b">
        <f t="shared" si="12"/>
        <v>1</v>
      </c>
      <c r="Q177" s="7" t="e">
        <f t="shared" si="11"/>
        <v>#REF!</v>
      </c>
    </row>
    <row r="178" spans="1:17" s="27" customFormat="1" ht="19.5" thickBot="1">
      <c r="A178" s="84"/>
      <c r="B178" s="84"/>
      <c r="C178" s="84"/>
      <c r="D178" s="84"/>
      <c r="E178" s="92"/>
      <c r="F178" s="30" t="s">
        <v>53</v>
      </c>
      <c r="G178" s="30" t="s">
        <v>316</v>
      </c>
      <c r="H178" s="30" t="s">
        <v>53</v>
      </c>
      <c r="I178" s="30" t="s">
        <v>22</v>
      </c>
      <c r="J178" s="134" t="e">
        <f>VLOOKUP(K178,#REF!,2,0)</f>
        <v>#REF!</v>
      </c>
      <c r="K178" s="5" t="str">
        <f t="shared" si="13"/>
        <v>04 3 04 11010</v>
      </c>
      <c r="L178" s="252" t="e">
        <f>VLOOKUP(O178,#REF!,2,0)</f>
        <v>#REF!</v>
      </c>
      <c r="M178" s="5"/>
      <c r="N178" s="32"/>
      <c r="O178" s="22" t="s">
        <v>468</v>
      </c>
      <c r="P178" s="7" t="b">
        <f t="shared" si="12"/>
        <v>1</v>
      </c>
      <c r="Q178" s="7" t="e">
        <f t="shared" si="11"/>
        <v>#REF!</v>
      </c>
    </row>
    <row r="179" spans="1:17" ht="19.5" thickBot="1">
      <c r="A179" s="84" t="s">
        <v>53</v>
      </c>
      <c r="B179" s="84" t="s">
        <v>316</v>
      </c>
      <c r="C179" s="84" t="s">
        <v>469</v>
      </c>
      <c r="D179" s="84" t="s">
        <v>470</v>
      </c>
      <c r="E179" s="202" t="s">
        <v>471</v>
      </c>
      <c r="F179" s="30" t="s">
        <v>53</v>
      </c>
      <c r="G179" s="30" t="s">
        <v>316</v>
      </c>
      <c r="H179" s="30" t="s">
        <v>53</v>
      </c>
      <c r="I179" s="30" t="s">
        <v>472</v>
      </c>
      <c r="J179" s="134" t="e">
        <f>VLOOKUP(K179,#REF!,2,0)</f>
        <v>#REF!</v>
      </c>
      <c r="K179" s="5" t="str">
        <f t="shared" si="13"/>
        <v>04 3 04 20280</v>
      </c>
      <c r="L179" s="252" t="e">
        <f>VLOOKUP(O179,#REF!,2,0)</f>
        <v>#REF!</v>
      </c>
      <c r="N179" s="27"/>
      <c r="O179" s="22" t="s">
        <v>473</v>
      </c>
      <c r="P179" s="7" t="b">
        <f t="shared" si="12"/>
        <v>1</v>
      </c>
      <c r="Q179" s="7" t="e">
        <f t="shared" si="11"/>
        <v>#REF!</v>
      </c>
    </row>
    <row r="180" spans="1:17" s="46" customFormat="1" ht="37.5">
      <c r="A180" s="84" t="s">
        <v>53</v>
      </c>
      <c r="B180" s="84" t="s">
        <v>316</v>
      </c>
      <c r="C180" s="84" t="s">
        <v>474</v>
      </c>
      <c r="D180" s="84" t="s">
        <v>475</v>
      </c>
      <c r="E180" s="91" t="s">
        <v>476</v>
      </c>
      <c r="F180" s="30" t="s">
        <v>53</v>
      </c>
      <c r="G180" s="30" t="s">
        <v>316</v>
      </c>
      <c r="H180" s="30" t="s">
        <v>53</v>
      </c>
      <c r="I180" s="30" t="s">
        <v>477</v>
      </c>
      <c r="J180" s="134" t="e">
        <f>VLOOKUP(K180,#REF!,2,0)</f>
        <v>#REF!</v>
      </c>
      <c r="K180" s="5" t="str">
        <f t="shared" si="13"/>
        <v>04 3 04 20300</v>
      </c>
      <c r="L180" s="252" t="e">
        <f>VLOOKUP(O180,#REF!,2,0)</f>
        <v>#REF!</v>
      </c>
      <c r="M180" s="5"/>
      <c r="N180" s="6"/>
      <c r="O180" s="22" t="s">
        <v>478</v>
      </c>
      <c r="P180" s="7" t="b">
        <f t="shared" si="12"/>
        <v>1</v>
      </c>
      <c r="Q180" s="7" t="e">
        <f t="shared" si="11"/>
        <v>#REF!</v>
      </c>
    </row>
    <row r="181" spans="1:17" ht="37.5">
      <c r="A181" s="84" t="s">
        <v>53</v>
      </c>
      <c r="B181" s="84" t="s">
        <v>316</v>
      </c>
      <c r="C181" s="84" t="s">
        <v>479</v>
      </c>
      <c r="D181" s="84" t="s">
        <v>480</v>
      </c>
      <c r="E181" s="93" t="s">
        <v>481</v>
      </c>
      <c r="F181" s="30" t="s">
        <v>53</v>
      </c>
      <c r="G181" s="30" t="s">
        <v>316</v>
      </c>
      <c r="H181" s="30" t="s">
        <v>53</v>
      </c>
      <c r="I181" s="30" t="s">
        <v>482</v>
      </c>
      <c r="J181" s="134" t="e">
        <f>VLOOKUP(K181,#REF!,2,0)</f>
        <v>#REF!</v>
      </c>
      <c r="K181" s="5" t="str">
        <f t="shared" si="13"/>
        <v>04 3 04 20780</v>
      </c>
      <c r="L181" s="252" t="e">
        <f>VLOOKUP(O181,#REF!,2,0)</f>
        <v>#REF!</v>
      </c>
      <c r="N181" s="46"/>
      <c r="O181" s="22" t="s">
        <v>483</v>
      </c>
      <c r="P181" s="7" t="b">
        <f t="shared" si="12"/>
        <v>1</v>
      </c>
      <c r="Q181" s="7" t="e">
        <f t="shared" si="11"/>
        <v>#REF!</v>
      </c>
    </row>
    <row r="182" spans="1:17" s="46" customFormat="1" ht="75">
      <c r="A182" s="84" t="s">
        <v>53</v>
      </c>
      <c r="B182" s="84" t="s">
        <v>316</v>
      </c>
      <c r="C182" s="84" t="s">
        <v>484</v>
      </c>
      <c r="D182" s="84" t="s">
        <v>485</v>
      </c>
      <c r="E182" s="89" t="s">
        <v>486</v>
      </c>
      <c r="F182" s="30" t="s">
        <v>53</v>
      </c>
      <c r="G182" s="30" t="s">
        <v>316</v>
      </c>
      <c r="H182" s="30" t="s">
        <v>53</v>
      </c>
      <c r="I182" s="30" t="s">
        <v>487</v>
      </c>
      <c r="J182" s="134" t="e">
        <f>VLOOKUP(K182,#REF!,2,0)</f>
        <v>#REF!</v>
      </c>
      <c r="K182" s="5" t="str">
        <f t="shared" si="13"/>
        <v>04 3 04 20790</v>
      </c>
      <c r="L182" s="252" t="e">
        <f>VLOOKUP(O182,#REF!,2,0)</f>
        <v>#REF!</v>
      </c>
      <c r="M182" s="5"/>
      <c r="N182" s="6"/>
      <c r="O182" s="22" t="s">
        <v>488</v>
      </c>
      <c r="P182" s="7" t="b">
        <f t="shared" si="12"/>
        <v>1</v>
      </c>
      <c r="Q182" s="7" t="e">
        <f t="shared" si="11"/>
        <v>#REF!</v>
      </c>
    </row>
    <row r="183" spans="1:17" ht="75.75" thickBot="1">
      <c r="A183" s="84" t="s">
        <v>53</v>
      </c>
      <c r="B183" s="84" t="s">
        <v>316</v>
      </c>
      <c r="C183" s="84" t="s">
        <v>489</v>
      </c>
      <c r="D183" s="84" t="s">
        <v>490</v>
      </c>
      <c r="E183" s="89" t="s">
        <v>491</v>
      </c>
      <c r="F183" s="30" t="s">
        <v>53</v>
      </c>
      <c r="G183" s="30" t="s">
        <v>316</v>
      </c>
      <c r="H183" s="30" t="s">
        <v>53</v>
      </c>
      <c r="I183" s="30" t="s">
        <v>492</v>
      </c>
      <c r="J183" s="134" t="e">
        <f>VLOOKUP(K183,#REF!,2,0)</f>
        <v>#REF!</v>
      </c>
      <c r="K183" s="5" t="str">
        <f t="shared" si="13"/>
        <v>04 3 04 20800</v>
      </c>
      <c r="L183" s="252" t="e">
        <f>VLOOKUP(O183,#REF!,2,0)</f>
        <v>#REF!</v>
      </c>
      <c r="N183" s="46"/>
      <c r="O183" s="22" t="s">
        <v>493</v>
      </c>
      <c r="P183" s="7" t="b">
        <f t="shared" si="12"/>
        <v>1</v>
      </c>
      <c r="Q183" s="7" t="e">
        <f t="shared" si="11"/>
        <v>#REF!</v>
      </c>
    </row>
    <row r="184" spans="1:17" s="27" customFormat="1" ht="19.5" thickBot="1">
      <c r="A184" s="84"/>
      <c r="B184" s="84"/>
      <c r="C184" s="84"/>
      <c r="D184" s="84"/>
      <c r="E184" s="89"/>
      <c r="F184" s="30" t="s">
        <v>53</v>
      </c>
      <c r="G184" s="30" t="s">
        <v>316</v>
      </c>
      <c r="H184" s="30" t="s">
        <v>53</v>
      </c>
      <c r="I184" s="30" t="s">
        <v>1566</v>
      </c>
      <c r="J184" s="134" t="e">
        <f>VLOOKUP(K184,#REF!,2,0)</f>
        <v>#REF!</v>
      </c>
      <c r="K184" s="5" t="str">
        <f t="shared" si="13"/>
        <v>04 3 04 77060</v>
      </c>
      <c r="L184" s="252" t="e">
        <f>VLOOKUP(O184,#REF!,2,0)</f>
        <v>#REF!</v>
      </c>
      <c r="M184" s="5"/>
      <c r="N184" s="6"/>
      <c r="O184" s="22" t="s">
        <v>1348</v>
      </c>
      <c r="P184" s="7" t="b">
        <f t="shared" si="12"/>
        <v>1</v>
      </c>
      <c r="Q184" s="7" t="e">
        <f t="shared" si="11"/>
        <v>#REF!</v>
      </c>
    </row>
    <row r="185" spans="1:17" s="27" customFormat="1" ht="68.25" thickBot="1">
      <c r="A185" s="203" t="s">
        <v>62</v>
      </c>
      <c r="B185" s="203" t="s">
        <v>8</v>
      </c>
      <c r="C185" s="204" t="s">
        <v>9</v>
      </c>
      <c r="D185" s="205" t="s">
        <v>494</v>
      </c>
      <c r="E185" s="206" t="s">
        <v>495</v>
      </c>
      <c r="F185" s="207" t="s">
        <v>62</v>
      </c>
      <c r="G185" s="207" t="s">
        <v>8</v>
      </c>
      <c r="H185" s="207" t="s">
        <v>12</v>
      </c>
      <c r="I185" s="207" t="s">
        <v>13</v>
      </c>
      <c r="J185" s="208" t="e">
        <f>VLOOKUP(K185,#REF!,2,0)</f>
        <v>#REF!</v>
      </c>
      <c r="K185" s="5" t="str">
        <f t="shared" si="13"/>
        <v>05 0 00 00000</v>
      </c>
      <c r="L185" s="252" t="e">
        <f>VLOOKUP(O185,#REF!,2,0)</f>
        <v>#REF!</v>
      </c>
      <c r="M185" s="5"/>
      <c r="O185" s="11" t="s">
        <v>496</v>
      </c>
      <c r="P185" s="7" t="b">
        <f t="shared" si="12"/>
        <v>1</v>
      </c>
      <c r="Q185" s="7" t="e">
        <f t="shared" si="11"/>
        <v>#REF!</v>
      </c>
    </row>
    <row r="186" spans="1:17" s="27" customFormat="1" ht="19.5" thickBot="1">
      <c r="A186" s="81" t="s">
        <v>62</v>
      </c>
      <c r="B186" s="81" t="s">
        <v>15</v>
      </c>
      <c r="C186" s="82" t="s">
        <v>9</v>
      </c>
      <c r="D186" s="83" t="s">
        <v>497</v>
      </c>
      <c r="E186" s="96" t="s">
        <v>498</v>
      </c>
      <c r="F186" s="25" t="s">
        <v>62</v>
      </c>
      <c r="G186" s="25" t="s">
        <v>15</v>
      </c>
      <c r="H186" s="25" t="s">
        <v>12</v>
      </c>
      <c r="I186" s="25" t="s">
        <v>13</v>
      </c>
      <c r="J186" s="170" t="e">
        <f>VLOOKUP(K186,#REF!,2,0)</f>
        <v>#REF!</v>
      </c>
      <c r="K186" s="5" t="str">
        <f t="shared" si="13"/>
        <v>05 1 00 00000</v>
      </c>
      <c r="L186" s="252" t="e">
        <f>VLOOKUP(O186,#REF!,2,0)</f>
        <v>#REF!</v>
      </c>
      <c r="M186" s="5"/>
      <c r="O186" s="12" t="s">
        <v>499</v>
      </c>
      <c r="P186" s="7" t="b">
        <f t="shared" si="12"/>
        <v>1</v>
      </c>
      <c r="Q186" s="7" t="e">
        <f t="shared" si="11"/>
        <v>#REF!</v>
      </c>
    </row>
    <row r="187" spans="1:17" ht="20.25" thickBot="1">
      <c r="A187" s="196"/>
      <c r="B187" s="196"/>
      <c r="C187" s="197"/>
      <c r="D187" s="198"/>
      <c r="E187" s="199"/>
      <c r="F187" s="159" t="s">
        <v>62</v>
      </c>
      <c r="G187" s="159" t="s">
        <v>15</v>
      </c>
      <c r="H187" s="159" t="s">
        <v>7</v>
      </c>
      <c r="I187" s="159" t="s">
        <v>13</v>
      </c>
      <c r="J187" s="200" t="e">
        <f>VLOOKUP(K187,#REF!,2,0)</f>
        <v>#REF!</v>
      </c>
      <c r="K187" s="5" t="str">
        <f t="shared" si="13"/>
        <v>05 1 01 00000</v>
      </c>
      <c r="L187" s="252" t="e">
        <f>VLOOKUP(O187,#REF!,2,0)</f>
        <v>#REF!</v>
      </c>
      <c r="N187" s="27"/>
      <c r="O187" s="22" t="s">
        <v>500</v>
      </c>
      <c r="P187" s="7" t="b">
        <f t="shared" si="12"/>
        <v>1</v>
      </c>
      <c r="Q187" s="7" t="e">
        <f t="shared" si="11"/>
        <v>#REF!</v>
      </c>
    </row>
    <row r="188" spans="1:17">
      <c r="A188" s="69" t="s">
        <v>62</v>
      </c>
      <c r="B188" s="69" t="s">
        <v>15</v>
      </c>
      <c r="C188" s="70">
        <v>2039</v>
      </c>
      <c r="D188" s="71" t="s">
        <v>501</v>
      </c>
      <c r="E188" s="91" t="s">
        <v>502</v>
      </c>
      <c r="F188" s="15" t="s">
        <v>62</v>
      </c>
      <c r="G188" s="15" t="s">
        <v>15</v>
      </c>
      <c r="H188" s="15" t="s">
        <v>7</v>
      </c>
      <c r="I188" s="15" t="s">
        <v>503</v>
      </c>
      <c r="J188" s="141" t="e">
        <f>VLOOKUP(K188,#REF!,2,0)</f>
        <v>#REF!</v>
      </c>
      <c r="K188" s="5" t="str">
        <f t="shared" si="13"/>
        <v>05 1 01 20390</v>
      </c>
      <c r="L188" s="252" t="e">
        <f>VLOOKUP(O188,#REF!,2,0)</f>
        <v>#REF!</v>
      </c>
      <c r="O188" s="22" t="s">
        <v>504</v>
      </c>
      <c r="P188" s="7" t="b">
        <f t="shared" si="12"/>
        <v>1</v>
      </c>
      <c r="Q188" s="7" t="e">
        <f t="shared" si="11"/>
        <v>#REF!</v>
      </c>
    </row>
    <row r="189" spans="1:17" ht="19.5">
      <c r="A189" s="196"/>
      <c r="B189" s="196"/>
      <c r="C189" s="197"/>
      <c r="D189" s="198"/>
      <c r="E189" s="199"/>
      <c r="F189" s="159" t="s">
        <v>62</v>
      </c>
      <c r="G189" s="159" t="s">
        <v>15</v>
      </c>
      <c r="H189" s="159" t="s">
        <v>37</v>
      </c>
      <c r="I189" s="159" t="s">
        <v>13</v>
      </c>
      <c r="J189" s="200" t="e">
        <f>VLOOKUP(K189,#REF!,2,0)</f>
        <v>#REF!</v>
      </c>
      <c r="K189" s="5" t="str">
        <f t="shared" si="13"/>
        <v>05 1 02 00000</v>
      </c>
      <c r="L189" s="252" t="e">
        <f>VLOOKUP(O189,#REF!,2,0)</f>
        <v>#REF!</v>
      </c>
      <c r="O189" s="22" t="s">
        <v>505</v>
      </c>
      <c r="P189" s="7" t="b">
        <f t="shared" si="12"/>
        <v>1</v>
      </c>
      <c r="Q189" s="7" t="e">
        <f t="shared" si="11"/>
        <v>#REF!</v>
      </c>
    </row>
    <row r="190" spans="1:17">
      <c r="A190" s="69" t="s">
        <v>62</v>
      </c>
      <c r="B190" s="69" t="s">
        <v>15</v>
      </c>
      <c r="C190" s="70">
        <v>2039</v>
      </c>
      <c r="D190" s="71" t="s">
        <v>501</v>
      </c>
      <c r="E190" s="91" t="s">
        <v>502</v>
      </c>
      <c r="F190" s="15" t="s">
        <v>62</v>
      </c>
      <c r="G190" s="15" t="s">
        <v>15</v>
      </c>
      <c r="H190" s="15" t="s">
        <v>37</v>
      </c>
      <c r="I190" s="15" t="s">
        <v>503</v>
      </c>
      <c r="J190" s="141" t="e">
        <f>VLOOKUP(K190,#REF!,2,0)</f>
        <v>#REF!</v>
      </c>
      <c r="K190" s="5" t="str">
        <f t="shared" si="13"/>
        <v>05 1 02 20390</v>
      </c>
      <c r="L190" s="252" t="e">
        <f>VLOOKUP(O190,#REF!,2,0)</f>
        <v>#REF!</v>
      </c>
      <c r="O190" s="22" t="s">
        <v>506</v>
      </c>
      <c r="P190" s="7" t="b">
        <f t="shared" si="12"/>
        <v>1</v>
      </c>
      <c r="Q190" s="7" t="e">
        <f t="shared" si="11"/>
        <v>#REF!</v>
      </c>
    </row>
    <row r="191" spans="1:17" ht="45">
      <c r="A191" s="78" t="s">
        <v>68</v>
      </c>
      <c r="B191" s="78" t="s">
        <v>8</v>
      </c>
      <c r="C191" s="79" t="s">
        <v>9</v>
      </c>
      <c r="D191" s="80" t="s">
        <v>507</v>
      </c>
      <c r="E191" s="95" t="s">
        <v>508</v>
      </c>
      <c r="F191" s="9" t="s">
        <v>68</v>
      </c>
      <c r="G191" s="9" t="s">
        <v>8</v>
      </c>
      <c r="H191" s="9" t="s">
        <v>12</v>
      </c>
      <c r="I191" s="9" t="s">
        <v>13</v>
      </c>
      <c r="J191" s="29" t="e">
        <f>VLOOKUP(K191,#REF!,2,0)</f>
        <v>#REF!</v>
      </c>
      <c r="K191" s="5" t="str">
        <f t="shared" si="13"/>
        <v>06 0 00 00000</v>
      </c>
      <c r="L191" s="252" t="e">
        <f>VLOOKUP(O191,#REF!,2,0)</f>
        <v>#REF!</v>
      </c>
      <c r="O191" s="11" t="s">
        <v>509</v>
      </c>
      <c r="P191" s="7" t="b">
        <f t="shared" si="12"/>
        <v>1</v>
      </c>
      <c r="Q191" s="7" t="e">
        <f t="shared" si="11"/>
        <v>#REF!</v>
      </c>
    </row>
    <row r="192" spans="1:17" s="47" customFormat="1" ht="78.75" customHeight="1">
      <c r="A192" s="81" t="s">
        <v>68</v>
      </c>
      <c r="B192" s="81" t="s">
        <v>15</v>
      </c>
      <c r="C192" s="82" t="s">
        <v>9</v>
      </c>
      <c r="D192" s="83" t="s">
        <v>510</v>
      </c>
      <c r="E192" s="96" t="s">
        <v>511</v>
      </c>
      <c r="F192" s="25" t="s">
        <v>68</v>
      </c>
      <c r="G192" s="25" t="s">
        <v>15</v>
      </c>
      <c r="H192" s="25" t="s">
        <v>12</v>
      </c>
      <c r="I192" s="25" t="s">
        <v>13</v>
      </c>
      <c r="J192" s="29" t="e">
        <f>VLOOKUP(K192,#REF!,2,0)</f>
        <v>#REF!</v>
      </c>
      <c r="K192" s="5" t="str">
        <f t="shared" si="13"/>
        <v>06 1 00 00000</v>
      </c>
      <c r="L192" s="252" t="e">
        <f>VLOOKUP(O192,#REF!,2,0)</f>
        <v>#REF!</v>
      </c>
      <c r="M192" s="5"/>
      <c r="N192" s="6"/>
      <c r="O192" s="12" t="s">
        <v>513</v>
      </c>
      <c r="P192" s="7" t="b">
        <f t="shared" si="12"/>
        <v>1</v>
      </c>
      <c r="Q192" s="7" t="e">
        <f t="shared" si="11"/>
        <v>#REF!</v>
      </c>
    </row>
    <row r="193" spans="1:17" s="47" customFormat="1" ht="19.5">
      <c r="A193" s="196"/>
      <c r="B193" s="196"/>
      <c r="C193" s="197"/>
      <c r="D193" s="198"/>
      <c r="E193" s="199"/>
      <c r="F193" s="159" t="s">
        <v>68</v>
      </c>
      <c r="G193" s="159" t="s">
        <v>15</v>
      </c>
      <c r="H193" s="159" t="s">
        <v>7</v>
      </c>
      <c r="I193" s="159" t="s">
        <v>13</v>
      </c>
      <c r="J193" s="29" t="e">
        <f>VLOOKUP(K193,#REF!,2,0)</f>
        <v>#REF!</v>
      </c>
      <c r="K193" s="5" t="str">
        <f>CONCATENATE(F193," ",G193," ",H193," ",I193)</f>
        <v>06 1 01 00000</v>
      </c>
      <c r="L193" s="252" t="e">
        <f>VLOOKUP(O193,#REF!,2,0)</f>
        <v>#REF!</v>
      </c>
      <c r="M193" s="5"/>
      <c r="O193" s="22" t="s">
        <v>514</v>
      </c>
      <c r="P193" s="7" t="b">
        <f t="shared" si="12"/>
        <v>1</v>
      </c>
      <c r="Q193" s="7" t="e">
        <f t="shared" si="11"/>
        <v>#REF!</v>
      </c>
    </row>
    <row r="194" spans="1:17" s="47" customFormat="1">
      <c r="A194" s="69"/>
      <c r="B194" s="69"/>
      <c r="C194" s="70"/>
      <c r="D194" s="71"/>
      <c r="E194" s="222"/>
      <c r="F194" s="15" t="s">
        <v>68</v>
      </c>
      <c r="G194" s="15" t="s">
        <v>15</v>
      </c>
      <c r="H194" s="15" t="s">
        <v>7</v>
      </c>
      <c r="I194" s="15" t="s">
        <v>1567</v>
      </c>
      <c r="J194" s="29" t="e">
        <f>VLOOKUP(K194,#REF!,2,0)</f>
        <v>#REF!</v>
      </c>
      <c r="K194" s="5" t="str">
        <f t="shared" ref="K194:K197" si="14">CONCATENATE(F194," ",G194," ",H194," ",I194)</f>
        <v>06 1 01 50200</v>
      </c>
      <c r="L194" s="252" t="e">
        <f>VLOOKUP(O194,#REF!,2,0)</f>
        <v>#REF!</v>
      </c>
      <c r="M194" s="5"/>
      <c r="O194" s="22" t="s">
        <v>1353</v>
      </c>
      <c r="P194" s="7" t="b">
        <f t="shared" si="12"/>
        <v>1</v>
      </c>
      <c r="Q194" s="7" t="e">
        <f t="shared" si="11"/>
        <v>#REF!</v>
      </c>
    </row>
    <row r="195" spans="1:17" ht="19.5" thickBot="1">
      <c r="A195" s="69"/>
      <c r="B195" s="69"/>
      <c r="C195" s="70"/>
      <c r="D195" s="71"/>
      <c r="E195" s="222"/>
      <c r="F195" s="15" t="s">
        <v>68</v>
      </c>
      <c r="G195" s="15" t="s">
        <v>15</v>
      </c>
      <c r="H195" s="15" t="s">
        <v>7</v>
      </c>
      <c r="I195" s="15" t="s">
        <v>1568</v>
      </c>
      <c r="J195" s="29" t="e">
        <f>VLOOKUP(K195,#REF!,2,0)</f>
        <v>#REF!</v>
      </c>
      <c r="K195" s="5" t="str">
        <f t="shared" si="14"/>
        <v>06 1 01 70200</v>
      </c>
      <c r="L195" s="252" t="e">
        <f>VLOOKUP(O195,#REF!,2,0)</f>
        <v>#REF!</v>
      </c>
      <c r="N195" s="47"/>
      <c r="O195" s="45" t="s">
        <v>1354</v>
      </c>
      <c r="P195" s="7" t="b">
        <f t="shared" si="12"/>
        <v>1</v>
      </c>
      <c r="Q195" s="7" t="e">
        <f t="shared" si="11"/>
        <v>#REF!</v>
      </c>
    </row>
    <row r="196" spans="1:17" s="27" customFormat="1" ht="38.25" thickBot="1">
      <c r="A196" s="69" t="s">
        <v>68</v>
      </c>
      <c r="B196" s="69" t="s">
        <v>15</v>
      </c>
      <c r="C196" s="69" t="s">
        <v>515</v>
      </c>
      <c r="D196" s="71" t="s">
        <v>516</v>
      </c>
      <c r="E196" s="77" t="s">
        <v>517</v>
      </c>
      <c r="F196" s="15" t="s">
        <v>68</v>
      </c>
      <c r="G196" s="15" t="s">
        <v>15</v>
      </c>
      <c r="H196" s="15" t="s">
        <v>7</v>
      </c>
      <c r="I196" s="15" t="s">
        <v>518</v>
      </c>
      <c r="J196" s="29" t="e">
        <f>VLOOKUP(K196,#REF!,2,0)</f>
        <v>#REF!</v>
      </c>
      <c r="K196" s="5" t="str">
        <f t="shared" si="14"/>
        <v>06 1 01 90030</v>
      </c>
      <c r="L196" s="252" t="e">
        <f>VLOOKUP(O196,#REF!,2,0)</f>
        <v>#REF!</v>
      </c>
      <c r="M196" s="5"/>
      <c r="N196" s="6"/>
      <c r="O196" s="45" t="s">
        <v>519</v>
      </c>
      <c r="P196" s="7" t="b">
        <f t="shared" si="12"/>
        <v>1</v>
      </c>
      <c r="Q196" s="7" t="e">
        <f t="shared" si="11"/>
        <v>#REF!</v>
      </c>
    </row>
    <row r="197" spans="1:17" s="48" customFormat="1" ht="64.5" customHeight="1" thickBot="1">
      <c r="A197" s="69"/>
      <c r="B197" s="69"/>
      <c r="C197" s="69"/>
      <c r="D197" s="71"/>
      <c r="E197" s="77"/>
      <c r="F197" s="15" t="s">
        <v>68</v>
      </c>
      <c r="G197" s="15" t="s">
        <v>15</v>
      </c>
      <c r="H197" s="15" t="s">
        <v>7</v>
      </c>
      <c r="I197" s="15" t="s">
        <v>1569</v>
      </c>
      <c r="J197" s="29" t="e">
        <f>VLOOKUP(K197,#REF!,2,0)</f>
        <v>#REF!</v>
      </c>
      <c r="K197" s="5" t="str">
        <f t="shared" si="14"/>
        <v>06 1 01 L0200</v>
      </c>
      <c r="L197" s="252" t="e">
        <f>VLOOKUP(O197,#REF!,2,0)</f>
        <v>#REF!</v>
      </c>
      <c r="M197" s="5"/>
      <c r="N197" s="27"/>
      <c r="O197" s="45" t="s">
        <v>1355</v>
      </c>
      <c r="P197" s="7" t="b">
        <f t="shared" si="12"/>
        <v>1</v>
      </c>
      <c r="Q197" s="7" t="e">
        <f t="shared" si="11"/>
        <v>#REF!</v>
      </c>
    </row>
    <row r="198" spans="1:17" ht="104.25" customHeight="1" thickBot="1">
      <c r="A198" s="81" t="s">
        <v>68</v>
      </c>
      <c r="B198" s="81" t="s">
        <v>94</v>
      </c>
      <c r="C198" s="82" t="s">
        <v>9</v>
      </c>
      <c r="D198" s="83" t="s">
        <v>520</v>
      </c>
      <c r="E198" s="162" t="s">
        <v>521</v>
      </c>
      <c r="F198" s="25" t="s">
        <v>68</v>
      </c>
      <c r="G198" s="25" t="s">
        <v>94</v>
      </c>
      <c r="H198" s="25" t="s">
        <v>12</v>
      </c>
      <c r="I198" s="25" t="s">
        <v>13</v>
      </c>
      <c r="J198" s="164" t="s">
        <v>1356</v>
      </c>
      <c r="L198" s="252" t="e">
        <f>VLOOKUP(O198,#REF!,2,0)</f>
        <v>#REF!</v>
      </c>
      <c r="N198" s="27"/>
      <c r="O198" s="45"/>
      <c r="P198" s="7" t="b">
        <f t="shared" si="12"/>
        <v>1</v>
      </c>
      <c r="Q198" s="7" t="e">
        <f t="shared" si="11"/>
        <v>#REF!</v>
      </c>
    </row>
    <row r="199" spans="1:17" s="49" customFormat="1" ht="116.25" customHeight="1" thickBot="1">
      <c r="A199" s="196"/>
      <c r="B199" s="196"/>
      <c r="C199" s="197"/>
      <c r="D199" s="198"/>
      <c r="E199" s="199"/>
      <c r="F199" s="159" t="s">
        <v>68</v>
      </c>
      <c r="G199" s="159" t="s">
        <v>94</v>
      </c>
      <c r="H199" s="159" t="s">
        <v>7</v>
      </c>
      <c r="I199" s="159" t="s">
        <v>13</v>
      </c>
      <c r="J199" s="225" t="e">
        <f>VLOOKUP(K199,#REF!,2,0)</f>
        <v>#REF!</v>
      </c>
      <c r="K199" s="5" t="str">
        <f>CONCATENATE(F199," ",G199," ",H199," ",I199)</f>
        <v>06 2 01 00000</v>
      </c>
      <c r="L199" s="252" t="e">
        <f>VLOOKUP(O199,#REF!,2,0)</f>
        <v>#REF!</v>
      </c>
      <c r="M199" s="5"/>
      <c r="N199" s="27"/>
      <c r="O199" s="22" t="s">
        <v>1357</v>
      </c>
      <c r="P199" s="7" t="b">
        <f t="shared" si="12"/>
        <v>1</v>
      </c>
      <c r="Q199" s="7" t="e">
        <f t="shared" si="11"/>
        <v>#REF!</v>
      </c>
    </row>
    <row r="200" spans="1:17" s="49" customFormat="1" ht="19.5" thickBot="1">
      <c r="A200" s="69"/>
      <c r="B200" s="69"/>
      <c r="C200" s="69"/>
      <c r="D200" s="69"/>
      <c r="E200" s="77"/>
      <c r="F200" s="30" t="s">
        <v>68</v>
      </c>
      <c r="G200" s="30" t="s">
        <v>94</v>
      </c>
      <c r="H200" s="30" t="s">
        <v>7</v>
      </c>
      <c r="I200" s="30" t="s">
        <v>1570</v>
      </c>
      <c r="J200" s="29" t="e">
        <f>VLOOKUP(K200,#REF!,2,0)</f>
        <v>#REF!</v>
      </c>
      <c r="K200" s="5" t="str">
        <f t="shared" ref="K200:K263" si="15">CONCATENATE(F200," ",G200," ",H200," ",I200)</f>
        <v>06 2 01 09502</v>
      </c>
      <c r="L200" s="252" t="e">
        <f>VLOOKUP(O200,#REF!,2,0)</f>
        <v>#REF!</v>
      </c>
      <c r="M200" s="5"/>
      <c r="N200" s="27"/>
      <c r="O200" s="22" t="s">
        <v>1359</v>
      </c>
      <c r="P200" s="7" t="b">
        <f t="shared" si="12"/>
        <v>1</v>
      </c>
      <c r="Q200" s="7" t="e">
        <f t="shared" ref="Q200:Q263" si="16">J200=L200</f>
        <v>#REF!</v>
      </c>
    </row>
    <row r="201" spans="1:17" s="49" customFormat="1" ht="51" customHeight="1" thickBot="1">
      <c r="A201" s="69" t="s">
        <v>68</v>
      </c>
      <c r="B201" s="69" t="s">
        <v>94</v>
      </c>
      <c r="C201" s="69" t="s">
        <v>523</v>
      </c>
      <c r="D201" s="69" t="s">
        <v>524</v>
      </c>
      <c r="E201" s="77" t="s">
        <v>525</v>
      </c>
      <c r="F201" s="30" t="s">
        <v>68</v>
      </c>
      <c r="G201" s="30" t="s">
        <v>94</v>
      </c>
      <c r="H201" s="30" t="s">
        <v>7</v>
      </c>
      <c r="I201" s="30" t="s">
        <v>1571</v>
      </c>
      <c r="J201" s="29" t="e">
        <f>VLOOKUP(K201,#REF!,2,0)</f>
        <v>#REF!</v>
      </c>
      <c r="K201" s="5" t="str">
        <f t="shared" si="15"/>
        <v>06 2 01 09602</v>
      </c>
      <c r="L201" s="252" t="e">
        <f>VLOOKUP(O201,#REF!,2,0)</f>
        <v>#REF!</v>
      </c>
      <c r="M201" s="5"/>
      <c r="N201" s="27"/>
      <c r="O201" s="124" t="s">
        <v>1361</v>
      </c>
      <c r="P201" s="7" t="b">
        <f t="shared" si="12"/>
        <v>1</v>
      </c>
      <c r="Q201" s="7" t="e">
        <f t="shared" si="16"/>
        <v>#REF!</v>
      </c>
    </row>
    <row r="202" spans="1:17" s="49" customFormat="1" ht="54" customHeight="1">
      <c r="A202" s="69"/>
      <c r="B202" s="69"/>
      <c r="C202" s="69"/>
      <c r="D202" s="69"/>
      <c r="E202" s="77"/>
      <c r="F202" s="30" t="s">
        <v>68</v>
      </c>
      <c r="G202" s="30" t="s">
        <v>94</v>
      </c>
      <c r="H202" s="30" t="s">
        <v>7</v>
      </c>
      <c r="I202" s="30" t="s">
        <v>1572</v>
      </c>
      <c r="J202" s="29" t="e">
        <f>VLOOKUP(K202,#REF!,2,0)</f>
        <v>#REF!</v>
      </c>
      <c r="K202" s="5" t="str">
        <f t="shared" si="15"/>
        <v>06 2 01 76580</v>
      </c>
      <c r="L202" s="252" t="e">
        <f>VLOOKUP(O202,#REF!,2,0)</f>
        <v>#REF!</v>
      </c>
      <c r="M202" s="5"/>
      <c r="N202" s="6"/>
      <c r="O202" s="122" t="s">
        <v>1363</v>
      </c>
      <c r="P202" s="7" t="b">
        <f t="shared" si="12"/>
        <v>1</v>
      </c>
      <c r="Q202" s="7" t="e">
        <f t="shared" si="16"/>
        <v>#REF!</v>
      </c>
    </row>
    <row r="203" spans="1:17" s="49" customFormat="1">
      <c r="A203" s="69"/>
      <c r="B203" s="69"/>
      <c r="C203" s="69"/>
      <c r="D203" s="69"/>
      <c r="E203" s="77"/>
      <c r="F203" s="30" t="s">
        <v>68</v>
      </c>
      <c r="G203" s="30" t="s">
        <v>94</v>
      </c>
      <c r="H203" s="30" t="s">
        <v>7</v>
      </c>
      <c r="I203" s="30" t="s">
        <v>1573</v>
      </c>
      <c r="J203" s="29" t="e">
        <f>VLOOKUP(K203,#REF!,2,0)</f>
        <v>#REF!</v>
      </c>
      <c r="K203" s="5" t="str">
        <f t="shared" si="15"/>
        <v>06 2 01 76910</v>
      </c>
      <c r="L203" s="252" t="e">
        <f>VLOOKUP(O203,#REF!,2,0)</f>
        <v>#REF!</v>
      </c>
      <c r="M203" s="5"/>
      <c r="N203" s="6"/>
      <c r="O203" s="122" t="s">
        <v>1365</v>
      </c>
      <c r="P203" s="7" t="b">
        <f t="shared" si="12"/>
        <v>1</v>
      </c>
      <c r="Q203" s="7" t="e">
        <f t="shared" si="16"/>
        <v>#REF!</v>
      </c>
    </row>
    <row r="204" spans="1:17" s="49" customFormat="1">
      <c r="A204" s="69"/>
      <c r="B204" s="69"/>
      <c r="C204" s="69"/>
      <c r="D204" s="69"/>
      <c r="E204" s="77"/>
      <c r="F204" s="30" t="s">
        <v>68</v>
      </c>
      <c r="G204" s="30" t="s">
        <v>94</v>
      </c>
      <c r="H204" s="30" t="s">
        <v>7</v>
      </c>
      <c r="I204" s="30" t="s">
        <v>1574</v>
      </c>
      <c r="J204" s="29" t="e">
        <f>VLOOKUP(K204,#REF!,2,0)</f>
        <v>#REF!</v>
      </c>
      <c r="K204" s="5" t="str">
        <f t="shared" si="15"/>
        <v>06 2 01 S6910</v>
      </c>
      <c r="L204" s="252" t="e">
        <f>VLOOKUP(O204,#REF!,2,0)</f>
        <v>#REF!</v>
      </c>
      <c r="M204" s="5"/>
      <c r="N204" s="6"/>
      <c r="O204" s="122" t="s">
        <v>1366</v>
      </c>
      <c r="P204" s="7" t="b">
        <f t="shared" si="12"/>
        <v>1</v>
      </c>
      <c r="Q204" s="7" t="e">
        <f t="shared" si="16"/>
        <v>#REF!</v>
      </c>
    </row>
    <row r="205" spans="1:17" s="49" customFormat="1" ht="76.5" customHeight="1">
      <c r="A205" s="78" t="s">
        <v>73</v>
      </c>
      <c r="B205" s="78" t="s">
        <v>8</v>
      </c>
      <c r="C205" s="79" t="s">
        <v>9</v>
      </c>
      <c r="D205" s="80" t="s">
        <v>526</v>
      </c>
      <c r="E205" s="95" t="s">
        <v>527</v>
      </c>
      <c r="F205" s="9" t="s">
        <v>73</v>
      </c>
      <c r="G205" s="9" t="s">
        <v>8</v>
      </c>
      <c r="H205" s="9" t="s">
        <v>12</v>
      </c>
      <c r="I205" s="9" t="s">
        <v>13</v>
      </c>
      <c r="J205" s="136" t="e">
        <f>VLOOKUP(K205,#REF!,2,0)</f>
        <v>#REF!</v>
      </c>
      <c r="K205" s="5" t="str">
        <f t="shared" si="15"/>
        <v>07 0 00 00000</v>
      </c>
      <c r="L205" s="252" t="e">
        <f>VLOOKUP(O205,#REF!,2,0)</f>
        <v>#REF!</v>
      </c>
      <c r="M205" s="5"/>
      <c r="N205" s="6"/>
      <c r="O205" s="11" t="s">
        <v>528</v>
      </c>
      <c r="P205" s="7" t="b">
        <f t="shared" si="12"/>
        <v>1</v>
      </c>
      <c r="Q205" s="7" t="e">
        <f t="shared" si="16"/>
        <v>#REF!</v>
      </c>
    </row>
    <row r="206" spans="1:17" s="49" customFormat="1" ht="56.25">
      <c r="A206" s="81" t="s">
        <v>73</v>
      </c>
      <c r="B206" s="81" t="s">
        <v>15</v>
      </c>
      <c r="C206" s="82" t="s">
        <v>9</v>
      </c>
      <c r="D206" s="83" t="s">
        <v>529</v>
      </c>
      <c r="E206" s="96" t="s">
        <v>530</v>
      </c>
      <c r="F206" s="25" t="s">
        <v>73</v>
      </c>
      <c r="G206" s="25" t="s">
        <v>15</v>
      </c>
      <c r="H206" s="25" t="s">
        <v>12</v>
      </c>
      <c r="I206" s="25" t="s">
        <v>13</v>
      </c>
      <c r="J206" s="223" t="e">
        <f>VLOOKUP(K206,#REF!,2,0)</f>
        <v>#REF!</v>
      </c>
      <c r="K206" s="5" t="str">
        <f t="shared" si="15"/>
        <v>07 1 00 00000</v>
      </c>
      <c r="L206" s="252" t="e">
        <f>VLOOKUP(O206,#REF!,2,0)</f>
        <v>#REF!</v>
      </c>
      <c r="M206" s="5"/>
      <c r="N206" s="6"/>
      <c r="O206" s="12" t="s">
        <v>531</v>
      </c>
      <c r="P206" s="7" t="b">
        <f t="shared" si="12"/>
        <v>1</v>
      </c>
      <c r="Q206" s="7" t="e">
        <f t="shared" si="16"/>
        <v>#REF!</v>
      </c>
    </row>
    <row r="207" spans="1:17" s="49" customFormat="1" ht="19.5">
      <c r="A207" s="181"/>
      <c r="B207" s="181"/>
      <c r="C207" s="182"/>
      <c r="D207" s="183"/>
      <c r="E207" s="187"/>
      <c r="F207" s="159" t="s">
        <v>73</v>
      </c>
      <c r="G207" s="159" t="s">
        <v>15</v>
      </c>
      <c r="H207" s="159" t="s">
        <v>7</v>
      </c>
      <c r="I207" s="159" t="s">
        <v>13</v>
      </c>
      <c r="J207" s="224" t="e">
        <f>VLOOKUP(K207,#REF!,2,0)</f>
        <v>#REF!</v>
      </c>
      <c r="K207" s="5" t="str">
        <f t="shared" si="15"/>
        <v>07 1 01 00000</v>
      </c>
      <c r="L207" s="252" t="e">
        <f>VLOOKUP(O207,#REF!,2,0)</f>
        <v>#REF!</v>
      </c>
      <c r="M207" s="5"/>
      <c r="N207" s="6"/>
      <c r="O207" s="45" t="s">
        <v>532</v>
      </c>
      <c r="P207" s="7" t="b">
        <f t="shared" si="12"/>
        <v>1</v>
      </c>
      <c r="Q207" s="7" t="e">
        <f t="shared" si="16"/>
        <v>#REF!</v>
      </c>
    </row>
    <row r="208" spans="1:17" s="49" customFormat="1" ht="37.5">
      <c r="A208" s="69" t="s">
        <v>73</v>
      </c>
      <c r="B208" s="69">
        <v>1</v>
      </c>
      <c r="C208" s="69" t="s">
        <v>9</v>
      </c>
      <c r="D208" s="69" t="s">
        <v>533</v>
      </c>
      <c r="E208" s="77" t="s">
        <v>534</v>
      </c>
      <c r="F208" s="15" t="s">
        <v>73</v>
      </c>
      <c r="G208" s="15" t="s">
        <v>15</v>
      </c>
      <c r="H208" s="15" t="s">
        <v>7</v>
      </c>
      <c r="I208" s="15" t="s">
        <v>535</v>
      </c>
      <c r="J208" s="134" t="e">
        <f>VLOOKUP(K208,#REF!,2,0)</f>
        <v>#REF!</v>
      </c>
      <c r="K208" s="5" t="str">
        <f t="shared" si="15"/>
        <v>07 1 01 20060</v>
      </c>
      <c r="L208" s="252" t="e">
        <f>VLOOKUP(O208,#REF!,2,0)</f>
        <v>#REF!</v>
      </c>
      <c r="M208" s="5"/>
      <c r="N208" s="6"/>
      <c r="O208" s="45" t="s">
        <v>536</v>
      </c>
      <c r="P208" s="7" t="b">
        <f t="shared" si="12"/>
        <v>1</v>
      </c>
      <c r="Q208" s="7" t="e">
        <f t="shared" si="16"/>
        <v>#REF!</v>
      </c>
    </row>
    <row r="209" spans="1:17" s="49" customFormat="1">
      <c r="A209" s="69"/>
      <c r="B209" s="69"/>
      <c r="C209" s="69"/>
      <c r="D209" s="69"/>
      <c r="E209" s="77"/>
      <c r="F209" s="15" t="s">
        <v>73</v>
      </c>
      <c r="G209" s="15" t="s">
        <v>15</v>
      </c>
      <c r="H209" s="15" t="s">
        <v>7</v>
      </c>
      <c r="I209" s="15" t="s">
        <v>537</v>
      </c>
      <c r="J209" s="134" t="e">
        <f>VLOOKUP(K209,#REF!,2,0)</f>
        <v>#REF!</v>
      </c>
      <c r="K209" s="5" t="str">
        <f t="shared" si="15"/>
        <v>07 1 01 21130</v>
      </c>
      <c r="L209" s="252" t="e">
        <f>VLOOKUP(O209,#REF!,2,0)</f>
        <v>#REF!</v>
      </c>
      <c r="M209" s="5"/>
      <c r="N209" s="6"/>
      <c r="O209" s="45" t="s">
        <v>538</v>
      </c>
      <c r="P209" s="7" t="b">
        <f t="shared" si="12"/>
        <v>1</v>
      </c>
      <c r="Q209" s="7" t="e">
        <f t="shared" si="16"/>
        <v>#REF!</v>
      </c>
    </row>
    <row r="210" spans="1:17" s="49" customFormat="1" ht="123" customHeight="1">
      <c r="A210" s="81" t="s">
        <v>73</v>
      </c>
      <c r="B210" s="81" t="s">
        <v>94</v>
      </c>
      <c r="C210" s="82" t="s">
        <v>9</v>
      </c>
      <c r="D210" s="83" t="s">
        <v>539</v>
      </c>
      <c r="E210" s="96" t="s">
        <v>540</v>
      </c>
      <c r="F210" s="25" t="s">
        <v>73</v>
      </c>
      <c r="G210" s="25" t="s">
        <v>94</v>
      </c>
      <c r="H210" s="25" t="s">
        <v>12</v>
      </c>
      <c r="I210" s="25" t="s">
        <v>13</v>
      </c>
      <c r="J210" s="170" t="e">
        <f>VLOOKUP(K210,#REF!,2,0)</f>
        <v>#REF!</v>
      </c>
      <c r="K210" s="5" t="str">
        <f t="shared" si="15"/>
        <v>07 2 00 00000</v>
      </c>
      <c r="L210" s="252" t="e">
        <f>VLOOKUP(O210,#REF!,2,0)</f>
        <v>#REF!</v>
      </c>
      <c r="M210" s="5"/>
      <c r="N210" s="6"/>
      <c r="O210" s="12" t="s">
        <v>541</v>
      </c>
      <c r="P210" s="7" t="b">
        <f t="shared" si="12"/>
        <v>1</v>
      </c>
      <c r="Q210" s="7" t="e">
        <f t="shared" si="16"/>
        <v>#REF!</v>
      </c>
    </row>
    <row r="211" spans="1:17" s="49" customFormat="1" ht="19.5">
      <c r="A211" s="196"/>
      <c r="B211" s="196"/>
      <c r="C211" s="197"/>
      <c r="D211" s="198"/>
      <c r="E211" s="199"/>
      <c r="F211" s="159" t="s">
        <v>73</v>
      </c>
      <c r="G211" s="159" t="s">
        <v>94</v>
      </c>
      <c r="H211" s="159" t="s">
        <v>7</v>
      </c>
      <c r="I211" s="159" t="s">
        <v>13</v>
      </c>
      <c r="J211" s="200" t="e">
        <f>VLOOKUP(K211,#REF!,2,0)</f>
        <v>#REF!</v>
      </c>
      <c r="K211" s="5" t="str">
        <f t="shared" si="15"/>
        <v>07 2 01 00000</v>
      </c>
      <c r="L211" s="252" t="e">
        <f>VLOOKUP(O211,#REF!,2,0)</f>
        <v>#REF!</v>
      </c>
      <c r="M211" s="5"/>
      <c r="N211" s="6"/>
      <c r="O211" s="45" t="s">
        <v>542</v>
      </c>
      <c r="P211" s="7" t="b">
        <f t="shared" si="12"/>
        <v>1</v>
      </c>
      <c r="Q211" s="7" t="e">
        <f t="shared" si="16"/>
        <v>#REF!</v>
      </c>
    </row>
    <row r="212" spans="1:17" s="49" customFormat="1" ht="37.5">
      <c r="A212" s="69" t="s">
        <v>73</v>
      </c>
      <c r="B212" s="69" t="s">
        <v>94</v>
      </c>
      <c r="C212" s="69" t="s">
        <v>543</v>
      </c>
      <c r="D212" s="69" t="s">
        <v>544</v>
      </c>
      <c r="E212" s="77" t="s">
        <v>43</v>
      </c>
      <c r="F212" s="15" t="s">
        <v>73</v>
      </c>
      <c r="G212" s="15" t="s">
        <v>94</v>
      </c>
      <c r="H212" s="15" t="s">
        <v>7</v>
      </c>
      <c r="I212" s="30" t="s">
        <v>22</v>
      </c>
      <c r="J212" s="166" t="e">
        <f>VLOOKUP(K212,#REF!,2,0)</f>
        <v>#REF!</v>
      </c>
      <c r="K212" s="5" t="str">
        <f t="shared" si="15"/>
        <v>07 2 01 11010</v>
      </c>
      <c r="L212" s="252" t="e">
        <f>VLOOKUP(O212,#REF!,2,0)</f>
        <v>#REF!</v>
      </c>
      <c r="M212" s="5"/>
      <c r="N212" s="6"/>
      <c r="O212" s="45" t="s">
        <v>545</v>
      </c>
      <c r="P212" s="7" t="b">
        <f t="shared" si="12"/>
        <v>1</v>
      </c>
      <c r="Q212" s="7" t="e">
        <f t="shared" si="16"/>
        <v>#REF!</v>
      </c>
    </row>
    <row r="213" spans="1:17" s="49" customFormat="1" ht="63.75" customHeight="1">
      <c r="A213" s="69"/>
      <c r="B213" s="69"/>
      <c r="C213" s="69"/>
      <c r="D213" s="69"/>
      <c r="E213" s="77"/>
      <c r="F213" s="15" t="s">
        <v>73</v>
      </c>
      <c r="G213" s="15" t="s">
        <v>94</v>
      </c>
      <c r="H213" s="15" t="s">
        <v>7</v>
      </c>
      <c r="I213" s="30" t="s">
        <v>1539</v>
      </c>
      <c r="J213" s="166" t="e">
        <f>VLOOKUP(K213,#REF!,2,0)</f>
        <v>#REF!</v>
      </c>
      <c r="K213" s="5" t="str">
        <f t="shared" si="15"/>
        <v>07 2 01 77080</v>
      </c>
      <c r="L213" s="252" t="e">
        <f>VLOOKUP(O213,#REF!,2,0)</f>
        <v>#REF!</v>
      </c>
      <c r="M213" s="5"/>
      <c r="N213" s="6"/>
      <c r="O213" s="45" t="s">
        <v>1370</v>
      </c>
      <c r="P213" s="7" t="b">
        <f t="shared" ref="P213:P227" si="17">K213=O213</f>
        <v>1</v>
      </c>
      <c r="Q213" s="7" t="e">
        <f t="shared" si="16"/>
        <v>#REF!</v>
      </c>
    </row>
    <row r="214" spans="1:17" s="49" customFormat="1" ht="55.5" customHeight="1">
      <c r="A214" s="69"/>
      <c r="B214" s="69"/>
      <c r="C214" s="69"/>
      <c r="D214" s="69"/>
      <c r="E214" s="77"/>
      <c r="F214" s="15" t="s">
        <v>73</v>
      </c>
      <c r="G214" s="15" t="s">
        <v>94</v>
      </c>
      <c r="H214" s="15" t="s">
        <v>7</v>
      </c>
      <c r="I214" s="30" t="s">
        <v>1536</v>
      </c>
      <c r="J214" s="166" t="e">
        <f>VLOOKUP(K214,#REF!,2,0)</f>
        <v>#REF!</v>
      </c>
      <c r="K214" s="5" t="str">
        <f t="shared" si="15"/>
        <v>07 2 01 77250</v>
      </c>
      <c r="L214" s="252" t="e">
        <f>VLOOKUP(O214,#REF!,2,0)</f>
        <v>#REF!</v>
      </c>
      <c r="M214" s="5"/>
      <c r="N214" s="6"/>
      <c r="O214" s="45" t="s">
        <v>1371</v>
      </c>
      <c r="P214" s="7" t="b">
        <f t="shared" si="17"/>
        <v>1</v>
      </c>
      <c r="Q214" s="7" t="e">
        <f t="shared" si="16"/>
        <v>#REF!</v>
      </c>
    </row>
    <row r="215" spans="1:17" s="49" customFormat="1">
      <c r="A215" s="69"/>
      <c r="B215" s="69"/>
      <c r="C215" s="69"/>
      <c r="D215" s="69"/>
      <c r="E215" s="77"/>
      <c r="F215" s="15" t="s">
        <v>73</v>
      </c>
      <c r="G215" s="15" t="s">
        <v>94</v>
      </c>
      <c r="H215" s="15" t="s">
        <v>7</v>
      </c>
      <c r="I215" s="30" t="s">
        <v>1540</v>
      </c>
      <c r="J215" s="166" t="e">
        <f>VLOOKUP(K215,#REF!,2,0)</f>
        <v>#REF!</v>
      </c>
      <c r="K215" s="5" t="str">
        <f t="shared" si="15"/>
        <v>07 2 01 S7080</v>
      </c>
      <c r="L215" s="252" t="e">
        <f>VLOOKUP(O215,#REF!,2,0)</f>
        <v>#REF!</v>
      </c>
      <c r="M215" s="5"/>
      <c r="N215" s="6"/>
      <c r="O215" s="45" t="s">
        <v>1372</v>
      </c>
      <c r="P215" s="7" t="b">
        <f t="shared" si="17"/>
        <v>1</v>
      </c>
      <c r="Q215" s="7" t="e">
        <f t="shared" si="16"/>
        <v>#REF!</v>
      </c>
    </row>
    <row r="216" spans="1:17" s="49" customFormat="1" ht="19.5">
      <c r="A216" s="196"/>
      <c r="B216" s="196"/>
      <c r="C216" s="197"/>
      <c r="D216" s="198"/>
      <c r="E216" s="199"/>
      <c r="F216" s="159" t="s">
        <v>73</v>
      </c>
      <c r="G216" s="159" t="s">
        <v>94</v>
      </c>
      <c r="H216" s="159" t="s">
        <v>37</v>
      </c>
      <c r="I216" s="159" t="s">
        <v>13</v>
      </c>
      <c r="J216" s="200" t="e">
        <f>VLOOKUP(K216,#REF!,2,0)</f>
        <v>#REF!</v>
      </c>
      <c r="K216" s="5" t="str">
        <f t="shared" si="15"/>
        <v>07 2 02 00000</v>
      </c>
      <c r="L216" s="252" t="e">
        <f>VLOOKUP(O216,#REF!,2,0)</f>
        <v>#REF!</v>
      </c>
      <c r="M216" s="5"/>
      <c r="N216" s="6"/>
      <c r="O216" s="45" t="s">
        <v>546</v>
      </c>
      <c r="P216" s="7" t="b">
        <f t="shared" si="17"/>
        <v>1</v>
      </c>
      <c r="Q216" s="7" t="e">
        <f t="shared" si="16"/>
        <v>#REF!</v>
      </c>
    </row>
    <row r="217" spans="1:17" s="49" customFormat="1" ht="37.5">
      <c r="A217" s="69" t="s">
        <v>73</v>
      </c>
      <c r="B217" s="69" t="s">
        <v>94</v>
      </c>
      <c r="C217" s="69" t="s">
        <v>547</v>
      </c>
      <c r="D217" s="69" t="s">
        <v>548</v>
      </c>
      <c r="E217" s="77" t="s">
        <v>549</v>
      </c>
      <c r="F217" s="15" t="s">
        <v>73</v>
      </c>
      <c r="G217" s="15" t="s">
        <v>94</v>
      </c>
      <c r="H217" s="15" t="s">
        <v>37</v>
      </c>
      <c r="I217" s="30" t="s">
        <v>22</v>
      </c>
      <c r="J217" s="166" t="e">
        <f>VLOOKUP(K217,#REF!,2,0)</f>
        <v>#REF!</v>
      </c>
      <c r="K217" s="5" t="str">
        <f t="shared" si="15"/>
        <v>07 2 02 11010</v>
      </c>
      <c r="L217" s="252" t="e">
        <f>VLOOKUP(O217,#REF!,2,0)</f>
        <v>#REF!</v>
      </c>
      <c r="M217" s="5"/>
      <c r="N217" s="6"/>
      <c r="O217" s="45" t="s">
        <v>550</v>
      </c>
      <c r="P217" s="7" t="b">
        <f t="shared" si="17"/>
        <v>1</v>
      </c>
      <c r="Q217" s="7" t="e">
        <f t="shared" si="16"/>
        <v>#REF!</v>
      </c>
    </row>
    <row r="218" spans="1:17" s="49" customFormat="1" ht="19.5">
      <c r="A218" s="196"/>
      <c r="B218" s="196"/>
      <c r="C218" s="197"/>
      <c r="D218" s="198"/>
      <c r="E218" s="199"/>
      <c r="F218" s="159" t="s">
        <v>73</v>
      </c>
      <c r="G218" s="159" t="s">
        <v>94</v>
      </c>
      <c r="H218" s="159" t="s">
        <v>48</v>
      </c>
      <c r="I218" s="159" t="s">
        <v>13</v>
      </c>
      <c r="J218" s="200" t="e">
        <f>VLOOKUP(K218,#REF!,2,0)</f>
        <v>#REF!</v>
      </c>
      <c r="K218" s="5" t="str">
        <f t="shared" si="15"/>
        <v>07 2 03 00000</v>
      </c>
      <c r="L218" s="252" t="e">
        <f>VLOOKUP(O218,#REF!,2,0)</f>
        <v>#REF!</v>
      </c>
      <c r="M218" s="5"/>
      <c r="N218" s="6"/>
      <c r="O218" s="45" t="s">
        <v>551</v>
      </c>
      <c r="P218" s="7" t="b">
        <f t="shared" si="17"/>
        <v>1</v>
      </c>
      <c r="Q218" s="7" t="e">
        <f t="shared" si="16"/>
        <v>#REF!</v>
      </c>
    </row>
    <row r="219" spans="1:17" s="49" customFormat="1" ht="63.75" customHeight="1">
      <c r="A219" s="69" t="s">
        <v>73</v>
      </c>
      <c r="B219" s="69" t="s">
        <v>94</v>
      </c>
      <c r="C219" s="69" t="s">
        <v>552</v>
      </c>
      <c r="D219" s="69" t="s">
        <v>553</v>
      </c>
      <c r="E219" s="77" t="s">
        <v>554</v>
      </c>
      <c r="F219" s="15" t="s">
        <v>73</v>
      </c>
      <c r="G219" s="15" t="s">
        <v>94</v>
      </c>
      <c r="H219" s="15" t="s">
        <v>48</v>
      </c>
      <c r="I219" s="30" t="s">
        <v>22</v>
      </c>
      <c r="J219" s="16" t="e">
        <f>VLOOKUP(K219,#REF!,2,0)</f>
        <v>#REF!</v>
      </c>
      <c r="K219" s="5" t="str">
        <f t="shared" si="15"/>
        <v>07 2 03 11010</v>
      </c>
      <c r="L219" s="252" t="e">
        <f>VLOOKUP(O219,#REF!,2,0)</f>
        <v>#REF!</v>
      </c>
      <c r="M219" s="5"/>
      <c r="N219" s="6"/>
      <c r="O219" s="45" t="s">
        <v>555</v>
      </c>
      <c r="P219" s="7" t="b">
        <f t="shared" si="17"/>
        <v>1</v>
      </c>
      <c r="Q219" s="7" t="e">
        <f t="shared" si="16"/>
        <v>#REF!</v>
      </c>
    </row>
    <row r="220" spans="1:17" s="49" customFormat="1" ht="19.5">
      <c r="A220" s="196"/>
      <c r="B220" s="196"/>
      <c r="C220" s="197"/>
      <c r="D220" s="198"/>
      <c r="E220" s="199"/>
      <c r="F220" s="159" t="s">
        <v>73</v>
      </c>
      <c r="G220" s="159" t="s">
        <v>94</v>
      </c>
      <c r="H220" s="159" t="s">
        <v>53</v>
      </c>
      <c r="I220" s="159" t="s">
        <v>13</v>
      </c>
      <c r="J220" s="200" t="e">
        <f>VLOOKUP(K220,#REF!,2,0)</f>
        <v>#REF!</v>
      </c>
      <c r="K220" s="5" t="str">
        <f t="shared" si="15"/>
        <v>07 2 04 00000</v>
      </c>
      <c r="L220" s="252" t="e">
        <f>VLOOKUP(O220,#REF!,2,0)</f>
        <v>#REF!</v>
      </c>
      <c r="M220" s="5"/>
      <c r="N220" s="6"/>
      <c r="O220" s="45" t="s">
        <v>556</v>
      </c>
      <c r="P220" s="7" t="b">
        <f t="shared" si="17"/>
        <v>1</v>
      </c>
      <c r="Q220" s="7" t="e">
        <f t="shared" si="16"/>
        <v>#REF!</v>
      </c>
    </row>
    <row r="221" spans="1:17" s="49" customFormat="1">
      <c r="A221" s="69" t="s">
        <v>73</v>
      </c>
      <c r="B221" s="69" t="s">
        <v>94</v>
      </c>
      <c r="C221" s="69" t="s">
        <v>557</v>
      </c>
      <c r="D221" s="69" t="s">
        <v>558</v>
      </c>
      <c r="E221" s="77" t="s">
        <v>559</v>
      </c>
      <c r="F221" s="15" t="s">
        <v>73</v>
      </c>
      <c r="G221" s="15" t="s">
        <v>94</v>
      </c>
      <c r="H221" s="15" t="s">
        <v>53</v>
      </c>
      <c r="I221" s="30" t="s">
        <v>22</v>
      </c>
      <c r="J221" s="16" t="e">
        <f>VLOOKUP(K221,#REF!,2,0)</f>
        <v>#REF!</v>
      </c>
      <c r="K221" s="5" t="str">
        <f t="shared" si="15"/>
        <v>07 2 04 11010</v>
      </c>
      <c r="L221" s="252" t="e">
        <f>VLOOKUP(O221,#REF!,2,0)</f>
        <v>#REF!</v>
      </c>
      <c r="M221" s="5"/>
      <c r="N221" s="6"/>
      <c r="O221" s="45" t="s">
        <v>560</v>
      </c>
      <c r="P221" s="7" t="b">
        <f t="shared" si="17"/>
        <v>1</v>
      </c>
      <c r="Q221" s="7" t="e">
        <f t="shared" si="16"/>
        <v>#REF!</v>
      </c>
    </row>
    <row r="222" spans="1:17" s="49" customFormat="1" ht="63.75" customHeight="1">
      <c r="A222" s="69"/>
      <c r="B222" s="69"/>
      <c r="C222" s="69"/>
      <c r="D222" s="69"/>
      <c r="E222" s="77"/>
      <c r="F222" s="15" t="s">
        <v>73</v>
      </c>
      <c r="G222" s="15" t="s">
        <v>94</v>
      </c>
      <c r="H222" s="15" t="s">
        <v>53</v>
      </c>
      <c r="I222" s="30" t="s">
        <v>1575</v>
      </c>
      <c r="J222" s="16" t="e">
        <f>VLOOKUP(K222,#REF!,2,0)</f>
        <v>#REF!</v>
      </c>
      <c r="K222" s="5" t="str">
        <f t="shared" si="15"/>
        <v>07 2 04 51440</v>
      </c>
      <c r="L222" s="252" t="e">
        <f>VLOOKUP(O222,#REF!,2,0)</f>
        <v>#REF!</v>
      </c>
      <c r="M222" s="5"/>
      <c r="N222" s="6"/>
      <c r="O222" s="45" t="s">
        <v>1377</v>
      </c>
      <c r="P222" s="7" t="b">
        <f t="shared" si="17"/>
        <v>1</v>
      </c>
      <c r="Q222" s="7" t="e">
        <f t="shared" si="16"/>
        <v>#REF!</v>
      </c>
    </row>
    <row r="223" spans="1:17" s="49" customFormat="1">
      <c r="A223" s="69"/>
      <c r="B223" s="69"/>
      <c r="C223" s="69"/>
      <c r="D223" s="69"/>
      <c r="E223" s="77"/>
      <c r="F223" s="15" t="s">
        <v>73</v>
      </c>
      <c r="G223" s="15" t="s">
        <v>94</v>
      </c>
      <c r="H223" s="15" t="s">
        <v>53</v>
      </c>
      <c r="I223" s="30" t="s">
        <v>1576</v>
      </c>
      <c r="J223" s="16" t="e">
        <f>VLOOKUP(K223,#REF!,2,0)</f>
        <v>#REF!</v>
      </c>
      <c r="K223" s="5" t="str">
        <f t="shared" si="15"/>
        <v>07 2 04 71440</v>
      </c>
      <c r="L223" s="252" t="e">
        <f>VLOOKUP(O223,#REF!,2,0)</f>
        <v>#REF!</v>
      </c>
      <c r="M223" s="5"/>
      <c r="N223" s="6"/>
      <c r="O223" s="123" t="s">
        <v>1379</v>
      </c>
      <c r="P223" s="7" t="b">
        <f t="shared" si="17"/>
        <v>1</v>
      </c>
      <c r="Q223" s="7" t="e">
        <f t="shared" si="16"/>
        <v>#REF!</v>
      </c>
    </row>
    <row r="224" spans="1:17" s="49" customFormat="1" ht="60.75" customHeight="1">
      <c r="A224" s="196"/>
      <c r="B224" s="196"/>
      <c r="C224" s="197"/>
      <c r="D224" s="198"/>
      <c r="E224" s="199"/>
      <c r="F224" s="159" t="s">
        <v>73</v>
      </c>
      <c r="G224" s="159" t="s">
        <v>94</v>
      </c>
      <c r="H224" s="159" t="s">
        <v>62</v>
      </c>
      <c r="I224" s="159" t="s">
        <v>13</v>
      </c>
      <c r="J224" s="200" t="e">
        <f>VLOOKUP(K224,#REF!,2,0)</f>
        <v>#REF!</v>
      </c>
      <c r="K224" s="5" t="str">
        <f t="shared" si="15"/>
        <v>07 2 05 00000</v>
      </c>
      <c r="L224" s="252" t="e">
        <f>VLOOKUP(O224,#REF!,2,0)</f>
        <v>#REF!</v>
      </c>
      <c r="M224" s="5"/>
      <c r="N224" s="6"/>
      <c r="O224" s="45" t="s">
        <v>561</v>
      </c>
      <c r="P224" s="7" t="b">
        <f t="shared" si="17"/>
        <v>1</v>
      </c>
      <c r="Q224" s="7" t="e">
        <f t="shared" si="16"/>
        <v>#REF!</v>
      </c>
    </row>
    <row r="225" spans="1:17" s="49" customFormat="1" ht="37.5">
      <c r="A225" s="69" t="s">
        <v>73</v>
      </c>
      <c r="B225" s="69" t="s">
        <v>94</v>
      </c>
      <c r="C225" s="69" t="s">
        <v>562</v>
      </c>
      <c r="D225" s="69" t="s">
        <v>563</v>
      </c>
      <c r="E225" s="77" t="s">
        <v>564</v>
      </c>
      <c r="F225" s="15" t="s">
        <v>73</v>
      </c>
      <c r="G225" s="15" t="s">
        <v>94</v>
      </c>
      <c r="H225" s="15" t="s">
        <v>62</v>
      </c>
      <c r="I225" s="30" t="s">
        <v>22</v>
      </c>
      <c r="J225" s="16" t="e">
        <f>VLOOKUP(K225,#REF!,2,0)</f>
        <v>#REF!</v>
      </c>
      <c r="K225" s="5" t="str">
        <f t="shared" si="15"/>
        <v>07 2 05 11010</v>
      </c>
      <c r="L225" s="252" t="e">
        <f>VLOOKUP(O225,#REF!,2,0)</f>
        <v>#REF!</v>
      </c>
      <c r="M225" s="5"/>
      <c r="N225" s="6"/>
      <c r="O225" s="45" t="s">
        <v>565</v>
      </c>
      <c r="P225" s="7" t="b">
        <f t="shared" si="17"/>
        <v>1</v>
      </c>
      <c r="Q225" s="7" t="e">
        <f t="shared" si="16"/>
        <v>#REF!</v>
      </c>
    </row>
    <row r="226" spans="1:17" s="49" customFormat="1" ht="19.5">
      <c r="A226" s="196"/>
      <c r="B226" s="196"/>
      <c r="C226" s="197"/>
      <c r="D226" s="198"/>
      <c r="E226" s="199"/>
      <c r="F226" s="159" t="s">
        <v>73</v>
      </c>
      <c r="G226" s="159" t="s">
        <v>94</v>
      </c>
      <c r="H226" s="159" t="s">
        <v>68</v>
      </c>
      <c r="I226" s="159" t="s">
        <v>13</v>
      </c>
      <c r="J226" s="200" t="e">
        <f>VLOOKUP(K226,#REF!,2,0)</f>
        <v>#REF!</v>
      </c>
      <c r="K226" s="5" t="str">
        <f t="shared" si="15"/>
        <v>07 2 06 00000</v>
      </c>
      <c r="L226" s="252" t="e">
        <f>VLOOKUP(O226,#REF!,2,0)</f>
        <v>#REF!</v>
      </c>
      <c r="M226" s="5"/>
      <c r="N226" s="6"/>
      <c r="O226" s="45" t="s">
        <v>566</v>
      </c>
      <c r="P226" s="7" t="b">
        <f t="shared" si="17"/>
        <v>1</v>
      </c>
      <c r="Q226" s="7" t="e">
        <f t="shared" si="16"/>
        <v>#REF!</v>
      </c>
    </row>
    <row r="227" spans="1:17" s="49" customFormat="1" ht="37.5">
      <c r="A227" s="69" t="s">
        <v>73</v>
      </c>
      <c r="B227" s="69" t="s">
        <v>94</v>
      </c>
      <c r="C227" s="69" t="s">
        <v>567</v>
      </c>
      <c r="D227" s="69" t="s">
        <v>568</v>
      </c>
      <c r="E227" s="77" t="s">
        <v>569</v>
      </c>
      <c r="F227" s="15" t="s">
        <v>73</v>
      </c>
      <c r="G227" s="15" t="s">
        <v>94</v>
      </c>
      <c r="H227" s="15" t="s">
        <v>68</v>
      </c>
      <c r="I227" s="15" t="s">
        <v>570</v>
      </c>
      <c r="J227" s="16" t="e">
        <f>VLOOKUP(K227,#REF!,2,0)</f>
        <v>#REF!</v>
      </c>
      <c r="K227" s="5" t="str">
        <f t="shared" si="15"/>
        <v>07 2 06 20400</v>
      </c>
      <c r="L227" s="252" t="e">
        <f>VLOOKUP(O227,#REF!,2,0)</f>
        <v>#REF!</v>
      </c>
      <c r="M227" s="5"/>
      <c r="N227" s="6"/>
      <c r="O227" s="45" t="s">
        <v>571</v>
      </c>
      <c r="P227" s="7" t="b">
        <f t="shared" si="17"/>
        <v>1</v>
      </c>
      <c r="Q227" s="7" t="e">
        <f t="shared" si="16"/>
        <v>#REF!</v>
      </c>
    </row>
    <row r="228" spans="1:17" s="49" customFormat="1" ht="151.5" customHeight="1">
      <c r="A228" s="196"/>
      <c r="B228" s="196"/>
      <c r="C228" s="197"/>
      <c r="D228" s="198"/>
      <c r="E228" s="199"/>
      <c r="F228" s="159" t="s">
        <v>73</v>
      </c>
      <c r="G228" s="159" t="s">
        <v>94</v>
      </c>
      <c r="H228" s="159" t="s">
        <v>73</v>
      </c>
      <c r="I228" s="159" t="s">
        <v>13</v>
      </c>
      <c r="J228" s="200" t="e">
        <f>VLOOKUP(K228,#REF!,2,0)</f>
        <v>#REF!</v>
      </c>
      <c r="K228" s="5" t="str">
        <f t="shared" si="15"/>
        <v>07 2 07 00000</v>
      </c>
      <c r="L228" s="252" t="e">
        <f>VLOOKUP(O228,#REF!,2,0)</f>
        <v>#REF!</v>
      </c>
      <c r="M228" s="5"/>
      <c r="N228" s="6"/>
      <c r="O228" s="45" t="s">
        <v>572</v>
      </c>
      <c r="P228" s="7" t="b">
        <f>K228=O228</f>
        <v>1</v>
      </c>
      <c r="Q228" s="7" t="e">
        <f t="shared" si="16"/>
        <v>#REF!</v>
      </c>
    </row>
    <row r="229" spans="1:17" s="49" customFormat="1" ht="56.25">
      <c r="A229" s="69" t="s">
        <v>73</v>
      </c>
      <c r="B229" s="69" t="s">
        <v>94</v>
      </c>
      <c r="C229" s="69" t="s">
        <v>573</v>
      </c>
      <c r="D229" s="69" t="s">
        <v>574</v>
      </c>
      <c r="E229" s="77" t="s">
        <v>100</v>
      </c>
      <c r="F229" s="15" t="s">
        <v>73</v>
      </c>
      <c r="G229" s="15" t="s">
        <v>94</v>
      </c>
      <c r="H229" s="15" t="s">
        <v>73</v>
      </c>
      <c r="I229" s="15" t="s">
        <v>101</v>
      </c>
      <c r="J229" s="16" t="e">
        <f>VLOOKUP(K229,#REF!,2,0)</f>
        <v>#REF!</v>
      </c>
      <c r="K229" s="5" t="str">
        <f t="shared" si="15"/>
        <v>07 2 07 40010</v>
      </c>
      <c r="L229" s="252" t="e">
        <f>VLOOKUP(O229,#REF!,2,0)</f>
        <v>#REF!</v>
      </c>
      <c r="M229" s="5"/>
      <c r="N229" s="6"/>
      <c r="O229" s="45" t="s">
        <v>576</v>
      </c>
      <c r="P229" s="7" t="b">
        <f t="shared" ref="P229:P250" si="18">K229=O229</f>
        <v>1</v>
      </c>
      <c r="Q229" s="7" t="e">
        <f t="shared" si="16"/>
        <v>#REF!</v>
      </c>
    </row>
    <row r="230" spans="1:17" s="49" customFormat="1" ht="19.5">
      <c r="A230" s="196"/>
      <c r="B230" s="196"/>
      <c r="C230" s="197"/>
      <c r="D230" s="198"/>
      <c r="E230" s="199"/>
      <c r="F230" s="159" t="s">
        <v>73</v>
      </c>
      <c r="G230" s="159" t="s">
        <v>94</v>
      </c>
      <c r="H230" s="159" t="s">
        <v>93</v>
      </c>
      <c r="I230" s="159" t="s">
        <v>13</v>
      </c>
      <c r="J230" s="201" t="e">
        <f>VLOOKUP(K230,#REF!,2,0)</f>
        <v>#REF!</v>
      </c>
      <c r="K230" s="5" t="str">
        <f t="shared" si="15"/>
        <v>07 2 08 00000</v>
      </c>
      <c r="L230" s="252" t="e">
        <f>VLOOKUP(O230,#REF!,2,0)</f>
        <v>#REF!</v>
      </c>
      <c r="M230" s="5"/>
      <c r="N230" s="6"/>
      <c r="O230" s="45" t="s">
        <v>577</v>
      </c>
      <c r="P230" s="7" t="b">
        <f t="shared" si="18"/>
        <v>1</v>
      </c>
      <c r="Q230" s="7" t="e">
        <f t="shared" si="16"/>
        <v>#REF!</v>
      </c>
    </row>
    <row r="231" spans="1:17" s="49" customFormat="1">
      <c r="A231" s="69"/>
      <c r="B231" s="69"/>
      <c r="C231" s="69"/>
      <c r="D231" s="69"/>
      <c r="E231" s="77"/>
      <c r="F231" s="15" t="s">
        <v>73</v>
      </c>
      <c r="G231" s="15" t="s">
        <v>94</v>
      </c>
      <c r="H231" s="15" t="s">
        <v>93</v>
      </c>
      <c r="I231" s="15" t="s">
        <v>578</v>
      </c>
      <c r="J231" s="134" t="e">
        <f>VLOOKUP(K231,#REF!,2,0)</f>
        <v>#REF!</v>
      </c>
      <c r="K231" s="5" t="str">
        <f t="shared" si="15"/>
        <v>07 2 08 21230</v>
      </c>
      <c r="L231" s="252" t="e">
        <f>VLOOKUP(O231,#REF!,2,0)</f>
        <v>#REF!</v>
      </c>
      <c r="M231" s="5"/>
      <c r="N231" s="6"/>
      <c r="O231" s="45" t="s">
        <v>579</v>
      </c>
      <c r="P231" s="7" t="b">
        <f t="shared" si="18"/>
        <v>1</v>
      </c>
      <c r="Q231" s="7" t="e">
        <f t="shared" si="16"/>
        <v>#REF!</v>
      </c>
    </row>
    <row r="232" spans="1:17" s="49" customFormat="1" ht="19.5">
      <c r="A232" s="196"/>
      <c r="B232" s="196"/>
      <c r="C232" s="197"/>
      <c r="D232" s="198"/>
      <c r="E232" s="199"/>
      <c r="F232" s="159" t="s">
        <v>73</v>
      </c>
      <c r="G232" s="159" t="s">
        <v>94</v>
      </c>
      <c r="H232" s="159" t="s">
        <v>580</v>
      </c>
      <c r="I232" s="159" t="s">
        <v>13</v>
      </c>
      <c r="J232" s="201" t="e">
        <f>VLOOKUP(K232,#REF!,2,0)</f>
        <v>#REF!</v>
      </c>
      <c r="K232" s="5" t="str">
        <f t="shared" si="15"/>
        <v>07 2 09 00000</v>
      </c>
      <c r="L232" s="252" t="e">
        <f>VLOOKUP(O232,#REF!,2,0)</f>
        <v>#REF!</v>
      </c>
      <c r="M232" s="5"/>
      <c r="N232" s="6"/>
      <c r="O232" s="45" t="s">
        <v>581</v>
      </c>
      <c r="P232" s="7" t="b">
        <f t="shared" si="18"/>
        <v>1</v>
      </c>
      <c r="Q232" s="7" t="e">
        <f t="shared" si="16"/>
        <v>#REF!</v>
      </c>
    </row>
    <row r="233" spans="1:17" s="49" customFormat="1">
      <c r="A233" s="69"/>
      <c r="B233" s="69"/>
      <c r="C233" s="69"/>
      <c r="D233" s="69"/>
      <c r="E233" s="77"/>
      <c r="F233" s="15" t="s">
        <v>73</v>
      </c>
      <c r="G233" s="15" t="s">
        <v>94</v>
      </c>
      <c r="H233" s="15" t="s">
        <v>580</v>
      </c>
      <c r="I233" s="15" t="s">
        <v>1577</v>
      </c>
      <c r="J233" s="134" t="e">
        <f>VLOOKUP(K233,#REF!,2,0)</f>
        <v>#REF!</v>
      </c>
      <c r="K233" s="5" t="str">
        <f t="shared" si="15"/>
        <v>07 2 09 21280</v>
      </c>
      <c r="L233" s="252" t="e">
        <f>VLOOKUP(O233,#REF!,2,0)</f>
        <v>#REF!</v>
      </c>
      <c r="M233" s="5"/>
      <c r="N233" s="6"/>
      <c r="O233" s="45" t="s">
        <v>1387</v>
      </c>
      <c r="P233" s="7" t="b">
        <f t="shared" si="18"/>
        <v>1</v>
      </c>
      <c r="Q233" s="7" t="e">
        <f t="shared" si="16"/>
        <v>#REF!</v>
      </c>
    </row>
    <row r="234" spans="1:17" s="49" customFormat="1" ht="19.5">
      <c r="A234" s="196"/>
      <c r="B234" s="196"/>
      <c r="C234" s="196"/>
      <c r="D234" s="196"/>
      <c r="E234" s="226"/>
      <c r="F234" s="159" t="s">
        <v>73</v>
      </c>
      <c r="G234" s="159" t="s">
        <v>94</v>
      </c>
      <c r="H234" s="159" t="s">
        <v>652</v>
      </c>
      <c r="I234" s="159" t="s">
        <v>13</v>
      </c>
      <c r="J234" s="201" t="e">
        <f>VLOOKUP(K234,#REF!,2,0)</f>
        <v>#REF!</v>
      </c>
      <c r="K234" s="5" t="str">
        <f t="shared" si="15"/>
        <v>07 2 10 00000</v>
      </c>
      <c r="L234" s="252" t="e">
        <f>VLOOKUP(O234,#REF!,2,0)</f>
        <v>#REF!</v>
      </c>
      <c r="M234" s="5"/>
      <c r="N234" s="6"/>
      <c r="O234" s="45" t="s">
        <v>1389</v>
      </c>
      <c r="P234" s="7" t="b">
        <f t="shared" si="18"/>
        <v>1</v>
      </c>
      <c r="Q234" s="7" t="e">
        <f t="shared" si="16"/>
        <v>#REF!</v>
      </c>
    </row>
    <row r="235" spans="1:17" s="49" customFormat="1">
      <c r="A235" s="69"/>
      <c r="B235" s="69"/>
      <c r="C235" s="69"/>
      <c r="D235" s="69"/>
      <c r="E235" s="77"/>
      <c r="F235" s="15" t="s">
        <v>73</v>
      </c>
      <c r="G235" s="15" t="s">
        <v>94</v>
      </c>
      <c r="H235" s="15" t="s">
        <v>652</v>
      </c>
      <c r="I235" s="15" t="s">
        <v>1578</v>
      </c>
      <c r="J235" s="134" t="e">
        <f>VLOOKUP(K235,#REF!,2,0)</f>
        <v>#REF!</v>
      </c>
      <c r="K235" s="5" t="str">
        <f t="shared" si="15"/>
        <v>07 2 10 S6660</v>
      </c>
      <c r="L235" s="252" t="e">
        <f>VLOOKUP(O235,#REF!,2,0)</f>
        <v>#REF!</v>
      </c>
      <c r="M235" s="5"/>
      <c r="N235" s="6"/>
      <c r="O235" s="45" t="s">
        <v>1391</v>
      </c>
      <c r="P235" s="7" t="b">
        <f t="shared" si="18"/>
        <v>1</v>
      </c>
      <c r="Q235" s="7" t="e">
        <f t="shared" si="16"/>
        <v>#REF!</v>
      </c>
    </row>
    <row r="236" spans="1:17" s="49" customFormat="1">
      <c r="A236" s="69"/>
      <c r="B236" s="69"/>
      <c r="C236" s="69"/>
      <c r="D236" s="69"/>
      <c r="E236" s="77"/>
      <c r="F236" s="15" t="s">
        <v>73</v>
      </c>
      <c r="G236" s="15" t="s">
        <v>94</v>
      </c>
      <c r="H236" s="15" t="s">
        <v>652</v>
      </c>
      <c r="I236" s="15" t="s">
        <v>1579</v>
      </c>
      <c r="J236" s="134" t="e">
        <f>VLOOKUP(K236,#REF!,2,0)</f>
        <v>#REF!</v>
      </c>
      <c r="K236" s="5" t="str">
        <f t="shared" si="15"/>
        <v>07 2 10 76660</v>
      </c>
      <c r="L236" s="252" t="e">
        <f>VLOOKUP(O236,#REF!,2,0)</f>
        <v>#REF!</v>
      </c>
      <c r="M236" s="5"/>
      <c r="N236" s="6"/>
      <c r="O236" s="45" t="s">
        <v>1393</v>
      </c>
      <c r="P236" s="7" t="b">
        <f t="shared" si="18"/>
        <v>1</v>
      </c>
      <c r="Q236" s="7" t="e">
        <f t="shared" si="16"/>
        <v>#REF!</v>
      </c>
    </row>
    <row r="237" spans="1:17" s="49" customFormat="1" ht="56.25">
      <c r="A237" s="196"/>
      <c r="B237" s="196"/>
      <c r="C237" s="196"/>
      <c r="D237" s="196"/>
      <c r="E237" s="226"/>
      <c r="F237" s="159" t="s">
        <v>73</v>
      </c>
      <c r="G237" s="159" t="s">
        <v>94</v>
      </c>
      <c r="H237" s="159" t="s">
        <v>674</v>
      </c>
      <c r="I237" s="159" t="s">
        <v>13</v>
      </c>
      <c r="J237" s="201" t="s">
        <v>1580</v>
      </c>
      <c r="K237" s="5" t="str">
        <f t="shared" si="15"/>
        <v>07 2 11 00000</v>
      </c>
      <c r="L237" s="252" t="e">
        <f>VLOOKUP(O237,#REF!,2,0)</f>
        <v>#REF!</v>
      </c>
      <c r="M237" s="5"/>
      <c r="N237" s="6"/>
      <c r="O237" s="45"/>
      <c r="P237" s="7" t="b">
        <f t="shared" si="18"/>
        <v>0</v>
      </c>
      <c r="Q237" s="7" t="e">
        <f t="shared" si="16"/>
        <v>#REF!</v>
      </c>
    </row>
    <row r="238" spans="1:17" s="49" customFormat="1">
      <c r="A238" s="69"/>
      <c r="B238" s="69"/>
      <c r="C238" s="69"/>
      <c r="D238" s="69"/>
      <c r="E238" s="77"/>
      <c r="F238" s="15" t="s">
        <v>73</v>
      </c>
      <c r="G238" s="15" t="s">
        <v>94</v>
      </c>
      <c r="H238" s="15" t="s">
        <v>674</v>
      </c>
      <c r="I238" s="15" t="s">
        <v>1581</v>
      </c>
      <c r="J238" s="134" t="e">
        <f>VLOOKUP(K238,#REF!,2,0)</f>
        <v>#REF!</v>
      </c>
      <c r="K238" s="5" t="str">
        <f t="shared" si="15"/>
        <v>07 2 11 60160</v>
      </c>
      <c r="L238" s="252" t="e">
        <f>VLOOKUP(O238,#REF!,2,0)</f>
        <v>#REF!</v>
      </c>
      <c r="M238" s="5"/>
      <c r="N238" s="6"/>
      <c r="O238" s="45" t="s">
        <v>1395</v>
      </c>
      <c r="P238" s="7" t="b">
        <f t="shared" si="18"/>
        <v>1</v>
      </c>
      <c r="Q238" s="7" t="e">
        <f t="shared" si="16"/>
        <v>#REF!</v>
      </c>
    </row>
    <row r="239" spans="1:17" s="49" customFormat="1" ht="19.5">
      <c r="A239" s="196"/>
      <c r="B239" s="196"/>
      <c r="C239" s="196"/>
      <c r="D239" s="196"/>
      <c r="E239" s="226"/>
      <c r="F239" s="159" t="s">
        <v>73</v>
      </c>
      <c r="G239" s="159" t="s">
        <v>94</v>
      </c>
      <c r="H239" s="159" t="s">
        <v>751</v>
      </c>
      <c r="I239" s="159" t="s">
        <v>13</v>
      </c>
      <c r="J239" s="201" t="e">
        <f>VLOOKUP(K239,#REF!,2,0)</f>
        <v>#REF!</v>
      </c>
      <c r="K239" s="5" t="str">
        <f t="shared" si="15"/>
        <v>07 2 13 00000</v>
      </c>
      <c r="L239" s="252" t="e">
        <f>VLOOKUP(O239,#REF!,2,0)</f>
        <v>#REF!</v>
      </c>
      <c r="M239" s="5"/>
      <c r="N239" s="6"/>
      <c r="O239" s="45" t="s">
        <v>1397</v>
      </c>
      <c r="P239" s="7" t="b">
        <f t="shared" si="18"/>
        <v>1</v>
      </c>
      <c r="Q239" s="7" t="e">
        <f t="shared" si="16"/>
        <v>#REF!</v>
      </c>
    </row>
    <row r="240" spans="1:17" s="49" customFormat="1">
      <c r="A240" s="69"/>
      <c r="B240" s="69"/>
      <c r="C240" s="69"/>
      <c r="D240" s="69"/>
      <c r="E240" s="77"/>
      <c r="F240" s="15" t="s">
        <v>73</v>
      </c>
      <c r="G240" s="15" t="s">
        <v>94</v>
      </c>
      <c r="H240" s="15" t="s">
        <v>751</v>
      </c>
      <c r="I240" s="15" t="s">
        <v>101</v>
      </c>
      <c r="J240" s="134" t="e">
        <f>VLOOKUP(K240,#REF!,2,0)</f>
        <v>#REF!</v>
      </c>
      <c r="K240" s="5" t="str">
        <f t="shared" si="15"/>
        <v>07 2 13 40010</v>
      </c>
      <c r="L240" s="252" t="e">
        <f>VLOOKUP(O240,#REF!,2,0)</f>
        <v>#REF!</v>
      </c>
      <c r="M240" s="5"/>
      <c r="N240" s="6"/>
      <c r="O240" s="123" t="s">
        <v>1398</v>
      </c>
      <c r="P240" s="7" t="b">
        <f t="shared" si="18"/>
        <v>1</v>
      </c>
      <c r="Q240" s="7" t="e">
        <f t="shared" si="16"/>
        <v>#REF!</v>
      </c>
    </row>
    <row r="241" spans="1:17" s="49" customFormat="1" ht="67.5">
      <c r="A241" s="78" t="s">
        <v>93</v>
      </c>
      <c r="B241" s="78" t="s">
        <v>8</v>
      </c>
      <c r="C241" s="79" t="s">
        <v>9</v>
      </c>
      <c r="D241" s="80" t="s">
        <v>582</v>
      </c>
      <c r="E241" s="95" t="s">
        <v>583</v>
      </c>
      <c r="F241" s="9" t="s">
        <v>93</v>
      </c>
      <c r="G241" s="9" t="s">
        <v>8</v>
      </c>
      <c r="H241" s="9" t="s">
        <v>12</v>
      </c>
      <c r="I241" s="9" t="s">
        <v>13</v>
      </c>
      <c r="J241" s="163" t="e">
        <f>VLOOKUP(K241,#REF!,2,0)</f>
        <v>#REF!</v>
      </c>
      <c r="K241" s="5" t="str">
        <f t="shared" si="15"/>
        <v>08 0 00 00000</v>
      </c>
      <c r="L241" s="252" t="e">
        <f>VLOOKUP(O241,#REF!,2,0)</f>
        <v>#REF!</v>
      </c>
      <c r="M241" s="5"/>
      <c r="N241" s="6"/>
      <c r="O241" s="11" t="s">
        <v>585</v>
      </c>
      <c r="P241" s="7" t="b">
        <f t="shared" si="18"/>
        <v>1</v>
      </c>
      <c r="Q241" s="7" t="e">
        <f t="shared" si="16"/>
        <v>#REF!</v>
      </c>
    </row>
    <row r="242" spans="1:17" s="49" customFormat="1" ht="56.25">
      <c r="A242" s="81" t="s">
        <v>93</v>
      </c>
      <c r="B242" s="81" t="s">
        <v>15</v>
      </c>
      <c r="C242" s="82" t="s">
        <v>9</v>
      </c>
      <c r="D242" s="83" t="s">
        <v>586</v>
      </c>
      <c r="E242" s="162" t="s">
        <v>587</v>
      </c>
      <c r="F242" s="25" t="s">
        <v>93</v>
      </c>
      <c r="G242" s="25" t="s">
        <v>15</v>
      </c>
      <c r="H242" s="25" t="s">
        <v>12</v>
      </c>
      <c r="I242" s="25" t="s">
        <v>13</v>
      </c>
      <c r="J242" s="164" t="e">
        <f>VLOOKUP(K242,#REF!,2,0)</f>
        <v>#REF!</v>
      </c>
      <c r="K242" s="5" t="str">
        <f t="shared" si="15"/>
        <v>08 1 00 00000</v>
      </c>
      <c r="L242" s="252" t="e">
        <f>VLOOKUP(O242,#REF!,2,0)</f>
        <v>#REF!</v>
      </c>
      <c r="M242" s="5"/>
      <c r="N242" s="6"/>
      <c r="O242" s="12" t="s">
        <v>588</v>
      </c>
      <c r="P242" s="7" t="b">
        <f t="shared" si="18"/>
        <v>1</v>
      </c>
      <c r="Q242" s="7" t="e">
        <f t="shared" si="16"/>
        <v>#REF!</v>
      </c>
    </row>
    <row r="243" spans="1:17" s="49" customFormat="1" ht="19.5">
      <c r="A243" s="196"/>
      <c r="B243" s="196"/>
      <c r="C243" s="197"/>
      <c r="D243" s="198"/>
      <c r="E243" s="199"/>
      <c r="F243" s="159" t="s">
        <v>93</v>
      </c>
      <c r="G243" s="159" t="s">
        <v>15</v>
      </c>
      <c r="H243" s="159" t="s">
        <v>7</v>
      </c>
      <c r="I243" s="159" t="s">
        <v>13</v>
      </c>
      <c r="J243" s="200" t="e">
        <f>VLOOKUP(K243,#REF!,2,0)</f>
        <v>#REF!</v>
      </c>
      <c r="K243" s="5" t="str">
        <f t="shared" si="15"/>
        <v>08 1 01 00000</v>
      </c>
      <c r="L243" s="252" t="e">
        <f>VLOOKUP(O243,#REF!,2,0)</f>
        <v>#REF!</v>
      </c>
      <c r="M243" s="5"/>
      <c r="N243" s="6"/>
      <c r="O243" s="45" t="s">
        <v>589</v>
      </c>
      <c r="P243" s="7" t="b">
        <f t="shared" si="18"/>
        <v>1</v>
      </c>
      <c r="Q243" s="7" t="e">
        <f t="shared" si="16"/>
        <v>#REF!</v>
      </c>
    </row>
    <row r="244" spans="1:17" s="49" customFormat="1" ht="37.5">
      <c r="A244" s="69" t="s">
        <v>93</v>
      </c>
      <c r="B244" s="69" t="s">
        <v>15</v>
      </c>
      <c r="C244" s="69">
        <v>1115</v>
      </c>
      <c r="D244" s="69" t="s">
        <v>590</v>
      </c>
      <c r="E244" s="77" t="s">
        <v>43</v>
      </c>
      <c r="F244" s="15" t="s">
        <v>93</v>
      </c>
      <c r="G244" s="15" t="s">
        <v>15</v>
      </c>
      <c r="H244" s="15" t="s">
        <v>7</v>
      </c>
      <c r="I244" s="30" t="s">
        <v>22</v>
      </c>
      <c r="J244" s="166" t="e">
        <f>VLOOKUP(K244,#REF!,2,0)</f>
        <v>#REF!</v>
      </c>
      <c r="K244" s="5" t="str">
        <f t="shared" si="15"/>
        <v>08 1 01 11010</v>
      </c>
      <c r="L244" s="252" t="e">
        <f>VLOOKUP(O244,#REF!,2,0)</f>
        <v>#REF!</v>
      </c>
      <c r="M244" s="5"/>
      <c r="N244" s="6"/>
      <c r="O244" s="22" t="s">
        <v>591</v>
      </c>
      <c r="P244" s="7" t="b">
        <f t="shared" si="18"/>
        <v>1</v>
      </c>
      <c r="Q244" s="7" t="e">
        <f t="shared" si="16"/>
        <v>#REF!</v>
      </c>
    </row>
    <row r="245" spans="1:17" s="49" customFormat="1">
      <c r="A245" s="69"/>
      <c r="B245" s="69"/>
      <c r="C245" s="69"/>
      <c r="D245" s="69"/>
      <c r="E245" s="77"/>
      <c r="F245" s="15" t="s">
        <v>93</v>
      </c>
      <c r="G245" s="15" t="s">
        <v>15</v>
      </c>
      <c r="H245" s="15" t="s">
        <v>7</v>
      </c>
      <c r="I245" s="30" t="s">
        <v>1536</v>
      </c>
      <c r="J245" s="166" t="e">
        <f>VLOOKUP(K245,#REF!,2,0)</f>
        <v>#REF!</v>
      </c>
      <c r="K245" s="5" t="str">
        <f t="shared" si="15"/>
        <v>08 1 01 77250</v>
      </c>
      <c r="L245" s="252" t="e">
        <f>VLOOKUP(O245,#REF!,2,0)</f>
        <v>#REF!</v>
      </c>
      <c r="M245" s="5"/>
      <c r="N245" s="6"/>
      <c r="O245" s="22" t="s">
        <v>1400</v>
      </c>
      <c r="P245" s="7" t="b">
        <f t="shared" si="18"/>
        <v>1</v>
      </c>
      <c r="Q245" s="7" t="e">
        <f t="shared" si="16"/>
        <v>#REF!</v>
      </c>
    </row>
    <row r="246" spans="1:17" s="49" customFormat="1" ht="19.5">
      <c r="A246" s="196"/>
      <c r="B246" s="196"/>
      <c r="C246" s="197"/>
      <c r="D246" s="198"/>
      <c r="E246" s="199"/>
      <c r="F246" s="159" t="s">
        <v>93</v>
      </c>
      <c r="G246" s="159" t="s">
        <v>15</v>
      </c>
      <c r="H246" s="159" t="s">
        <v>37</v>
      </c>
      <c r="I246" s="159" t="s">
        <v>13</v>
      </c>
      <c r="J246" s="227" t="e">
        <f>VLOOKUP(K246,#REF!,2,0)</f>
        <v>#REF!</v>
      </c>
      <c r="K246" s="5" t="str">
        <f t="shared" si="15"/>
        <v>08 1 02 00000</v>
      </c>
      <c r="L246" s="252" t="e">
        <f>VLOOKUP(O246,#REF!,2,0)</f>
        <v>#REF!</v>
      </c>
      <c r="M246" s="5"/>
      <c r="N246" s="6"/>
      <c r="O246" s="45" t="s">
        <v>592</v>
      </c>
      <c r="P246" s="7" t="b">
        <f t="shared" si="18"/>
        <v>1</v>
      </c>
      <c r="Q246" s="7" t="e">
        <f t="shared" si="16"/>
        <v>#REF!</v>
      </c>
    </row>
    <row r="247" spans="1:17" s="49" customFormat="1">
      <c r="A247" s="69" t="s">
        <v>93</v>
      </c>
      <c r="B247" s="69" t="s">
        <v>15</v>
      </c>
      <c r="C247" s="69">
        <v>1138</v>
      </c>
      <c r="D247" s="69" t="s">
        <v>593</v>
      </c>
      <c r="E247" s="77" t="s">
        <v>594</v>
      </c>
      <c r="F247" s="15" t="s">
        <v>93</v>
      </c>
      <c r="G247" s="15" t="s">
        <v>15</v>
      </c>
      <c r="H247" s="15" t="s">
        <v>37</v>
      </c>
      <c r="I247" s="30" t="s">
        <v>22</v>
      </c>
      <c r="J247" s="166" t="e">
        <f>VLOOKUP(K247,#REF!,2,0)</f>
        <v>#REF!</v>
      </c>
      <c r="K247" s="5" t="str">
        <f t="shared" si="15"/>
        <v>08 1 02 11010</v>
      </c>
      <c r="L247" s="252" t="e">
        <f>VLOOKUP(O247,#REF!,2,0)</f>
        <v>#REF!</v>
      </c>
      <c r="M247" s="5"/>
      <c r="N247" s="6"/>
      <c r="O247" s="22" t="s">
        <v>595</v>
      </c>
      <c r="P247" s="7" t="b">
        <f t="shared" si="18"/>
        <v>1</v>
      </c>
      <c r="Q247" s="7" t="e">
        <f t="shared" si="16"/>
        <v>#REF!</v>
      </c>
    </row>
    <row r="248" spans="1:17">
      <c r="A248" s="69"/>
      <c r="B248" s="69"/>
      <c r="C248" s="69"/>
      <c r="D248" s="69"/>
      <c r="E248" s="77"/>
      <c r="F248" s="15" t="s">
        <v>93</v>
      </c>
      <c r="G248" s="15" t="s">
        <v>15</v>
      </c>
      <c r="H248" s="15" t="s">
        <v>37</v>
      </c>
      <c r="I248" s="30" t="s">
        <v>1536</v>
      </c>
      <c r="J248" s="166" t="e">
        <f>VLOOKUP(K248,#REF!,2,0)</f>
        <v>#REF!</v>
      </c>
      <c r="K248" s="5" t="str">
        <f t="shared" si="15"/>
        <v>08 1 02 77250</v>
      </c>
      <c r="L248" s="252" t="e">
        <f>VLOOKUP(O248,#REF!,2,0)</f>
        <v>#REF!</v>
      </c>
      <c r="O248" s="22" t="s">
        <v>1402</v>
      </c>
      <c r="P248" s="7" t="b">
        <f t="shared" si="18"/>
        <v>1</v>
      </c>
      <c r="Q248" s="7" t="e">
        <f t="shared" si="16"/>
        <v>#REF!</v>
      </c>
    </row>
    <row r="249" spans="1:17" ht="37.5">
      <c r="A249" s="81" t="s">
        <v>93</v>
      </c>
      <c r="B249" s="81" t="s">
        <v>94</v>
      </c>
      <c r="C249" s="81" t="s">
        <v>9</v>
      </c>
      <c r="D249" s="81" t="s">
        <v>596</v>
      </c>
      <c r="E249" s="96" t="s">
        <v>597</v>
      </c>
      <c r="F249" s="25" t="s">
        <v>93</v>
      </c>
      <c r="G249" s="25" t="s">
        <v>94</v>
      </c>
      <c r="H249" s="25" t="s">
        <v>12</v>
      </c>
      <c r="I249" s="25" t="s">
        <v>13</v>
      </c>
      <c r="J249" s="230" t="e">
        <f>VLOOKUP(K249,#REF!,2,0)</f>
        <v>#REF!</v>
      </c>
      <c r="K249" s="5" t="str">
        <f t="shared" si="15"/>
        <v>08 2 00 00000</v>
      </c>
      <c r="L249" s="252" t="e">
        <f>VLOOKUP(O249,#REF!,2,0)</f>
        <v>#REF!</v>
      </c>
      <c r="O249" s="12" t="s">
        <v>598</v>
      </c>
      <c r="P249" s="7" t="b">
        <f t="shared" si="18"/>
        <v>1</v>
      </c>
      <c r="Q249" s="7" t="e">
        <f t="shared" si="16"/>
        <v>#REF!</v>
      </c>
    </row>
    <row r="250" spans="1:17" ht="19.5">
      <c r="A250" s="196"/>
      <c r="B250" s="196"/>
      <c r="C250" s="197"/>
      <c r="D250" s="198"/>
      <c r="E250" s="199"/>
      <c r="F250" s="159" t="s">
        <v>93</v>
      </c>
      <c r="G250" s="159" t="s">
        <v>94</v>
      </c>
      <c r="H250" s="159" t="s">
        <v>7</v>
      </c>
      <c r="I250" s="159" t="s">
        <v>13</v>
      </c>
      <c r="J250" s="227" t="e">
        <f>VLOOKUP(K250,#REF!,2,0)</f>
        <v>#REF!</v>
      </c>
      <c r="K250" s="5" t="str">
        <f t="shared" si="15"/>
        <v>08 2 01 00000</v>
      </c>
      <c r="L250" s="252" t="e">
        <f>VLOOKUP(O250,#REF!,2,0)</f>
        <v>#REF!</v>
      </c>
      <c r="O250" s="45" t="s">
        <v>599</v>
      </c>
      <c r="P250" s="7" t="b">
        <f t="shared" si="18"/>
        <v>1</v>
      </c>
      <c r="Q250" s="7" t="e">
        <f t="shared" si="16"/>
        <v>#REF!</v>
      </c>
    </row>
    <row r="251" spans="1:17" ht="38.25" thickBot="1">
      <c r="A251" s="69" t="s">
        <v>93</v>
      </c>
      <c r="B251" s="69" t="s">
        <v>94</v>
      </c>
      <c r="C251" s="69">
        <v>2042</v>
      </c>
      <c r="D251" s="69" t="s">
        <v>600</v>
      </c>
      <c r="E251" s="77" t="s">
        <v>601</v>
      </c>
      <c r="F251" s="15" t="s">
        <v>93</v>
      </c>
      <c r="G251" s="15" t="s">
        <v>94</v>
      </c>
      <c r="H251" s="15" t="s">
        <v>7</v>
      </c>
      <c r="I251" s="15" t="s">
        <v>602</v>
      </c>
      <c r="J251" s="166" t="e">
        <f>VLOOKUP(K251,#REF!,2,0)</f>
        <v>#REF!</v>
      </c>
      <c r="K251" s="5" t="str">
        <f t="shared" si="15"/>
        <v>08 2 01 20420</v>
      </c>
      <c r="L251" s="252" t="e">
        <f>VLOOKUP(O251,#REF!,2,0)</f>
        <v>#REF!</v>
      </c>
      <c r="O251" s="22" t="s">
        <v>603</v>
      </c>
      <c r="P251" s="7" t="b">
        <f>K251=O251</f>
        <v>1</v>
      </c>
      <c r="Q251" s="7" t="e">
        <f t="shared" si="16"/>
        <v>#REF!</v>
      </c>
    </row>
    <row r="252" spans="1:17" s="27" customFormat="1" ht="38.25" thickBot="1">
      <c r="A252" s="196"/>
      <c r="B252" s="196"/>
      <c r="C252" s="197"/>
      <c r="D252" s="198"/>
      <c r="E252" s="199"/>
      <c r="F252" s="159" t="s">
        <v>93</v>
      </c>
      <c r="G252" s="159" t="s">
        <v>94</v>
      </c>
      <c r="H252" s="159" t="s">
        <v>37</v>
      </c>
      <c r="I252" s="159" t="s">
        <v>13</v>
      </c>
      <c r="J252" s="231" t="s">
        <v>1583</v>
      </c>
      <c r="K252" s="5" t="str">
        <f t="shared" si="15"/>
        <v>08 2 02 00000</v>
      </c>
      <c r="L252" s="252" t="e">
        <f>VLOOKUP(O252,#REF!,2,0)</f>
        <v>#REF!</v>
      </c>
      <c r="M252" s="5"/>
      <c r="N252" s="6"/>
      <c r="P252" s="7" t="b">
        <f t="shared" ref="P252:P315" si="19">K252=O252</f>
        <v>0</v>
      </c>
      <c r="Q252" s="7" t="e">
        <f t="shared" si="16"/>
        <v>#REF!</v>
      </c>
    </row>
    <row r="253" spans="1:17" ht="75.75" thickBot="1">
      <c r="A253" s="69" t="s">
        <v>93</v>
      </c>
      <c r="B253" s="69" t="s">
        <v>94</v>
      </c>
      <c r="C253" s="69">
        <v>2044</v>
      </c>
      <c r="D253" s="69" t="s">
        <v>604</v>
      </c>
      <c r="E253" s="77" t="s">
        <v>605</v>
      </c>
      <c r="F253" s="15" t="s">
        <v>93</v>
      </c>
      <c r="G253" s="15" t="s">
        <v>94</v>
      </c>
      <c r="H253" s="15" t="s">
        <v>37</v>
      </c>
      <c r="I253" s="15" t="s">
        <v>606</v>
      </c>
      <c r="J253" s="228" t="s">
        <v>605</v>
      </c>
      <c r="K253" s="5" t="str">
        <f t="shared" si="15"/>
        <v>08 2 02 20440</v>
      </c>
      <c r="L253" s="252" t="e">
        <f>VLOOKUP(O253,#REF!,2,0)</f>
        <v>#REF!</v>
      </c>
      <c r="P253" s="7" t="b">
        <f t="shared" si="19"/>
        <v>0</v>
      </c>
      <c r="Q253" s="7" t="e">
        <f t="shared" si="16"/>
        <v>#REF!</v>
      </c>
    </row>
    <row r="254" spans="1:17" ht="57" thickBot="1">
      <c r="A254" s="196"/>
      <c r="B254" s="196"/>
      <c r="C254" s="197"/>
      <c r="D254" s="198"/>
      <c r="E254" s="199"/>
      <c r="F254" s="159" t="s">
        <v>93</v>
      </c>
      <c r="G254" s="159" t="s">
        <v>94</v>
      </c>
      <c r="H254" s="159" t="s">
        <v>48</v>
      </c>
      <c r="I254" s="159" t="s">
        <v>13</v>
      </c>
      <c r="J254" s="231" t="s">
        <v>1582</v>
      </c>
      <c r="K254" s="5" t="str">
        <f t="shared" si="15"/>
        <v>08 2 03 00000</v>
      </c>
      <c r="L254" s="252" t="e">
        <f>VLOOKUP(O254,#REF!,2,0)</f>
        <v>#REF!</v>
      </c>
      <c r="N254" s="27"/>
      <c r="O254" s="22"/>
      <c r="P254" s="7" t="b">
        <f t="shared" si="19"/>
        <v>0</v>
      </c>
      <c r="Q254" s="7" t="e">
        <f t="shared" si="16"/>
        <v>#REF!</v>
      </c>
    </row>
    <row r="255" spans="1:17" ht="62.25" customHeight="1">
      <c r="A255" s="69" t="s">
        <v>93</v>
      </c>
      <c r="B255" s="69" t="s">
        <v>94</v>
      </c>
      <c r="C255" s="69">
        <v>2042</v>
      </c>
      <c r="D255" s="69" t="s">
        <v>600</v>
      </c>
      <c r="E255" s="77" t="s">
        <v>601</v>
      </c>
      <c r="F255" s="15" t="s">
        <v>93</v>
      </c>
      <c r="G255" s="15" t="s">
        <v>94</v>
      </c>
      <c r="H255" s="15" t="s">
        <v>48</v>
      </c>
      <c r="I255" s="15" t="s">
        <v>606</v>
      </c>
      <c r="J255" s="229" t="s">
        <v>605</v>
      </c>
      <c r="K255" s="5" t="str">
        <f t="shared" si="15"/>
        <v>08 2 03 20440</v>
      </c>
      <c r="L255" s="252" t="e">
        <f>VLOOKUP(O255,#REF!,2,0)</f>
        <v>#REF!</v>
      </c>
      <c r="O255" s="22"/>
      <c r="P255" s="7" t="b">
        <f t="shared" si="19"/>
        <v>0</v>
      </c>
      <c r="Q255" s="7" t="e">
        <f t="shared" si="16"/>
        <v>#REF!</v>
      </c>
    </row>
    <row r="256" spans="1:17" ht="19.5">
      <c r="A256" s="196"/>
      <c r="B256" s="196"/>
      <c r="C256" s="197"/>
      <c r="D256" s="198"/>
      <c r="E256" s="199"/>
      <c r="F256" s="159" t="s">
        <v>93</v>
      </c>
      <c r="G256" s="159" t="s">
        <v>94</v>
      </c>
      <c r="H256" s="159" t="s">
        <v>53</v>
      </c>
      <c r="I256" s="159" t="s">
        <v>13</v>
      </c>
      <c r="J256" s="227" t="e">
        <f>VLOOKUP(K256,#REF!,2,0)</f>
        <v>#REF!</v>
      </c>
      <c r="K256" s="5" t="str">
        <f t="shared" si="15"/>
        <v>08 2 04 00000</v>
      </c>
      <c r="L256" s="252" t="e">
        <f>VLOOKUP(O256,#REF!,2,0)</f>
        <v>#REF!</v>
      </c>
      <c r="O256" s="45" t="s">
        <v>607</v>
      </c>
      <c r="P256" s="7" t="b">
        <f t="shared" si="19"/>
        <v>1</v>
      </c>
      <c r="Q256" s="7" t="e">
        <f t="shared" si="16"/>
        <v>#REF!</v>
      </c>
    </row>
    <row r="257" spans="1:17" ht="131.25">
      <c r="A257" s="69" t="s">
        <v>93</v>
      </c>
      <c r="B257" s="69" t="s">
        <v>94</v>
      </c>
      <c r="C257" s="69">
        <v>2043</v>
      </c>
      <c r="D257" s="69" t="s">
        <v>608</v>
      </c>
      <c r="E257" s="77" t="s">
        <v>609</v>
      </c>
      <c r="F257" s="15" t="s">
        <v>93</v>
      </c>
      <c r="G257" s="15" t="s">
        <v>94</v>
      </c>
      <c r="H257" s="15" t="s">
        <v>53</v>
      </c>
      <c r="I257" s="15" t="s">
        <v>610</v>
      </c>
      <c r="J257" s="166" t="e">
        <f>VLOOKUP(K257,#REF!,2,0)</f>
        <v>#REF!</v>
      </c>
      <c r="K257" s="5" t="str">
        <f t="shared" si="15"/>
        <v>08 2 04 60120</v>
      </c>
      <c r="L257" s="252" t="e">
        <f>VLOOKUP(O257,#REF!,2,0)</f>
        <v>#REF!</v>
      </c>
      <c r="O257" s="22" t="s">
        <v>611</v>
      </c>
      <c r="P257" s="7" t="b">
        <f t="shared" si="19"/>
        <v>1</v>
      </c>
      <c r="Q257" s="7" t="e">
        <f t="shared" si="16"/>
        <v>#REF!</v>
      </c>
    </row>
    <row r="258" spans="1:17" ht="37.5">
      <c r="A258" s="81" t="s">
        <v>93</v>
      </c>
      <c r="B258" s="81" t="s">
        <v>316</v>
      </c>
      <c r="C258" s="81" t="s">
        <v>9</v>
      </c>
      <c r="D258" s="81" t="s">
        <v>612</v>
      </c>
      <c r="E258" s="96" t="s">
        <v>613</v>
      </c>
      <c r="F258" s="25" t="s">
        <v>93</v>
      </c>
      <c r="G258" s="25" t="s">
        <v>316</v>
      </c>
      <c r="H258" s="25" t="s">
        <v>12</v>
      </c>
      <c r="I258" s="25" t="s">
        <v>13</v>
      </c>
      <c r="J258" s="230" t="e">
        <f>VLOOKUP(K258,#REF!,2,0)</f>
        <v>#REF!</v>
      </c>
      <c r="K258" s="5" t="str">
        <f t="shared" si="15"/>
        <v>08 3 00 00000</v>
      </c>
      <c r="L258" s="252" t="e">
        <f>VLOOKUP(O258,#REF!,2,0)</f>
        <v>#REF!</v>
      </c>
      <c r="O258" s="12" t="s">
        <v>614</v>
      </c>
      <c r="P258" s="7" t="b">
        <f t="shared" si="19"/>
        <v>1</v>
      </c>
      <c r="Q258" s="7" t="e">
        <f t="shared" si="16"/>
        <v>#REF!</v>
      </c>
    </row>
    <row r="259" spans="1:17" ht="19.5">
      <c r="A259" s="196"/>
      <c r="B259" s="196"/>
      <c r="C259" s="197"/>
      <c r="D259" s="198"/>
      <c r="E259" s="199"/>
      <c r="F259" s="159" t="s">
        <v>93</v>
      </c>
      <c r="G259" s="159" t="s">
        <v>316</v>
      </c>
      <c r="H259" s="159" t="s">
        <v>7</v>
      </c>
      <c r="I259" s="159" t="s">
        <v>13</v>
      </c>
      <c r="J259" s="227" t="e">
        <f>VLOOKUP(K259,#REF!,2,0)</f>
        <v>#REF!</v>
      </c>
      <c r="K259" s="5" t="str">
        <f t="shared" si="15"/>
        <v>08 3 01 00000</v>
      </c>
      <c r="L259" s="252" t="e">
        <f>VLOOKUP(O259,#REF!,2,0)</f>
        <v>#REF!</v>
      </c>
      <c r="O259" s="45" t="s">
        <v>615</v>
      </c>
      <c r="P259" s="7" t="b">
        <f t="shared" si="19"/>
        <v>1</v>
      </c>
      <c r="Q259" s="7" t="e">
        <f t="shared" si="16"/>
        <v>#REF!</v>
      </c>
    </row>
    <row r="260" spans="1:17" ht="69.75" customHeight="1">
      <c r="A260" s="69" t="s">
        <v>93</v>
      </c>
      <c r="B260" s="69">
        <v>3</v>
      </c>
      <c r="C260" s="69" t="s">
        <v>616</v>
      </c>
      <c r="D260" s="69" t="s">
        <v>617</v>
      </c>
      <c r="E260" s="77" t="s">
        <v>618</v>
      </c>
      <c r="F260" s="15" t="s">
        <v>93</v>
      </c>
      <c r="G260" s="15" t="s">
        <v>316</v>
      </c>
      <c r="H260" s="15" t="s">
        <v>7</v>
      </c>
      <c r="I260" s="15" t="s">
        <v>1584</v>
      </c>
      <c r="J260" s="166" t="e">
        <f>VLOOKUP(K260,#REF!,2,0)</f>
        <v>#REF!</v>
      </c>
      <c r="K260" s="5" t="str">
        <f t="shared" si="15"/>
        <v>08 3 01 40050</v>
      </c>
      <c r="L260" s="252" t="e">
        <f>VLOOKUP(O260,#REF!,2,0)</f>
        <v>#REF!</v>
      </c>
      <c r="O260" s="45" t="s">
        <v>1408</v>
      </c>
      <c r="P260" s="7" t="b">
        <f t="shared" si="19"/>
        <v>1</v>
      </c>
      <c r="Q260" s="7" t="e">
        <f t="shared" si="16"/>
        <v>#REF!</v>
      </c>
    </row>
    <row r="261" spans="1:17">
      <c r="A261" s="69"/>
      <c r="B261" s="69"/>
      <c r="C261" s="69"/>
      <c r="D261" s="69"/>
      <c r="E261" s="77"/>
      <c r="F261" s="15" t="s">
        <v>93</v>
      </c>
      <c r="G261" s="15" t="s">
        <v>316</v>
      </c>
      <c r="H261" s="15" t="s">
        <v>7</v>
      </c>
      <c r="I261" s="15" t="s">
        <v>1585</v>
      </c>
      <c r="J261" s="166" t="e">
        <f>VLOOKUP(K261,#REF!,2,0)</f>
        <v>#REF!</v>
      </c>
      <c r="K261" s="5" t="str">
        <f t="shared" si="15"/>
        <v>08 3 01 S7000</v>
      </c>
      <c r="L261" s="252" t="e">
        <f>VLOOKUP(O261,#REF!,2,0)</f>
        <v>#REF!</v>
      </c>
      <c r="O261" s="45" t="s">
        <v>1409</v>
      </c>
      <c r="P261" s="7" t="b">
        <f t="shared" si="19"/>
        <v>1</v>
      </c>
      <c r="Q261" s="7" t="e">
        <f t="shared" si="16"/>
        <v>#REF!</v>
      </c>
    </row>
    <row r="262" spans="1:17" ht="45">
      <c r="A262" s="78" t="s">
        <v>580</v>
      </c>
      <c r="B262" s="78" t="s">
        <v>8</v>
      </c>
      <c r="C262" s="79" t="s">
        <v>9</v>
      </c>
      <c r="D262" s="80" t="s">
        <v>619</v>
      </c>
      <c r="E262" s="95" t="s">
        <v>620</v>
      </c>
      <c r="F262" s="9" t="s">
        <v>580</v>
      </c>
      <c r="G262" s="9" t="s">
        <v>8</v>
      </c>
      <c r="H262" s="9" t="s">
        <v>12</v>
      </c>
      <c r="I262" s="9" t="s">
        <v>13</v>
      </c>
      <c r="J262" s="163" t="e">
        <f>VLOOKUP(K262,#REF!,2,0)</f>
        <v>#REF!</v>
      </c>
      <c r="K262" s="5" t="str">
        <f t="shared" si="15"/>
        <v>09 0 00 00000</v>
      </c>
      <c r="L262" s="252" t="e">
        <f>VLOOKUP(O262,#REF!,2,0)</f>
        <v>#REF!</v>
      </c>
      <c r="O262" s="11" t="s">
        <v>621</v>
      </c>
      <c r="P262" s="7" t="b">
        <f t="shared" si="19"/>
        <v>1</v>
      </c>
      <c r="Q262" s="7" t="e">
        <f t="shared" si="16"/>
        <v>#REF!</v>
      </c>
    </row>
    <row r="263" spans="1:17" s="53" customFormat="1" ht="37.5">
      <c r="A263" s="81" t="s">
        <v>580</v>
      </c>
      <c r="B263" s="81" t="s">
        <v>105</v>
      </c>
      <c r="C263" s="82" t="s">
        <v>9</v>
      </c>
      <c r="D263" s="83" t="s">
        <v>622</v>
      </c>
      <c r="E263" s="162" t="s">
        <v>623</v>
      </c>
      <c r="F263" s="25" t="s">
        <v>580</v>
      </c>
      <c r="G263" s="25" t="s">
        <v>105</v>
      </c>
      <c r="H263" s="25" t="s">
        <v>12</v>
      </c>
      <c r="I263" s="25" t="s">
        <v>13</v>
      </c>
      <c r="J263" s="164" t="e">
        <f>VLOOKUP(K263,#REF!,2,0)</f>
        <v>#REF!</v>
      </c>
      <c r="K263" s="5" t="str">
        <f t="shared" si="15"/>
        <v>09 Б 00 00000</v>
      </c>
      <c r="L263" s="252" t="e">
        <f>VLOOKUP(O263,#REF!,2,0)</f>
        <v>#REF!</v>
      </c>
      <c r="M263" s="5"/>
      <c r="N263" s="6"/>
      <c r="O263" s="12" t="s">
        <v>624</v>
      </c>
      <c r="P263" s="7" t="b">
        <f t="shared" si="19"/>
        <v>1</v>
      </c>
      <c r="Q263" s="7" t="e">
        <f t="shared" si="16"/>
        <v>#REF!</v>
      </c>
    </row>
    <row r="264" spans="1:17" ht="19.5">
      <c r="A264" s="196"/>
      <c r="B264" s="196"/>
      <c r="C264" s="197"/>
      <c r="D264" s="198"/>
      <c r="E264" s="199"/>
      <c r="F264" s="159" t="s">
        <v>580</v>
      </c>
      <c r="G264" s="159" t="s">
        <v>105</v>
      </c>
      <c r="H264" s="159" t="s">
        <v>7</v>
      </c>
      <c r="I264" s="159" t="s">
        <v>13</v>
      </c>
      <c r="J264" s="200" t="e">
        <f>VLOOKUP(K264,#REF!,2,0)</f>
        <v>#REF!</v>
      </c>
      <c r="K264" s="5" t="str">
        <f t="shared" ref="K264:K327" si="20">CONCATENATE(F264," ",G264," ",H264," ",I264)</f>
        <v>09 Б 01 00000</v>
      </c>
      <c r="L264" s="252" t="e">
        <f>VLOOKUP(O264,#REF!,2,0)</f>
        <v>#REF!</v>
      </c>
      <c r="O264" s="45" t="s">
        <v>626</v>
      </c>
      <c r="P264" s="7" t="b">
        <f t="shared" si="19"/>
        <v>1</v>
      </c>
      <c r="Q264" s="7" t="e">
        <f t="shared" ref="Q264:Q327" si="21">J264=L264</f>
        <v>#REF!</v>
      </c>
    </row>
    <row r="265" spans="1:17" s="53" customFormat="1" ht="49.5" customHeight="1">
      <c r="A265" s="69" t="s">
        <v>580</v>
      </c>
      <c r="B265" s="69" t="s">
        <v>105</v>
      </c>
      <c r="C265" s="69">
        <v>2023</v>
      </c>
      <c r="D265" s="69" t="s">
        <v>627</v>
      </c>
      <c r="E265" s="77" t="s">
        <v>628</v>
      </c>
      <c r="F265" s="15" t="s">
        <v>580</v>
      </c>
      <c r="G265" s="15" t="s">
        <v>105</v>
      </c>
      <c r="H265" s="15" t="s">
        <v>7</v>
      </c>
      <c r="I265" s="15" t="s">
        <v>629</v>
      </c>
      <c r="J265" s="229" t="s">
        <v>628</v>
      </c>
      <c r="K265" s="5" t="str">
        <f t="shared" si="20"/>
        <v>09 Б 01 20230</v>
      </c>
      <c r="L265" s="252" t="e">
        <f>VLOOKUP(O265,#REF!,2,0)</f>
        <v>#REF!</v>
      </c>
      <c r="M265" s="5"/>
      <c r="O265" s="45"/>
      <c r="P265" s="7" t="b">
        <f t="shared" si="19"/>
        <v>0</v>
      </c>
      <c r="Q265" s="7" t="e">
        <f t="shared" si="21"/>
        <v>#REF!</v>
      </c>
    </row>
    <row r="266" spans="1:17" s="53" customFormat="1" ht="59.25" customHeight="1">
      <c r="A266" s="69" t="s">
        <v>580</v>
      </c>
      <c r="B266" s="69" t="s">
        <v>105</v>
      </c>
      <c r="C266" s="69">
        <v>2046</v>
      </c>
      <c r="D266" s="69" t="s">
        <v>630</v>
      </c>
      <c r="E266" s="77" t="s">
        <v>631</v>
      </c>
      <c r="F266" s="15" t="s">
        <v>580</v>
      </c>
      <c r="G266" s="15" t="s">
        <v>105</v>
      </c>
      <c r="H266" s="15" t="s">
        <v>7</v>
      </c>
      <c r="I266" s="15" t="s">
        <v>632</v>
      </c>
      <c r="J266" s="166" t="e">
        <f>VLOOKUP(K266,#REF!,2,0)</f>
        <v>#REF!</v>
      </c>
      <c r="K266" s="5" t="str">
        <f t="shared" si="20"/>
        <v>09 Б 01 20460</v>
      </c>
      <c r="L266" s="252" t="e">
        <f>VLOOKUP(O266,#REF!,2,0)</f>
        <v>#REF!</v>
      </c>
      <c r="M266" s="5"/>
      <c r="N266" s="6"/>
      <c r="O266" s="50" t="s">
        <v>633</v>
      </c>
      <c r="P266" s="7" t="b">
        <f t="shared" si="19"/>
        <v>1</v>
      </c>
      <c r="Q266" s="7" t="e">
        <f t="shared" si="21"/>
        <v>#REF!</v>
      </c>
    </row>
    <row r="267" spans="1:17" s="53" customFormat="1" ht="58.5" customHeight="1">
      <c r="A267" s="196"/>
      <c r="B267" s="196"/>
      <c r="C267" s="197"/>
      <c r="D267" s="198"/>
      <c r="E267" s="199"/>
      <c r="F267" s="159" t="s">
        <v>580</v>
      </c>
      <c r="G267" s="159" t="s">
        <v>105</v>
      </c>
      <c r="H267" s="159" t="s">
        <v>37</v>
      </c>
      <c r="I267" s="159" t="s">
        <v>13</v>
      </c>
      <c r="J267" s="200" t="e">
        <f>VLOOKUP(K267,#REF!,2,0)</f>
        <v>#REF!</v>
      </c>
      <c r="K267" s="5" t="str">
        <f t="shared" si="20"/>
        <v>09 Б 02 00000</v>
      </c>
      <c r="L267" s="252" t="e">
        <f>VLOOKUP(O267,#REF!,2,0)</f>
        <v>#REF!</v>
      </c>
      <c r="M267" s="5"/>
      <c r="O267" s="45" t="s">
        <v>635</v>
      </c>
      <c r="P267" s="7" t="b">
        <f t="shared" si="19"/>
        <v>1</v>
      </c>
      <c r="Q267" s="7" t="e">
        <f t="shared" si="21"/>
        <v>#REF!</v>
      </c>
    </row>
    <row r="268" spans="1:17" s="53" customFormat="1" ht="59.25" customHeight="1">
      <c r="A268" s="69" t="s">
        <v>580</v>
      </c>
      <c r="B268" s="69" t="s">
        <v>105</v>
      </c>
      <c r="C268" s="69">
        <v>2023</v>
      </c>
      <c r="D268" s="69" t="s">
        <v>627</v>
      </c>
      <c r="E268" s="77" t="s">
        <v>628</v>
      </c>
      <c r="F268" s="15" t="s">
        <v>580</v>
      </c>
      <c r="G268" s="15" t="s">
        <v>105</v>
      </c>
      <c r="H268" s="15" t="s">
        <v>37</v>
      </c>
      <c r="I268" s="15" t="s">
        <v>629</v>
      </c>
      <c r="J268" s="166" t="e">
        <f>VLOOKUP(K268,#REF!,2,0)</f>
        <v>#REF!</v>
      </c>
      <c r="K268" s="5" t="str">
        <f t="shared" si="20"/>
        <v>09 Б 02 20230</v>
      </c>
      <c r="L268" s="252" t="e">
        <f>VLOOKUP(O268,#REF!,2,0)</f>
        <v>#REF!</v>
      </c>
      <c r="M268" s="5"/>
      <c r="O268" s="50" t="s">
        <v>636</v>
      </c>
      <c r="P268" s="7" t="b">
        <f t="shared" si="19"/>
        <v>1</v>
      </c>
      <c r="Q268" s="7" t="e">
        <f t="shared" si="21"/>
        <v>#REF!</v>
      </c>
    </row>
    <row r="269" spans="1:17" s="53" customFormat="1" ht="58.5" customHeight="1">
      <c r="A269" s="69" t="s">
        <v>580</v>
      </c>
      <c r="B269" s="69" t="s">
        <v>105</v>
      </c>
      <c r="C269" s="69">
        <v>2046</v>
      </c>
      <c r="D269" s="69" t="s">
        <v>630</v>
      </c>
      <c r="E269" s="77" t="s">
        <v>631</v>
      </c>
      <c r="F269" s="15" t="s">
        <v>580</v>
      </c>
      <c r="G269" s="15" t="s">
        <v>105</v>
      </c>
      <c r="H269" s="15" t="s">
        <v>37</v>
      </c>
      <c r="I269" s="15" t="s">
        <v>632</v>
      </c>
      <c r="J269" s="166" t="e">
        <f>VLOOKUP(K269,#REF!,2,0)</f>
        <v>#REF!</v>
      </c>
      <c r="K269" s="5" t="str">
        <f t="shared" si="20"/>
        <v>09 Б 02 20460</v>
      </c>
      <c r="L269" s="252" t="e">
        <f>VLOOKUP(O269,#REF!,2,0)</f>
        <v>#REF!</v>
      </c>
      <c r="M269" s="5"/>
      <c r="O269" s="50" t="s">
        <v>637</v>
      </c>
      <c r="P269" s="7" t="b">
        <f t="shared" si="19"/>
        <v>1</v>
      </c>
      <c r="Q269" s="7" t="e">
        <f t="shared" si="21"/>
        <v>#REF!</v>
      </c>
    </row>
    <row r="270" spans="1:17" s="53" customFormat="1" ht="72" customHeight="1" thickBot="1">
      <c r="A270" s="196"/>
      <c r="B270" s="196"/>
      <c r="C270" s="197"/>
      <c r="D270" s="198"/>
      <c r="E270" s="199"/>
      <c r="F270" s="159" t="s">
        <v>580</v>
      </c>
      <c r="G270" s="159" t="s">
        <v>105</v>
      </c>
      <c r="H270" s="159" t="s">
        <v>48</v>
      </c>
      <c r="I270" s="159" t="s">
        <v>13</v>
      </c>
      <c r="J270" s="200" t="e">
        <f>VLOOKUP(K270,#REF!,2,0)</f>
        <v>#REF!</v>
      </c>
      <c r="K270" s="5" t="str">
        <f t="shared" si="20"/>
        <v>09 Б 03 00000</v>
      </c>
      <c r="L270" s="252" t="e">
        <f>VLOOKUP(O270,#REF!,2,0)</f>
        <v>#REF!</v>
      </c>
      <c r="M270" s="5"/>
      <c r="O270" s="45" t="s">
        <v>639</v>
      </c>
      <c r="P270" s="7" t="b">
        <f t="shared" si="19"/>
        <v>1</v>
      </c>
      <c r="Q270" s="7" t="e">
        <f t="shared" si="21"/>
        <v>#REF!</v>
      </c>
    </row>
    <row r="271" spans="1:17" s="27" customFormat="1" ht="19.5" thickBot="1">
      <c r="A271" s="69" t="s">
        <v>580</v>
      </c>
      <c r="B271" s="69" t="s">
        <v>105</v>
      </c>
      <c r="C271" s="69">
        <v>2023</v>
      </c>
      <c r="D271" s="69" t="s">
        <v>627</v>
      </c>
      <c r="E271" s="77" t="s">
        <v>628</v>
      </c>
      <c r="F271" s="15" t="s">
        <v>580</v>
      </c>
      <c r="G271" s="15" t="s">
        <v>105</v>
      </c>
      <c r="H271" s="15" t="s">
        <v>48</v>
      </c>
      <c r="I271" s="15" t="s">
        <v>629</v>
      </c>
      <c r="J271" s="229" t="s">
        <v>628</v>
      </c>
      <c r="K271" s="5" t="str">
        <f t="shared" si="20"/>
        <v>09 Б 03 20230</v>
      </c>
      <c r="L271" s="252" t="e">
        <f>VLOOKUP(O271,#REF!,2,0)</f>
        <v>#REF!</v>
      </c>
      <c r="M271" s="5"/>
      <c r="N271" s="53"/>
      <c r="O271" s="45"/>
      <c r="P271" s="7" t="b">
        <f t="shared" si="19"/>
        <v>0</v>
      </c>
      <c r="Q271" s="7" t="e">
        <f t="shared" si="21"/>
        <v>#REF!</v>
      </c>
    </row>
    <row r="272" spans="1:17" s="27" customFormat="1" ht="72.75" customHeight="1" thickBot="1">
      <c r="A272" s="69" t="s">
        <v>580</v>
      </c>
      <c r="B272" s="69" t="s">
        <v>105</v>
      </c>
      <c r="C272" s="69">
        <v>2046</v>
      </c>
      <c r="D272" s="69" t="s">
        <v>630</v>
      </c>
      <c r="E272" s="77" t="s">
        <v>631</v>
      </c>
      <c r="F272" s="15" t="s">
        <v>580</v>
      </c>
      <c r="G272" s="15" t="s">
        <v>105</v>
      </c>
      <c r="H272" s="15" t="s">
        <v>48</v>
      </c>
      <c r="I272" s="15" t="s">
        <v>632</v>
      </c>
      <c r="J272" s="166" t="e">
        <f>VLOOKUP(K272,#REF!,2,0)</f>
        <v>#REF!</v>
      </c>
      <c r="K272" s="5" t="str">
        <f t="shared" si="20"/>
        <v>09 Б 03 20460</v>
      </c>
      <c r="L272" s="252" t="e">
        <f>VLOOKUP(O272,#REF!,2,0)</f>
        <v>#REF!</v>
      </c>
      <c r="M272" s="5"/>
      <c r="N272" s="53"/>
      <c r="O272" s="50" t="s">
        <v>640</v>
      </c>
      <c r="P272" s="7" t="b">
        <f t="shared" si="19"/>
        <v>1</v>
      </c>
      <c r="Q272" s="7" t="e">
        <f t="shared" si="21"/>
        <v>#REF!</v>
      </c>
    </row>
    <row r="273" spans="1:17" ht="47.25" customHeight="1" thickBot="1">
      <c r="A273" s="196"/>
      <c r="B273" s="196"/>
      <c r="C273" s="197"/>
      <c r="D273" s="198"/>
      <c r="E273" s="199"/>
      <c r="F273" s="159" t="s">
        <v>580</v>
      </c>
      <c r="G273" s="159" t="s">
        <v>105</v>
      </c>
      <c r="H273" s="159" t="s">
        <v>53</v>
      </c>
      <c r="I273" s="159" t="s">
        <v>13</v>
      </c>
      <c r="J273" s="200" t="e">
        <f>VLOOKUP(K273,#REF!,2,0)</f>
        <v>#REF!</v>
      </c>
      <c r="K273" s="5" t="str">
        <f t="shared" si="20"/>
        <v>09 Б 04 00000</v>
      </c>
      <c r="L273" s="252" t="e">
        <f>VLOOKUP(O273,#REF!,2,0)</f>
        <v>#REF!</v>
      </c>
      <c r="N273" s="27"/>
      <c r="O273" s="45" t="s">
        <v>642</v>
      </c>
      <c r="P273" s="7" t="b">
        <f t="shared" si="19"/>
        <v>1</v>
      </c>
      <c r="Q273" s="7" t="e">
        <f t="shared" si="21"/>
        <v>#REF!</v>
      </c>
    </row>
    <row r="274" spans="1:17" ht="69.75" customHeight="1" thickBot="1">
      <c r="A274" s="69" t="s">
        <v>580</v>
      </c>
      <c r="B274" s="69" t="s">
        <v>105</v>
      </c>
      <c r="C274" s="69">
        <v>2023</v>
      </c>
      <c r="D274" s="69" t="s">
        <v>627</v>
      </c>
      <c r="E274" s="77" t="s">
        <v>628</v>
      </c>
      <c r="F274" s="15" t="s">
        <v>580</v>
      </c>
      <c r="G274" s="15" t="s">
        <v>105</v>
      </c>
      <c r="H274" s="15" t="s">
        <v>53</v>
      </c>
      <c r="I274" s="15" t="s">
        <v>629</v>
      </c>
      <c r="J274" s="229" t="s">
        <v>628</v>
      </c>
      <c r="K274" s="5" t="str">
        <f t="shared" si="20"/>
        <v>09 Б 04 20230</v>
      </c>
      <c r="L274" s="252" t="e">
        <f>VLOOKUP(O274,#REF!,2,0)</f>
        <v>#REF!</v>
      </c>
      <c r="N274" s="27"/>
      <c r="O274" s="45"/>
      <c r="P274" s="7" t="b">
        <f t="shared" si="19"/>
        <v>0</v>
      </c>
      <c r="Q274" s="7" t="e">
        <f t="shared" si="21"/>
        <v>#REF!</v>
      </c>
    </row>
    <row r="275" spans="1:17" ht="69.75" customHeight="1">
      <c r="A275" s="69" t="s">
        <v>580</v>
      </c>
      <c r="B275" s="69" t="s">
        <v>105</v>
      </c>
      <c r="C275" s="69">
        <v>2046</v>
      </c>
      <c r="D275" s="69" t="s">
        <v>630</v>
      </c>
      <c r="E275" s="77" t="s">
        <v>631</v>
      </c>
      <c r="F275" s="15" t="s">
        <v>580</v>
      </c>
      <c r="G275" s="15" t="s">
        <v>105</v>
      </c>
      <c r="H275" s="15" t="s">
        <v>53</v>
      </c>
      <c r="I275" s="15" t="s">
        <v>632</v>
      </c>
      <c r="J275" s="166" t="e">
        <f>VLOOKUP(K275,#REF!,2,0)</f>
        <v>#REF!</v>
      </c>
      <c r="K275" s="5" t="str">
        <f t="shared" si="20"/>
        <v>09 Б 04 20460</v>
      </c>
      <c r="L275" s="252" t="e">
        <f>VLOOKUP(O275,#REF!,2,0)</f>
        <v>#REF!</v>
      </c>
      <c r="O275" s="50" t="s">
        <v>643</v>
      </c>
      <c r="P275" s="7" t="b">
        <f t="shared" si="19"/>
        <v>1</v>
      </c>
      <c r="Q275" s="7" t="e">
        <f t="shared" si="21"/>
        <v>#REF!</v>
      </c>
    </row>
    <row r="276" spans="1:17" ht="69.75" customHeight="1">
      <c r="A276" s="196"/>
      <c r="B276" s="196"/>
      <c r="C276" s="197"/>
      <c r="D276" s="198"/>
      <c r="E276" s="199"/>
      <c r="F276" s="159" t="s">
        <v>580</v>
      </c>
      <c r="G276" s="159" t="s">
        <v>105</v>
      </c>
      <c r="H276" s="159" t="s">
        <v>62</v>
      </c>
      <c r="I276" s="159" t="s">
        <v>13</v>
      </c>
      <c r="J276" s="200" t="e">
        <f>VLOOKUP(K276,#REF!,2,0)</f>
        <v>#REF!</v>
      </c>
      <c r="K276" s="5" t="str">
        <f t="shared" si="20"/>
        <v>09 Б 05 00000</v>
      </c>
      <c r="L276" s="252" t="e">
        <f>VLOOKUP(O276,#REF!,2,0)</f>
        <v>#REF!</v>
      </c>
      <c r="O276" s="45" t="s">
        <v>645</v>
      </c>
      <c r="P276" s="7" t="b">
        <f t="shared" si="19"/>
        <v>1</v>
      </c>
      <c r="Q276" s="7" t="e">
        <f t="shared" si="21"/>
        <v>#REF!</v>
      </c>
    </row>
    <row r="277" spans="1:17">
      <c r="A277" s="69" t="s">
        <v>580</v>
      </c>
      <c r="B277" s="69" t="s">
        <v>105</v>
      </c>
      <c r="C277" s="69">
        <v>2023</v>
      </c>
      <c r="D277" s="69" t="s">
        <v>627</v>
      </c>
      <c r="E277" s="77" t="s">
        <v>628</v>
      </c>
      <c r="F277" s="15" t="s">
        <v>580</v>
      </c>
      <c r="G277" s="15" t="s">
        <v>105</v>
      </c>
      <c r="H277" s="15" t="s">
        <v>62</v>
      </c>
      <c r="I277" s="15" t="s">
        <v>629</v>
      </c>
      <c r="J277" s="229" t="s">
        <v>628</v>
      </c>
      <c r="K277" s="5" t="str">
        <f t="shared" si="20"/>
        <v>09 Б 05 20230</v>
      </c>
      <c r="L277" s="252" t="e">
        <f>VLOOKUP(O277,#REF!,2,0)</f>
        <v>#REF!</v>
      </c>
      <c r="O277" s="45"/>
      <c r="P277" s="7" t="b">
        <f t="shared" si="19"/>
        <v>0</v>
      </c>
      <c r="Q277" s="7" t="e">
        <f t="shared" si="21"/>
        <v>#REF!</v>
      </c>
    </row>
    <row r="278" spans="1:17" ht="69.75" customHeight="1">
      <c r="A278" s="69" t="s">
        <v>580</v>
      </c>
      <c r="B278" s="69" t="s">
        <v>105</v>
      </c>
      <c r="C278" s="69">
        <v>2046</v>
      </c>
      <c r="D278" s="69" t="s">
        <v>630</v>
      </c>
      <c r="E278" s="77" t="s">
        <v>631</v>
      </c>
      <c r="F278" s="15" t="s">
        <v>580</v>
      </c>
      <c r="G278" s="15" t="s">
        <v>105</v>
      </c>
      <c r="H278" s="15" t="s">
        <v>62</v>
      </c>
      <c r="I278" s="15" t="s">
        <v>632</v>
      </c>
      <c r="J278" s="166" t="e">
        <f>VLOOKUP(K278,#REF!,2,0)</f>
        <v>#REF!</v>
      </c>
      <c r="K278" s="5" t="str">
        <f t="shared" si="20"/>
        <v>09 Б 05 20460</v>
      </c>
      <c r="L278" s="252" t="e">
        <f>VLOOKUP(O278,#REF!,2,0)</f>
        <v>#REF!</v>
      </c>
      <c r="O278" s="50" t="s">
        <v>646</v>
      </c>
      <c r="P278" s="7" t="b">
        <f t="shared" si="19"/>
        <v>1</v>
      </c>
      <c r="Q278" s="7" t="e">
        <f t="shared" si="21"/>
        <v>#REF!</v>
      </c>
    </row>
    <row r="279" spans="1:17" ht="48.75" customHeight="1">
      <c r="A279" s="196"/>
      <c r="B279" s="196"/>
      <c r="C279" s="197"/>
      <c r="D279" s="198"/>
      <c r="E279" s="199"/>
      <c r="F279" s="159" t="s">
        <v>580</v>
      </c>
      <c r="G279" s="159" t="s">
        <v>105</v>
      </c>
      <c r="H279" s="159" t="s">
        <v>68</v>
      </c>
      <c r="I279" s="159" t="s">
        <v>13</v>
      </c>
      <c r="J279" s="200" t="e">
        <f>VLOOKUP(K279,#REF!,2,0)</f>
        <v>#REF!</v>
      </c>
      <c r="K279" s="5" t="str">
        <f t="shared" si="20"/>
        <v>09 Б 06 00000</v>
      </c>
      <c r="L279" s="252" t="e">
        <f>VLOOKUP(O279,#REF!,2,0)</f>
        <v>#REF!</v>
      </c>
      <c r="O279" s="45" t="s">
        <v>648</v>
      </c>
      <c r="P279" s="7" t="b">
        <f t="shared" si="19"/>
        <v>1</v>
      </c>
      <c r="Q279" s="7" t="e">
        <f t="shared" si="21"/>
        <v>#REF!</v>
      </c>
    </row>
    <row r="280" spans="1:17" ht="37.5">
      <c r="A280" s="69" t="s">
        <v>580</v>
      </c>
      <c r="B280" s="69" t="s">
        <v>105</v>
      </c>
      <c r="C280" s="69">
        <v>1122</v>
      </c>
      <c r="D280" s="69" t="s">
        <v>649</v>
      </c>
      <c r="E280" s="77" t="s">
        <v>650</v>
      </c>
      <c r="F280" s="15" t="s">
        <v>580</v>
      </c>
      <c r="G280" s="15" t="s">
        <v>105</v>
      </c>
      <c r="H280" s="15" t="s">
        <v>68</v>
      </c>
      <c r="I280" s="30" t="s">
        <v>22</v>
      </c>
      <c r="J280" s="166" t="e">
        <f>VLOOKUP(K280,#REF!,2,0)</f>
        <v>#REF!</v>
      </c>
      <c r="K280" s="5" t="str">
        <f t="shared" si="20"/>
        <v>09 Б 06 11010</v>
      </c>
      <c r="L280" s="252" t="e">
        <f>VLOOKUP(O280,#REF!,2,0)</f>
        <v>#REF!</v>
      </c>
      <c r="O280" s="50" t="s">
        <v>651</v>
      </c>
      <c r="P280" s="7" t="b">
        <f t="shared" si="19"/>
        <v>1</v>
      </c>
      <c r="Q280" s="7" t="e">
        <f t="shared" si="21"/>
        <v>#REF!</v>
      </c>
    </row>
    <row r="281" spans="1:17" ht="69.75" customHeight="1">
      <c r="A281" s="78" t="s">
        <v>652</v>
      </c>
      <c r="B281" s="78" t="s">
        <v>8</v>
      </c>
      <c r="C281" s="79" t="s">
        <v>9</v>
      </c>
      <c r="D281" s="80" t="s">
        <v>653</v>
      </c>
      <c r="E281" s="95" t="s">
        <v>654</v>
      </c>
      <c r="F281" s="9" t="s">
        <v>652</v>
      </c>
      <c r="G281" s="9" t="s">
        <v>8</v>
      </c>
      <c r="H281" s="9" t="s">
        <v>12</v>
      </c>
      <c r="I281" s="9" t="s">
        <v>13</v>
      </c>
      <c r="J281" s="163" t="e">
        <f>VLOOKUP(K281,#REF!,2,0)</f>
        <v>#REF!</v>
      </c>
      <c r="K281" s="5" t="str">
        <f t="shared" si="20"/>
        <v>10 0 00 00000</v>
      </c>
      <c r="L281" s="252" t="e">
        <f>VLOOKUP(O281,#REF!,2,0)</f>
        <v>#REF!</v>
      </c>
      <c r="O281" s="11" t="s">
        <v>655</v>
      </c>
      <c r="P281" s="7" t="b">
        <f t="shared" si="19"/>
        <v>1</v>
      </c>
      <c r="Q281" s="7" t="e">
        <f t="shared" si="21"/>
        <v>#REF!</v>
      </c>
    </row>
    <row r="282" spans="1:17" ht="75">
      <c r="A282" s="81" t="s">
        <v>652</v>
      </c>
      <c r="B282" s="81" t="s">
        <v>105</v>
      </c>
      <c r="C282" s="82" t="s">
        <v>9</v>
      </c>
      <c r="D282" s="83" t="s">
        <v>656</v>
      </c>
      <c r="E282" s="96" t="s">
        <v>657</v>
      </c>
      <c r="F282" s="25" t="s">
        <v>652</v>
      </c>
      <c r="G282" s="25" t="s">
        <v>105</v>
      </c>
      <c r="H282" s="25" t="s">
        <v>12</v>
      </c>
      <c r="I282" s="25" t="s">
        <v>13</v>
      </c>
      <c r="J282" s="170" t="e">
        <f>VLOOKUP(K282,#REF!,2,0)</f>
        <v>#REF!</v>
      </c>
      <c r="K282" s="5" t="str">
        <f t="shared" si="20"/>
        <v>10 Б 00 00000</v>
      </c>
      <c r="L282" s="252" t="e">
        <f>VLOOKUP(O282,#REF!,2,0)</f>
        <v>#REF!</v>
      </c>
      <c r="O282" s="12" t="s">
        <v>658</v>
      </c>
      <c r="P282" s="7" t="b">
        <f t="shared" si="19"/>
        <v>1</v>
      </c>
      <c r="Q282" s="7" t="e">
        <f t="shared" si="21"/>
        <v>#REF!</v>
      </c>
    </row>
    <row r="283" spans="1:17" ht="69.75" customHeight="1">
      <c r="A283" s="196"/>
      <c r="B283" s="196"/>
      <c r="C283" s="197"/>
      <c r="D283" s="198"/>
      <c r="E283" s="199"/>
      <c r="F283" s="159" t="s">
        <v>652</v>
      </c>
      <c r="G283" s="159" t="s">
        <v>105</v>
      </c>
      <c r="H283" s="159" t="s">
        <v>7</v>
      </c>
      <c r="I283" s="159" t="s">
        <v>13</v>
      </c>
      <c r="J283" s="200" t="e">
        <f>VLOOKUP(K283,#REF!,2,0)</f>
        <v>#REF!</v>
      </c>
      <c r="K283" s="5" t="str">
        <f t="shared" si="20"/>
        <v>10 Б 01 00000</v>
      </c>
      <c r="L283" s="252" t="e">
        <f>VLOOKUP(O283,#REF!,2,0)</f>
        <v>#REF!</v>
      </c>
      <c r="O283" s="45" t="s">
        <v>659</v>
      </c>
      <c r="P283" s="7" t="b">
        <f t="shared" si="19"/>
        <v>1</v>
      </c>
      <c r="Q283" s="7" t="e">
        <f t="shared" si="21"/>
        <v>#REF!</v>
      </c>
    </row>
    <row r="284" spans="1:17">
      <c r="A284" s="69" t="s">
        <v>652</v>
      </c>
      <c r="B284" s="69" t="s">
        <v>105</v>
      </c>
      <c r="C284" s="69">
        <v>2002</v>
      </c>
      <c r="D284" s="69" t="s">
        <v>660</v>
      </c>
      <c r="E284" s="77" t="s">
        <v>661</v>
      </c>
      <c r="F284" s="15" t="s">
        <v>652</v>
      </c>
      <c r="G284" s="15" t="s">
        <v>105</v>
      </c>
      <c r="H284" s="15" t="s">
        <v>7</v>
      </c>
      <c r="I284" s="15" t="s">
        <v>662</v>
      </c>
      <c r="J284" s="166" t="e">
        <f>VLOOKUP(K284,#REF!,2,0)</f>
        <v>#REF!</v>
      </c>
      <c r="K284" s="5" t="str">
        <f t="shared" si="20"/>
        <v>10 Б 01 20020</v>
      </c>
      <c r="L284" s="252" t="e">
        <f>VLOOKUP(O284,#REF!,2,0)</f>
        <v>#REF!</v>
      </c>
      <c r="O284" s="45" t="s">
        <v>663</v>
      </c>
      <c r="P284" s="7" t="b">
        <f t="shared" si="19"/>
        <v>1</v>
      </c>
      <c r="Q284" s="7" t="e">
        <f t="shared" si="21"/>
        <v>#REF!</v>
      </c>
    </row>
    <row r="285" spans="1:17" s="54" customFormat="1" ht="66.75" customHeight="1">
      <c r="A285" s="196"/>
      <c r="B285" s="196"/>
      <c r="C285" s="197"/>
      <c r="D285" s="198"/>
      <c r="E285" s="199"/>
      <c r="F285" s="159" t="s">
        <v>652</v>
      </c>
      <c r="G285" s="159" t="s">
        <v>105</v>
      </c>
      <c r="H285" s="159" t="s">
        <v>37</v>
      </c>
      <c r="I285" s="159" t="s">
        <v>13</v>
      </c>
      <c r="J285" s="200" t="e">
        <f>VLOOKUP(K285,#REF!,2,0)</f>
        <v>#REF!</v>
      </c>
      <c r="K285" s="5" t="str">
        <f t="shared" si="20"/>
        <v>10 Б 02 00000</v>
      </c>
      <c r="L285" s="252" t="e">
        <f>VLOOKUP(O285,#REF!,2,0)</f>
        <v>#REF!</v>
      </c>
      <c r="M285" s="5"/>
      <c r="N285" s="6"/>
      <c r="O285" s="45" t="s">
        <v>664</v>
      </c>
      <c r="P285" s="7" t="b">
        <f t="shared" si="19"/>
        <v>1</v>
      </c>
      <c r="Q285" s="7" t="e">
        <f t="shared" si="21"/>
        <v>#REF!</v>
      </c>
    </row>
    <row r="286" spans="1:17" s="54" customFormat="1" ht="66.75" customHeight="1">
      <c r="A286" s="69" t="s">
        <v>652</v>
      </c>
      <c r="B286" s="69" t="s">
        <v>105</v>
      </c>
      <c r="C286" s="69">
        <v>2005</v>
      </c>
      <c r="D286" s="69" t="s">
        <v>665</v>
      </c>
      <c r="E286" s="77" t="s">
        <v>666</v>
      </c>
      <c r="F286" s="15" t="s">
        <v>652</v>
      </c>
      <c r="G286" s="15" t="s">
        <v>105</v>
      </c>
      <c r="H286" s="15" t="s">
        <v>37</v>
      </c>
      <c r="I286" s="15" t="s">
        <v>667</v>
      </c>
      <c r="J286" s="166" t="e">
        <f>VLOOKUP(K286,#REF!,2,0)</f>
        <v>#REF!</v>
      </c>
      <c r="K286" s="5" t="str">
        <f t="shared" si="20"/>
        <v>10 Б 02 20050</v>
      </c>
      <c r="L286" s="252" t="e">
        <f>VLOOKUP(O286,#REF!,2,0)</f>
        <v>#REF!</v>
      </c>
      <c r="M286" s="5"/>
      <c r="N286" s="6"/>
      <c r="O286" s="45" t="s">
        <v>668</v>
      </c>
      <c r="P286" s="7" t="b">
        <f t="shared" si="19"/>
        <v>1</v>
      </c>
      <c r="Q286" s="7" t="e">
        <f t="shared" si="21"/>
        <v>#REF!</v>
      </c>
    </row>
    <row r="287" spans="1:17" ht="19.5">
      <c r="A287" s="196"/>
      <c r="B287" s="196"/>
      <c r="C287" s="197"/>
      <c r="D287" s="198"/>
      <c r="E287" s="199"/>
      <c r="F287" s="159" t="s">
        <v>652</v>
      </c>
      <c r="G287" s="159" t="s">
        <v>105</v>
      </c>
      <c r="H287" s="159" t="s">
        <v>48</v>
      </c>
      <c r="I287" s="159" t="s">
        <v>13</v>
      </c>
      <c r="J287" s="200" t="e">
        <f>VLOOKUP(K287,#REF!,2,0)</f>
        <v>#REF!</v>
      </c>
      <c r="K287" s="5" t="str">
        <f t="shared" si="20"/>
        <v>10 Б 03 00000</v>
      </c>
      <c r="L287" s="252" t="e">
        <f>VLOOKUP(O287,#REF!,2,0)</f>
        <v>#REF!</v>
      </c>
      <c r="N287" s="54"/>
      <c r="O287" s="45" t="s">
        <v>669</v>
      </c>
      <c r="P287" s="7" t="b">
        <f t="shared" si="19"/>
        <v>1</v>
      </c>
      <c r="Q287" s="7" t="e">
        <f t="shared" si="21"/>
        <v>#REF!</v>
      </c>
    </row>
    <row r="288" spans="1:17">
      <c r="A288" s="69" t="s">
        <v>652</v>
      </c>
      <c r="B288" s="69" t="s">
        <v>105</v>
      </c>
      <c r="C288" s="69">
        <v>2001</v>
      </c>
      <c r="D288" s="69" t="s">
        <v>670</v>
      </c>
      <c r="E288" s="77" t="s">
        <v>671</v>
      </c>
      <c r="F288" s="15" t="s">
        <v>652</v>
      </c>
      <c r="G288" s="15" t="s">
        <v>105</v>
      </c>
      <c r="H288" s="15" t="s">
        <v>48</v>
      </c>
      <c r="I288" s="15" t="s">
        <v>672</v>
      </c>
      <c r="J288" s="166" t="e">
        <f>VLOOKUP(K288,#REF!,2,0)</f>
        <v>#REF!</v>
      </c>
      <c r="K288" s="5" t="str">
        <f t="shared" si="20"/>
        <v>10 Б 03 20010</v>
      </c>
      <c r="L288" s="252" t="e">
        <f>VLOOKUP(O288,#REF!,2,0)</f>
        <v>#REF!</v>
      </c>
      <c r="N288" s="54"/>
      <c r="O288" s="45" t="s">
        <v>673</v>
      </c>
      <c r="P288" s="7" t="b">
        <f t="shared" si="19"/>
        <v>1</v>
      </c>
      <c r="Q288" s="7" t="e">
        <f t="shared" si="21"/>
        <v>#REF!</v>
      </c>
    </row>
    <row r="289" spans="1:17" s="54" customFormat="1" ht="90">
      <c r="A289" s="78" t="s">
        <v>674</v>
      </c>
      <c r="B289" s="78" t="s">
        <v>8</v>
      </c>
      <c r="C289" s="79" t="s">
        <v>9</v>
      </c>
      <c r="D289" s="80" t="s">
        <v>675</v>
      </c>
      <c r="E289" s="95" t="s">
        <v>676</v>
      </c>
      <c r="F289" s="209" t="s">
        <v>674</v>
      </c>
      <c r="G289" s="210" t="s">
        <v>8</v>
      </c>
      <c r="H289" s="9" t="s">
        <v>12</v>
      </c>
      <c r="I289" s="9" t="s">
        <v>13</v>
      </c>
      <c r="J289" s="163" t="e">
        <f>VLOOKUP(K289,#REF!,2,0)</f>
        <v>#REF!</v>
      </c>
      <c r="K289" s="5" t="str">
        <f t="shared" si="20"/>
        <v>11 0 00 00000</v>
      </c>
      <c r="L289" s="252" t="e">
        <f>VLOOKUP(O289,#REF!,2,0)</f>
        <v>#REF!</v>
      </c>
      <c r="M289" s="5"/>
      <c r="N289" s="6"/>
      <c r="O289" s="11" t="s">
        <v>677</v>
      </c>
      <c r="P289" s="7" t="b">
        <f t="shared" si="19"/>
        <v>1</v>
      </c>
      <c r="Q289" s="7" t="e">
        <f t="shared" si="21"/>
        <v>#REF!</v>
      </c>
    </row>
    <row r="290" spans="1:17" ht="75">
      <c r="A290" s="81" t="s">
        <v>674</v>
      </c>
      <c r="B290" s="81" t="s">
        <v>105</v>
      </c>
      <c r="C290" s="82" t="s">
        <v>9</v>
      </c>
      <c r="D290" s="83" t="s">
        <v>678</v>
      </c>
      <c r="E290" s="96" t="s">
        <v>657</v>
      </c>
      <c r="F290" s="211" t="s">
        <v>674</v>
      </c>
      <c r="G290" s="212" t="s">
        <v>105</v>
      </c>
      <c r="H290" s="25" t="s">
        <v>12</v>
      </c>
      <c r="I290" s="25" t="s">
        <v>13</v>
      </c>
      <c r="J290" s="170" t="e">
        <f>VLOOKUP(K290,#REF!,2,0)</f>
        <v>#REF!</v>
      </c>
      <c r="K290" s="5" t="str">
        <f t="shared" si="20"/>
        <v>11 Б 00 00000</v>
      </c>
      <c r="L290" s="252" t="e">
        <f>VLOOKUP(O290,#REF!,2,0)</f>
        <v>#REF!</v>
      </c>
      <c r="O290" s="12" t="s">
        <v>679</v>
      </c>
      <c r="P290" s="7" t="b">
        <f t="shared" si="19"/>
        <v>1</v>
      </c>
      <c r="Q290" s="7" t="e">
        <f t="shared" si="21"/>
        <v>#REF!</v>
      </c>
    </row>
    <row r="291" spans="1:17" s="54" customFormat="1" ht="56.25" customHeight="1">
      <c r="A291" s="196"/>
      <c r="B291" s="196"/>
      <c r="C291" s="197"/>
      <c r="D291" s="198"/>
      <c r="E291" s="199"/>
      <c r="F291" s="213" t="s">
        <v>674</v>
      </c>
      <c r="G291" s="214" t="s">
        <v>105</v>
      </c>
      <c r="H291" s="213" t="s">
        <v>7</v>
      </c>
      <c r="I291" s="213" t="s">
        <v>13</v>
      </c>
      <c r="J291" s="200" t="e">
        <f>VLOOKUP(K291,#REF!,2,0)</f>
        <v>#REF!</v>
      </c>
      <c r="K291" s="5" t="str">
        <f t="shared" si="20"/>
        <v>11 Б 01 00000</v>
      </c>
      <c r="L291" s="252" t="e">
        <f>VLOOKUP(O291,#REF!,2,0)</f>
        <v>#REF!</v>
      </c>
      <c r="M291" s="5"/>
      <c r="O291" s="45" t="s">
        <v>680</v>
      </c>
      <c r="P291" s="7" t="b">
        <f t="shared" si="19"/>
        <v>1</v>
      </c>
      <c r="Q291" s="7" t="e">
        <f t="shared" si="21"/>
        <v>#REF!</v>
      </c>
    </row>
    <row r="292" spans="1:17" ht="56.25">
      <c r="A292" s="69">
        <v>11</v>
      </c>
      <c r="B292" s="69" t="s">
        <v>105</v>
      </c>
      <c r="C292" s="70">
        <v>2003</v>
      </c>
      <c r="D292" s="71" t="s">
        <v>681</v>
      </c>
      <c r="E292" s="77" t="s">
        <v>682</v>
      </c>
      <c r="F292" s="51" t="s">
        <v>674</v>
      </c>
      <c r="G292" s="52" t="s">
        <v>105</v>
      </c>
      <c r="H292" s="51" t="s">
        <v>7</v>
      </c>
      <c r="I292" s="51" t="s">
        <v>683</v>
      </c>
      <c r="J292" s="166" t="e">
        <f>VLOOKUP(K292,#REF!,2,0)</f>
        <v>#REF!</v>
      </c>
      <c r="K292" s="5" t="str">
        <f t="shared" si="20"/>
        <v>11 Б 01 20030</v>
      </c>
      <c r="L292" s="252" t="e">
        <f>VLOOKUP(O292,#REF!,2,0)</f>
        <v>#REF!</v>
      </c>
      <c r="O292" s="45" t="s">
        <v>684</v>
      </c>
      <c r="P292" s="7" t="b">
        <f t="shared" si="19"/>
        <v>1</v>
      </c>
      <c r="Q292" s="7" t="e">
        <f t="shared" si="21"/>
        <v>#REF!</v>
      </c>
    </row>
    <row r="293" spans="1:17" ht="37.5">
      <c r="A293" s="69">
        <v>11</v>
      </c>
      <c r="B293" s="69" t="s">
        <v>105</v>
      </c>
      <c r="C293" s="70">
        <v>2007</v>
      </c>
      <c r="D293" s="71" t="s">
        <v>685</v>
      </c>
      <c r="E293" s="77" t="s">
        <v>686</v>
      </c>
      <c r="F293" s="51" t="s">
        <v>674</v>
      </c>
      <c r="G293" s="52" t="s">
        <v>105</v>
      </c>
      <c r="H293" s="51" t="s">
        <v>7</v>
      </c>
      <c r="I293" s="51" t="s">
        <v>687</v>
      </c>
      <c r="J293" s="166" t="e">
        <f>VLOOKUP(K293,#REF!,2,0)</f>
        <v>#REF!</v>
      </c>
      <c r="K293" s="5" t="str">
        <f t="shared" si="20"/>
        <v>11 Б 01 20070</v>
      </c>
      <c r="L293" s="252" t="e">
        <f>VLOOKUP(O293,#REF!,2,0)</f>
        <v>#REF!</v>
      </c>
      <c r="N293" s="54"/>
      <c r="O293" s="45" t="s">
        <v>688</v>
      </c>
      <c r="P293" s="7" t="b">
        <f t="shared" si="19"/>
        <v>1</v>
      </c>
      <c r="Q293" s="7" t="e">
        <f t="shared" si="21"/>
        <v>#REF!</v>
      </c>
    </row>
    <row r="294" spans="1:17" ht="37.5">
      <c r="A294" s="69">
        <v>11</v>
      </c>
      <c r="B294" s="69" t="s">
        <v>105</v>
      </c>
      <c r="C294" s="70">
        <v>2084</v>
      </c>
      <c r="D294" s="71" t="s">
        <v>689</v>
      </c>
      <c r="E294" s="77" t="s">
        <v>690</v>
      </c>
      <c r="F294" s="51" t="s">
        <v>674</v>
      </c>
      <c r="G294" s="52" t="s">
        <v>105</v>
      </c>
      <c r="H294" s="51" t="s">
        <v>7</v>
      </c>
      <c r="I294" s="51" t="s">
        <v>691</v>
      </c>
      <c r="J294" s="166" t="e">
        <f>VLOOKUP(K294,#REF!,2,0)</f>
        <v>#REF!</v>
      </c>
      <c r="K294" s="5" t="str">
        <f t="shared" si="20"/>
        <v>11 Б 01 20840</v>
      </c>
      <c r="L294" s="252" t="e">
        <f>VLOOKUP(O294,#REF!,2,0)</f>
        <v>#REF!</v>
      </c>
      <c r="O294" s="45" t="s">
        <v>692</v>
      </c>
      <c r="P294" s="7" t="b">
        <f t="shared" si="19"/>
        <v>1</v>
      </c>
      <c r="Q294" s="7" t="e">
        <f t="shared" si="21"/>
        <v>#REF!</v>
      </c>
    </row>
    <row r="295" spans="1:17" ht="19.5">
      <c r="A295" s="196"/>
      <c r="B295" s="196"/>
      <c r="C295" s="197"/>
      <c r="D295" s="198"/>
      <c r="E295" s="199"/>
      <c r="F295" s="213" t="s">
        <v>674</v>
      </c>
      <c r="G295" s="214" t="s">
        <v>105</v>
      </c>
      <c r="H295" s="213" t="s">
        <v>37</v>
      </c>
      <c r="I295" s="213" t="s">
        <v>13</v>
      </c>
      <c r="J295" s="200" t="e">
        <f>VLOOKUP(K295,#REF!,2,0)</f>
        <v>#REF!</v>
      </c>
      <c r="K295" s="5" t="str">
        <f t="shared" si="20"/>
        <v>11 Б 02 00000</v>
      </c>
      <c r="L295" s="252" t="e">
        <f>VLOOKUP(O295,#REF!,2,0)</f>
        <v>#REF!</v>
      </c>
      <c r="O295" s="45" t="s">
        <v>693</v>
      </c>
      <c r="P295" s="7" t="b">
        <f t="shared" si="19"/>
        <v>1</v>
      </c>
      <c r="Q295" s="7" t="e">
        <f t="shared" si="21"/>
        <v>#REF!</v>
      </c>
    </row>
    <row r="296" spans="1:17" ht="37.5">
      <c r="A296" s="69">
        <v>11</v>
      </c>
      <c r="B296" s="69" t="s">
        <v>105</v>
      </c>
      <c r="C296" s="70">
        <v>2018</v>
      </c>
      <c r="D296" s="71" t="s">
        <v>694</v>
      </c>
      <c r="E296" s="77" t="s">
        <v>695</v>
      </c>
      <c r="F296" s="51" t="s">
        <v>674</v>
      </c>
      <c r="G296" s="52" t="s">
        <v>105</v>
      </c>
      <c r="H296" s="51" t="s">
        <v>37</v>
      </c>
      <c r="I296" s="51" t="s">
        <v>696</v>
      </c>
      <c r="J296" s="166" t="e">
        <f>VLOOKUP(K296,#REF!,2,0)</f>
        <v>#REF!</v>
      </c>
      <c r="K296" s="5" t="str">
        <f t="shared" si="20"/>
        <v>11 Б 02 20180</v>
      </c>
      <c r="L296" s="252" t="e">
        <f>VLOOKUP(O296,#REF!,2,0)</f>
        <v>#REF!</v>
      </c>
      <c r="O296" s="45" t="s">
        <v>697</v>
      </c>
      <c r="P296" s="7" t="b">
        <f t="shared" si="19"/>
        <v>1</v>
      </c>
      <c r="Q296" s="7" t="e">
        <f t="shared" si="21"/>
        <v>#REF!</v>
      </c>
    </row>
    <row r="297" spans="1:17" ht="19.5">
      <c r="A297" s="196"/>
      <c r="B297" s="196"/>
      <c r="C297" s="197"/>
      <c r="D297" s="198"/>
      <c r="E297" s="199"/>
      <c r="F297" s="213" t="s">
        <v>674</v>
      </c>
      <c r="G297" s="214" t="s">
        <v>105</v>
      </c>
      <c r="H297" s="213" t="s">
        <v>48</v>
      </c>
      <c r="I297" s="213" t="s">
        <v>13</v>
      </c>
      <c r="J297" s="200" t="e">
        <f>VLOOKUP(K297,#REF!,2,0)</f>
        <v>#REF!</v>
      </c>
      <c r="K297" s="5" t="str">
        <f t="shared" si="20"/>
        <v>11 Б 03 00000</v>
      </c>
      <c r="L297" s="252" t="e">
        <f>VLOOKUP(O297,#REF!,2,0)</f>
        <v>#REF!</v>
      </c>
      <c r="O297" s="45" t="s">
        <v>698</v>
      </c>
      <c r="P297" s="7" t="b">
        <f t="shared" si="19"/>
        <v>1</v>
      </c>
      <c r="Q297" s="7" t="e">
        <f t="shared" si="21"/>
        <v>#REF!</v>
      </c>
    </row>
    <row r="298" spans="1:17" ht="56.25">
      <c r="A298" s="69" t="s">
        <v>674</v>
      </c>
      <c r="B298" s="69" t="s">
        <v>105</v>
      </c>
      <c r="C298" s="70">
        <v>2034</v>
      </c>
      <c r="D298" s="71" t="s">
        <v>699</v>
      </c>
      <c r="E298" s="77" t="s">
        <v>700</v>
      </c>
      <c r="F298" s="51" t="s">
        <v>674</v>
      </c>
      <c r="G298" s="52" t="s">
        <v>105</v>
      </c>
      <c r="H298" s="51" t="s">
        <v>48</v>
      </c>
      <c r="I298" s="51" t="s">
        <v>701</v>
      </c>
      <c r="J298" s="166" t="e">
        <f>VLOOKUP(K298,#REF!,2,0)</f>
        <v>#REF!</v>
      </c>
      <c r="K298" s="5" t="str">
        <f t="shared" si="20"/>
        <v>11 Б 03 20340</v>
      </c>
      <c r="L298" s="252" t="e">
        <f>VLOOKUP(O298,#REF!,2,0)</f>
        <v>#REF!</v>
      </c>
      <c r="O298" s="45" t="s">
        <v>702</v>
      </c>
      <c r="P298" s="7" t="b">
        <f t="shared" si="19"/>
        <v>1</v>
      </c>
      <c r="Q298" s="7" t="e">
        <f t="shared" si="21"/>
        <v>#REF!</v>
      </c>
    </row>
    <row r="299" spans="1:17" ht="45">
      <c r="A299" s="78" t="s">
        <v>703</v>
      </c>
      <c r="B299" s="78" t="s">
        <v>8</v>
      </c>
      <c r="C299" s="79" t="s">
        <v>9</v>
      </c>
      <c r="D299" s="80" t="s">
        <v>704</v>
      </c>
      <c r="E299" s="95" t="s">
        <v>705</v>
      </c>
      <c r="F299" s="9" t="s">
        <v>703</v>
      </c>
      <c r="G299" s="9" t="s">
        <v>8</v>
      </c>
      <c r="H299" s="9" t="s">
        <v>12</v>
      </c>
      <c r="I299" s="9" t="s">
        <v>13</v>
      </c>
      <c r="J299" s="163" t="e">
        <f>VLOOKUP(K299,#REF!,2,0)</f>
        <v>#REF!</v>
      </c>
      <c r="K299" s="5" t="str">
        <f t="shared" si="20"/>
        <v>12 0 00 00000</v>
      </c>
      <c r="L299" s="252" t="e">
        <f>VLOOKUP(O299,#REF!,2,0)</f>
        <v>#REF!</v>
      </c>
      <c r="O299" s="11" t="s">
        <v>706</v>
      </c>
      <c r="P299" s="7" t="b">
        <f t="shared" si="19"/>
        <v>1</v>
      </c>
      <c r="Q299" s="7" t="e">
        <f t="shared" si="21"/>
        <v>#REF!</v>
      </c>
    </row>
    <row r="300" spans="1:17" ht="37.5">
      <c r="A300" s="81" t="s">
        <v>703</v>
      </c>
      <c r="B300" s="81" t="s">
        <v>15</v>
      </c>
      <c r="C300" s="82" t="s">
        <v>9</v>
      </c>
      <c r="D300" s="83" t="s">
        <v>707</v>
      </c>
      <c r="E300" s="96" t="s">
        <v>708</v>
      </c>
      <c r="F300" s="25" t="s">
        <v>703</v>
      </c>
      <c r="G300" s="25" t="s">
        <v>15</v>
      </c>
      <c r="H300" s="25" t="s">
        <v>12</v>
      </c>
      <c r="I300" s="25" t="s">
        <v>13</v>
      </c>
      <c r="J300" s="170" t="e">
        <f>VLOOKUP(K300,#REF!,2,0)</f>
        <v>#REF!</v>
      </c>
      <c r="K300" s="5" t="str">
        <f t="shared" si="20"/>
        <v>12 1 00 00000</v>
      </c>
      <c r="L300" s="252" t="e">
        <f>VLOOKUP(O300,#REF!,2,0)</f>
        <v>#REF!</v>
      </c>
      <c r="O300" s="12" t="s">
        <v>709</v>
      </c>
      <c r="P300" s="7" t="b">
        <f t="shared" si="19"/>
        <v>1</v>
      </c>
      <c r="Q300" s="7" t="e">
        <f t="shared" si="21"/>
        <v>#REF!</v>
      </c>
    </row>
    <row r="301" spans="1:17" ht="19.5">
      <c r="A301" s="196"/>
      <c r="B301" s="196"/>
      <c r="C301" s="197"/>
      <c r="D301" s="198"/>
      <c r="E301" s="199"/>
      <c r="F301" s="159" t="s">
        <v>703</v>
      </c>
      <c r="G301" s="159" t="s">
        <v>15</v>
      </c>
      <c r="H301" s="159" t="s">
        <v>7</v>
      </c>
      <c r="I301" s="159" t="s">
        <v>13</v>
      </c>
      <c r="J301" s="200" t="e">
        <f>VLOOKUP(K301,#REF!,2,0)</f>
        <v>#REF!</v>
      </c>
      <c r="K301" s="5" t="str">
        <f t="shared" si="20"/>
        <v>12 1 01 00000</v>
      </c>
      <c r="L301" s="252" t="e">
        <f>VLOOKUP(O301,#REF!,2,0)</f>
        <v>#REF!</v>
      </c>
      <c r="O301" s="45" t="s">
        <v>710</v>
      </c>
      <c r="P301" s="7" t="b">
        <f t="shared" si="19"/>
        <v>1</v>
      </c>
      <c r="Q301" s="7" t="e">
        <f t="shared" si="21"/>
        <v>#REF!</v>
      </c>
    </row>
    <row r="302" spans="1:17" ht="37.5">
      <c r="A302" s="69">
        <v>12</v>
      </c>
      <c r="B302" s="69">
        <v>1</v>
      </c>
      <c r="C302" s="69">
        <v>2048</v>
      </c>
      <c r="D302" s="69" t="s">
        <v>711</v>
      </c>
      <c r="E302" s="77" t="s">
        <v>712</v>
      </c>
      <c r="F302" s="15" t="s">
        <v>703</v>
      </c>
      <c r="G302" s="15" t="s">
        <v>15</v>
      </c>
      <c r="H302" s="15" t="s">
        <v>7</v>
      </c>
      <c r="I302" s="15" t="s">
        <v>713</v>
      </c>
      <c r="J302" s="166" t="e">
        <f>VLOOKUP(K302,#REF!,2,0)</f>
        <v>#REF!</v>
      </c>
      <c r="K302" s="5" t="str">
        <f t="shared" si="20"/>
        <v>12 1 01 60130</v>
      </c>
      <c r="L302" s="252" t="e">
        <f>VLOOKUP(O302,#REF!,2,0)</f>
        <v>#REF!</v>
      </c>
      <c r="O302" s="45" t="s">
        <v>714</v>
      </c>
      <c r="P302" s="7" t="b">
        <f t="shared" si="19"/>
        <v>1</v>
      </c>
      <c r="Q302" s="7" t="e">
        <f t="shared" si="21"/>
        <v>#REF!</v>
      </c>
    </row>
    <row r="303" spans="1:17" ht="19.5">
      <c r="A303" s="196"/>
      <c r="B303" s="196"/>
      <c r="C303" s="197"/>
      <c r="D303" s="198"/>
      <c r="E303" s="199"/>
      <c r="F303" s="159" t="s">
        <v>703</v>
      </c>
      <c r="G303" s="159" t="s">
        <v>15</v>
      </c>
      <c r="H303" s="159" t="s">
        <v>37</v>
      </c>
      <c r="I303" s="159" t="s">
        <v>13</v>
      </c>
      <c r="J303" s="200" t="e">
        <f>VLOOKUP(K303,#REF!,2,0)</f>
        <v>#REF!</v>
      </c>
      <c r="K303" s="5" t="str">
        <f t="shared" si="20"/>
        <v>12 1 02 00000</v>
      </c>
      <c r="L303" s="252" t="e">
        <f>VLOOKUP(O303,#REF!,2,0)</f>
        <v>#REF!</v>
      </c>
      <c r="O303" s="45" t="s">
        <v>715</v>
      </c>
      <c r="P303" s="7" t="b">
        <f t="shared" si="19"/>
        <v>1</v>
      </c>
      <c r="Q303" s="7" t="e">
        <f t="shared" si="21"/>
        <v>#REF!</v>
      </c>
    </row>
    <row r="304" spans="1:17" s="55" customFormat="1" ht="37.5">
      <c r="A304" s="69">
        <v>12</v>
      </c>
      <c r="B304" s="69">
        <v>1</v>
      </c>
      <c r="C304" s="69">
        <v>2048</v>
      </c>
      <c r="D304" s="69" t="s">
        <v>711</v>
      </c>
      <c r="E304" s="77" t="s">
        <v>712</v>
      </c>
      <c r="F304" s="15" t="s">
        <v>703</v>
      </c>
      <c r="G304" s="15" t="s">
        <v>15</v>
      </c>
      <c r="H304" s="15" t="s">
        <v>37</v>
      </c>
      <c r="I304" s="15" t="s">
        <v>716</v>
      </c>
      <c r="J304" s="166" t="e">
        <f>VLOOKUP(K304,#REF!,2,0)</f>
        <v>#REF!</v>
      </c>
      <c r="K304" s="5" t="str">
        <f t="shared" si="20"/>
        <v>12 1 02 20480</v>
      </c>
      <c r="L304" s="252" t="e">
        <f>VLOOKUP(O304,#REF!,2,0)</f>
        <v>#REF!</v>
      </c>
      <c r="M304" s="5"/>
      <c r="N304" s="6"/>
      <c r="O304" s="45" t="s">
        <v>718</v>
      </c>
      <c r="P304" s="7" t="b">
        <f t="shared" si="19"/>
        <v>1</v>
      </c>
      <c r="Q304" s="7" t="e">
        <f t="shared" si="21"/>
        <v>#REF!</v>
      </c>
    </row>
    <row r="305" spans="1:17" ht="19.5">
      <c r="A305" s="196"/>
      <c r="B305" s="196"/>
      <c r="C305" s="197"/>
      <c r="D305" s="198"/>
      <c r="E305" s="199"/>
      <c r="F305" s="159" t="s">
        <v>703</v>
      </c>
      <c r="G305" s="159" t="s">
        <v>15</v>
      </c>
      <c r="H305" s="159" t="s">
        <v>48</v>
      </c>
      <c r="I305" s="159" t="s">
        <v>13</v>
      </c>
      <c r="J305" s="200" t="e">
        <f>VLOOKUP(K305,#REF!,2,0)</f>
        <v>#REF!</v>
      </c>
      <c r="K305" s="5" t="str">
        <f t="shared" si="20"/>
        <v>12 1 03 00000</v>
      </c>
      <c r="L305" s="252" t="e">
        <f>VLOOKUP(O305,#REF!,2,0)</f>
        <v>#REF!</v>
      </c>
      <c r="O305" s="45" t="s">
        <v>719</v>
      </c>
      <c r="P305" s="7" t="b">
        <f t="shared" si="19"/>
        <v>1</v>
      </c>
      <c r="Q305" s="7" t="e">
        <f t="shared" si="21"/>
        <v>#REF!</v>
      </c>
    </row>
    <row r="306" spans="1:17" ht="37.5">
      <c r="A306" s="69">
        <v>12</v>
      </c>
      <c r="B306" s="69">
        <v>1</v>
      </c>
      <c r="C306" s="69">
        <v>2048</v>
      </c>
      <c r="D306" s="69" t="s">
        <v>711</v>
      </c>
      <c r="E306" s="77" t="s">
        <v>712</v>
      </c>
      <c r="F306" s="15" t="s">
        <v>703</v>
      </c>
      <c r="G306" s="15" t="s">
        <v>15</v>
      </c>
      <c r="H306" s="15" t="s">
        <v>48</v>
      </c>
      <c r="I306" s="15" t="s">
        <v>716</v>
      </c>
      <c r="J306" s="166" t="e">
        <f>VLOOKUP(K306,#REF!,2,0)</f>
        <v>#REF!</v>
      </c>
      <c r="K306" s="5" t="str">
        <f t="shared" si="20"/>
        <v>12 1 03 20480</v>
      </c>
      <c r="L306" s="252" t="e">
        <f>VLOOKUP(O306,#REF!,2,0)</f>
        <v>#REF!</v>
      </c>
      <c r="O306" s="45" t="s">
        <v>720</v>
      </c>
      <c r="P306" s="7" t="b">
        <f t="shared" si="19"/>
        <v>1</v>
      </c>
      <c r="Q306" s="7" t="e">
        <f t="shared" si="21"/>
        <v>#REF!</v>
      </c>
    </row>
    <row r="307" spans="1:17" ht="37.5">
      <c r="A307" s="81" t="s">
        <v>703</v>
      </c>
      <c r="B307" s="81" t="s">
        <v>94</v>
      </c>
      <c r="C307" s="82" t="s">
        <v>9</v>
      </c>
      <c r="D307" s="83" t="s">
        <v>721</v>
      </c>
      <c r="E307" s="96" t="s">
        <v>722</v>
      </c>
      <c r="F307" s="25" t="s">
        <v>703</v>
      </c>
      <c r="G307" s="25" t="s">
        <v>94</v>
      </c>
      <c r="H307" s="25" t="s">
        <v>12</v>
      </c>
      <c r="I307" s="25" t="s">
        <v>13</v>
      </c>
      <c r="J307" s="170" t="e">
        <f>VLOOKUP(K307,#REF!,2,0)</f>
        <v>#REF!</v>
      </c>
      <c r="K307" s="5" t="str">
        <f t="shared" si="20"/>
        <v>12 2 00 00000</v>
      </c>
      <c r="L307" s="252" t="e">
        <f>VLOOKUP(O307,#REF!,2,0)</f>
        <v>#REF!</v>
      </c>
      <c r="O307" s="12" t="s">
        <v>723</v>
      </c>
      <c r="P307" s="7" t="b">
        <f t="shared" si="19"/>
        <v>1</v>
      </c>
      <c r="Q307" s="7" t="e">
        <f t="shared" si="21"/>
        <v>#REF!</v>
      </c>
    </row>
    <row r="308" spans="1:17" ht="37.5">
      <c r="A308" s="196"/>
      <c r="B308" s="196"/>
      <c r="C308" s="197"/>
      <c r="D308" s="198"/>
      <c r="E308" s="199"/>
      <c r="F308" s="159" t="s">
        <v>703</v>
      </c>
      <c r="G308" s="159" t="s">
        <v>94</v>
      </c>
      <c r="H308" s="159" t="s">
        <v>7</v>
      </c>
      <c r="I308" s="159" t="s">
        <v>13</v>
      </c>
      <c r="J308" s="200" t="s">
        <v>1586</v>
      </c>
      <c r="K308" s="5" t="str">
        <f t="shared" si="20"/>
        <v>12 2 01 00000</v>
      </c>
      <c r="L308" s="252" t="e">
        <f>VLOOKUP(O308,#REF!,2,0)</f>
        <v>#REF!</v>
      </c>
      <c r="O308" s="12"/>
      <c r="P308" s="7" t="b">
        <f t="shared" si="19"/>
        <v>0</v>
      </c>
      <c r="Q308" s="7" t="e">
        <f t="shared" si="21"/>
        <v>#REF!</v>
      </c>
    </row>
    <row r="309" spans="1:17" ht="37.5">
      <c r="A309" s="69">
        <v>12</v>
      </c>
      <c r="B309" s="69">
        <v>2</v>
      </c>
      <c r="C309" s="69">
        <v>2064</v>
      </c>
      <c r="D309" s="69" t="s">
        <v>724</v>
      </c>
      <c r="E309" s="77" t="s">
        <v>725</v>
      </c>
      <c r="F309" s="15" t="s">
        <v>703</v>
      </c>
      <c r="G309" s="15" t="s">
        <v>94</v>
      </c>
      <c r="H309" s="15" t="s">
        <v>7</v>
      </c>
      <c r="I309" s="15" t="s">
        <v>726</v>
      </c>
      <c r="J309" s="166" t="s">
        <v>725</v>
      </c>
      <c r="K309" s="5" t="str">
        <f t="shared" si="20"/>
        <v>12 2 01 20640</v>
      </c>
      <c r="L309" s="252" t="e">
        <f>VLOOKUP(O309,#REF!,2,0)</f>
        <v>#REF!</v>
      </c>
      <c r="O309" s="12"/>
      <c r="P309" s="7" t="b">
        <f t="shared" si="19"/>
        <v>0</v>
      </c>
      <c r="Q309" s="7" t="e">
        <f t="shared" si="21"/>
        <v>#REF!</v>
      </c>
    </row>
    <row r="310" spans="1:17" ht="19.5">
      <c r="A310" s="196"/>
      <c r="B310" s="196"/>
      <c r="C310" s="197"/>
      <c r="D310" s="198"/>
      <c r="E310" s="199"/>
      <c r="F310" s="159" t="s">
        <v>703</v>
      </c>
      <c r="G310" s="159" t="s">
        <v>94</v>
      </c>
      <c r="H310" s="159" t="s">
        <v>37</v>
      </c>
      <c r="I310" s="159" t="s">
        <v>13</v>
      </c>
      <c r="J310" s="200" t="e">
        <f>VLOOKUP(K310,#REF!,2,0)</f>
        <v>#REF!</v>
      </c>
      <c r="K310" s="5" t="str">
        <f t="shared" si="20"/>
        <v>12 2 02 00000</v>
      </c>
      <c r="L310" s="252" t="e">
        <f>VLOOKUP(O310,#REF!,2,0)</f>
        <v>#REF!</v>
      </c>
      <c r="O310" s="45" t="s">
        <v>727</v>
      </c>
      <c r="P310" s="7" t="b">
        <f t="shared" si="19"/>
        <v>1</v>
      </c>
      <c r="Q310" s="7" t="e">
        <f t="shared" si="21"/>
        <v>#REF!</v>
      </c>
    </row>
    <row r="311" spans="1:17" ht="37.5">
      <c r="A311" s="69">
        <v>12</v>
      </c>
      <c r="B311" s="69">
        <v>2</v>
      </c>
      <c r="C311" s="69">
        <v>2064</v>
      </c>
      <c r="D311" s="69" t="s">
        <v>724</v>
      </c>
      <c r="E311" s="77" t="s">
        <v>725</v>
      </c>
      <c r="F311" s="15" t="s">
        <v>703</v>
      </c>
      <c r="G311" s="15" t="s">
        <v>94</v>
      </c>
      <c r="H311" s="15" t="s">
        <v>37</v>
      </c>
      <c r="I311" s="15" t="s">
        <v>726</v>
      </c>
      <c r="J311" s="166" t="e">
        <f>VLOOKUP(K311,#REF!,2,0)</f>
        <v>#REF!</v>
      </c>
      <c r="K311" s="5" t="str">
        <f t="shared" si="20"/>
        <v>12 2 02 20640</v>
      </c>
      <c r="L311" s="252" t="e">
        <f>VLOOKUP(O311,#REF!,2,0)</f>
        <v>#REF!</v>
      </c>
      <c r="O311" s="45" t="s">
        <v>728</v>
      </c>
      <c r="P311" s="7" t="b">
        <f t="shared" si="19"/>
        <v>1</v>
      </c>
      <c r="Q311" s="7" t="e">
        <f t="shared" si="21"/>
        <v>#REF!</v>
      </c>
    </row>
    <row r="312" spans="1:17" ht="39" customHeight="1">
      <c r="A312" s="196"/>
      <c r="B312" s="196"/>
      <c r="C312" s="197"/>
      <c r="D312" s="198"/>
      <c r="E312" s="199"/>
      <c r="F312" s="159" t="s">
        <v>703</v>
      </c>
      <c r="G312" s="159" t="s">
        <v>94</v>
      </c>
      <c r="H312" s="159" t="s">
        <v>48</v>
      </c>
      <c r="I312" s="159" t="s">
        <v>13</v>
      </c>
      <c r="J312" s="200" t="e">
        <f>VLOOKUP(K312,#REF!,2,0)</f>
        <v>#REF!</v>
      </c>
      <c r="K312" s="5" t="str">
        <f t="shared" si="20"/>
        <v>12 2 03 00000</v>
      </c>
      <c r="L312" s="252" t="e">
        <f>VLOOKUP(O312,#REF!,2,0)</f>
        <v>#REF!</v>
      </c>
      <c r="O312" s="45" t="s">
        <v>729</v>
      </c>
      <c r="P312" s="7" t="b">
        <f t="shared" si="19"/>
        <v>1</v>
      </c>
      <c r="Q312" s="7" t="e">
        <f t="shared" si="21"/>
        <v>#REF!</v>
      </c>
    </row>
    <row r="313" spans="1:17" ht="68.25" customHeight="1">
      <c r="A313" s="69" t="s">
        <v>703</v>
      </c>
      <c r="B313" s="69" t="s">
        <v>94</v>
      </c>
      <c r="C313" s="69" t="s">
        <v>730</v>
      </c>
      <c r="D313" s="69" t="s">
        <v>731</v>
      </c>
      <c r="E313" s="77" t="s">
        <v>732</v>
      </c>
      <c r="F313" s="15" t="s">
        <v>703</v>
      </c>
      <c r="G313" s="15" t="s">
        <v>94</v>
      </c>
      <c r="H313" s="15" t="s">
        <v>48</v>
      </c>
      <c r="I313" s="15" t="s">
        <v>733</v>
      </c>
      <c r="J313" s="166" t="e">
        <f>VLOOKUP(K313,#REF!,2,0)</f>
        <v>#REF!</v>
      </c>
      <c r="K313" s="5" t="str">
        <f t="shared" si="20"/>
        <v>12 2 03 20040</v>
      </c>
      <c r="L313" s="252" t="e">
        <f>VLOOKUP(O313,#REF!,2,0)</f>
        <v>#REF!</v>
      </c>
      <c r="O313" s="45" t="s">
        <v>734</v>
      </c>
      <c r="P313" s="7" t="b">
        <f t="shared" si="19"/>
        <v>1</v>
      </c>
      <c r="Q313" s="7" t="e">
        <f t="shared" si="21"/>
        <v>#REF!</v>
      </c>
    </row>
    <row r="314" spans="1:17" ht="78" customHeight="1">
      <c r="A314" s="69">
        <v>12</v>
      </c>
      <c r="B314" s="69">
        <v>2</v>
      </c>
      <c r="C314" s="69">
        <v>2009</v>
      </c>
      <c r="D314" s="69" t="s">
        <v>735</v>
      </c>
      <c r="E314" s="77" t="s">
        <v>736</v>
      </c>
      <c r="F314" s="15" t="s">
        <v>703</v>
      </c>
      <c r="G314" s="15" t="s">
        <v>94</v>
      </c>
      <c r="H314" s="15" t="s">
        <v>48</v>
      </c>
      <c r="I314" s="15" t="s">
        <v>737</v>
      </c>
      <c r="J314" s="166" t="e">
        <f>VLOOKUP(K314,#REF!,2,0)</f>
        <v>#REF!</v>
      </c>
      <c r="K314" s="5" t="str">
        <f t="shared" si="20"/>
        <v>12 2 03 20090</v>
      </c>
      <c r="L314" s="252" t="e">
        <f>VLOOKUP(O314,#REF!,2,0)</f>
        <v>#REF!</v>
      </c>
      <c r="O314" s="45" t="s">
        <v>738</v>
      </c>
      <c r="P314" s="7" t="b">
        <f t="shared" si="19"/>
        <v>1</v>
      </c>
      <c r="Q314" s="7" t="e">
        <f t="shared" si="21"/>
        <v>#REF!</v>
      </c>
    </row>
    <row r="315" spans="1:17" ht="37.5">
      <c r="A315" s="81" t="s">
        <v>703</v>
      </c>
      <c r="B315" s="81" t="s">
        <v>316</v>
      </c>
      <c r="C315" s="82" t="s">
        <v>9</v>
      </c>
      <c r="D315" s="83" t="s">
        <v>739</v>
      </c>
      <c r="E315" s="96" t="s">
        <v>740</v>
      </c>
      <c r="F315" s="25" t="s">
        <v>703</v>
      </c>
      <c r="G315" s="25" t="s">
        <v>316</v>
      </c>
      <c r="H315" s="25" t="s">
        <v>12</v>
      </c>
      <c r="I315" s="25" t="s">
        <v>13</v>
      </c>
      <c r="J315" s="170" t="e">
        <f>VLOOKUP(K315,#REF!,2,0)</f>
        <v>#REF!</v>
      </c>
      <c r="K315" s="5" t="str">
        <f t="shared" si="20"/>
        <v>12 3 00 00000</v>
      </c>
      <c r="L315" s="252" t="e">
        <f>VLOOKUP(O315,#REF!,2,0)</f>
        <v>#REF!</v>
      </c>
      <c r="O315" s="12" t="s">
        <v>741</v>
      </c>
      <c r="P315" s="7" t="b">
        <f t="shared" si="19"/>
        <v>1</v>
      </c>
      <c r="Q315" s="7" t="e">
        <f t="shared" si="21"/>
        <v>#REF!</v>
      </c>
    </row>
    <row r="316" spans="1:17" s="57" customFormat="1" ht="78" customHeight="1">
      <c r="A316" s="196"/>
      <c r="B316" s="196"/>
      <c r="C316" s="197"/>
      <c r="D316" s="198"/>
      <c r="E316" s="199"/>
      <c r="F316" s="159" t="s">
        <v>703</v>
      </c>
      <c r="G316" s="159" t="s">
        <v>316</v>
      </c>
      <c r="H316" s="159" t="s">
        <v>7</v>
      </c>
      <c r="I316" s="159" t="s">
        <v>13</v>
      </c>
      <c r="J316" s="200" t="e">
        <f>VLOOKUP(K316,#REF!,2,0)</f>
        <v>#REF!</v>
      </c>
      <c r="K316" s="5" t="str">
        <f t="shared" si="20"/>
        <v>12 3 01 00000</v>
      </c>
      <c r="L316" s="252" t="e">
        <f>VLOOKUP(O316,#REF!,2,0)</f>
        <v>#REF!</v>
      </c>
      <c r="M316" s="5"/>
      <c r="N316" s="6"/>
      <c r="O316" s="45" t="s">
        <v>742</v>
      </c>
      <c r="P316" s="7" t="b">
        <f t="shared" ref="P316:P379" si="22">K316=O316</f>
        <v>1</v>
      </c>
      <c r="Q316" s="7" t="e">
        <f t="shared" si="21"/>
        <v>#REF!</v>
      </c>
    </row>
    <row r="317" spans="1:17" ht="37.5">
      <c r="A317" s="69">
        <v>12</v>
      </c>
      <c r="B317" s="69">
        <v>3</v>
      </c>
      <c r="C317" s="69">
        <v>2065</v>
      </c>
      <c r="D317" s="69" t="s">
        <v>743</v>
      </c>
      <c r="E317" s="77" t="s">
        <v>744</v>
      </c>
      <c r="F317" s="15" t="s">
        <v>703</v>
      </c>
      <c r="G317" s="15" t="s">
        <v>316</v>
      </c>
      <c r="H317" s="15" t="s">
        <v>7</v>
      </c>
      <c r="I317" s="15" t="s">
        <v>745</v>
      </c>
      <c r="J317" s="166" t="e">
        <f>VLOOKUP(K317,#REF!,2,0)</f>
        <v>#REF!</v>
      </c>
      <c r="K317" s="5" t="str">
        <f t="shared" si="20"/>
        <v>12 3 01 20650</v>
      </c>
      <c r="L317" s="252" t="e">
        <f>VLOOKUP(O317,#REF!,2,0)</f>
        <v>#REF!</v>
      </c>
      <c r="O317" s="45" t="s">
        <v>747</v>
      </c>
      <c r="P317" s="7" t="b">
        <f t="shared" si="22"/>
        <v>1</v>
      </c>
      <c r="Q317" s="7" t="e">
        <f t="shared" si="21"/>
        <v>#REF!</v>
      </c>
    </row>
    <row r="318" spans="1:17" ht="19.5">
      <c r="A318" s="196"/>
      <c r="B318" s="196"/>
      <c r="C318" s="197"/>
      <c r="D318" s="198"/>
      <c r="E318" s="199"/>
      <c r="F318" s="159" t="s">
        <v>703</v>
      </c>
      <c r="G318" s="159" t="s">
        <v>316</v>
      </c>
      <c r="H318" s="159" t="s">
        <v>37</v>
      </c>
      <c r="I318" s="159" t="s">
        <v>13</v>
      </c>
      <c r="J318" s="200" t="e">
        <f>VLOOKUP(K318,#REF!,2,0)</f>
        <v>#REF!</v>
      </c>
      <c r="K318" s="5" t="str">
        <f t="shared" si="20"/>
        <v>12 3 02 00000</v>
      </c>
      <c r="L318" s="252" t="e">
        <f>VLOOKUP(O318,#REF!,2,0)</f>
        <v>#REF!</v>
      </c>
      <c r="O318" s="45" t="s">
        <v>749</v>
      </c>
      <c r="P318" s="7" t="b">
        <f t="shared" si="22"/>
        <v>1</v>
      </c>
      <c r="Q318" s="7" t="e">
        <f t="shared" si="21"/>
        <v>#REF!</v>
      </c>
    </row>
    <row r="319" spans="1:17" ht="38.25" customHeight="1">
      <c r="A319" s="69">
        <v>12</v>
      </c>
      <c r="B319" s="69">
        <v>3</v>
      </c>
      <c r="C319" s="69">
        <v>2065</v>
      </c>
      <c r="D319" s="69" t="s">
        <v>743</v>
      </c>
      <c r="E319" s="77" t="s">
        <v>744</v>
      </c>
      <c r="F319" s="15" t="s">
        <v>703</v>
      </c>
      <c r="G319" s="15" t="s">
        <v>316</v>
      </c>
      <c r="H319" s="15" t="s">
        <v>37</v>
      </c>
      <c r="I319" s="15" t="s">
        <v>745</v>
      </c>
      <c r="J319" s="166" t="e">
        <f>VLOOKUP(K319,#REF!,2,0)</f>
        <v>#REF!</v>
      </c>
      <c r="K319" s="5" t="str">
        <f t="shared" si="20"/>
        <v>12 3 02 20650</v>
      </c>
      <c r="L319" s="252" t="e">
        <f>VLOOKUP(O319,#REF!,2,0)</f>
        <v>#REF!</v>
      </c>
      <c r="O319" s="45" t="s">
        <v>750</v>
      </c>
      <c r="P319" s="7" t="b">
        <f t="shared" si="22"/>
        <v>1</v>
      </c>
      <c r="Q319" s="7" t="e">
        <f t="shared" si="21"/>
        <v>#REF!</v>
      </c>
    </row>
    <row r="320" spans="1:17" ht="67.5">
      <c r="A320" s="78" t="s">
        <v>751</v>
      </c>
      <c r="B320" s="78" t="s">
        <v>8</v>
      </c>
      <c r="C320" s="79" t="s">
        <v>9</v>
      </c>
      <c r="D320" s="80" t="s">
        <v>752</v>
      </c>
      <c r="E320" s="95" t="s">
        <v>753</v>
      </c>
      <c r="F320" s="9" t="s">
        <v>751</v>
      </c>
      <c r="G320" s="9" t="s">
        <v>8</v>
      </c>
      <c r="H320" s="9" t="s">
        <v>12</v>
      </c>
      <c r="I320" s="9" t="s">
        <v>13</v>
      </c>
      <c r="J320" s="136" t="e">
        <f>VLOOKUP(K320,#REF!,2,0)</f>
        <v>#REF!</v>
      </c>
      <c r="K320" s="5" t="str">
        <f t="shared" si="20"/>
        <v>13 0 00 00000</v>
      </c>
      <c r="L320" s="252" t="e">
        <f>VLOOKUP(O320,#REF!,2,0)</f>
        <v>#REF!</v>
      </c>
      <c r="O320" s="11" t="s">
        <v>755</v>
      </c>
      <c r="P320" s="7" t="b">
        <f t="shared" si="22"/>
        <v>1</v>
      </c>
      <c r="Q320" s="7" t="e">
        <f t="shared" si="21"/>
        <v>#REF!</v>
      </c>
    </row>
    <row r="321" spans="1:17" ht="37.5">
      <c r="A321" s="81" t="s">
        <v>751</v>
      </c>
      <c r="B321" s="81" t="s">
        <v>15</v>
      </c>
      <c r="C321" s="82" t="s">
        <v>9</v>
      </c>
      <c r="D321" s="83" t="s">
        <v>756</v>
      </c>
      <c r="E321" s="162" t="s">
        <v>757</v>
      </c>
      <c r="F321" s="25" t="s">
        <v>751</v>
      </c>
      <c r="G321" s="25" t="s">
        <v>15</v>
      </c>
      <c r="H321" s="25" t="s">
        <v>12</v>
      </c>
      <c r="I321" s="25" t="s">
        <v>13</v>
      </c>
      <c r="J321" s="232" t="e">
        <f>VLOOKUP(K321,#REF!,2,0)</f>
        <v>#REF!</v>
      </c>
      <c r="K321" s="5" t="str">
        <f t="shared" si="20"/>
        <v>13 1 00 00000</v>
      </c>
      <c r="L321" s="252" t="e">
        <f>VLOOKUP(O321,#REF!,2,0)</f>
        <v>#REF!</v>
      </c>
      <c r="O321" s="12" t="s">
        <v>758</v>
      </c>
      <c r="P321" s="7" t="b">
        <f t="shared" si="22"/>
        <v>1</v>
      </c>
      <c r="Q321" s="7" t="e">
        <f t="shared" si="21"/>
        <v>#REF!</v>
      </c>
    </row>
    <row r="322" spans="1:17" ht="19.5">
      <c r="A322" s="196"/>
      <c r="B322" s="196"/>
      <c r="C322" s="197"/>
      <c r="D322" s="198"/>
      <c r="E322" s="199"/>
      <c r="F322" s="159" t="s">
        <v>751</v>
      </c>
      <c r="G322" s="159" t="s">
        <v>15</v>
      </c>
      <c r="H322" s="159" t="s">
        <v>7</v>
      </c>
      <c r="I322" s="159" t="s">
        <v>13</v>
      </c>
      <c r="J322" s="201" t="e">
        <f>VLOOKUP(K322,#REF!,2,0)</f>
        <v>#REF!</v>
      </c>
      <c r="K322" s="5" t="str">
        <f t="shared" si="20"/>
        <v>13 1 01 00000</v>
      </c>
      <c r="L322" s="252" t="e">
        <f>VLOOKUP(O322,#REF!,2,0)</f>
        <v>#REF!</v>
      </c>
      <c r="O322" s="45" t="s">
        <v>759</v>
      </c>
      <c r="P322" s="7" t="b">
        <f t="shared" si="22"/>
        <v>1</v>
      </c>
      <c r="Q322" s="7" t="e">
        <f t="shared" si="21"/>
        <v>#REF!</v>
      </c>
    </row>
    <row r="323" spans="1:17" s="32" customFormat="1" ht="56.25">
      <c r="A323" s="69" t="s">
        <v>751</v>
      </c>
      <c r="B323" s="69" t="s">
        <v>15</v>
      </c>
      <c r="C323" s="70">
        <v>2045</v>
      </c>
      <c r="D323" s="71" t="s">
        <v>760</v>
      </c>
      <c r="E323" s="88" t="s">
        <v>761</v>
      </c>
      <c r="F323" s="15" t="s">
        <v>751</v>
      </c>
      <c r="G323" s="15" t="s">
        <v>15</v>
      </c>
      <c r="H323" s="15" t="s">
        <v>7</v>
      </c>
      <c r="I323" s="15" t="s">
        <v>762</v>
      </c>
      <c r="J323" s="233" t="e">
        <f>VLOOKUP(K323,#REF!,2,0)</f>
        <v>#REF!</v>
      </c>
      <c r="K323" s="5" t="str">
        <f t="shared" si="20"/>
        <v>13 1 01 20450</v>
      </c>
      <c r="L323" s="252" t="e">
        <f>VLOOKUP(O323,#REF!,2,0)</f>
        <v>#REF!</v>
      </c>
      <c r="M323" s="5"/>
      <c r="N323" s="6"/>
      <c r="O323" s="45" t="s">
        <v>763</v>
      </c>
      <c r="P323" s="7" t="b">
        <f t="shared" si="22"/>
        <v>1</v>
      </c>
      <c r="Q323" s="7" t="e">
        <f t="shared" si="21"/>
        <v>#REF!</v>
      </c>
    </row>
    <row r="324" spans="1:17" ht="37.5">
      <c r="A324" s="81" t="s">
        <v>751</v>
      </c>
      <c r="B324" s="81" t="s">
        <v>94</v>
      </c>
      <c r="C324" s="82" t="s">
        <v>9</v>
      </c>
      <c r="D324" s="83" t="s">
        <v>764</v>
      </c>
      <c r="E324" s="96" t="s">
        <v>765</v>
      </c>
      <c r="F324" s="25" t="s">
        <v>751</v>
      </c>
      <c r="G324" s="25" t="s">
        <v>94</v>
      </c>
      <c r="H324" s="25" t="s">
        <v>12</v>
      </c>
      <c r="I324" s="25" t="s">
        <v>13</v>
      </c>
      <c r="J324" s="223" t="e">
        <f>VLOOKUP(K324,#REF!,2,0)</f>
        <v>#REF!</v>
      </c>
      <c r="K324" s="5" t="str">
        <f t="shared" si="20"/>
        <v>13 2 00 00000</v>
      </c>
      <c r="L324" s="252" t="e">
        <f>VLOOKUP(O324,#REF!,2,0)</f>
        <v>#REF!</v>
      </c>
      <c r="O324" s="12" t="s">
        <v>766</v>
      </c>
      <c r="P324" s="7" t="b">
        <f t="shared" si="22"/>
        <v>1</v>
      </c>
      <c r="Q324" s="7" t="e">
        <f t="shared" si="21"/>
        <v>#REF!</v>
      </c>
    </row>
    <row r="325" spans="1:17" s="32" customFormat="1" ht="19.5">
      <c r="A325" s="196"/>
      <c r="B325" s="196"/>
      <c r="C325" s="197"/>
      <c r="D325" s="198"/>
      <c r="E325" s="199"/>
      <c r="F325" s="159" t="s">
        <v>751</v>
      </c>
      <c r="G325" s="159" t="s">
        <v>94</v>
      </c>
      <c r="H325" s="159" t="s">
        <v>7</v>
      </c>
      <c r="I325" s="159" t="s">
        <v>13</v>
      </c>
      <c r="J325" s="201" t="e">
        <f>VLOOKUP(K325,#REF!,2,0)</f>
        <v>#REF!</v>
      </c>
      <c r="K325" s="5" t="str">
        <f t="shared" si="20"/>
        <v>13 2 01 00000</v>
      </c>
      <c r="L325" s="252" t="e">
        <f>VLOOKUP(O325,#REF!,2,0)</f>
        <v>#REF!</v>
      </c>
      <c r="M325" s="5"/>
      <c r="N325" s="6"/>
      <c r="O325" s="45" t="s">
        <v>767</v>
      </c>
      <c r="P325" s="7" t="b">
        <f t="shared" si="22"/>
        <v>1</v>
      </c>
      <c r="Q325" s="7" t="e">
        <f t="shared" si="21"/>
        <v>#REF!</v>
      </c>
    </row>
    <row r="326" spans="1:17" ht="56.25">
      <c r="A326" s="69" t="s">
        <v>751</v>
      </c>
      <c r="B326" s="69" t="s">
        <v>94</v>
      </c>
      <c r="C326" s="70">
        <v>2062</v>
      </c>
      <c r="D326" s="71" t="s">
        <v>768</v>
      </c>
      <c r="E326" s="88" t="s">
        <v>769</v>
      </c>
      <c r="F326" s="15" t="s">
        <v>751</v>
      </c>
      <c r="G326" s="15" t="s">
        <v>94</v>
      </c>
      <c r="H326" s="15" t="s">
        <v>7</v>
      </c>
      <c r="I326" s="15" t="s">
        <v>770</v>
      </c>
      <c r="J326" s="233" t="e">
        <f>VLOOKUP(K326,#REF!,2,0)</f>
        <v>#REF!</v>
      </c>
      <c r="K326" s="5" t="str">
        <f t="shared" si="20"/>
        <v>13 2 01 20620</v>
      </c>
      <c r="L326" s="252" t="e">
        <f>VLOOKUP(O326,#REF!,2,0)</f>
        <v>#REF!</v>
      </c>
      <c r="O326" s="45" t="s">
        <v>771</v>
      </c>
      <c r="P326" s="7" t="b">
        <f t="shared" si="22"/>
        <v>1</v>
      </c>
      <c r="Q326" s="7" t="e">
        <f t="shared" si="21"/>
        <v>#REF!</v>
      </c>
    </row>
    <row r="327" spans="1:17" s="32" customFormat="1" ht="20.25" thickBot="1">
      <c r="A327" s="196"/>
      <c r="B327" s="196"/>
      <c r="C327" s="197"/>
      <c r="D327" s="198"/>
      <c r="E327" s="199"/>
      <c r="F327" s="159" t="s">
        <v>751</v>
      </c>
      <c r="G327" s="159" t="s">
        <v>94</v>
      </c>
      <c r="H327" s="159" t="s">
        <v>37</v>
      </c>
      <c r="I327" s="159" t="s">
        <v>13</v>
      </c>
      <c r="J327" s="201" t="e">
        <f>VLOOKUP(K327,#REF!,2,0)</f>
        <v>#REF!</v>
      </c>
      <c r="K327" s="5" t="str">
        <f t="shared" si="20"/>
        <v>13 2 02 00000</v>
      </c>
      <c r="L327" s="252" t="e">
        <f>VLOOKUP(O327,#REF!,2,0)</f>
        <v>#REF!</v>
      </c>
      <c r="M327" s="5"/>
      <c r="N327" s="6"/>
      <c r="O327" s="45" t="s">
        <v>772</v>
      </c>
      <c r="P327" s="7" t="b">
        <f t="shared" si="22"/>
        <v>1</v>
      </c>
      <c r="Q327" s="7" t="e">
        <f t="shared" si="21"/>
        <v>#REF!</v>
      </c>
    </row>
    <row r="328" spans="1:17" s="27" customFormat="1" ht="57" thickBot="1">
      <c r="A328" s="69" t="s">
        <v>751</v>
      </c>
      <c r="B328" s="69" t="s">
        <v>94</v>
      </c>
      <c r="C328" s="70">
        <v>2062</v>
      </c>
      <c r="D328" s="71" t="s">
        <v>768</v>
      </c>
      <c r="E328" s="88" t="s">
        <v>769</v>
      </c>
      <c r="F328" s="15" t="s">
        <v>751</v>
      </c>
      <c r="G328" s="15" t="s">
        <v>94</v>
      </c>
      <c r="H328" s="15" t="s">
        <v>37</v>
      </c>
      <c r="I328" s="15" t="s">
        <v>770</v>
      </c>
      <c r="J328" s="233" t="e">
        <f>VLOOKUP(K328,#REF!,2,0)</f>
        <v>#REF!</v>
      </c>
      <c r="K328" s="5" t="str">
        <f t="shared" ref="K328:K391" si="23">CONCATENATE(F328," ",G328," ",H328," ",I328)</f>
        <v>13 2 02 20620</v>
      </c>
      <c r="L328" s="252" t="e">
        <f>VLOOKUP(O328,#REF!,2,0)</f>
        <v>#REF!</v>
      </c>
      <c r="M328" s="5"/>
      <c r="N328" s="6"/>
      <c r="O328" s="45" t="s">
        <v>773</v>
      </c>
      <c r="P328" s="7" t="b">
        <f t="shared" si="22"/>
        <v>1</v>
      </c>
      <c r="Q328" s="7" t="e">
        <f t="shared" ref="Q328:Q391" si="24">J328=L328</f>
        <v>#REF!</v>
      </c>
    </row>
    <row r="329" spans="1:17" ht="67.5">
      <c r="A329" s="147">
        <v>14</v>
      </c>
      <c r="B329" s="147" t="s">
        <v>8</v>
      </c>
      <c r="C329" s="148" t="s">
        <v>9</v>
      </c>
      <c r="D329" s="147" t="s">
        <v>774</v>
      </c>
      <c r="E329" s="150" t="s">
        <v>775</v>
      </c>
      <c r="F329" s="215" t="s">
        <v>776</v>
      </c>
      <c r="G329" s="215" t="s">
        <v>8</v>
      </c>
      <c r="H329" s="215" t="s">
        <v>12</v>
      </c>
      <c r="I329" s="215" t="s">
        <v>13</v>
      </c>
      <c r="J329" s="234" t="e">
        <f>VLOOKUP(K329,#REF!,2,0)</f>
        <v>#REF!</v>
      </c>
      <c r="K329" s="5" t="str">
        <f t="shared" si="23"/>
        <v>14 0 00 00000</v>
      </c>
      <c r="L329" s="252" t="e">
        <f>VLOOKUP(O329,#REF!,2,0)</f>
        <v>#REF!</v>
      </c>
      <c r="O329" s="11" t="s">
        <v>777</v>
      </c>
      <c r="P329" s="7" t="b">
        <f t="shared" si="22"/>
        <v>1</v>
      </c>
      <c r="Q329" s="7" t="e">
        <f t="shared" si="24"/>
        <v>#REF!</v>
      </c>
    </row>
    <row r="330" spans="1:17" s="32" customFormat="1" ht="37.5">
      <c r="A330" s="151">
        <v>14</v>
      </c>
      <c r="B330" s="151" t="s">
        <v>15</v>
      </c>
      <c r="C330" s="152" t="s">
        <v>9</v>
      </c>
      <c r="D330" s="151" t="s">
        <v>778</v>
      </c>
      <c r="E330" s="154" t="s">
        <v>779</v>
      </c>
      <c r="F330" s="216" t="s">
        <v>776</v>
      </c>
      <c r="G330" s="216" t="s">
        <v>15</v>
      </c>
      <c r="H330" s="216" t="s">
        <v>12</v>
      </c>
      <c r="I330" s="216" t="s">
        <v>13</v>
      </c>
      <c r="J330" s="235" t="e">
        <f>VLOOKUP(K330,#REF!,2,0)</f>
        <v>#REF!</v>
      </c>
      <c r="K330" s="5" t="str">
        <f t="shared" si="23"/>
        <v>14 1 00 00000</v>
      </c>
      <c r="L330" s="252" t="e">
        <f>VLOOKUP(O330,#REF!,2,0)</f>
        <v>#REF!</v>
      </c>
      <c r="M330" s="5"/>
      <c r="N330" s="6"/>
      <c r="O330" s="12" t="s">
        <v>780</v>
      </c>
      <c r="P330" s="7" t="b">
        <f t="shared" si="22"/>
        <v>1</v>
      </c>
      <c r="Q330" s="7" t="e">
        <f t="shared" si="24"/>
        <v>#REF!</v>
      </c>
    </row>
    <row r="331" spans="1:17" ht="19.5">
      <c r="A331" s="196"/>
      <c r="B331" s="196"/>
      <c r="C331" s="197"/>
      <c r="D331" s="198"/>
      <c r="E331" s="199"/>
      <c r="F331" s="217" t="s">
        <v>776</v>
      </c>
      <c r="G331" s="217" t="s">
        <v>15</v>
      </c>
      <c r="H331" s="217" t="s">
        <v>7</v>
      </c>
      <c r="I331" s="217" t="s">
        <v>13</v>
      </c>
      <c r="J331" s="200" t="e">
        <f>VLOOKUP(K331,#REF!,2,0)</f>
        <v>#REF!</v>
      </c>
      <c r="K331" s="5" t="str">
        <f t="shared" si="23"/>
        <v>14 1 01 00000</v>
      </c>
      <c r="L331" s="252" t="e">
        <f>VLOOKUP(O331,#REF!,2,0)</f>
        <v>#REF!</v>
      </c>
      <c r="O331" s="45" t="s">
        <v>781</v>
      </c>
      <c r="P331" s="7" t="b">
        <f t="shared" si="22"/>
        <v>1</v>
      </c>
      <c r="Q331" s="7" t="e">
        <f t="shared" si="24"/>
        <v>#REF!</v>
      </c>
    </row>
    <row r="332" spans="1:17" s="32" customFormat="1" ht="37.5">
      <c r="A332" s="84">
        <v>14</v>
      </c>
      <c r="B332" s="84">
        <v>1</v>
      </c>
      <c r="C332" s="84">
        <v>2063</v>
      </c>
      <c r="D332" s="84" t="s">
        <v>782</v>
      </c>
      <c r="E332" s="88" t="s">
        <v>783</v>
      </c>
      <c r="F332" s="28" t="s">
        <v>776</v>
      </c>
      <c r="G332" s="28" t="s">
        <v>15</v>
      </c>
      <c r="H332" s="28" t="s">
        <v>7</v>
      </c>
      <c r="I332" s="28" t="s">
        <v>784</v>
      </c>
      <c r="J332" s="139" t="e">
        <f>VLOOKUP(K332,#REF!,2,0)</f>
        <v>#REF!</v>
      </c>
      <c r="K332" s="5" t="str">
        <f t="shared" si="23"/>
        <v>14 1 01 20630</v>
      </c>
      <c r="L332" s="252" t="e">
        <f>VLOOKUP(O332,#REF!,2,0)</f>
        <v>#REF!</v>
      </c>
      <c r="M332" s="5"/>
      <c r="N332" s="6"/>
      <c r="O332" s="45" t="s">
        <v>785</v>
      </c>
      <c r="P332" s="7" t="b">
        <f t="shared" si="22"/>
        <v>1</v>
      </c>
      <c r="Q332" s="7" t="e">
        <f t="shared" si="24"/>
        <v>#REF!</v>
      </c>
    </row>
    <row r="333" spans="1:17" ht="19.5">
      <c r="A333" s="196"/>
      <c r="B333" s="196"/>
      <c r="C333" s="197"/>
      <c r="D333" s="198"/>
      <c r="E333" s="199"/>
      <c r="F333" s="217" t="s">
        <v>776</v>
      </c>
      <c r="G333" s="217" t="s">
        <v>15</v>
      </c>
      <c r="H333" s="217" t="s">
        <v>37</v>
      </c>
      <c r="I333" s="217" t="s">
        <v>13</v>
      </c>
      <c r="J333" s="200" t="e">
        <f>VLOOKUP(K333,#REF!,2,0)</f>
        <v>#REF!</v>
      </c>
      <c r="K333" s="5" t="str">
        <f t="shared" si="23"/>
        <v>14 1 02 00000</v>
      </c>
      <c r="L333" s="252" t="e">
        <f>VLOOKUP(O333,#REF!,2,0)</f>
        <v>#REF!</v>
      </c>
      <c r="O333" s="45" t="s">
        <v>786</v>
      </c>
      <c r="P333" s="7" t="b">
        <f t="shared" si="22"/>
        <v>1</v>
      </c>
      <c r="Q333" s="7" t="e">
        <f t="shared" si="24"/>
        <v>#REF!</v>
      </c>
    </row>
    <row r="334" spans="1:17" s="32" customFormat="1" ht="37.5">
      <c r="A334" s="84">
        <v>14</v>
      </c>
      <c r="B334" s="84">
        <v>1</v>
      </c>
      <c r="C334" s="84">
        <v>2063</v>
      </c>
      <c r="D334" s="84" t="s">
        <v>782</v>
      </c>
      <c r="E334" s="88" t="s">
        <v>783</v>
      </c>
      <c r="F334" s="218" t="s">
        <v>776</v>
      </c>
      <c r="G334" s="218" t="s">
        <v>15</v>
      </c>
      <c r="H334" s="218" t="s">
        <v>37</v>
      </c>
      <c r="I334" s="218" t="s">
        <v>784</v>
      </c>
      <c r="J334" s="139" t="e">
        <f>VLOOKUP(K334,#REF!,2,0)</f>
        <v>#REF!</v>
      </c>
      <c r="K334" s="5" t="str">
        <f t="shared" si="23"/>
        <v>14 1 02 20630</v>
      </c>
      <c r="L334" s="252" t="e">
        <f>VLOOKUP(O334,#REF!,2,0)</f>
        <v>#REF!</v>
      </c>
      <c r="M334" s="5"/>
      <c r="O334" s="45" t="s">
        <v>787</v>
      </c>
      <c r="P334" s="7" t="b">
        <f t="shared" si="22"/>
        <v>1</v>
      </c>
      <c r="Q334" s="7" t="e">
        <f t="shared" si="24"/>
        <v>#REF!</v>
      </c>
    </row>
    <row r="335" spans="1:17" ht="19.5">
      <c r="A335" s="196"/>
      <c r="B335" s="196"/>
      <c r="C335" s="197"/>
      <c r="D335" s="198"/>
      <c r="E335" s="199"/>
      <c r="F335" s="217" t="s">
        <v>776</v>
      </c>
      <c r="G335" s="217" t="s">
        <v>15</v>
      </c>
      <c r="H335" s="217" t="s">
        <v>48</v>
      </c>
      <c r="I335" s="217" t="s">
        <v>13</v>
      </c>
      <c r="J335" s="200" t="e">
        <f>VLOOKUP(K335,#REF!,2,0)</f>
        <v>#REF!</v>
      </c>
      <c r="K335" s="5" t="str">
        <f t="shared" si="23"/>
        <v>14 1 03 00000</v>
      </c>
      <c r="L335" s="252" t="e">
        <f>VLOOKUP(O335,#REF!,2,0)</f>
        <v>#REF!</v>
      </c>
      <c r="O335" s="45" t="s">
        <v>788</v>
      </c>
      <c r="P335" s="7" t="b">
        <f t="shared" si="22"/>
        <v>1</v>
      </c>
      <c r="Q335" s="7" t="e">
        <f t="shared" si="24"/>
        <v>#REF!</v>
      </c>
    </row>
    <row r="336" spans="1:17" s="32" customFormat="1" ht="38.25" thickBot="1">
      <c r="A336" s="84">
        <v>14</v>
      </c>
      <c r="B336" s="84">
        <v>1</v>
      </c>
      <c r="C336" s="84">
        <v>2008</v>
      </c>
      <c r="D336" s="84" t="s">
        <v>789</v>
      </c>
      <c r="E336" s="88" t="s">
        <v>790</v>
      </c>
      <c r="F336" s="218" t="s">
        <v>776</v>
      </c>
      <c r="G336" s="218" t="s">
        <v>15</v>
      </c>
      <c r="H336" s="218" t="s">
        <v>48</v>
      </c>
      <c r="I336" s="218" t="s">
        <v>791</v>
      </c>
      <c r="J336" s="139" t="e">
        <f>VLOOKUP(K336,#REF!,2,0)</f>
        <v>#REF!</v>
      </c>
      <c r="K336" s="5" t="str">
        <f t="shared" si="23"/>
        <v>14 1 03 20080</v>
      </c>
      <c r="L336" s="252" t="e">
        <f>VLOOKUP(O336,#REF!,2,0)</f>
        <v>#REF!</v>
      </c>
      <c r="M336" s="5"/>
      <c r="O336" s="45" t="s">
        <v>792</v>
      </c>
      <c r="P336" s="7" t="b">
        <f t="shared" si="22"/>
        <v>1</v>
      </c>
      <c r="Q336" s="7" t="e">
        <f t="shared" si="24"/>
        <v>#REF!</v>
      </c>
    </row>
    <row r="337" spans="1:17" s="27" customFormat="1" ht="20.25" thickBot="1">
      <c r="A337" s="196"/>
      <c r="B337" s="196"/>
      <c r="C337" s="197"/>
      <c r="D337" s="198"/>
      <c r="E337" s="199"/>
      <c r="F337" s="217" t="s">
        <v>776</v>
      </c>
      <c r="G337" s="217" t="s">
        <v>15</v>
      </c>
      <c r="H337" s="217" t="s">
        <v>53</v>
      </c>
      <c r="I337" s="217" t="s">
        <v>13</v>
      </c>
      <c r="J337" s="200" t="e">
        <f>VLOOKUP(K337,#REF!,2,0)</f>
        <v>#REF!</v>
      </c>
      <c r="K337" s="5" t="str">
        <f t="shared" si="23"/>
        <v>14 1 04 00000</v>
      </c>
      <c r="L337" s="252" t="e">
        <f>VLOOKUP(O337,#REF!,2,0)</f>
        <v>#REF!</v>
      </c>
      <c r="M337" s="5"/>
      <c r="N337" s="6"/>
      <c r="O337" s="45" t="s">
        <v>793</v>
      </c>
      <c r="P337" s="7" t="b">
        <f t="shared" si="22"/>
        <v>1</v>
      </c>
      <c r="Q337" s="7" t="e">
        <f t="shared" si="24"/>
        <v>#REF!</v>
      </c>
    </row>
    <row r="338" spans="1:17" ht="38.25" thickBot="1">
      <c r="A338" s="84">
        <v>14</v>
      </c>
      <c r="B338" s="84">
        <v>1</v>
      </c>
      <c r="C338" s="84">
        <v>6003</v>
      </c>
      <c r="D338" s="84" t="s">
        <v>794</v>
      </c>
      <c r="E338" s="88" t="s">
        <v>795</v>
      </c>
      <c r="F338" s="218" t="s">
        <v>776</v>
      </c>
      <c r="G338" s="218" t="s">
        <v>15</v>
      </c>
      <c r="H338" s="218" t="s">
        <v>53</v>
      </c>
      <c r="I338" s="218" t="s">
        <v>796</v>
      </c>
      <c r="J338" s="139" t="e">
        <f>VLOOKUP(K338,#REF!,2,0)</f>
        <v>#REF!</v>
      </c>
      <c r="K338" s="5" t="str">
        <f t="shared" si="23"/>
        <v>14 1 04 60030</v>
      </c>
      <c r="L338" s="252" t="e">
        <f>VLOOKUP(O338,#REF!,2,0)</f>
        <v>#REF!</v>
      </c>
      <c r="N338" s="32"/>
      <c r="O338" s="45" t="s">
        <v>797</v>
      </c>
      <c r="P338" s="7" t="b">
        <f t="shared" si="22"/>
        <v>1</v>
      </c>
      <c r="Q338" s="7" t="e">
        <f t="shared" si="24"/>
        <v>#REF!</v>
      </c>
    </row>
    <row r="339" spans="1:17" s="32" customFormat="1" ht="57" thickBot="1">
      <c r="A339" s="151">
        <v>14</v>
      </c>
      <c r="B339" s="151">
        <v>2</v>
      </c>
      <c r="C339" s="152" t="s">
        <v>9</v>
      </c>
      <c r="D339" s="151" t="s">
        <v>798</v>
      </c>
      <c r="E339" s="154" t="s">
        <v>799</v>
      </c>
      <c r="F339" s="216" t="s">
        <v>776</v>
      </c>
      <c r="G339" s="216" t="s">
        <v>94</v>
      </c>
      <c r="H339" s="216" t="s">
        <v>12</v>
      </c>
      <c r="I339" s="216" t="s">
        <v>13</v>
      </c>
      <c r="J339" s="235" t="e">
        <f>VLOOKUP(K339,#REF!,2,0)</f>
        <v>#REF!</v>
      </c>
      <c r="K339" s="5" t="str">
        <f t="shared" si="23"/>
        <v>14 2 00 00000</v>
      </c>
      <c r="L339" s="252" t="e">
        <f>VLOOKUP(O339,#REF!,2,0)</f>
        <v>#REF!</v>
      </c>
      <c r="M339" s="5"/>
      <c r="N339" s="27"/>
      <c r="O339" s="12" t="s">
        <v>800</v>
      </c>
      <c r="P339" s="7" t="b">
        <f t="shared" si="22"/>
        <v>1</v>
      </c>
      <c r="Q339" s="7" t="e">
        <f t="shared" si="24"/>
        <v>#REF!</v>
      </c>
    </row>
    <row r="340" spans="1:17" ht="19.5">
      <c r="A340" s="196"/>
      <c r="B340" s="196"/>
      <c r="C340" s="197"/>
      <c r="D340" s="198"/>
      <c r="E340" s="199"/>
      <c r="F340" s="217" t="s">
        <v>776</v>
      </c>
      <c r="G340" s="217" t="s">
        <v>94</v>
      </c>
      <c r="H340" s="217" t="s">
        <v>7</v>
      </c>
      <c r="I340" s="217" t="s">
        <v>13</v>
      </c>
      <c r="J340" s="200" t="e">
        <f>VLOOKUP(K340,#REF!,2,0)</f>
        <v>#REF!</v>
      </c>
      <c r="K340" s="5" t="str">
        <f t="shared" si="23"/>
        <v>14 2 01 00000</v>
      </c>
      <c r="L340" s="252" t="e">
        <f>VLOOKUP(O340,#REF!,2,0)</f>
        <v>#REF!</v>
      </c>
      <c r="O340" s="45" t="s">
        <v>801</v>
      </c>
      <c r="P340" s="7" t="b">
        <f t="shared" si="22"/>
        <v>1</v>
      </c>
      <c r="Q340" s="7" t="e">
        <f t="shared" si="24"/>
        <v>#REF!</v>
      </c>
    </row>
    <row r="341" spans="1:17" ht="75">
      <c r="A341" s="84">
        <v>14</v>
      </c>
      <c r="B341" s="84">
        <v>2</v>
      </c>
      <c r="C341" s="84">
        <v>2071</v>
      </c>
      <c r="D341" s="84" t="s">
        <v>802</v>
      </c>
      <c r="E341" s="88" t="s">
        <v>803</v>
      </c>
      <c r="F341" s="218" t="s">
        <v>776</v>
      </c>
      <c r="G341" s="218" t="s">
        <v>94</v>
      </c>
      <c r="H341" s="218" t="s">
        <v>7</v>
      </c>
      <c r="I341" s="218" t="s">
        <v>804</v>
      </c>
      <c r="J341" s="139" t="e">
        <f>VLOOKUP(K341,#REF!,2,0)</f>
        <v>#REF!</v>
      </c>
      <c r="K341" s="5" t="str">
        <f t="shared" si="23"/>
        <v>14 2 01 20710</v>
      </c>
      <c r="L341" s="252" t="e">
        <f>VLOOKUP(O341,#REF!,2,0)</f>
        <v>#REF!</v>
      </c>
      <c r="N341" s="32"/>
      <c r="O341" s="45" t="s">
        <v>805</v>
      </c>
      <c r="P341" s="7" t="b">
        <f t="shared" si="22"/>
        <v>1</v>
      </c>
      <c r="Q341" s="7" t="e">
        <f t="shared" si="24"/>
        <v>#REF!</v>
      </c>
    </row>
    <row r="342" spans="1:17" ht="19.5">
      <c r="A342" s="196"/>
      <c r="B342" s="196"/>
      <c r="C342" s="197"/>
      <c r="D342" s="198"/>
      <c r="E342" s="199"/>
      <c r="F342" s="217" t="s">
        <v>776</v>
      </c>
      <c r="G342" s="217" t="s">
        <v>94</v>
      </c>
      <c r="H342" s="217" t="s">
        <v>37</v>
      </c>
      <c r="I342" s="217" t="s">
        <v>13</v>
      </c>
      <c r="J342" s="200" t="e">
        <f>VLOOKUP(K342,#REF!,2,0)</f>
        <v>#REF!</v>
      </c>
      <c r="K342" s="5" t="str">
        <f t="shared" si="23"/>
        <v>14 2 02 00000</v>
      </c>
      <c r="L342" s="252" t="e">
        <f>VLOOKUP(O342,#REF!,2,0)</f>
        <v>#REF!</v>
      </c>
      <c r="O342" s="45" t="s">
        <v>806</v>
      </c>
      <c r="P342" s="7" t="b">
        <f t="shared" si="22"/>
        <v>1</v>
      </c>
      <c r="Q342" s="7" t="e">
        <f t="shared" si="24"/>
        <v>#REF!</v>
      </c>
    </row>
    <row r="343" spans="1:17" ht="93.75">
      <c r="A343" s="84">
        <v>14</v>
      </c>
      <c r="B343" s="84">
        <v>2</v>
      </c>
      <c r="C343" s="84">
        <v>2071</v>
      </c>
      <c r="D343" s="84" t="s">
        <v>802</v>
      </c>
      <c r="E343" s="88" t="s">
        <v>807</v>
      </c>
      <c r="F343" s="218" t="s">
        <v>776</v>
      </c>
      <c r="G343" s="218" t="s">
        <v>94</v>
      </c>
      <c r="H343" s="218" t="s">
        <v>37</v>
      </c>
      <c r="I343" s="218" t="s">
        <v>804</v>
      </c>
      <c r="J343" s="139" t="e">
        <f>VLOOKUP(K343,#REF!,2,0)</f>
        <v>#REF!</v>
      </c>
      <c r="K343" s="5" t="str">
        <f t="shared" si="23"/>
        <v>14 2 02 20710</v>
      </c>
      <c r="L343" s="252" t="e">
        <f>VLOOKUP(O343,#REF!,2,0)</f>
        <v>#REF!</v>
      </c>
      <c r="O343" s="45" t="s">
        <v>808</v>
      </c>
      <c r="P343" s="7" t="b">
        <f t="shared" si="22"/>
        <v>1</v>
      </c>
      <c r="Q343" s="7" t="e">
        <f t="shared" si="24"/>
        <v>#REF!</v>
      </c>
    </row>
    <row r="344" spans="1:17" s="49" customFormat="1" ht="75">
      <c r="A344" s="196"/>
      <c r="B344" s="196"/>
      <c r="C344" s="197"/>
      <c r="D344" s="198"/>
      <c r="E344" s="199"/>
      <c r="F344" s="217" t="s">
        <v>776</v>
      </c>
      <c r="G344" s="217" t="s">
        <v>94</v>
      </c>
      <c r="H344" s="217" t="s">
        <v>48</v>
      </c>
      <c r="I344" s="217" t="s">
        <v>13</v>
      </c>
      <c r="J344" s="200" t="s">
        <v>1587</v>
      </c>
      <c r="K344" s="5" t="str">
        <f t="shared" si="23"/>
        <v>14 2 03 00000</v>
      </c>
      <c r="L344" s="252" t="e">
        <f>VLOOKUP(O344,#REF!,2,0)</f>
        <v>#REF!</v>
      </c>
      <c r="M344" s="5"/>
      <c r="N344" s="6"/>
      <c r="O344" s="45"/>
      <c r="P344" s="7" t="b">
        <f t="shared" si="22"/>
        <v>0</v>
      </c>
      <c r="Q344" s="7" t="e">
        <f t="shared" si="24"/>
        <v>#REF!</v>
      </c>
    </row>
    <row r="345" spans="1:17" s="49" customFormat="1" ht="93.75">
      <c r="A345" s="84">
        <v>14</v>
      </c>
      <c r="B345" s="84">
        <v>2</v>
      </c>
      <c r="C345" s="84">
        <v>2071</v>
      </c>
      <c r="D345" s="84" t="s">
        <v>802</v>
      </c>
      <c r="E345" s="88" t="s">
        <v>807</v>
      </c>
      <c r="F345" s="218" t="s">
        <v>776</v>
      </c>
      <c r="G345" s="218" t="s">
        <v>94</v>
      </c>
      <c r="H345" s="218" t="s">
        <v>48</v>
      </c>
      <c r="I345" s="218" t="s">
        <v>804</v>
      </c>
      <c r="J345" s="139" t="s">
        <v>803</v>
      </c>
      <c r="K345" s="5" t="str">
        <f t="shared" si="23"/>
        <v>14 2 03 20710</v>
      </c>
      <c r="L345" s="252" t="e">
        <f>VLOOKUP(O345,#REF!,2,0)</f>
        <v>#REF!</v>
      </c>
      <c r="M345" s="5"/>
      <c r="N345" s="6"/>
      <c r="O345" s="45"/>
      <c r="P345" s="7" t="b">
        <f t="shared" si="22"/>
        <v>0</v>
      </c>
      <c r="Q345" s="7" t="e">
        <f t="shared" si="24"/>
        <v>#REF!</v>
      </c>
    </row>
    <row r="346" spans="1:17" s="49" customFormat="1" ht="19.5">
      <c r="A346" s="196"/>
      <c r="B346" s="196"/>
      <c r="C346" s="197"/>
      <c r="D346" s="198"/>
      <c r="E346" s="199"/>
      <c r="F346" s="217" t="s">
        <v>776</v>
      </c>
      <c r="G346" s="217" t="s">
        <v>94</v>
      </c>
      <c r="H346" s="217" t="s">
        <v>53</v>
      </c>
      <c r="I346" s="217" t="s">
        <v>13</v>
      </c>
      <c r="J346" s="200" t="e">
        <f>VLOOKUP(K346,#REF!,2,0)</f>
        <v>#REF!</v>
      </c>
      <c r="K346" s="5" t="str">
        <f t="shared" si="23"/>
        <v>14 2 04 00000</v>
      </c>
      <c r="L346" s="252" t="e">
        <f>VLOOKUP(O346,#REF!,2,0)</f>
        <v>#REF!</v>
      </c>
      <c r="M346" s="5"/>
      <c r="N346" s="6"/>
      <c r="O346" s="45" t="s">
        <v>809</v>
      </c>
      <c r="P346" s="7" t="b">
        <f t="shared" si="22"/>
        <v>1</v>
      </c>
      <c r="Q346" s="7" t="e">
        <f t="shared" si="24"/>
        <v>#REF!</v>
      </c>
    </row>
    <row r="347" spans="1:17" s="49" customFormat="1" ht="75">
      <c r="A347" s="84">
        <v>14</v>
      </c>
      <c r="B347" s="84">
        <v>2</v>
      </c>
      <c r="C347" s="84">
        <v>1151</v>
      </c>
      <c r="D347" s="84" t="s">
        <v>810</v>
      </c>
      <c r="E347" s="88" t="s">
        <v>811</v>
      </c>
      <c r="F347" s="218">
        <v>14</v>
      </c>
      <c r="G347" s="218">
        <v>2</v>
      </c>
      <c r="H347" s="218" t="s">
        <v>53</v>
      </c>
      <c r="I347" s="30" t="s">
        <v>22</v>
      </c>
      <c r="J347" s="139" t="e">
        <f>VLOOKUP(K347,#REF!,2,0)</f>
        <v>#REF!</v>
      </c>
      <c r="K347" s="5" t="str">
        <f t="shared" si="23"/>
        <v>14 2 04 11010</v>
      </c>
      <c r="L347" s="252" t="e">
        <f>VLOOKUP(O347,#REF!,2,0)</f>
        <v>#REF!</v>
      </c>
      <c r="M347" s="5"/>
      <c r="N347" s="6"/>
      <c r="O347" s="45" t="s">
        <v>812</v>
      </c>
      <c r="P347" s="7" t="b">
        <f t="shared" si="22"/>
        <v>1</v>
      </c>
      <c r="Q347" s="7" t="e">
        <f t="shared" si="24"/>
        <v>#REF!</v>
      </c>
    </row>
    <row r="348" spans="1:17" s="49" customFormat="1" ht="90">
      <c r="A348" s="78" t="s">
        <v>813</v>
      </c>
      <c r="B348" s="78" t="s">
        <v>8</v>
      </c>
      <c r="C348" s="79" t="s">
        <v>9</v>
      </c>
      <c r="D348" s="80" t="s">
        <v>814</v>
      </c>
      <c r="E348" s="95" t="s">
        <v>815</v>
      </c>
      <c r="F348" s="9" t="s">
        <v>813</v>
      </c>
      <c r="G348" s="9" t="s">
        <v>8</v>
      </c>
      <c r="H348" s="9" t="s">
        <v>12</v>
      </c>
      <c r="I348" s="9" t="s">
        <v>13</v>
      </c>
      <c r="J348" s="163" t="e">
        <f>VLOOKUP(K348,#REF!,2,0)</f>
        <v>#REF!</v>
      </c>
      <c r="K348" s="5" t="str">
        <f t="shared" si="23"/>
        <v>15 0 00 00000</v>
      </c>
      <c r="L348" s="252" t="e">
        <f>VLOOKUP(O348,#REF!,2,0)</f>
        <v>#REF!</v>
      </c>
      <c r="M348" s="5"/>
      <c r="N348" s="6"/>
      <c r="O348" s="56" t="s">
        <v>816</v>
      </c>
      <c r="P348" s="7" t="b">
        <f t="shared" si="22"/>
        <v>1</v>
      </c>
      <c r="Q348" s="7" t="e">
        <f t="shared" si="24"/>
        <v>#REF!</v>
      </c>
    </row>
    <row r="349" spans="1:17" s="49" customFormat="1">
      <c r="A349" s="81" t="s">
        <v>813</v>
      </c>
      <c r="B349" s="81" t="s">
        <v>15</v>
      </c>
      <c r="C349" s="82" t="s">
        <v>9</v>
      </c>
      <c r="D349" s="83" t="s">
        <v>817</v>
      </c>
      <c r="E349" s="96" t="s">
        <v>818</v>
      </c>
      <c r="F349" s="25" t="s">
        <v>813</v>
      </c>
      <c r="G349" s="25" t="s">
        <v>15</v>
      </c>
      <c r="H349" s="25" t="s">
        <v>12</v>
      </c>
      <c r="I349" s="25" t="s">
        <v>13</v>
      </c>
      <c r="J349" s="170" t="e">
        <f>VLOOKUP(K349,#REF!,2,0)</f>
        <v>#REF!</v>
      </c>
      <c r="K349" s="5" t="str">
        <f t="shared" si="23"/>
        <v>15 1 00 00000</v>
      </c>
      <c r="L349" s="252" t="e">
        <f>VLOOKUP(O349,#REF!,2,0)</f>
        <v>#REF!</v>
      </c>
      <c r="M349" s="5"/>
      <c r="N349" s="6"/>
      <c r="O349" s="12" t="s">
        <v>819</v>
      </c>
      <c r="P349" s="7" t="b">
        <f t="shared" si="22"/>
        <v>1</v>
      </c>
      <c r="Q349" s="7" t="e">
        <f t="shared" si="24"/>
        <v>#REF!</v>
      </c>
    </row>
    <row r="350" spans="1:17" s="49" customFormat="1" ht="19.5">
      <c r="A350" s="196"/>
      <c r="B350" s="196"/>
      <c r="C350" s="197"/>
      <c r="D350" s="198"/>
      <c r="E350" s="199"/>
      <c r="F350" s="159" t="s">
        <v>813</v>
      </c>
      <c r="G350" s="159" t="s">
        <v>15</v>
      </c>
      <c r="H350" s="159" t="s">
        <v>7</v>
      </c>
      <c r="I350" s="159" t="s">
        <v>13</v>
      </c>
      <c r="J350" s="200" t="e">
        <f>VLOOKUP(K350,#REF!,2,0)</f>
        <v>#REF!</v>
      </c>
      <c r="K350" s="5" t="str">
        <f t="shared" si="23"/>
        <v>15 1 01 00000</v>
      </c>
      <c r="L350" s="252" t="e">
        <f>VLOOKUP(O350,#REF!,2,0)</f>
        <v>#REF!</v>
      </c>
      <c r="M350" s="5"/>
      <c r="N350" s="6"/>
      <c r="O350" s="45" t="s">
        <v>820</v>
      </c>
      <c r="P350" s="7" t="b">
        <f t="shared" si="22"/>
        <v>1</v>
      </c>
      <c r="Q350" s="7" t="e">
        <f t="shared" si="24"/>
        <v>#REF!</v>
      </c>
    </row>
    <row r="351" spans="1:17" s="49" customFormat="1" ht="37.5">
      <c r="A351" s="84">
        <v>15</v>
      </c>
      <c r="B351" s="84">
        <v>1</v>
      </c>
      <c r="C351" s="84">
        <v>2035</v>
      </c>
      <c r="D351" s="84" t="s">
        <v>821</v>
      </c>
      <c r="E351" s="88" t="s">
        <v>822</v>
      </c>
      <c r="F351" s="28" t="s">
        <v>813</v>
      </c>
      <c r="G351" s="28" t="s">
        <v>15</v>
      </c>
      <c r="H351" s="28" t="s">
        <v>7</v>
      </c>
      <c r="I351" s="28" t="s">
        <v>823</v>
      </c>
      <c r="J351" s="139" t="e">
        <f>VLOOKUP(K351,#REF!,2,0)</f>
        <v>#REF!</v>
      </c>
      <c r="K351" s="5" t="str">
        <f t="shared" si="23"/>
        <v>15 1 01 20350</v>
      </c>
      <c r="L351" s="252" t="e">
        <f>VLOOKUP(O351,#REF!,2,0)</f>
        <v>#REF!</v>
      </c>
      <c r="M351" s="5"/>
      <c r="N351" s="6"/>
      <c r="O351" s="45" t="s">
        <v>824</v>
      </c>
      <c r="P351" s="7" t="b">
        <f t="shared" si="22"/>
        <v>1</v>
      </c>
      <c r="Q351" s="7" t="e">
        <f t="shared" si="24"/>
        <v>#REF!</v>
      </c>
    </row>
    <row r="352" spans="1:17" s="49" customFormat="1" ht="19.5">
      <c r="A352" s="196"/>
      <c r="B352" s="196"/>
      <c r="C352" s="197"/>
      <c r="D352" s="198"/>
      <c r="E352" s="199"/>
      <c r="F352" s="159" t="s">
        <v>813</v>
      </c>
      <c r="G352" s="159" t="s">
        <v>15</v>
      </c>
      <c r="H352" s="159" t="s">
        <v>37</v>
      </c>
      <c r="I352" s="159" t="s">
        <v>13</v>
      </c>
      <c r="J352" s="200" t="e">
        <f>VLOOKUP(K352,#REF!,2,0)</f>
        <v>#REF!</v>
      </c>
      <c r="K352" s="5" t="str">
        <f t="shared" si="23"/>
        <v>15 1 02 00000</v>
      </c>
      <c r="L352" s="252" t="e">
        <f>VLOOKUP(O352,#REF!,2,0)</f>
        <v>#REF!</v>
      </c>
      <c r="M352" s="5"/>
      <c r="N352" s="6"/>
      <c r="O352" s="45" t="s">
        <v>825</v>
      </c>
      <c r="P352" s="7" t="b">
        <f t="shared" si="22"/>
        <v>1</v>
      </c>
      <c r="Q352" s="7" t="e">
        <f t="shared" si="24"/>
        <v>#REF!</v>
      </c>
    </row>
    <row r="353" spans="1:17" s="49" customFormat="1" ht="37.5">
      <c r="A353" s="84">
        <v>15</v>
      </c>
      <c r="B353" s="84">
        <v>1</v>
      </c>
      <c r="C353" s="84">
        <v>2035</v>
      </c>
      <c r="D353" s="84" t="s">
        <v>821</v>
      </c>
      <c r="E353" s="88" t="s">
        <v>822</v>
      </c>
      <c r="F353" s="28" t="s">
        <v>813</v>
      </c>
      <c r="G353" s="28" t="s">
        <v>15</v>
      </c>
      <c r="H353" s="28" t="s">
        <v>37</v>
      </c>
      <c r="I353" s="28" t="s">
        <v>823</v>
      </c>
      <c r="J353" s="139" t="e">
        <f>VLOOKUP(K353,#REF!,2,0)</f>
        <v>#REF!</v>
      </c>
      <c r="K353" s="5" t="str">
        <f t="shared" si="23"/>
        <v>15 1 02 20350</v>
      </c>
      <c r="L353" s="252" t="e">
        <f>VLOOKUP(O353,#REF!,2,0)</f>
        <v>#REF!</v>
      </c>
      <c r="M353" s="5"/>
      <c r="N353" s="6"/>
      <c r="O353" s="45" t="s">
        <v>826</v>
      </c>
      <c r="P353" s="7" t="b">
        <f t="shared" si="22"/>
        <v>1</v>
      </c>
      <c r="Q353" s="7" t="e">
        <f t="shared" si="24"/>
        <v>#REF!</v>
      </c>
    </row>
    <row r="354" spans="1:17" s="49" customFormat="1" ht="19.5">
      <c r="A354" s="196"/>
      <c r="B354" s="196"/>
      <c r="C354" s="197"/>
      <c r="D354" s="198"/>
      <c r="E354" s="199"/>
      <c r="F354" s="159" t="s">
        <v>813</v>
      </c>
      <c r="G354" s="159" t="s">
        <v>15</v>
      </c>
      <c r="H354" s="159" t="s">
        <v>48</v>
      </c>
      <c r="I354" s="159" t="s">
        <v>13</v>
      </c>
      <c r="J354" s="200" t="e">
        <f>VLOOKUP(K354,#REF!,2,0)</f>
        <v>#REF!</v>
      </c>
      <c r="K354" s="5" t="str">
        <f t="shared" si="23"/>
        <v>15 1 03 00000</v>
      </c>
      <c r="L354" s="252" t="e">
        <f>VLOOKUP(O354,#REF!,2,0)</f>
        <v>#REF!</v>
      </c>
      <c r="M354" s="5"/>
      <c r="N354" s="6"/>
      <c r="O354" s="131" t="s">
        <v>827</v>
      </c>
      <c r="P354" s="7" t="b">
        <f t="shared" si="22"/>
        <v>1</v>
      </c>
      <c r="Q354" s="7" t="e">
        <f t="shared" si="24"/>
        <v>#REF!</v>
      </c>
    </row>
    <row r="355" spans="1:17" s="49" customFormat="1" ht="37.5">
      <c r="A355" s="84">
        <v>15</v>
      </c>
      <c r="B355" s="84">
        <v>1</v>
      </c>
      <c r="C355" s="84">
        <v>2035</v>
      </c>
      <c r="D355" s="84" t="s">
        <v>821</v>
      </c>
      <c r="E355" s="88" t="s">
        <v>822</v>
      </c>
      <c r="F355" s="28" t="s">
        <v>813</v>
      </c>
      <c r="G355" s="28" t="s">
        <v>15</v>
      </c>
      <c r="H355" s="28" t="s">
        <v>48</v>
      </c>
      <c r="I355" s="28" t="s">
        <v>823</v>
      </c>
      <c r="J355" s="139" t="e">
        <f>VLOOKUP(K355,#REF!,2,0)</f>
        <v>#REF!</v>
      </c>
      <c r="K355" s="5" t="str">
        <f t="shared" si="23"/>
        <v>15 1 03 20350</v>
      </c>
      <c r="L355" s="252" t="e">
        <f>VLOOKUP(O355,#REF!,2,0)</f>
        <v>#REF!</v>
      </c>
      <c r="M355" s="5"/>
      <c r="N355" s="6"/>
      <c r="O355" s="131" t="s">
        <v>828</v>
      </c>
      <c r="P355" s="7" t="b">
        <f t="shared" si="22"/>
        <v>1</v>
      </c>
      <c r="Q355" s="7" t="e">
        <f t="shared" si="24"/>
        <v>#REF!</v>
      </c>
    </row>
    <row r="356" spans="1:17" s="49" customFormat="1" ht="64.5" customHeight="1">
      <c r="A356" s="196"/>
      <c r="B356" s="196"/>
      <c r="C356" s="197"/>
      <c r="D356" s="198"/>
      <c r="E356" s="199"/>
      <c r="F356" s="159" t="s">
        <v>813</v>
      </c>
      <c r="G356" s="159" t="s">
        <v>15</v>
      </c>
      <c r="H356" s="159" t="s">
        <v>53</v>
      </c>
      <c r="I356" s="159" t="s">
        <v>13</v>
      </c>
      <c r="J356" s="200" t="e">
        <f>VLOOKUP(K356,#REF!,2,0)</f>
        <v>#REF!</v>
      </c>
      <c r="K356" s="5" t="str">
        <f t="shared" si="23"/>
        <v>15 1 04 00000</v>
      </c>
      <c r="L356" s="252" t="e">
        <f>VLOOKUP(O356,#REF!,2,0)</f>
        <v>#REF!</v>
      </c>
      <c r="M356" s="5"/>
      <c r="N356" s="6"/>
      <c r="O356" s="45" t="s">
        <v>829</v>
      </c>
      <c r="P356" s="7" t="b">
        <f t="shared" si="22"/>
        <v>1</v>
      </c>
      <c r="Q356" s="7" t="e">
        <f t="shared" si="24"/>
        <v>#REF!</v>
      </c>
    </row>
    <row r="357" spans="1:17" s="49" customFormat="1" ht="37.5">
      <c r="A357" s="84">
        <v>15</v>
      </c>
      <c r="B357" s="84">
        <v>1</v>
      </c>
      <c r="C357" s="84">
        <v>2035</v>
      </c>
      <c r="D357" s="84" t="s">
        <v>821</v>
      </c>
      <c r="E357" s="88" t="s">
        <v>822</v>
      </c>
      <c r="F357" s="28" t="s">
        <v>813</v>
      </c>
      <c r="G357" s="28" t="s">
        <v>15</v>
      </c>
      <c r="H357" s="28" t="s">
        <v>53</v>
      </c>
      <c r="I357" s="28" t="s">
        <v>823</v>
      </c>
      <c r="J357" s="139" t="e">
        <f>VLOOKUP(K357,#REF!,2,0)</f>
        <v>#REF!</v>
      </c>
      <c r="K357" s="5" t="str">
        <f t="shared" si="23"/>
        <v>15 1 04 20350</v>
      </c>
      <c r="L357" s="252" t="e">
        <f>VLOOKUP(O357,#REF!,2,0)</f>
        <v>#REF!</v>
      </c>
      <c r="M357" s="5"/>
      <c r="N357" s="6"/>
      <c r="O357" s="45" t="s">
        <v>830</v>
      </c>
      <c r="P357" s="7" t="b">
        <f t="shared" si="22"/>
        <v>1</v>
      </c>
      <c r="Q357" s="7" t="e">
        <f t="shared" si="24"/>
        <v>#REF!</v>
      </c>
    </row>
    <row r="358" spans="1:17" s="49" customFormat="1" ht="82.5" customHeight="1">
      <c r="A358" s="84"/>
      <c r="B358" s="84"/>
      <c r="C358" s="84"/>
      <c r="D358" s="84"/>
      <c r="E358" s="88"/>
      <c r="F358" s="28" t="s">
        <v>813</v>
      </c>
      <c r="G358" s="28" t="s">
        <v>15</v>
      </c>
      <c r="H358" s="28" t="s">
        <v>53</v>
      </c>
      <c r="I358" s="28" t="s">
        <v>1588</v>
      </c>
      <c r="J358" s="139" t="e">
        <f>VLOOKUP(K358,#REF!,2,0)</f>
        <v>#REF!</v>
      </c>
      <c r="K358" s="5" t="str">
        <f t="shared" si="23"/>
        <v>15 1 04 77310</v>
      </c>
      <c r="L358" s="252" t="e">
        <f>VLOOKUP(O358,#REF!,2,0)</f>
        <v>#REF!</v>
      </c>
      <c r="M358" s="5"/>
      <c r="N358" s="6"/>
      <c r="O358" s="123" t="s">
        <v>1446</v>
      </c>
      <c r="P358" s="7" t="b">
        <f t="shared" si="22"/>
        <v>1</v>
      </c>
      <c r="Q358" s="7" t="e">
        <f t="shared" si="24"/>
        <v>#REF!</v>
      </c>
    </row>
    <row r="359" spans="1:17" s="49" customFormat="1">
      <c r="A359" s="84"/>
      <c r="B359" s="84"/>
      <c r="C359" s="84"/>
      <c r="D359" s="84"/>
      <c r="E359" s="88"/>
      <c r="F359" s="28" t="s">
        <v>813</v>
      </c>
      <c r="G359" s="28" t="s">
        <v>15</v>
      </c>
      <c r="H359" s="28" t="s">
        <v>53</v>
      </c>
      <c r="I359" s="28" t="s">
        <v>1589</v>
      </c>
      <c r="J359" s="139" t="e">
        <f>VLOOKUP(K359,#REF!,2,0)</f>
        <v>#REF!</v>
      </c>
      <c r="K359" s="5" t="str">
        <f t="shared" si="23"/>
        <v>15 1 04 S7310</v>
      </c>
      <c r="L359" s="252" t="e">
        <f>VLOOKUP(O359,#REF!,2,0)</f>
        <v>#REF!</v>
      </c>
      <c r="M359" s="5"/>
      <c r="N359" s="6"/>
      <c r="O359" s="123" t="s">
        <v>1448</v>
      </c>
      <c r="P359" s="7" t="b">
        <f t="shared" si="22"/>
        <v>1</v>
      </c>
      <c r="Q359" s="7" t="e">
        <f t="shared" si="24"/>
        <v>#REF!</v>
      </c>
    </row>
    <row r="360" spans="1:17">
      <c r="A360" s="81" t="s">
        <v>813</v>
      </c>
      <c r="B360" s="81" t="s">
        <v>94</v>
      </c>
      <c r="C360" s="82" t="s">
        <v>9</v>
      </c>
      <c r="D360" s="83" t="s">
        <v>831</v>
      </c>
      <c r="E360" s="96" t="s">
        <v>832</v>
      </c>
      <c r="F360" s="25" t="s">
        <v>813</v>
      </c>
      <c r="G360" s="25" t="s">
        <v>94</v>
      </c>
      <c r="H360" s="25" t="s">
        <v>12</v>
      </c>
      <c r="I360" s="25" t="s">
        <v>13</v>
      </c>
      <c r="J360" s="170" t="e">
        <f>VLOOKUP(K360,#REF!,2,0)</f>
        <v>#REF!</v>
      </c>
      <c r="K360" s="5" t="str">
        <f t="shared" si="23"/>
        <v>15 2 00 00000</v>
      </c>
      <c r="L360" s="252" t="e">
        <f>VLOOKUP(O360,#REF!,2,0)</f>
        <v>#REF!</v>
      </c>
      <c r="O360" s="12" t="s">
        <v>833</v>
      </c>
      <c r="P360" s="7" t="b">
        <f t="shared" si="22"/>
        <v>1</v>
      </c>
      <c r="Q360" s="7" t="e">
        <f t="shared" si="24"/>
        <v>#REF!</v>
      </c>
    </row>
    <row r="361" spans="1:17" ht="73.5" customHeight="1">
      <c r="A361" s="196"/>
      <c r="B361" s="196"/>
      <c r="C361" s="197"/>
      <c r="D361" s="198"/>
      <c r="E361" s="199"/>
      <c r="F361" s="159" t="s">
        <v>813</v>
      </c>
      <c r="G361" s="159" t="s">
        <v>94</v>
      </c>
      <c r="H361" s="159" t="s">
        <v>7</v>
      </c>
      <c r="I361" s="159" t="s">
        <v>13</v>
      </c>
      <c r="J361" s="200" t="s">
        <v>1590</v>
      </c>
      <c r="K361" s="5" t="str">
        <f t="shared" si="23"/>
        <v>15 2 01 00000</v>
      </c>
      <c r="L361" s="252" t="e">
        <f>VLOOKUP(O361,#REF!,2,0)</f>
        <v>#REF!</v>
      </c>
      <c r="O361" s="12"/>
      <c r="P361" s="7" t="b">
        <f t="shared" si="22"/>
        <v>0</v>
      </c>
      <c r="Q361" s="7" t="e">
        <f t="shared" si="24"/>
        <v>#REF!</v>
      </c>
    </row>
    <row r="362" spans="1:17" ht="43.5" customHeight="1">
      <c r="A362" s="84">
        <v>15</v>
      </c>
      <c r="B362" s="84" t="s">
        <v>94</v>
      </c>
      <c r="C362" s="84" t="s">
        <v>834</v>
      </c>
      <c r="D362" s="84" t="s">
        <v>835</v>
      </c>
      <c r="E362" s="88" t="s">
        <v>836</v>
      </c>
      <c r="F362" s="28" t="s">
        <v>813</v>
      </c>
      <c r="G362" s="28" t="s">
        <v>94</v>
      </c>
      <c r="H362" s="28" t="s">
        <v>7</v>
      </c>
      <c r="I362" s="28" t="s">
        <v>837</v>
      </c>
      <c r="J362" s="139" t="s">
        <v>836</v>
      </c>
      <c r="K362" s="5" t="str">
        <f t="shared" si="23"/>
        <v>15 2 01 20370</v>
      </c>
      <c r="L362" s="252" t="e">
        <f>VLOOKUP(O362,#REF!,2,0)</f>
        <v>#REF!</v>
      </c>
      <c r="O362" s="12"/>
      <c r="P362" s="7" t="b">
        <f t="shared" si="22"/>
        <v>0</v>
      </c>
      <c r="Q362" s="7" t="e">
        <f t="shared" si="24"/>
        <v>#REF!</v>
      </c>
    </row>
    <row r="363" spans="1:17" ht="45" customHeight="1">
      <c r="A363" s="196"/>
      <c r="B363" s="196"/>
      <c r="C363" s="197"/>
      <c r="D363" s="198"/>
      <c r="E363" s="199"/>
      <c r="F363" s="159" t="s">
        <v>813</v>
      </c>
      <c r="G363" s="159" t="s">
        <v>94</v>
      </c>
      <c r="H363" s="159" t="s">
        <v>37</v>
      </c>
      <c r="I363" s="159" t="s">
        <v>13</v>
      </c>
      <c r="J363" s="200" t="e">
        <f>VLOOKUP(K363,#REF!,2,0)</f>
        <v>#REF!</v>
      </c>
      <c r="K363" s="5" t="str">
        <f t="shared" si="23"/>
        <v>15 2 02 00000</v>
      </c>
      <c r="L363" s="252" t="e">
        <f>VLOOKUP(O363,#REF!,2,0)</f>
        <v>#REF!</v>
      </c>
      <c r="O363" s="58" t="s">
        <v>838</v>
      </c>
      <c r="P363" s="7" t="b">
        <f t="shared" si="22"/>
        <v>1</v>
      </c>
      <c r="Q363" s="7" t="e">
        <f t="shared" si="24"/>
        <v>#REF!</v>
      </c>
    </row>
    <row r="364" spans="1:17" ht="39" customHeight="1">
      <c r="A364" s="84">
        <v>15</v>
      </c>
      <c r="B364" s="84" t="s">
        <v>94</v>
      </c>
      <c r="C364" s="84" t="s">
        <v>834</v>
      </c>
      <c r="D364" s="84" t="s">
        <v>835</v>
      </c>
      <c r="E364" s="88" t="s">
        <v>836</v>
      </c>
      <c r="F364" s="28" t="s">
        <v>813</v>
      </c>
      <c r="G364" s="28" t="s">
        <v>94</v>
      </c>
      <c r="H364" s="28" t="s">
        <v>37</v>
      </c>
      <c r="I364" s="28" t="s">
        <v>837</v>
      </c>
      <c r="J364" s="139" t="e">
        <f>VLOOKUP(K364,#REF!,2,0)</f>
        <v>#REF!</v>
      </c>
      <c r="K364" s="5" t="str">
        <f t="shared" si="23"/>
        <v>15 2 02 20370</v>
      </c>
      <c r="L364" s="252" t="e">
        <f>VLOOKUP(O364,#REF!,2,0)</f>
        <v>#REF!</v>
      </c>
      <c r="O364" s="45" t="s">
        <v>839</v>
      </c>
      <c r="P364" s="7" t="b">
        <f t="shared" si="22"/>
        <v>1</v>
      </c>
      <c r="Q364" s="7" t="e">
        <f t="shared" si="24"/>
        <v>#REF!</v>
      </c>
    </row>
    <row r="365" spans="1:17" ht="48" customHeight="1">
      <c r="A365" s="196"/>
      <c r="B365" s="196"/>
      <c r="C365" s="197"/>
      <c r="D365" s="198"/>
      <c r="E365" s="199"/>
      <c r="F365" s="159" t="s">
        <v>813</v>
      </c>
      <c r="G365" s="159" t="s">
        <v>94</v>
      </c>
      <c r="H365" s="159" t="s">
        <v>48</v>
      </c>
      <c r="I365" s="159" t="s">
        <v>13</v>
      </c>
      <c r="J365" s="200" t="e">
        <f>VLOOKUP(K365,#REF!,2,0)</f>
        <v>#REF!</v>
      </c>
      <c r="K365" s="5" t="str">
        <f t="shared" si="23"/>
        <v>15 2 03 00000</v>
      </c>
      <c r="L365" s="252" t="e">
        <f>VLOOKUP(O365,#REF!,2,0)</f>
        <v>#REF!</v>
      </c>
      <c r="O365" s="58" t="s">
        <v>840</v>
      </c>
      <c r="P365" s="7" t="b">
        <f t="shared" si="22"/>
        <v>1</v>
      </c>
      <c r="Q365" s="7" t="e">
        <f t="shared" si="24"/>
        <v>#REF!</v>
      </c>
    </row>
    <row r="366" spans="1:17" ht="75">
      <c r="A366" s="84">
        <v>15</v>
      </c>
      <c r="B366" s="84" t="s">
        <v>94</v>
      </c>
      <c r="C366" s="84" t="s">
        <v>834</v>
      </c>
      <c r="D366" s="84" t="s">
        <v>835</v>
      </c>
      <c r="E366" s="88" t="s">
        <v>836</v>
      </c>
      <c r="F366" s="28" t="s">
        <v>813</v>
      </c>
      <c r="G366" s="28" t="s">
        <v>94</v>
      </c>
      <c r="H366" s="28" t="s">
        <v>48</v>
      </c>
      <c r="I366" s="28" t="s">
        <v>837</v>
      </c>
      <c r="J366" s="139" t="e">
        <f>VLOOKUP(K366,#REF!,2,0)</f>
        <v>#REF!</v>
      </c>
      <c r="K366" s="5" t="str">
        <f t="shared" si="23"/>
        <v>15 2 03 20370</v>
      </c>
      <c r="L366" s="252" t="e">
        <f>VLOOKUP(O366,#REF!,2,0)</f>
        <v>#REF!</v>
      </c>
      <c r="O366" s="45" t="s">
        <v>841</v>
      </c>
      <c r="P366" s="7" t="b">
        <f t="shared" si="22"/>
        <v>1</v>
      </c>
      <c r="Q366" s="7" t="e">
        <f t="shared" si="24"/>
        <v>#REF!</v>
      </c>
    </row>
    <row r="367" spans="1:17" ht="37.5">
      <c r="A367" s="81" t="s">
        <v>813</v>
      </c>
      <c r="B367" s="81" t="s">
        <v>316</v>
      </c>
      <c r="C367" s="82" t="s">
        <v>9</v>
      </c>
      <c r="D367" s="83" t="s">
        <v>842</v>
      </c>
      <c r="E367" s="96" t="s">
        <v>843</v>
      </c>
      <c r="F367" s="25" t="s">
        <v>813</v>
      </c>
      <c r="G367" s="25" t="s">
        <v>316</v>
      </c>
      <c r="H367" s="25" t="s">
        <v>12</v>
      </c>
      <c r="I367" s="25" t="s">
        <v>13</v>
      </c>
      <c r="J367" s="170" t="e">
        <f>VLOOKUP(K367,#REF!,2,0)</f>
        <v>#REF!</v>
      </c>
      <c r="K367" s="5" t="str">
        <f t="shared" si="23"/>
        <v>15 3 00 00000</v>
      </c>
      <c r="L367" s="252" t="e">
        <f>VLOOKUP(O367,#REF!,2,0)</f>
        <v>#REF!</v>
      </c>
      <c r="O367" s="12" t="s">
        <v>844</v>
      </c>
      <c r="P367" s="7" t="b">
        <f t="shared" si="22"/>
        <v>1</v>
      </c>
      <c r="Q367" s="7" t="e">
        <f t="shared" si="24"/>
        <v>#REF!</v>
      </c>
    </row>
    <row r="368" spans="1:17" ht="19.5">
      <c r="A368" s="196"/>
      <c r="B368" s="196"/>
      <c r="C368" s="197"/>
      <c r="D368" s="198"/>
      <c r="E368" s="199"/>
      <c r="F368" s="159" t="s">
        <v>813</v>
      </c>
      <c r="G368" s="159" t="s">
        <v>316</v>
      </c>
      <c r="H368" s="159" t="s">
        <v>7</v>
      </c>
      <c r="I368" s="159" t="s">
        <v>13</v>
      </c>
      <c r="J368" s="200" t="e">
        <f>VLOOKUP(K368,#REF!,2,0)</f>
        <v>#REF!</v>
      </c>
      <c r="K368" s="5" t="str">
        <f t="shared" si="23"/>
        <v>15 3 01 00000</v>
      </c>
      <c r="L368" s="252" t="e">
        <f>VLOOKUP(O368,#REF!,2,0)</f>
        <v>#REF!</v>
      </c>
      <c r="O368" s="45" t="s">
        <v>845</v>
      </c>
      <c r="P368" s="7" t="b">
        <f t="shared" si="22"/>
        <v>1</v>
      </c>
      <c r="Q368" s="7" t="e">
        <f t="shared" si="24"/>
        <v>#REF!</v>
      </c>
    </row>
    <row r="369" spans="1:17" ht="37.5">
      <c r="A369" s="84">
        <v>15</v>
      </c>
      <c r="B369" s="84" t="s">
        <v>316</v>
      </c>
      <c r="C369" s="84" t="s">
        <v>846</v>
      </c>
      <c r="D369" s="84" t="s">
        <v>847</v>
      </c>
      <c r="E369" s="88" t="s">
        <v>848</v>
      </c>
      <c r="F369" s="28" t="s">
        <v>813</v>
      </c>
      <c r="G369" s="28" t="s">
        <v>316</v>
      </c>
      <c r="H369" s="28" t="s">
        <v>7</v>
      </c>
      <c r="I369" s="28" t="s">
        <v>849</v>
      </c>
      <c r="J369" s="139" t="e">
        <f>VLOOKUP(K369,#REF!,2,0)</f>
        <v>#REF!</v>
      </c>
      <c r="K369" s="5" t="str">
        <f t="shared" si="23"/>
        <v>15 3 01 20660</v>
      </c>
      <c r="L369" s="252" t="e">
        <f>VLOOKUP(O369,#REF!,2,0)</f>
        <v>#REF!</v>
      </c>
      <c r="O369" s="45" t="s">
        <v>850</v>
      </c>
      <c r="P369" s="7" t="b">
        <f t="shared" si="22"/>
        <v>1</v>
      </c>
      <c r="Q369" s="7" t="e">
        <f t="shared" si="24"/>
        <v>#REF!</v>
      </c>
    </row>
    <row r="370" spans="1:17" ht="19.5">
      <c r="A370" s="196"/>
      <c r="B370" s="196"/>
      <c r="C370" s="197"/>
      <c r="D370" s="198"/>
      <c r="E370" s="199"/>
      <c r="F370" s="159" t="s">
        <v>813</v>
      </c>
      <c r="G370" s="159" t="s">
        <v>316</v>
      </c>
      <c r="H370" s="159" t="s">
        <v>37</v>
      </c>
      <c r="I370" s="159" t="s">
        <v>13</v>
      </c>
      <c r="J370" s="200" t="e">
        <f>VLOOKUP(K370,#REF!,2,0)</f>
        <v>#REF!</v>
      </c>
      <c r="K370" s="5" t="str">
        <f t="shared" si="23"/>
        <v>15 3 02 00000</v>
      </c>
      <c r="L370" s="252" t="e">
        <f>VLOOKUP(O370,#REF!,2,0)</f>
        <v>#REF!</v>
      </c>
      <c r="O370" s="45" t="s">
        <v>851</v>
      </c>
      <c r="P370" s="7" t="b">
        <f t="shared" si="22"/>
        <v>1</v>
      </c>
      <c r="Q370" s="7" t="e">
        <f t="shared" si="24"/>
        <v>#REF!</v>
      </c>
    </row>
    <row r="371" spans="1:17" ht="45.75" customHeight="1">
      <c r="A371" s="84">
        <v>15</v>
      </c>
      <c r="B371" s="84" t="s">
        <v>316</v>
      </c>
      <c r="C371" s="84" t="s">
        <v>846</v>
      </c>
      <c r="D371" s="84" t="s">
        <v>847</v>
      </c>
      <c r="E371" s="88" t="s">
        <v>848</v>
      </c>
      <c r="F371" s="28" t="s">
        <v>813</v>
      </c>
      <c r="G371" s="28" t="s">
        <v>316</v>
      </c>
      <c r="H371" s="28" t="s">
        <v>37</v>
      </c>
      <c r="I371" s="28" t="s">
        <v>849</v>
      </c>
      <c r="J371" s="139" t="e">
        <f>VLOOKUP(K371,#REF!,2,0)</f>
        <v>#REF!</v>
      </c>
      <c r="K371" s="5" t="str">
        <f t="shared" si="23"/>
        <v>15 3 02 20660</v>
      </c>
      <c r="L371" s="252" t="e">
        <f>VLOOKUP(O371,#REF!,2,0)</f>
        <v>#REF!</v>
      </c>
      <c r="O371" s="45" t="s">
        <v>852</v>
      </c>
      <c r="P371" s="7" t="b">
        <f t="shared" si="22"/>
        <v>1</v>
      </c>
      <c r="Q371" s="7" t="e">
        <f t="shared" si="24"/>
        <v>#REF!</v>
      </c>
    </row>
    <row r="372" spans="1:17" s="4" customFormat="1" ht="19.5">
      <c r="A372" s="196"/>
      <c r="B372" s="196"/>
      <c r="C372" s="197"/>
      <c r="D372" s="198"/>
      <c r="E372" s="199"/>
      <c r="F372" s="159" t="s">
        <v>813</v>
      </c>
      <c r="G372" s="159" t="s">
        <v>316</v>
      </c>
      <c r="H372" s="159" t="s">
        <v>48</v>
      </c>
      <c r="I372" s="159" t="s">
        <v>13</v>
      </c>
      <c r="J372" s="200" t="e">
        <f>VLOOKUP(K372,#REF!,2,0)</f>
        <v>#REF!</v>
      </c>
      <c r="K372" s="5" t="str">
        <f t="shared" si="23"/>
        <v>15 3 03 00000</v>
      </c>
      <c r="L372" s="252" t="e">
        <f>VLOOKUP(O372,#REF!,2,0)</f>
        <v>#REF!</v>
      </c>
      <c r="M372" s="5"/>
      <c r="N372" s="6"/>
      <c r="O372" s="45" t="s">
        <v>853</v>
      </c>
      <c r="P372" s="7" t="b">
        <f t="shared" si="22"/>
        <v>1</v>
      </c>
      <c r="Q372" s="7" t="e">
        <f t="shared" si="24"/>
        <v>#REF!</v>
      </c>
    </row>
    <row r="373" spans="1:17" s="4" customFormat="1" ht="56.25">
      <c r="A373" s="84">
        <v>15</v>
      </c>
      <c r="B373" s="84" t="s">
        <v>316</v>
      </c>
      <c r="C373" s="84" t="s">
        <v>854</v>
      </c>
      <c r="D373" s="84" t="s">
        <v>855</v>
      </c>
      <c r="E373" s="88" t="s">
        <v>856</v>
      </c>
      <c r="F373" s="28" t="s">
        <v>813</v>
      </c>
      <c r="G373" s="28" t="s">
        <v>316</v>
      </c>
      <c r="H373" s="28" t="s">
        <v>48</v>
      </c>
      <c r="I373" s="28" t="s">
        <v>857</v>
      </c>
      <c r="J373" s="16" t="e">
        <f>VLOOKUP(K373,#REF!,2,0)</f>
        <v>#REF!</v>
      </c>
      <c r="K373" s="5" t="str">
        <f t="shared" si="23"/>
        <v>15 3 03 20100</v>
      </c>
      <c r="L373" s="252" t="e">
        <f>VLOOKUP(O373,#REF!,2,0)</f>
        <v>#REF!</v>
      </c>
      <c r="M373" s="5"/>
      <c r="N373" s="6"/>
      <c r="O373" s="45" t="s">
        <v>858</v>
      </c>
      <c r="P373" s="7" t="b">
        <f t="shared" si="22"/>
        <v>1</v>
      </c>
      <c r="Q373" s="7" t="e">
        <f t="shared" si="24"/>
        <v>#REF!</v>
      </c>
    </row>
    <row r="374" spans="1:17" s="4" customFormat="1" ht="135">
      <c r="A374" s="78" t="s">
        <v>859</v>
      </c>
      <c r="B374" s="78" t="s">
        <v>8</v>
      </c>
      <c r="C374" s="79" t="s">
        <v>9</v>
      </c>
      <c r="D374" s="80" t="s">
        <v>860</v>
      </c>
      <c r="E374" s="95" t="s">
        <v>861</v>
      </c>
      <c r="F374" s="23">
        <v>16</v>
      </c>
      <c r="G374" s="23" t="s">
        <v>8</v>
      </c>
      <c r="H374" s="23" t="s">
        <v>12</v>
      </c>
      <c r="I374" s="23" t="s">
        <v>13</v>
      </c>
      <c r="J374" s="163" t="e">
        <f>VLOOKUP(K374,#REF!,2,0)</f>
        <v>#REF!</v>
      </c>
      <c r="K374" s="5" t="str">
        <f t="shared" si="23"/>
        <v>16 0 00 00000</v>
      </c>
      <c r="L374" s="252" t="e">
        <f>VLOOKUP(O374,#REF!,2,0)</f>
        <v>#REF!</v>
      </c>
      <c r="M374" s="5"/>
      <c r="O374" s="11" t="s">
        <v>863</v>
      </c>
      <c r="P374" s="7" t="b">
        <f t="shared" si="22"/>
        <v>1</v>
      </c>
      <c r="Q374" s="7" t="e">
        <f t="shared" si="24"/>
        <v>#REF!</v>
      </c>
    </row>
    <row r="375" spans="1:17" s="4" customFormat="1" ht="37.5">
      <c r="A375" s="81" t="s">
        <v>859</v>
      </c>
      <c r="B375" s="81" t="s">
        <v>15</v>
      </c>
      <c r="C375" s="82" t="s">
        <v>9</v>
      </c>
      <c r="D375" s="83" t="s">
        <v>864</v>
      </c>
      <c r="E375" s="162" t="s">
        <v>865</v>
      </c>
      <c r="F375" s="25" t="s">
        <v>859</v>
      </c>
      <c r="G375" s="25" t="s">
        <v>15</v>
      </c>
      <c r="H375" s="25" t="s">
        <v>12</v>
      </c>
      <c r="I375" s="25" t="s">
        <v>13</v>
      </c>
      <c r="J375" s="164" t="e">
        <f>VLOOKUP(K375,#REF!,2,0)</f>
        <v>#REF!</v>
      </c>
      <c r="K375" s="5" t="str">
        <f t="shared" si="23"/>
        <v>16 1 00 00000</v>
      </c>
      <c r="L375" s="252" t="e">
        <f>VLOOKUP(O375,#REF!,2,0)</f>
        <v>#REF!</v>
      </c>
      <c r="M375" s="5"/>
      <c r="O375" s="12" t="s">
        <v>866</v>
      </c>
      <c r="P375" s="7" t="b">
        <f t="shared" si="22"/>
        <v>1</v>
      </c>
      <c r="Q375" s="7" t="e">
        <f t="shared" si="24"/>
        <v>#REF!</v>
      </c>
    </row>
    <row r="376" spans="1:17" s="4" customFormat="1" ht="19.5">
      <c r="A376" s="196"/>
      <c r="B376" s="196"/>
      <c r="C376" s="197"/>
      <c r="D376" s="198"/>
      <c r="E376" s="199"/>
      <c r="F376" s="159" t="s">
        <v>859</v>
      </c>
      <c r="G376" s="159" t="s">
        <v>15</v>
      </c>
      <c r="H376" s="159" t="s">
        <v>7</v>
      </c>
      <c r="I376" s="159" t="s">
        <v>13</v>
      </c>
      <c r="J376" s="200" t="e">
        <f>VLOOKUP(K376,#REF!,2,0)</f>
        <v>#REF!</v>
      </c>
      <c r="K376" s="5" t="str">
        <f t="shared" si="23"/>
        <v>16 1 01 00000</v>
      </c>
      <c r="L376" s="252" t="e">
        <f>VLOOKUP(O376,#REF!,2,0)</f>
        <v>#REF!</v>
      </c>
      <c r="M376" s="5"/>
      <c r="O376" s="13" t="s">
        <v>867</v>
      </c>
      <c r="P376" s="7" t="b">
        <f t="shared" si="22"/>
        <v>1</v>
      </c>
      <c r="Q376" s="7" t="e">
        <f t="shared" si="24"/>
        <v>#REF!</v>
      </c>
    </row>
    <row r="377" spans="1:17" s="4" customFormat="1" ht="75">
      <c r="A377" s="84" t="s">
        <v>859</v>
      </c>
      <c r="B377" s="84" t="s">
        <v>15</v>
      </c>
      <c r="C377" s="84" t="s">
        <v>868</v>
      </c>
      <c r="D377" s="84" t="s">
        <v>869</v>
      </c>
      <c r="E377" s="94" t="s">
        <v>870</v>
      </c>
      <c r="F377" s="30" t="s">
        <v>859</v>
      </c>
      <c r="G377" s="30" t="s">
        <v>15</v>
      </c>
      <c r="H377" s="30" t="s">
        <v>7</v>
      </c>
      <c r="I377" s="30" t="s">
        <v>871</v>
      </c>
      <c r="J377" s="236" t="e">
        <f>VLOOKUP(K377,#REF!,2,0)</f>
        <v>#REF!</v>
      </c>
      <c r="K377" s="5" t="str">
        <f t="shared" si="23"/>
        <v>16 1 01 20120</v>
      </c>
      <c r="L377" s="252" t="e">
        <f>VLOOKUP(O377,#REF!,2,0)</f>
        <v>#REF!</v>
      </c>
      <c r="M377" s="5"/>
      <c r="O377" s="13" t="s">
        <v>872</v>
      </c>
      <c r="P377" s="7" t="b">
        <f t="shared" si="22"/>
        <v>1</v>
      </c>
      <c r="Q377" s="7" t="e">
        <f t="shared" si="24"/>
        <v>#REF!</v>
      </c>
    </row>
    <row r="378" spans="1:17" s="4" customFormat="1" ht="19.5">
      <c r="A378" s="196"/>
      <c r="B378" s="196"/>
      <c r="C378" s="197"/>
      <c r="D378" s="198"/>
      <c r="E378" s="199"/>
      <c r="F378" s="159" t="s">
        <v>859</v>
      </c>
      <c r="G378" s="159" t="s">
        <v>15</v>
      </c>
      <c r="H378" s="159" t="s">
        <v>37</v>
      </c>
      <c r="I378" s="159" t="s">
        <v>13</v>
      </c>
      <c r="J378" s="200" t="e">
        <f>VLOOKUP(K378,#REF!,2,0)</f>
        <v>#REF!</v>
      </c>
      <c r="K378" s="5" t="str">
        <f t="shared" si="23"/>
        <v>16 1 02 00000</v>
      </c>
      <c r="L378" s="252" t="e">
        <f>VLOOKUP(O378,#REF!,2,0)</f>
        <v>#REF!</v>
      </c>
      <c r="M378" s="5"/>
      <c r="O378" s="13" t="s">
        <v>873</v>
      </c>
      <c r="P378" s="7" t="b">
        <f t="shared" si="22"/>
        <v>1</v>
      </c>
      <c r="Q378" s="7" t="e">
        <f t="shared" si="24"/>
        <v>#REF!</v>
      </c>
    </row>
    <row r="379" spans="1:17" s="4" customFormat="1" ht="56.25">
      <c r="A379" s="84" t="s">
        <v>859</v>
      </c>
      <c r="B379" s="84" t="s">
        <v>15</v>
      </c>
      <c r="C379" s="84" t="s">
        <v>874</v>
      </c>
      <c r="D379" s="84" t="s">
        <v>875</v>
      </c>
      <c r="E379" s="94" t="s">
        <v>876</v>
      </c>
      <c r="F379" s="30" t="s">
        <v>859</v>
      </c>
      <c r="G379" s="30" t="s">
        <v>15</v>
      </c>
      <c r="H379" s="30" t="s">
        <v>37</v>
      </c>
      <c r="I379" s="30" t="s">
        <v>877</v>
      </c>
      <c r="J379" s="236" t="e">
        <f>VLOOKUP(K379,#REF!,2,0)</f>
        <v>#REF!</v>
      </c>
      <c r="K379" s="5" t="str">
        <f t="shared" si="23"/>
        <v>16 1 02 20690</v>
      </c>
      <c r="L379" s="252" t="e">
        <f>VLOOKUP(O379,#REF!,2,0)</f>
        <v>#REF!</v>
      </c>
      <c r="M379" s="5"/>
      <c r="O379" s="13" t="s">
        <v>878</v>
      </c>
      <c r="P379" s="7" t="b">
        <f t="shared" si="22"/>
        <v>1</v>
      </c>
      <c r="Q379" s="7" t="e">
        <f t="shared" si="24"/>
        <v>#REF!</v>
      </c>
    </row>
    <row r="380" spans="1:17" s="4" customFormat="1" ht="52.5" customHeight="1">
      <c r="A380" s="196"/>
      <c r="B380" s="196"/>
      <c r="C380" s="197"/>
      <c r="D380" s="198"/>
      <c r="E380" s="199"/>
      <c r="F380" s="159" t="s">
        <v>859</v>
      </c>
      <c r="G380" s="159" t="s">
        <v>15</v>
      </c>
      <c r="H380" s="159" t="s">
        <v>48</v>
      </c>
      <c r="I380" s="159" t="s">
        <v>13</v>
      </c>
      <c r="J380" s="200" t="e">
        <f>VLOOKUP(K380,#REF!,2,0)</f>
        <v>#REF!</v>
      </c>
      <c r="K380" s="5" t="str">
        <f t="shared" si="23"/>
        <v>16 1 03 00000</v>
      </c>
      <c r="L380" s="252" t="e">
        <f>VLOOKUP(O380,#REF!,2,0)</f>
        <v>#REF!</v>
      </c>
      <c r="M380" s="5"/>
      <c r="O380" s="13" t="s">
        <v>879</v>
      </c>
      <c r="P380" s="7" t="b">
        <f t="shared" ref="P380:P443" si="25">K380=O380</f>
        <v>1</v>
      </c>
      <c r="Q380" s="7" t="e">
        <f t="shared" si="24"/>
        <v>#REF!</v>
      </c>
    </row>
    <row r="381" spans="1:17" s="4" customFormat="1" ht="37.5">
      <c r="A381" s="84">
        <v>16</v>
      </c>
      <c r="B381" s="84">
        <v>1</v>
      </c>
      <c r="C381" s="84" t="s">
        <v>880</v>
      </c>
      <c r="D381" s="84" t="s">
        <v>881</v>
      </c>
      <c r="E381" s="94" t="s">
        <v>882</v>
      </c>
      <c r="F381" s="30" t="s">
        <v>859</v>
      </c>
      <c r="G381" s="30" t="s">
        <v>15</v>
      </c>
      <c r="H381" s="30" t="s">
        <v>48</v>
      </c>
      <c r="I381" s="30" t="s">
        <v>22</v>
      </c>
      <c r="J381" s="236" t="e">
        <f>VLOOKUP(K381,#REF!,2,0)</f>
        <v>#REF!</v>
      </c>
      <c r="K381" s="5" t="str">
        <f t="shared" si="23"/>
        <v>16 1 03 11010</v>
      </c>
      <c r="L381" s="252" t="e">
        <f>VLOOKUP(O381,#REF!,2,0)</f>
        <v>#REF!</v>
      </c>
      <c r="M381" s="5"/>
      <c r="O381" s="13" t="s">
        <v>883</v>
      </c>
      <c r="P381" s="7" t="b">
        <f t="shared" si="25"/>
        <v>1</v>
      </c>
      <c r="Q381" s="7" t="e">
        <f t="shared" si="24"/>
        <v>#REF!</v>
      </c>
    </row>
    <row r="382" spans="1:17" s="4" customFormat="1" ht="19.5">
      <c r="A382" s="196"/>
      <c r="B382" s="196"/>
      <c r="C382" s="197"/>
      <c r="D382" s="198"/>
      <c r="E382" s="199"/>
      <c r="F382" s="159" t="s">
        <v>859</v>
      </c>
      <c r="G382" s="159" t="s">
        <v>15</v>
      </c>
      <c r="H382" s="159" t="s">
        <v>53</v>
      </c>
      <c r="I382" s="159" t="s">
        <v>13</v>
      </c>
      <c r="J382" s="200" t="e">
        <f>VLOOKUP(K382,#REF!,2,0)</f>
        <v>#REF!</v>
      </c>
      <c r="K382" s="5" t="str">
        <f t="shared" si="23"/>
        <v>16 1 04 00000</v>
      </c>
      <c r="L382" s="252" t="e">
        <f>VLOOKUP(O382,#REF!,2,0)</f>
        <v>#REF!</v>
      </c>
      <c r="M382" s="5"/>
      <c r="O382" s="13" t="s">
        <v>884</v>
      </c>
      <c r="P382" s="7" t="b">
        <f t="shared" si="25"/>
        <v>1</v>
      </c>
      <c r="Q382" s="7" t="e">
        <f t="shared" si="24"/>
        <v>#REF!</v>
      </c>
    </row>
    <row r="383" spans="1:17" s="4" customFormat="1">
      <c r="A383" s="84"/>
      <c r="B383" s="84"/>
      <c r="C383" s="84"/>
      <c r="D383" s="84"/>
      <c r="E383" s="94"/>
      <c r="F383" s="30" t="s">
        <v>859</v>
      </c>
      <c r="G383" s="30" t="s">
        <v>15</v>
      </c>
      <c r="H383" s="30" t="s">
        <v>53</v>
      </c>
      <c r="I383" s="30" t="s">
        <v>22</v>
      </c>
      <c r="J383" s="236" t="e">
        <f>VLOOKUP(K383,#REF!,2,0)</f>
        <v>#REF!</v>
      </c>
      <c r="K383" s="5" t="str">
        <f t="shared" si="23"/>
        <v>16 1 04 11010</v>
      </c>
      <c r="L383" s="252" t="e">
        <f>VLOOKUP(O383,#REF!,2,0)</f>
        <v>#REF!</v>
      </c>
      <c r="M383" s="5"/>
      <c r="O383" s="13" t="s">
        <v>885</v>
      </c>
      <c r="P383" s="7" t="b">
        <f t="shared" si="25"/>
        <v>1</v>
      </c>
      <c r="Q383" s="7" t="e">
        <f t="shared" si="24"/>
        <v>#REF!</v>
      </c>
    </row>
    <row r="384" spans="1:17" s="4" customFormat="1" ht="19.5">
      <c r="A384" s="196"/>
      <c r="B384" s="196"/>
      <c r="C384" s="197"/>
      <c r="D384" s="198"/>
      <c r="E384" s="199"/>
      <c r="F384" s="159" t="s">
        <v>859</v>
      </c>
      <c r="G384" s="159" t="s">
        <v>15</v>
      </c>
      <c r="H384" s="159" t="s">
        <v>62</v>
      </c>
      <c r="I384" s="159" t="s">
        <v>13</v>
      </c>
      <c r="J384" s="200" t="e">
        <f>VLOOKUP(K384,#REF!,2,0)</f>
        <v>#REF!</v>
      </c>
      <c r="K384" s="5" t="str">
        <f t="shared" si="23"/>
        <v>16 1 05 00000</v>
      </c>
      <c r="L384" s="252" t="e">
        <f>VLOOKUP(O384,#REF!,2,0)</f>
        <v>#REF!</v>
      </c>
      <c r="M384" s="5"/>
      <c r="O384" s="13" t="s">
        <v>886</v>
      </c>
      <c r="P384" s="7" t="b">
        <f t="shared" si="25"/>
        <v>1</v>
      </c>
      <c r="Q384" s="7" t="e">
        <f t="shared" si="24"/>
        <v>#REF!</v>
      </c>
    </row>
    <row r="385" spans="1:17" s="4" customFormat="1" ht="75">
      <c r="A385" s="84" t="s">
        <v>859</v>
      </c>
      <c r="B385" s="84" t="s">
        <v>15</v>
      </c>
      <c r="C385" s="84" t="s">
        <v>868</v>
      </c>
      <c r="D385" s="84" t="s">
        <v>869</v>
      </c>
      <c r="E385" s="94" t="s">
        <v>870</v>
      </c>
      <c r="F385" s="30" t="s">
        <v>859</v>
      </c>
      <c r="G385" s="30" t="s">
        <v>15</v>
      </c>
      <c r="H385" s="30" t="s">
        <v>62</v>
      </c>
      <c r="I385" s="30" t="s">
        <v>871</v>
      </c>
      <c r="J385" s="236" t="e">
        <f>VLOOKUP(K385,#REF!,2,0)</f>
        <v>#REF!</v>
      </c>
      <c r="K385" s="5" t="str">
        <f t="shared" si="23"/>
        <v>16 1 05 20120</v>
      </c>
      <c r="L385" s="252" t="e">
        <f>VLOOKUP(O385,#REF!,2,0)</f>
        <v>#REF!</v>
      </c>
      <c r="M385" s="5"/>
      <c r="O385" s="13" t="s">
        <v>887</v>
      </c>
      <c r="P385" s="7" t="b">
        <f t="shared" si="25"/>
        <v>1</v>
      </c>
      <c r="Q385" s="7" t="e">
        <f t="shared" si="24"/>
        <v>#REF!</v>
      </c>
    </row>
    <row r="386" spans="1:17" s="4" customFormat="1" ht="37.5">
      <c r="A386" s="81" t="s">
        <v>859</v>
      </c>
      <c r="B386" s="81" t="s">
        <v>94</v>
      </c>
      <c r="C386" s="82" t="s">
        <v>9</v>
      </c>
      <c r="D386" s="83" t="s">
        <v>888</v>
      </c>
      <c r="E386" s="96" t="s">
        <v>889</v>
      </c>
      <c r="F386" s="25" t="s">
        <v>859</v>
      </c>
      <c r="G386" s="25" t="s">
        <v>94</v>
      </c>
      <c r="H386" s="25" t="s">
        <v>12</v>
      </c>
      <c r="I386" s="25" t="s">
        <v>13</v>
      </c>
      <c r="J386" s="170" t="e">
        <f>VLOOKUP(K386,#REF!,2,0)</f>
        <v>#REF!</v>
      </c>
      <c r="K386" s="5" t="str">
        <f t="shared" si="23"/>
        <v>16 2 00 00000</v>
      </c>
      <c r="L386" s="252" t="e">
        <f>VLOOKUP(O386,#REF!,2,0)</f>
        <v>#REF!</v>
      </c>
      <c r="M386" s="5"/>
      <c r="O386" s="12" t="s">
        <v>890</v>
      </c>
      <c r="P386" s="7" t="b">
        <f t="shared" si="25"/>
        <v>1</v>
      </c>
      <c r="Q386" s="7" t="e">
        <f t="shared" si="24"/>
        <v>#REF!</v>
      </c>
    </row>
    <row r="387" spans="1:17" s="4" customFormat="1" ht="19.5">
      <c r="A387" s="196"/>
      <c r="B387" s="196"/>
      <c r="C387" s="197"/>
      <c r="D387" s="198"/>
      <c r="E387" s="199"/>
      <c r="F387" s="159" t="s">
        <v>859</v>
      </c>
      <c r="G387" s="159" t="s">
        <v>94</v>
      </c>
      <c r="H387" s="159" t="s">
        <v>7</v>
      </c>
      <c r="I387" s="159" t="s">
        <v>13</v>
      </c>
      <c r="J387" s="200" t="e">
        <f>VLOOKUP(K387,#REF!,2,0)</f>
        <v>#REF!</v>
      </c>
      <c r="K387" s="5" t="str">
        <f t="shared" si="23"/>
        <v>16 2 01 00000</v>
      </c>
      <c r="L387" s="252" t="e">
        <f>VLOOKUP(O387,#REF!,2,0)</f>
        <v>#REF!</v>
      </c>
      <c r="M387" s="5"/>
      <c r="O387" s="13" t="s">
        <v>891</v>
      </c>
      <c r="P387" s="7" t="b">
        <f t="shared" si="25"/>
        <v>1</v>
      </c>
      <c r="Q387" s="7" t="e">
        <f t="shared" si="24"/>
        <v>#REF!</v>
      </c>
    </row>
    <row r="388" spans="1:17" s="4" customFormat="1" ht="37.5">
      <c r="A388" s="69">
        <v>16</v>
      </c>
      <c r="B388" s="69">
        <v>2</v>
      </c>
      <c r="C388" s="69" t="s">
        <v>892</v>
      </c>
      <c r="D388" s="69" t="s">
        <v>893</v>
      </c>
      <c r="E388" s="94" t="s">
        <v>894</v>
      </c>
      <c r="F388" s="30" t="s">
        <v>859</v>
      </c>
      <c r="G388" s="30" t="s">
        <v>94</v>
      </c>
      <c r="H388" s="30" t="s">
        <v>7</v>
      </c>
      <c r="I388" s="30" t="s">
        <v>895</v>
      </c>
      <c r="J388" s="236" t="e">
        <f>VLOOKUP(K388,#REF!,2,0)</f>
        <v>#REF!</v>
      </c>
      <c r="K388" s="5" t="str">
        <f t="shared" si="23"/>
        <v>16 2 01 20540</v>
      </c>
      <c r="L388" s="252" t="e">
        <f>VLOOKUP(O388,#REF!,2,0)</f>
        <v>#REF!</v>
      </c>
      <c r="M388" s="5"/>
      <c r="O388" s="13" t="s">
        <v>896</v>
      </c>
      <c r="P388" s="7" t="b">
        <f t="shared" si="25"/>
        <v>1</v>
      </c>
      <c r="Q388" s="7" t="e">
        <f t="shared" si="24"/>
        <v>#REF!</v>
      </c>
    </row>
    <row r="389" spans="1:17" s="4" customFormat="1" ht="89.25" customHeight="1">
      <c r="A389" s="196"/>
      <c r="B389" s="196"/>
      <c r="C389" s="197"/>
      <c r="D389" s="198"/>
      <c r="E389" s="199"/>
      <c r="F389" s="159" t="s">
        <v>859</v>
      </c>
      <c r="G389" s="159" t="s">
        <v>94</v>
      </c>
      <c r="H389" s="159" t="s">
        <v>37</v>
      </c>
      <c r="I389" s="159" t="s">
        <v>13</v>
      </c>
      <c r="J389" s="200" t="e">
        <f>VLOOKUP(K389,#REF!,2,0)</f>
        <v>#REF!</v>
      </c>
      <c r="K389" s="5" t="str">
        <f t="shared" si="23"/>
        <v>16 2 02 00000</v>
      </c>
      <c r="L389" s="252" t="e">
        <f>VLOOKUP(O389,#REF!,2,0)</f>
        <v>#REF!</v>
      </c>
      <c r="M389" s="5"/>
      <c r="O389" s="13" t="s">
        <v>897</v>
      </c>
      <c r="P389" s="7" t="b">
        <f t="shared" si="25"/>
        <v>1</v>
      </c>
      <c r="Q389" s="7" t="e">
        <f t="shared" si="24"/>
        <v>#REF!</v>
      </c>
    </row>
    <row r="390" spans="1:17" s="4" customFormat="1" ht="37.5">
      <c r="A390" s="69" t="s">
        <v>859</v>
      </c>
      <c r="B390" s="69" t="s">
        <v>94</v>
      </c>
      <c r="C390" s="69" t="s">
        <v>898</v>
      </c>
      <c r="D390" s="219" t="s">
        <v>899</v>
      </c>
      <c r="E390" s="94" t="s">
        <v>900</v>
      </c>
      <c r="F390" s="15" t="s">
        <v>859</v>
      </c>
      <c r="G390" s="15" t="s">
        <v>94</v>
      </c>
      <c r="H390" s="15" t="s">
        <v>37</v>
      </c>
      <c r="I390" s="15" t="s">
        <v>901</v>
      </c>
      <c r="J390" s="236" t="e">
        <f>VLOOKUP(K390,#REF!,2,0)</f>
        <v>#REF!</v>
      </c>
      <c r="K390" s="5" t="str">
        <f t="shared" si="23"/>
        <v>16 2 02 20550</v>
      </c>
      <c r="L390" s="252" t="e">
        <f>VLOOKUP(O390,#REF!,2,0)</f>
        <v>#REF!</v>
      </c>
      <c r="M390" s="5"/>
      <c r="O390" s="13" t="s">
        <v>902</v>
      </c>
      <c r="P390" s="7" t="b">
        <f t="shared" si="25"/>
        <v>1</v>
      </c>
      <c r="Q390" s="7" t="e">
        <f t="shared" si="24"/>
        <v>#REF!</v>
      </c>
    </row>
    <row r="391" spans="1:17" s="4" customFormat="1" ht="67.5">
      <c r="A391" s="78" t="s">
        <v>903</v>
      </c>
      <c r="B391" s="78" t="s">
        <v>8</v>
      </c>
      <c r="C391" s="79" t="s">
        <v>9</v>
      </c>
      <c r="D391" s="80" t="s">
        <v>904</v>
      </c>
      <c r="E391" s="95" t="s">
        <v>905</v>
      </c>
      <c r="F391" s="9" t="s">
        <v>903</v>
      </c>
      <c r="G391" s="9" t="s">
        <v>8</v>
      </c>
      <c r="H391" s="9" t="s">
        <v>12</v>
      </c>
      <c r="I391" s="9" t="s">
        <v>13</v>
      </c>
      <c r="J391" s="163" t="e">
        <f>VLOOKUP(K391,#REF!,2,0)</f>
        <v>#REF!</v>
      </c>
      <c r="K391" s="5" t="str">
        <f t="shared" si="23"/>
        <v>17 0 00 00000</v>
      </c>
      <c r="L391" s="252" t="e">
        <f>VLOOKUP(O391,#REF!,2,0)</f>
        <v>#REF!</v>
      </c>
      <c r="M391" s="5"/>
      <c r="O391" s="11" t="s">
        <v>906</v>
      </c>
      <c r="P391" s="7" t="b">
        <f t="shared" si="25"/>
        <v>1</v>
      </c>
      <c r="Q391" s="7" t="e">
        <f t="shared" si="24"/>
        <v>#REF!</v>
      </c>
    </row>
    <row r="392" spans="1:17" s="4" customFormat="1" ht="99" customHeight="1">
      <c r="A392" s="81" t="s">
        <v>903</v>
      </c>
      <c r="B392" s="81" t="s">
        <v>105</v>
      </c>
      <c r="C392" s="82" t="s">
        <v>9</v>
      </c>
      <c r="D392" s="220" t="s">
        <v>907</v>
      </c>
      <c r="E392" s="221" t="s">
        <v>908</v>
      </c>
      <c r="F392" s="25" t="s">
        <v>903</v>
      </c>
      <c r="G392" s="25" t="s">
        <v>105</v>
      </c>
      <c r="H392" s="25" t="s">
        <v>12</v>
      </c>
      <c r="I392" s="25" t="s">
        <v>13</v>
      </c>
      <c r="J392" s="237" t="e">
        <f>VLOOKUP(K392,#REF!,2,0)</f>
        <v>#REF!</v>
      </c>
      <c r="K392" s="5" t="str">
        <f t="shared" ref="K392:K455" si="26">CONCATENATE(F392," ",G392," ",H392," ",I392)</f>
        <v>17 Б 00 00000</v>
      </c>
      <c r="L392" s="252" t="e">
        <f>VLOOKUP(O392,#REF!,2,0)</f>
        <v>#REF!</v>
      </c>
      <c r="M392" s="5"/>
      <c r="O392" s="12" t="s">
        <v>909</v>
      </c>
      <c r="P392" s="7" t="b">
        <f t="shared" si="25"/>
        <v>1</v>
      </c>
      <c r="Q392" s="7" t="e">
        <f t="shared" ref="Q392:Q455" si="27">J392=L392</f>
        <v>#REF!</v>
      </c>
    </row>
    <row r="393" spans="1:17" s="4" customFormat="1" ht="128.25" customHeight="1">
      <c r="A393" s="196"/>
      <c r="B393" s="196"/>
      <c r="C393" s="197"/>
      <c r="D393" s="198"/>
      <c r="E393" s="199"/>
      <c r="F393" s="159" t="s">
        <v>903</v>
      </c>
      <c r="G393" s="159" t="s">
        <v>105</v>
      </c>
      <c r="H393" s="159" t="s">
        <v>7</v>
      </c>
      <c r="I393" s="159" t="s">
        <v>13</v>
      </c>
      <c r="J393" s="200" t="e">
        <f>VLOOKUP(K393,#REF!,2,0)</f>
        <v>#REF!</v>
      </c>
      <c r="K393" s="5" t="str">
        <f t="shared" si="26"/>
        <v>17 Б 01 00000</v>
      </c>
      <c r="L393" s="252" t="e">
        <f>VLOOKUP(O393,#REF!,2,0)</f>
        <v>#REF!</v>
      </c>
      <c r="M393" s="5"/>
      <c r="O393" s="13" t="s">
        <v>910</v>
      </c>
      <c r="P393" s="7" t="b">
        <f t="shared" si="25"/>
        <v>1</v>
      </c>
      <c r="Q393" s="7" t="e">
        <f t="shared" si="27"/>
        <v>#REF!</v>
      </c>
    </row>
    <row r="394" spans="1:17" s="4" customFormat="1" ht="37.5">
      <c r="A394" s="84">
        <v>17</v>
      </c>
      <c r="B394" s="84" t="s">
        <v>105</v>
      </c>
      <c r="C394" s="84" t="s">
        <v>911</v>
      </c>
      <c r="D394" s="84" t="s">
        <v>912</v>
      </c>
      <c r="E394" s="88" t="s">
        <v>913</v>
      </c>
      <c r="F394" s="28" t="s">
        <v>903</v>
      </c>
      <c r="G394" s="28" t="s">
        <v>105</v>
      </c>
      <c r="H394" s="28" t="s">
        <v>7</v>
      </c>
      <c r="I394" s="28" t="s">
        <v>914</v>
      </c>
      <c r="J394" s="139" t="e">
        <f>VLOOKUP(K394,#REF!,2,0)</f>
        <v>#REF!</v>
      </c>
      <c r="K394" s="5" t="str">
        <f t="shared" si="26"/>
        <v>17 Б 01 20490</v>
      </c>
      <c r="L394" s="252" t="e">
        <f>VLOOKUP(O394,#REF!,2,0)</f>
        <v>#REF!</v>
      </c>
      <c r="M394" s="5"/>
      <c r="O394" s="13" t="s">
        <v>915</v>
      </c>
      <c r="P394" s="7" t="b">
        <f t="shared" si="25"/>
        <v>1</v>
      </c>
      <c r="Q394" s="7" t="e">
        <f t="shared" si="27"/>
        <v>#REF!</v>
      </c>
    </row>
    <row r="395" spans="1:17" s="4" customFormat="1" ht="19.5">
      <c r="A395" s="196"/>
      <c r="B395" s="196"/>
      <c r="C395" s="197"/>
      <c r="D395" s="198"/>
      <c r="E395" s="199"/>
      <c r="F395" s="159" t="s">
        <v>903</v>
      </c>
      <c r="G395" s="159" t="s">
        <v>105</v>
      </c>
      <c r="H395" s="159" t="s">
        <v>37</v>
      </c>
      <c r="I395" s="159" t="s">
        <v>13</v>
      </c>
      <c r="J395" s="200" t="e">
        <f>VLOOKUP(K395,#REF!,2,0)</f>
        <v>#REF!</v>
      </c>
      <c r="K395" s="5" t="str">
        <f t="shared" si="26"/>
        <v>17 Б 02 00000</v>
      </c>
      <c r="L395" s="252" t="e">
        <f>VLOOKUP(O395,#REF!,2,0)</f>
        <v>#REF!</v>
      </c>
      <c r="M395" s="5"/>
      <c r="O395" s="13" t="s">
        <v>916</v>
      </c>
      <c r="P395" s="7" t="b">
        <f t="shared" si="25"/>
        <v>1</v>
      </c>
      <c r="Q395" s="7" t="e">
        <f t="shared" si="27"/>
        <v>#REF!</v>
      </c>
    </row>
    <row r="396" spans="1:17" s="4" customFormat="1" ht="37.5">
      <c r="A396" s="84">
        <v>17</v>
      </c>
      <c r="B396" s="84" t="s">
        <v>105</v>
      </c>
      <c r="C396" s="84" t="s">
        <v>911</v>
      </c>
      <c r="D396" s="84" t="s">
        <v>912</v>
      </c>
      <c r="E396" s="88" t="s">
        <v>913</v>
      </c>
      <c r="F396" s="28" t="s">
        <v>903</v>
      </c>
      <c r="G396" s="28" t="s">
        <v>105</v>
      </c>
      <c r="H396" s="28" t="s">
        <v>37</v>
      </c>
      <c r="I396" s="28" t="s">
        <v>914</v>
      </c>
      <c r="J396" s="139" t="e">
        <f>VLOOKUP(K396,#REF!,2,0)</f>
        <v>#REF!</v>
      </c>
      <c r="K396" s="5" t="str">
        <f t="shared" si="26"/>
        <v>17 Б 02 20490</v>
      </c>
      <c r="L396" s="252" t="e">
        <f>VLOOKUP(O396,#REF!,2,0)</f>
        <v>#REF!</v>
      </c>
      <c r="M396" s="5"/>
      <c r="O396" s="13" t="s">
        <v>917</v>
      </c>
      <c r="P396" s="7" t="b">
        <f t="shared" si="25"/>
        <v>1</v>
      </c>
      <c r="Q396" s="7" t="e">
        <f t="shared" si="27"/>
        <v>#REF!</v>
      </c>
    </row>
    <row r="397" spans="1:17" s="4" customFormat="1" ht="45">
      <c r="A397" s="78" t="s">
        <v>918</v>
      </c>
      <c r="B397" s="78" t="s">
        <v>8</v>
      </c>
      <c r="C397" s="79" t="s">
        <v>9</v>
      </c>
      <c r="D397" s="80" t="s">
        <v>919</v>
      </c>
      <c r="E397" s="95" t="s">
        <v>920</v>
      </c>
      <c r="F397" s="9" t="s">
        <v>918</v>
      </c>
      <c r="G397" s="9" t="s">
        <v>8</v>
      </c>
      <c r="H397" s="9" t="s">
        <v>12</v>
      </c>
      <c r="I397" s="9" t="s">
        <v>13</v>
      </c>
      <c r="J397" s="136" t="e">
        <f>VLOOKUP(K397,#REF!,2,0)</f>
        <v>#REF!</v>
      </c>
      <c r="K397" s="5" t="str">
        <f t="shared" si="26"/>
        <v>18 0 00 00000</v>
      </c>
      <c r="L397" s="252" t="e">
        <f>VLOOKUP(O397,#REF!,2,0)</f>
        <v>#REF!</v>
      </c>
      <c r="M397" s="5"/>
      <c r="O397" s="11" t="s">
        <v>921</v>
      </c>
      <c r="P397" s="7" t="b">
        <f t="shared" si="25"/>
        <v>1</v>
      </c>
      <c r="Q397" s="7" t="e">
        <f t="shared" si="27"/>
        <v>#REF!</v>
      </c>
    </row>
    <row r="398" spans="1:17" s="4" customFormat="1" ht="37.5">
      <c r="A398" s="81" t="s">
        <v>918</v>
      </c>
      <c r="B398" s="81" t="s">
        <v>105</v>
      </c>
      <c r="C398" s="82" t="s">
        <v>9</v>
      </c>
      <c r="D398" s="83" t="s">
        <v>922</v>
      </c>
      <c r="E398" s="96" t="s">
        <v>923</v>
      </c>
      <c r="F398" s="25" t="s">
        <v>918</v>
      </c>
      <c r="G398" s="25" t="s">
        <v>105</v>
      </c>
      <c r="H398" s="25" t="s">
        <v>12</v>
      </c>
      <c r="I398" s="25" t="s">
        <v>13</v>
      </c>
      <c r="J398" s="223" t="e">
        <f>VLOOKUP(K398,#REF!,2,0)</f>
        <v>#REF!</v>
      </c>
      <c r="K398" s="5" t="str">
        <f t="shared" si="26"/>
        <v>18 Б 00 00000</v>
      </c>
      <c r="L398" s="252" t="e">
        <f>VLOOKUP(O398,#REF!,2,0)</f>
        <v>#REF!</v>
      </c>
      <c r="M398" s="5"/>
      <c r="O398" s="12" t="s">
        <v>925</v>
      </c>
      <c r="P398" s="7" t="b">
        <f t="shared" si="25"/>
        <v>1</v>
      </c>
      <c r="Q398" s="7" t="e">
        <f t="shared" si="27"/>
        <v>#REF!</v>
      </c>
    </row>
    <row r="399" spans="1:17" s="4" customFormat="1" ht="19.5">
      <c r="A399" s="196"/>
      <c r="B399" s="196"/>
      <c r="C399" s="197"/>
      <c r="D399" s="198"/>
      <c r="E399" s="199"/>
      <c r="F399" s="159" t="s">
        <v>918</v>
      </c>
      <c r="G399" s="159" t="s">
        <v>105</v>
      </c>
      <c r="H399" s="159" t="s">
        <v>7</v>
      </c>
      <c r="I399" s="159" t="s">
        <v>13</v>
      </c>
      <c r="J399" s="201" t="e">
        <f>VLOOKUP(K399,#REF!,2,0)</f>
        <v>#REF!</v>
      </c>
      <c r="K399" s="5" t="str">
        <f t="shared" si="26"/>
        <v>18 Б 01 00000</v>
      </c>
      <c r="L399" s="252" t="e">
        <f>VLOOKUP(O399,#REF!,2,0)</f>
        <v>#REF!</v>
      </c>
      <c r="M399" s="5"/>
      <c r="O399" s="13" t="s">
        <v>926</v>
      </c>
      <c r="P399" s="7" t="b">
        <f t="shared" si="25"/>
        <v>1</v>
      </c>
      <c r="Q399" s="7" t="e">
        <f t="shared" si="27"/>
        <v>#REF!</v>
      </c>
    </row>
    <row r="400" spans="1:17" s="4" customFormat="1" ht="56.25">
      <c r="A400" s="84" t="s">
        <v>918</v>
      </c>
      <c r="B400" s="84" t="s">
        <v>105</v>
      </c>
      <c r="C400" s="84">
        <v>6008</v>
      </c>
      <c r="D400" s="84" t="s">
        <v>927</v>
      </c>
      <c r="E400" s="88" t="s">
        <v>928</v>
      </c>
      <c r="F400" s="28" t="s">
        <v>918</v>
      </c>
      <c r="G400" s="28" t="s">
        <v>105</v>
      </c>
      <c r="H400" s="28" t="s">
        <v>7</v>
      </c>
      <c r="I400" s="28" t="s">
        <v>929</v>
      </c>
      <c r="J400" s="233" t="e">
        <f>VLOOKUP(K400,#REF!,2,0)</f>
        <v>#REF!</v>
      </c>
      <c r="K400" s="5" t="str">
        <f t="shared" si="26"/>
        <v>18 Б 01 60080</v>
      </c>
      <c r="L400" s="252" t="e">
        <f>VLOOKUP(O400,#REF!,2,0)</f>
        <v>#REF!</v>
      </c>
      <c r="M400" s="5"/>
      <c r="O400" s="13" t="s">
        <v>930</v>
      </c>
      <c r="P400" s="7" t="b">
        <f t="shared" si="25"/>
        <v>1</v>
      </c>
      <c r="Q400" s="7" t="e">
        <f t="shared" si="27"/>
        <v>#REF!</v>
      </c>
    </row>
    <row r="401" spans="1:17" s="4" customFormat="1" ht="75">
      <c r="A401" s="196"/>
      <c r="B401" s="196"/>
      <c r="C401" s="197"/>
      <c r="D401" s="198"/>
      <c r="E401" s="199"/>
      <c r="F401" s="159" t="s">
        <v>918</v>
      </c>
      <c r="G401" s="159" t="s">
        <v>105</v>
      </c>
      <c r="H401" s="159" t="s">
        <v>37</v>
      </c>
      <c r="I401" s="159" t="s">
        <v>13</v>
      </c>
      <c r="J401" s="201" t="s">
        <v>1591</v>
      </c>
      <c r="K401" s="5" t="str">
        <f t="shared" si="26"/>
        <v>18 Б 02 00000</v>
      </c>
      <c r="L401" s="252" t="e">
        <f>VLOOKUP(O401,#REF!,2,0)</f>
        <v>#REF!</v>
      </c>
      <c r="M401" s="5"/>
      <c r="O401" s="13"/>
      <c r="P401" s="7" t="b">
        <f t="shared" si="25"/>
        <v>0</v>
      </c>
      <c r="Q401" s="7" t="e">
        <f t="shared" si="27"/>
        <v>#REF!</v>
      </c>
    </row>
    <row r="402" spans="1:17" s="4" customFormat="1" ht="48" customHeight="1">
      <c r="A402" s="84" t="s">
        <v>918</v>
      </c>
      <c r="B402" s="84" t="s">
        <v>105</v>
      </c>
      <c r="C402" s="84">
        <v>2036</v>
      </c>
      <c r="D402" s="84" t="s">
        <v>931</v>
      </c>
      <c r="E402" s="88" t="s">
        <v>932</v>
      </c>
      <c r="F402" s="28" t="s">
        <v>918</v>
      </c>
      <c r="G402" s="28" t="s">
        <v>105</v>
      </c>
      <c r="H402" s="28" t="s">
        <v>37</v>
      </c>
      <c r="I402" s="28" t="s">
        <v>933</v>
      </c>
      <c r="J402" s="233" t="s">
        <v>932</v>
      </c>
      <c r="K402" s="5" t="str">
        <f t="shared" si="26"/>
        <v>18 Б 02 20360</v>
      </c>
      <c r="L402" s="252" t="e">
        <f>VLOOKUP(O402,#REF!,2,0)</f>
        <v>#REF!</v>
      </c>
      <c r="M402" s="5"/>
      <c r="O402" s="13"/>
      <c r="P402" s="7" t="b">
        <f t="shared" si="25"/>
        <v>0</v>
      </c>
      <c r="Q402" s="7" t="e">
        <f t="shared" si="27"/>
        <v>#REF!</v>
      </c>
    </row>
    <row r="403" spans="1:17" s="4" customFormat="1" ht="45">
      <c r="A403" s="78">
        <v>70</v>
      </c>
      <c r="B403" s="78">
        <v>0</v>
      </c>
      <c r="C403" s="78" t="s">
        <v>9</v>
      </c>
      <c r="D403" s="80" t="s">
        <v>934</v>
      </c>
      <c r="E403" s="95" t="s">
        <v>935</v>
      </c>
      <c r="F403" s="23">
        <v>70</v>
      </c>
      <c r="G403" s="23">
        <v>0</v>
      </c>
      <c r="H403" s="9" t="s">
        <v>12</v>
      </c>
      <c r="I403" s="9" t="s">
        <v>13</v>
      </c>
      <c r="J403" s="163" t="e">
        <f>VLOOKUP(K403,#REF!,2,0)</f>
        <v>#REF!</v>
      </c>
      <c r="K403" s="5" t="str">
        <f t="shared" si="26"/>
        <v>70 0 00 00000</v>
      </c>
      <c r="L403" s="252" t="e">
        <f>VLOOKUP(O403,#REF!,2,0)</f>
        <v>#REF!</v>
      </c>
      <c r="M403" s="5"/>
      <c r="O403" s="11" t="s">
        <v>936</v>
      </c>
      <c r="P403" s="7" t="b">
        <f t="shared" si="25"/>
        <v>1</v>
      </c>
      <c r="Q403" s="7" t="e">
        <f t="shared" si="27"/>
        <v>#REF!</v>
      </c>
    </row>
    <row r="404" spans="1:17" s="4" customFormat="1" ht="37.5">
      <c r="A404" s="81" t="s">
        <v>937</v>
      </c>
      <c r="B404" s="81" t="s">
        <v>15</v>
      </c>
      <c r="C404" s="82" t="s">
        <v>9</v>
      </c>
      <c r="D404" s="83" t="s">
        <v>938</v>
      </c>
      <c r="E404" s="96" t="s">
        <v>939</v>
      </c>
      <c r="F404" s="24" t="s">
        <v>937</v>
      </c>
      <c r="G404" s="24" t="s">
        <v>15</v>
      </c>
      <c r="H404" s="25" t="s">
        <v>12</v>
      </c>
      <c r="I404" s="25" t="s">
        <v>13</v>
      </c>
      <c r="J404" s="170" t="e">
        <f>VLOOKUP(K404,#REF!,2,0)</f>
        <v>#REF!</v>
      </c>
      <c r="K404" s="5" t="str">
        <f t="shared" si="26"/>
        <v>70 1 00 00000</v>
      </c>
      <c r="L404" s="252" t="e">
        <f>VLOOKUP(O404,#REF!,2,0)</f>
        <v>#REF!</v>
      </c>
      <c r="M404" s="5"/>
      <c r="O404" s="12" t="s">
        <v>940</v>
      </c>
      <c r="P404" s="7" t="b">
        <f t="shared" si="25"/>
        <v>1</v>
      </c>
      <c r="Q404" s="7" t="e">
        <f t="shared" si="27"/>
        <v>#REF!</v>
      </c>
    </row>
    <row r="405" spans="1:17" s="4" customFormat="1" ht="37.5">
      <c r="A405" s="84">
        <v>70</v>
      </c>
      <c r="B405" s="84">
        <v>1</v>
      </c>
      <c r="C405" s="84">
        <v>1001</v>
      </c>
      <c r="D405" s="84" t="s">
        <v>941</v>
      </c>
      <c r="E405" s="94" t="s">
        <v>942</v>
      </c>
      <c r="F405" s="28">
        <v>70</v>
      </c>
      <c r="G405" s="28">
        <v>1</v>
      </c>
      <c r="H405" s="30" t="s">
        <v>12</v>
      </c>
      <c r="I405" s="59">
        <v>10010</v>
      </c>
      <c r="J405" s="236" t="e">
        <f>VLOOKUP(K405,#REF!,2,0)</f>
        <v>#REF!</v>
      </c>
      <c r="K405" s="5" t="str">
        <f t="shared" si="26"/>
        <v>70 1 00 10010</v>
      </c>
      <c r="L405" s="252" t="e">
        <f>VLOOKUP(O405,#REF!,2,0)</f>
        <v>#REF!</v>
      </c>
      <c r="M405" s="5"/>
      <c r="O405" s="45" t="s">
        <v>943</v>
      </c>
      <c r="P405" s="7" t="b">
        <f t="shared" si="25"/>
        <v>1</v>
      </c>
      <c r="Q405" s="7" t="e">
        <f t="shared" si="27"/>
        <v>#REF!</v>
      </c>
    </row>
    <row r="406" spans="1:17" s="4" customFormat="1" ht="37.5">
      <c r="A406" s="84">
        <v>70</v>
      </c>
      <c r="B406" s="84">
        <v>1</v>
      </c>
      <c r="C406" s="84">
        <v>1002</v>
      </c>
      <c r="D406" s="84" t="s">
        <v>944</v>
      </c>
      <c r="E406" s="94" t="s">
        <v>945</v>
      </c>
      <c r="F406" s="28">
        <v>70</v>
      </c>
      <c r="G406" s="28">
        <v>1</v>
      </c>
      <c r="H406" s="30" t="s">
        <v>12</v>
      </c>
      <c r="I406" s="59">
        <v>10020</v>
      </c>
      <c r="J406" s="236" t="e">
        <f>VLOOKUP(K406,#REF!,2,0)</f>
        <v>#REF!</v>
      </c>
      <c r="K406" s="5" t="str">
        <f t="shared" si="26"/>
        <v>70 1 00 10020</v>
      </c>
      <c r="L406" s="252" t="e">
        <f>VLOOKUP(O406,#REF!,2,0)</f>
        <v>#REF!</v>
      </c>
      <c r="M406" s="5"/>
      <c r="O406" s="45" t="s">
        <v>946</v>
      </c>
      <c r="P406" s="7" t="b">
        <f t="shared" si="25"/>
        <v>1</v>
      </c>
      <c r="Q406" s="7" t="e">
        <f t="shared" si="27"/>
        <v>#REF!</v>
      </c>
    </row>
    <row r="407" spans="1:17" s="4" customFormat="1" ht="37.5">
      <c r="A407" s="84">
        <v>70</v>
      </c>
      <c r="B407" s="84">
        <v>1</v>
      </c>
      <c r="C407" s="84">
        <v>2008</v>
      </c>
      <c r="D407" s="84" t="s">
        <v>947</v>
      </c>
      <c r="E407" s="94" t="s">
        <v>790</v>
      </c>
      <c r="F407" s="28">
        <v>70</v>
      </c>
      <c r="G407" s="28">
        <v>1</v>
      </c>
      <c r="H407" s="30" t="s">
        <v>12</v>
      </c>
      <c r="I407" s="59">
        <v>20080</v>
      </c>
      <c r="J407" s="236" t="e">
        <f>VLOOKUP(K407,#REF!,2,0)</f>
        <v>#REF!</v>
      </c>
      <c r="K407" s="5" t="str">
        <f t="shared" si="26"/>
        <v>70 1 00 20080</v>
      </c>
      <c r="L407" s="252" t="e">
        <f>VLOOKUP(O407,#REF!,2,0)</f>
        <v>#REF!</v>
      </c>
      <c r="M407" s="5"/>
      <c r="O407" s="45" t="s">
        <v>948</v>
      </c>
      <c r="P407" s="7" t="b">
        <f t="shared" si="25"/>
        <v>1</v>
      </c>
      <c r="Q407" s="7" t="e">
        <f t="shared" si="27"/>
        <v>#REF!</v>
      </c>
    </row>
    <row r="408" spans="1:17" s="4" customFormat="1">
      <c r="A408" s="81">
        <v>70</v>
      </c>
      <c r="B408" s="81">
        <v>2</v>
      </c>
      <c r="C408" s="82">
        <v>0</v>
      </c>
      <c r="D408" s="83" t="s">
        <v>949</v>
      </c>
      <c r="E408" s="96" t="s">
        <v>950</v>
      </c>
      <c r="F408" s="24">
        <v>70</v>
      </c>
      <c r="G408" s="24">
        <v>2</v>
      </c>
      <c r="H408" s="25" t="s">
        <v>12</v>
      </c>
      <c r="I408" s="25" t="s">
        <v>13</v>
      </c>
      <c r="J408" s="170" t="e">
        <f>VLOOKUP(K408,#REF!,2,0)</f>
        <v>#REF!</v>
      </c>
      <c r="K408" s="5" t="str">
        <f t="shared" si="26"/>
        <v>70 2 00 00000</v>
      </c>
      <c r="L408" s="252" t="e">
        <f>VLOOKUP(O408,#REF!,2,0)</f>
        <v>#REF!</v>
      </c>
      <c r="M408" s="5"/>
      <c r="O408" s="12" t="s">
        <v>951</v>
      </c>
      <c r="P408" s="7" t="b">
        <f t="shared" si="25"/>
        <v>1</v>
      </c>
      <c r="Q408" s="7" t="e">
        <f t="shared" si="27"/>
        <v>#REF!</v>
      </c>
    </row>
    <row r="409" spans="1:17" s="4" customFormat="1">
      <c r="A409" s="84"/>
      <c r="B409" s="84"/>
      <c r="C409" s="84"/>
      <c r="D409" s="84"/>
      <c r="E409" s="94"/>
      <c r="F409" s="28">
        <v>70</v>
      </c>
      <c r="G409" s="28" t="s">
        <v>94</v>
      </c>
      <c r="H409" s="30" t="s">
        <v>12</v>
      </c>
      <c r="I409" s="59">
        <v>10010</v>
      </c>
      <c r="J409" s="236" t="e">
        <f>VLOOKUP(K409,#REF!,2,0)</f>
        <v>#REF!</v>
      </c>
      <c r="K409" s="5" t="str">
        <f t="shared" si="26"/>
        <v>70 2 00 10010</v>
      </c>
      <c r="L409" s="252" t="e">
        <f>VLOOKUP(O409,#REF!,2,0)</f>
        <v>#REF!</v>
      </c>
      <c r="M409" s="5"/>
      <c r="O409" s="45" t="s">
        <v>952</v>
      </c>
      <c r="P409" s="7" t="b">
        <f t="shared" si="25"/>
        <v>1</v>
      </c>
      <c r="Q409" s="7" t="e">
        <f t="shared" si="27"/>
        <v>#REF!</v>
      </c>
    </row>
    <row r="410" spans="1:17" s="4" customFormat="1" ht="37.5">
      <c r="A410" s="84">
        <v>70</v>
      </c>
      <c r="B410" s="84">
        <v>2</v>
      </c>
      <c r="C410" s="84">
        <v>1002</v>
      </c>
      <c r="D410" s="84" t="s">
        <v>953</v>
      </c>
      <c r="E410" s="94" t="s">
        <v>945</v>
      </c>
      <c r="F410" s="28">
        <v>70</v>
      </c>
      <c r="G410" s="28">
        <v>2</v>
      </c>
      <c r="H410" s="30" t="s">
        <v>12</v>
      </c>
      <c r="I410" s="59">
        <v>10020</v>
      </c>
      <c r="J410" s="236" t="e">
        <f>VLOOKUP(K410,#REF!,2,0)</f>
        <v>#REF!</v>
      </c>
      <c r="K410" s="5" t="str">
        <f t="shared" si="26"/>
        <v>70 2 00 10020</v>
      </c>
      <c r="L410" s="252" t="e">
        <f>VLOOKUP(O410,#REF!,2,0)</f>
        <v>#REF!</v>
      </c>
      <c r="M410" s="5"/>
      <c r="O410" s="45" t="s">
        <v>954</v>
      </c>
      <c r="P410" s="7" t="b">
        <f t="shared" si="25"/>
        <v>1</v>
      </c>
      <c r="Q410" s="7" t="e">
        <f t="shared" si="27"/>
        <v>#REF!</v>
      </c>
    </row>
    <row r="411" spans="1:17" s="4" customFormat="1">
      <c r="A411" s="81">
        <v>70</v>
      </c>
      <c r="B411" s="81">
        <v>3</v>
      </c>
      <c r="C411" s="82">
        <v>0</v>
      </c>
      <c r="D411" s="83" t="s">
        <v>955</v>
      </c>
      <c r="E411" s="96" t="s">
        <v>956</v>
      </c>
      <c r="F411" s="24">
        <v>70</v>
      </c>
      <c r="G411" s="24">
        <v>3</v>
      </c>
      <c r="H411" s="25" t="s">
        <v>12</v>
      </c>
      <c r="I411" s="25" t="s">
        <v>13</v>
      </c>
      <c r="J411" s="170" t="e">
        <f>VLOOKUP(K411,#REF!,2,0)</f>
        <v>#REF!</v>
      </c>
      <c r="K411" s="5" t="str">
        <f t="shared" si="26"/>
        <v>70 3 00 00000</v>
      </c>
      <c r="L411" s="252" t="e">
        <f>VLOOKUP(O411,#REF!,2,0)</f>
        <v>#REF!</v>
      </c>
      <c r="M411" s="5"/>
      <c r="O411" s="12" t="s">
        <v>957</v>
      </c>
      <c r="P411" s="7" t="b">
        <f t="shared" si="25"/>
        <v>1</v>
      </c>
      <c r="Q411" s="7" t="e">
        <f t="shared" si="27"/>
        <v>#REF!</v>
      </c>
    </row>
    <row r="412" spans="1:17" s="4" customFormat="1">
      <c r="A412" s="84"/>
      <c r="B412" s="84"/>
      <c r="C412" s="84"/>
      <c r="D412" s="84"/>
      <c r="E412" s="94"/>
      <c r="F412" s="28">
        <v>70</v>
      </c>
      <c r="G412" s="28" t="s">
        <v>316</v>
      </c>
      <c r="H412" s="30" t="s">
        <v>12</v>
      </c>
      <c r="I412" s="59">
        <v>10010</v>
      </c>
      <c r="J412" s="236" t="e">
        <f>VLOOKUP(K412,#REF!,2,0)</f>
        <v>#REF!</v>
      </c>
      <c r="K412" s="5" t="str">
        <f t="shared" si="26"/>
        <v>70 3 00 10010</v>
      </c>
      <c r="L412" s="252" t="e">
        <f>VLOOKUP(O412,#REF!,2,0)</f>
        <v>#REF!</v>
      </c>
      <c r="M412" s="5"/>
      <c r="O412" s="45" t="s">
        <v>958</v>
      </c>
      <c r="P412" s="7" t="b">
        <f t="shared" si="25"/>
        <v>1</v>
      </c>
      <c r="Q412" s="7" t="e">
        <f t="shared" si="27"/>
        <v>#REF!</v>
      </c>
    </row>
    <row r="413" spans="1:17" s="4" customFormat="1" ht="37.5">
      <c r="A413" s="84">
        <v>70</v>
      </c>
      <c r="B413" s="84" t="s">
        <v>316</v>
      </c>
      <c r="C413" s="84">
        <v>1002</v>
      </c>
      <c r="D413" s="84" t="s">
        <v>959</v>
      </c>
      <c r="E413" s="94" t="s">
        <v>945</v>
      </c>
      <c r="F413" s="28">
        <v>70</v>
      </c>
      <c r="G413" s="28" t="s">
        <v>316</v>
      </c>
      <c r="H413" s="30" t="s">
        <v>12</v>
      </c>
      <c r="I413" s="59">
        <v>10020</v>
      </c>
      <c r="J413" s="236" t="e">
        <f>VLOOKUP(K413,#REF!,2,0)</f>
        <v>#REF!</v>
      </c>
      <c r="K413" s="5" t="str">
        <f t="shared" si="26"/>
        <v>70 3 00 10020</v>
      </c>
      <c r="L413" s="252" t="e">
        <f>VLOOKUP(O413,#REF!,2,0)</f>
        <v>#REF!</v>
      </c>
      <c r="M413" s="5"/>
      <c r="O413" s="45" t="s">
        <v>960</v>
      </c>
      <c r="P413" s="7" t="b">
        <f t="shared" si="25"/>
        <v>1</v>
      </c>
      <c r="Q413" s="7" t="e">
        <f t="shared" si="27"/>
        <v>#REF!</v>
      </c>
    </row>
    <row r="414" spans="1:17" s="4" customFormat="1">
      <c r="A414" s="81">
        <v>70</v>
      </c>
      <c r="B414" s="81" t="s">
        <v>326</v>
      </c>
      <c r="C414" s="82">
        <v>0</v>
      </c>
      <c r="D414" s="83" t="s">
        <v>961</v>
      </c>
      <c r="E414" s="96" t="s">
        <v>962</v>
      </c>
      <c r="F414" s="24">
        <v>70</v>
      </c>
      <c r="G414" s="24" t="s">
        <v>326</v>
      </c>
      <c r="H414" s="25" t="s">
        <v>12</v>
      </c>
      <c r="I414" s="25" t="s">
        <v>13</v>
      </c>
      <c r="J414" s="170" t="e">
        <f>VLOOKUP(K414,#REF!,2,0)</f>
        <v>#REF!</v>
      </c>
      <c r="K414" s="5" t="str">
        <f t="shared" si="26"/>
        <v>70 4 00 00000</v>
      </c>
      <c r="L414" s="252" t="e">
        <f>VLOOKUP(O414,#REF!,2,0)</f>
        <v>#REF!</v>
      </c>
      <c r="M414" s="5"/>
      <c r="O414" s="12" t="s">
        <v>963</v>
      </c>
      <c r="P414" s="7" t="b">
        <f t="shared" si="25"/>
        <v>1</v>
      </c>
      <c r="Q414" s="7" t="e">
        <f t="shared" si="27"/>
        <v>#REF!</v>
      </c>
    </row>
    <row r="415" spans="1:17" s="4" customFormat="1" ht="37.5">
      <c r="A415" s="84">
        <v>70</v>
      </c>
      <c r="B415" s="84" t="s">
        <v>326</v>
      </c>
      <c r="C415" s="84" t="s">
        <v>964</v>
      </c>
      <c r="D415" s="84" t="s">
        <v>965</v>
      </c>
      <c r="E415" s="94" t="s">
        <v>942</v>
      </c>
      <c r="F415" s="28">
        <v>70</v>
      </c>
      <c r="G415" s="28" t="s">
        <v>326</v>
      </c>
      <c r="H415" s="30" t="s">
        <v>12</v>
      </c>
      <c r="I415" s="59">
        <v>10010</v>
      </c>
      <c r="J415" s="236" t="e">
        <f>VLOOKUP(K415,#REF!,2,0)</f>
        <v>#REF!</v>
      </c>
      <c r="K415" s="5" t="str">
        <f t="shared" si="26"/>
        <v>70 4 00 10010</v>
      </c>
      <c r="L415" s="252" t="e">
        <f>VLOOKUP(O415,#REF!,2,0)</f>
        <v>#REF!</v>
      </c>
      <c r="M415" s="5"/>
      <c r="O415" s="45" t="s">
        <v>966</v>
      </c>
      <c r="P415" s="7" t="b">
        <f t="shared" si="25"/>
        <v>1</v>
      </c>
      <c r="Q415" s="7" t="e">
        <f t="shared" si="27"/>
        <v>#REF!</v>
      </c>
    </row>
    <row r="416" spans="1:17" s="4" customFormat="1" ht="37.5">
      <c r="A416" s="84">
        <v>70</v>
      </c>
      <c r="B416" s="84" t="s">
        <v>326</v>
      </c>
      <c r="C416" s="84" t="s">
        <v>967</v>
      </c>
      <c r="D416" s="84" t="s">
        <v>968</v>
      </c>
      <c r="E416" s="94" t="s">
        <v>945</v>
      </c>
      <c r="F416" s="28">
        <v>70</v>
      </c>
      <c r="G416" s="28" t="s">
        <v>326</v>
      </c>
      <c r="H416" s="30" t="s">
        <v>12</v>
      </c>
      <c r="I416" s="59">
        <v>10020</v>
      </c>
      <c r="J416" s="236" t="e">
        <f>VLOOKUP(K416,#REF!,2,0)</f>
        <v>#REF!</v>
      </c>
      <c r="K416" s="5" t="str">
        <f t="shared" si="26"/>
        <v>70 4 00 10020</v>
      </c>
      <c r="L416" s="252" t="e">
        <f>VLOOKUP(O416,#REF!,2,0)</f>
        <v>#REF!</v>
      </c>
      <c r="M416" s="5"/>
      <c r="O416" s="45" t="s">
        <v>969</v>
      </c>
      <c r="P416" s="7" t="b">
        <f t="shared" si="25"/>
        <v>1</v>
      </c>
      <c r="Q416" s="7" t="e">
        <f t="shared" si="27"/>
        <v>#REF!</v>
      </c>
    </row>
    <row r="417" spans="1:17" s="4" customFormat="1">
      <c r="A417" s="81"/>
      <c r="B417" s="81"/>
      <c r="C417" s="82"/>
      <c r="D417" s="83"/>
      <c r="E417" s="96"/>
      <c r="F417" s="24">
        <v>70</v>
      </c>
      <c r="G417" s="24" t="s">
        <v>336</v>
      </c>
      <c r="H417" s="25" t="s">
        <v>12</v>
      </c>
      <c r="I417" s="25" t="s">
        <v>13</v>
      </c>
      <c r="J417" s="170" t="e">
        <f>VLOOKUP(K417,#REF!,2,0)</f>
        <v>#REF!</v>
      </c>
      <c r="K417" s="5" t="str">
        <f t="shared" si="26"/>
        <v>70 5 00 00000</v>
      </c>
      <c r="L417" s="252" t="e">
        <f>VLOOKUP(O417,#REF!,2,0)</f>
        <v>#REF!</v>
      </c>
      <c r="M417" s="5"/>
      <c r="O417" s="12" t="s">
        <v>970</v>
      </c>
      <c r="P417" s="7" t="b">
        <f t="shared" si="25"/>
        <v>1</v>
      </c>
      <c r="Q417" s="7" t="e">
        <f t="shared" si="27"/>
        <v>#REF!</v>
      </c>
    </row>
    <row r="418" spans="1:17" s="4" customFormat="1">
      <c r="A418" s="84"/>
      <c r="B418" s="84"/>
      <c r="C418" s="84"/>
      <c r="D418" s="84"/>
      <c r="E418" s="94"/>
      <c r="F418" s="28">
        <v>70</v>
      </c>
      <c r="G418" s="28" t="s">
        <v>336</v>
      </c>
      <c r="H418" s="30" t="s">
        <v>12</v>
      </c>
      <c r="I418" s="59">
        <v>20090</v>
      </c>
      <c r="J418" s="236" t="e">
        <f>VLOOKUP(K418,#REF!,2,0)</f>
        <v>#REF!</v>
      </c>
      <c r="K418" s="5" t="str">
        <f t="shared" si="26"/>
        <v>70 5 00 20090</v>
      </c>
      <c r="L418" s="252" t="e">
        <f>VLOOKUP(O418,#REF!,2,0)</f>
        <v>#REF!</v>
      </c>
      <c r="M418" s="5"/>
      <c r="O418" s="45" t="s">
        <v>971</v>
      </c>
      <c r="P418" s="7" t="b">
        <f t="shared" si="25"/>
        <v>1</v>
      </c>
      <c r="Q418" s="7" t="e">
        <f t="shared" si="27"/>
        <v>#REF!</v>
      </c>
    </row>
    <row r="419" spans="1:17" s="4" customFormat="1">
      <c r="A419" s="81"/>
      <c r="B419" s="81"/>
      <c r="C419" s="82"/>
      <c r="D419" s="83"/>
      <c r="E419" s="96"/>
      <c r="F419" s="24" t="s">
        <v>937</v>
      </c>
      <c r="G419" s="24" t="s">
        <v>346</v>
      </c>
      <c r="H419" s="25" t="s">
        <v>12</v>
      </c>
      <c r="I419" s="25" t="s">
        <v>13</v>
      </c>
      <c r="J419" s="170" t="s">
        <v>1466</v>
      </c>
      <c r="K419" s="5" t="str">
        <f t="shared" si="26"/>
        <v>70 6 00 00000</v>
      </c>
      <c r="L419" s="252" t="e">
        <f>VLOOKUP(O419,#REF!,2,0)</f>
        <v>#REF!</v>
      </c>
      <c r="M419" s="5"/>
      <c r="O419" s="12" t="s">
        <v>1467</v>
      </c>
      <c r="P419" s="7" t="b">
        <f t="shared" si="25"/>
        <v>1</v>
      </c>
      <c r="Q419" s="7" t="e">
        <f t="shared" si="27"/>
        <v>#REF!</v>
      </c>
    </row>
    <row r="420" spans="1:17" s="4" customFormat="1" ht="37.5">
      <c r="A420" s="84"/>
      <c r="B420" s="84"/>
      <c r="C420" s="84"/>
      <c r="D420" s="84"/>
      <c r="E420" s="94"/>
      <c r="F420" s="28" t="s">
        <v>937</v>
      </c>
      <c r="G420" s="28" t="s">
        <v>346</v>
      </c>
      <c r="H420" s="30" t="s">
        <v>12</v>
      </c>
      <c r="I420" s="59">
        <v>10020</v>
      </c>
      <c r="J420" s="236" t="s">
        <v>945</v>
      </c>
      <c r="K420" s="5" t="str">
        <f t="shared" si="26"/>
        <v>70 6 00 10020</v>
      </c>
      <c r="L420" s="252" t="e">
        <f>VLOOKUP(O420,#REF!,2,0)</f>
        <v>#REF!</v>
      </c>
      <c r="M420" s="5"/>
      <c r="O420" s="45" t="s">
        <v>1468</v>
      </c>
      <c r="P420" s="7" t="b">
        <f t="shared" si="25"/>
        <v>1</v>
      </c>
      <c r="Q420" s="7" t="e">
        <f t="shared" si="27"/>
        <v>#REF!</v>
      </c>
    </row>
    <row r="421" spans="1:17" s="4" customFormat="1" ht="45">
      <c r="A421" s="78">
        <v>71</v>
      </c>
      <c r="B421" s="78" t="s">
        <v>8</v>
      </c>
      <c r="C421" s="78" t="s">
        <v>9</v>
      </c>
      <c r="D421" s="80" t="s">
        <v>972</v>
      </c>
      <c r="E421" s="95" t="s">
        <v>973</v>
      </c>
      <c r="F421" s="23">
        <v>71</v>
      </c>
      <c r="G421" s="23" t="s">
        <v>8</v>
      </c>
      <c r="H421" s="9" t="s">
        <v>12</v>
      </c>
      <c r="I421" s="9" t="s">
        <v>13</v>
      </c>
      <c r="J421" s="163" t="e">
        <f>VLOOKUP(K421,#REF!,2,0)</f>
        <v>#REF!</v>
      </c>
      <c r="K421" s="5" t="str">
        <f t="shared" si="26"/>
        <v>71 0 00 00000</v>
      </c>
      <c r="L421" s="252" t="e">
        <f>VLOOKUP(O421,#REF!,2,0)</f>
        <v>#REF!</v>
      </c>
      <c r="M421" s="5"/>
      <c r="O421" s="11" t="s">
        <v>974</v>
      </c>
      <c r="P421" s="7" t="b">
        <f t="shared" si="25"/>
        <v>1</v>
      </c>
      <c r="Q421" s="7" t="e">
        <f t="shared" si="27"/>
        <v>#REF!</v>
      </c>
    </row>
    <row r="422" spans="1:17" s="4" customFormat="1" ht="37.5">
      <c r="A422" s="81">
        <v>71</v>
      </c>
      <c r="B422" s="81" t="s">
        <v>15</v>
      </c>
      <c r="C422" s="82">
        <v>0</v>
      </c>
      <c r="D422" s="83" t="s">
        <v>975</v>
      </c>
      <c r="E422" s="96" t="s">
        <v>976</v>
      </c>
      <c r="F422" s="24">
        <v>71</v>
      </c>
      <c r="G422" s="24" t="s">
        <v>15</v>
      </c>
      <c r="H422" s="25" t="s">
        <v>12</v>
      </c>
      <c r="I422" s="25" t="s">
        <v>13</v>
      </c>
      <c r="J422" s="170" t="e">
        <f>VLOOKUP(K422,#REF!,2,0)</f>
        <v>#REF!</v>
      </c>
      <c r="K422" s="5" t="str">
        <f t="shared" si="26"/>
        <v>71 1 00 00000</v>
      </c>
      <c r="L422" s="252" t="e">
        <f>VLOOKUP(O422,#REF!,2,0)</f>
        <v>#REF!</v>
      </c>
      <c r="M422" s="5"/>
      <c r="O422" s="12" t="s">
        <v>977</v>
      </c>
      <c r="P422" s="7" t="b">
        <f t="shared" si="25"/>
        <v>1</v>
      </c>
      <c r="Q422" s="7" t="e">
        <f t="shared" si="27"/>
        <v>#REF!</v>
      </c>
    </row>
    <row r="423" spans="1:17" s="4" customFormat="1" ht="37.5">
      <c r="A423" s="84">
        <v>71</v>
      </c>
      <c r="B423" s="84" t="s">
        <v>15</v>
      </c>
      <c r="C423" s="84" t="s">
        <v>964</v>
      </c>
      <c r="D423" s="84" t="s">
        <v>978</v>
      </c>
      <c r="E423" s="94" t="s">
        <v>942</v>
      </c>
      <c r="F423" s="28">
        <v>71</v>
      </c>
      <c r="G423" s="28" t="s">
        <v>15</v>
      </c>
      <c r="H423" s="30" t="s">
        <v>12</v>
      </c>
      <c r="I423" s="59">
        <v>10010</v>
      </c>
      <c r="J423" s="236" t="e">
        <f>VLOOKUP(K423,#REF!,2,0)</f>
        <v>#REF!</v>
      </c>
      <c r="K423" s="5" t="str">
        <f t="shared" si="26"/>
        <v>71 1 00 10010</v>
      </c>
      <c r="L423" s="252" t="e">
        <f>VLOOKUP(O423,#REF!,2,0)</f>
        <v>#REF!</v>
      </c>
      <c r="M423" s="5"/>
      <c r="O423" s="45" t="s">
        <v>979</v>
      </c>
      <c r="P423" s="7" t="b">
        <f t="shared" si="25"/>
        <v>1</v>
      </c>
      <c r="Q423" s="7" t="e">
        <f t="shared" si="27"/>
        <v>#REF!</v>
      </c>
    </row>
    <row r="424" spans="1:17" s="4" customFormat="1" ht="44.25" customHeight="1">
      <c r="A424" s="84">
        <v>71</v>
      </c>
      <c r="B424" s="84" t="s">
        <v>15</v>
      </c>
      <c r="C424" s="84" t="s">
        <v>967</v>
      </c>
      <c r="D424" s="84" t="s">
        <v>980</v>
      </c>
      <c r="E424" s="94" t="s">
        <v>945</v>
      </c>
      <c r="F424" s="28">
        <v>71</v>
      </c>
      <c r="G424" s="28" t="s">
        <v>15</v>
      </c>
      <c r="H424" s="30" t="s">
        <v>12</v>
      </c>
      <c r="I424" s="59">
        <v>10020</v>
      </c>
      <c r="J424" s="236" t="e">
        <f>VLOOKUP(K424,#REF!,2,0)</f>
        <v>#REF!</v>
      </c>
      <c r="K424" s="5" t="str">
        <f t="shared" si="26"/>
        <v>71 1 00 10020</v>
      </c>
      <c r="L424" s="252" t="e">
        <f>VLOOKUP(O424,#REF!,2,0)</f>
        <v>#REF!</v>
      </c>
      <c r="M424" s="5"/>
      <c r="O424" s="45" t="s">
        <v>981</v>
      </c>
      <c r="P424" s="7" t="b">
        <f t="shared" si="25"/>
        <v>1</v>
      </c>
      <c r="Q424" s="7" t="e">
        <f t="shared" si="27"/>
        <v>#REF!</v>
      </c>
    </row>
    <row r="425" spans="1:17" s="4" customFormat="1" ht="37.5">
      <c r="A425" s="84">
        <v>71</v>
      </c>
      <c r="B425" s="84" t="s">
        <v>15</v>
      </c>
      <c r="C425" s="84" t="s">
        <v>982</v>
      </c>
      <c r="D425" s="84" t="s">
        <v>983</v>
      </c>
      <c r="E425" s="94" t="s">
        <v>984</v>
      </c>
      <c r="F425" s="28">
        <v>71</v>
      </c>
      <c r="G425" s="28" t="s">
        <v>15</v>
      </c>
      <c r="H425" s="30" t="s">
        <v>12</v>
      </c>
      <c r="I425" s="59">
        <v>11010</v>
      </c>
      <c r="J425" s="236" t="e">
        <f>VLOOKUP(K425,#REF!,2,0)</f>
        <v>#REF!</v>
      </c>
      <c r="K425" s="5" t="str">
        <f t="shared" si="26"/>
        <v>71 1 00 11010</v>
      </c>
      <c r="L425" s="252" t="e">
        <f>VLOOKUP(O425,#REF!,2,0)</f>
        <v>#REF!</v>
      </c>
      <c r="M425" s="5"/>
      <c r="O425" s="45" t="s">
        <v>985</v>
      </c>
      <c r="P425" s="7" t="b">
        <f t="shared" si="25"/>
        <v>1</v>
      </c>
      <c r="Q425" s="7" t="e">
        <f t="shared" si="27"/>
        <v>#REF!</v>
      </c>
    </row>
    <row r="426" spans="1:17" s="4" customFormat="1" ht="75">
      <c r="A426" s="84">
        <v>71</v>
      </c>
      <c r="B426" s="84" t="s">
        <v>15</v>
      </c>
      <c r="C426" s="84" t="s">
        <v>986</v>
      </c>
      <c r="D426" s="84" t="s">
        <v>987</v>
      </c>
      <c r="E426" s="94" t="s">
        <v>988</v>
      </c>
      <c r="F426" s="28"/>
      <c r="G426" s="28"/>
      <c r="H426" s="30"/>
      <c r="I426" s="59"/>
      <c r="J426" s="236" t="s">
        <v>1603</v>
      </c>
      <c r="K426" s="5" t="str">
        <f t="shared" si="26"/>
        <v xml:space="preserve">   </v>
      </c>
      <c r="L426" s="252" t="e">
        <f>VLOOKUP(O426,#REF!,2,0)</f>
        <v>#REF!</v>
      </c>
      <c r="M426" s="5"/>
      <c r="O426" s="45"/>
      <c r="P426" s="7" t="b">
        <f t="shared" si="25"/>
        <v>0</v>
      </c>
      <c r="Q426" s="7" t="e">
        <f t="shared" si="27"/>
        <v>#REF!</v>
      </c>
    </row>
    <row r="427" spans="1:17" s="4" customFormat="1">
      <c r="A427" s="84"/>
      <c r="B427" s="84"/>
      <c r="C427" s="84"/>
      <c r="D427" s="84"/>
      <c r="E427" s="94"/>
      <c r="F427" s="28">
        <v>71</v>
      </c>
      <c r="G427" s="28" t="s">
        <v>15</v>
      </c>
      <c r="H427" s="30" t="s">
        <v>12</v>
      </c>
      <c r="I427" s="59">
        <v>20050</v>
      </c>
      <c r="J427" s="236" t="e">
        <f>VLOOKUP(K427,#REF!,2,0)</f>
        <v>#REF!</v>
      </c>
      <c r="K427" s="5" t="str">
        <f t="shared" si="26"/>
        <v>71 1 00 20050</v>
      </c>
      <c r="L427" s="252" t="e">
        <f>VLOOKUP(O427,#REF!,2,0)</f>
        <v>#REF!</v>
      </c>
      <c r="M427" s="5"/>
      <c r="O427" s="45" t="s">
        <v>1469</v>
      </c>
      <c r="P427" s="7" t="b">
        <f t="shared" si="25"/>
        <v>1</v>
      </c>
      <c r="Q427" s="7" t="e">
        <f t="shared" si="27"/>
        <v>#REF!</v>
      </c>
    </row>
    <row r="428" spans="1:17" s="4" customFormat="1" ht="112.5">
      <c r="A428" s="84">
        <v>71</v>
      </c>
      <c r="B428" s="84" t="s">
        <v>15</v>
      </c>
      <c r="C428" s="84" t="s">
        <v>989</v>
      </c>
      <c r="D428" s="84" t="s">
        <v>990</v>
      </c>
      <c r="E428" s="94" t="s">
        <v>991</v>
      </c>
      <c r="F428" s="28">
        <v>71</v>
      </c>
      <c r="G428" s="28" t="s">
        <v>15</v>
      </c>
      <c r="H428" s="30" t="s">
        <v>12</v>
      </c>
      <c r="I428" s="59">
        <v>76360</v>
      </c>
      <c r="J428" s="236" t="e">
        <f>VLOOKUP(K428,#REF!,2,0)</f>
        <v>#REF!</v>
      </c>
      <c r="K428" s="5" t="str">
        <f t="shared" si="26"/>
        <v>71 1 00 76360</v>
      </c>
      <c r="L428" s="252" t="e">
        <f>VLOOKUP(O428,#REF!,2,0)</f>
        <v>#REF!</v>
      </c>
      <c r="M428" s="5"/>
      <c r="O428" s="22" t="s">
        <v>992</v>
      </c>
      <c r="P428" s="7" t="b">
        <f t="shared" si="25"/>
        <v>1</v>
      </c>
      <c r="Q428" s="7" t="e">
        <f t="shared" si="27"/>
        <v>#REF!</v>
      </c>
    </row>
    <row r="429" spans="1:17" s="4" customFormat="1" ht="139.5" customHeight="1">
      <c r="A429" s="84">
        <v>71</v>
      </c>
      <c r="B429" s="84" t="s">
        <v>15</v>
      </c>
      <c r="C429" s="84" t="s">
        <v>993</v>
      </c>
      <c r="D429" s="84" t="s">
        <v>994</v>
      </c>
      <c r="E429" s="94" t="s">
        <v>995</v>
      </c>
      <c r="F429" s="28">
        <v>71</v>
      </c>
      <c r="G429" s="28" t="s">
        <v>15</v>
      </c>
      <c r="H429" s="30" t="s">
        <v>12</v>
      </c>
      <c r="I429" s="59">
        <v>76610</v>
      </c>
      <c r="J429" s="236" t="s">
        <v>996</v>
      </c>
      <c r="K429" s="5" t="str">
        <f t="shared" si="26"/>
        <v>71 1 00 76610</v>
      </c>
      <c r="L429" s="252" t="e">
        <f>VLOOKUP(O429,#REF!,2,0)</f>
        <v>#REF!</v>
      </c>
      <c r="M429" s="5"/>
      <c r="O429" s="22" t="s">
        <v>997</v>
      </c>
      <c r="P429" s="7" t="b">
        <f t="shared" si="25"/>
        <v>1</v>
      </c>
      <c r="Q429" s="7" t="e">
        <f t="shared" si="27"/>
        <v>#REF!</v>
      </c>
    </row>
    <row r="430" spans="1:17" s="4" customFormat="1" ht="204.75" customHeight="1">
      <c r="A430" s="84">
        <v>71</v>
      </c>
      <c r="B430" s="84" t="s">
        <v>15</v>
      </c>
      <c r="C430" s="84" t="s">
        <v>998</v>
      </c>
      <c r="D430" s="84" t="s">
        <v>999</v>
      </c>
      <c r="E430" s="94" t="s">
        <v>1000</v>
      </c>
      <c r="F430" s="28">
        <v>71</v>
      </c>
      <c r="G430" s="28" t="s">
        <v>15</v>
      </c>
      <c r="H430" s="30" t="s">
        <v>12</v>
      </c>
      <c r="I430" s="59">
        <v>76630</v>
      </c>
      <c r="J430" s="236" t="e">
        <f>VLOOKUP(K430,#REF!,2,0)</f>
        <v>#REF!</v>
      </c>
      <c r="K430" s="5" t="str">
        <f t="shared" si="26"/>
        <v>71 1 00 76630</v>
      </c>
      <c r="L430" s="252" t="e">
        <f>VLOOKUP(O430,#REF!,2,0)</f>
        <v>#REF!</v>
      </c>
      <c r="M430" s="5"/>
      <c r="O430" s="22" t="s">
        <v>1001</v>
      </c>
      <c r="P430" s="7" t="b">
        <f t="shared" si="25"/>
        <v>1</v>
      </c>
      <c r="Q430" s="7" t="e">
        <f t="shared" si="27"/>
        <v>#REF!</v>
      </c>
    </row>
    <row r="431" spans="1:17" s="4" customFormat="1" ht="112.5">
      <c r="A431" s="84">
        <v>71</v>
      </c>
      <c r="B431" s="84" t="s">
        <v>15</v>
      </c>
      <c r="C431" s="84" t="s">
        <v>1002</v>
      </c>
      <c r="D431" s="84" t="s">
        <v>1003</v>
      </c>
      <c r="E431" s="94" t="s">
        <v>1004</v>
      </c>
      <c r="F431" s="28">
        <v>71</v>
      </c>
      <c r="G431" s="28" t="s">
        <v>15</v>
      </c>
      <c r="H431" s="30" t="s">
        <v>12</v>
      </c>
      <c r="I431" s="59">
        <v>76930</v>
      </c>
      <c r="J431" s="236" t="e">
        <f>VLOOKUP(K431,#REF!,2,0)</f>
        <v>#REF!</v>
      </c>
      <c r="K431" s="5" t="str">
        <f t="shared" si="26"/>
        <v>71 1 00 76930</v>
      </c>
      <c r="L431" s="252" t="e">
        <f>VLOOKUP(O431,#REF!,2,0)</f>
        <v>#REF!</v>
      </c>
      <c r="M431" s="5"/>
      <c r="O431" s="22" t="s">
        <v>1005</v>
      </c>
      <c r="P431" s="7" t="b">
        <f t="shared" si="25"/>
        <v>1</v>
      </c>
      <c r="Q431" s="7" t="e">
        <f t="shared" si="27"/>
        <v>#REF!</v>
      </c>
    </row>
    <row r="432" spans="1:17" s="4" customFormat="1" ht="115.5" customHeight="1">
      <c r="A432" s="81">
        <v>71</v>
      </c>
      <c r="B432" s="81" t="s">
        <v>94</v>
      </c>
      <c r="C432" s="82">
        <v>0</v>
      </c>
      <c r="D432" s="83" t="s">
        <v>1006</v>
      </c>
      <c r="E432" s="96" t="s">
        <v>1007</v>
      </c>
      <c r="F432" s="24">
        <v>71</v>
      </c>
      <c r="G432" s="24" t="s">
        <v>94</v>
      </c>
      <c r="H432" s="25" t="s">
        <v>12</v>
      </c>
      <c r="I432" s="25" t="s">
        <v>13</v>
      </c>
      <c r="J432" s="170" t="e">
        <f>VLOOKUP(K432,#REF!,2,0)</f>
        <v>#REF!</v>
      </c>
      <c r="K432" s="5" t="str">
        <f t="shared" si="26"/>
        <v>71 2 00 00000</v>
      </c>
      <c r="L432" s="252" t="e">
        <f>VLOOKUP(O432,#REF!,2,0)</f>
        <v>#REF!</v>
      </c>
      <c r="M432" s="5"/>
      <c r="O432" s="12" t="s">
        <v>1008</v>
      </c>
      <c r="P432" s="7" t="b">
        <f t="shared" si="25"/>
        <v>1</v>
      </c>
      <c r="Q432" s="7" t="e">
        <f t="shared" si="27"/>
        <v>#REF!</v>
      </c>
    </row>
    <row r="433" spans="1:17" s="60" customFormat="1" ht="106.5" customHeight="1">
      <c r="A433" s="84"/>
      <c r="B433" s="84"/>
      <c r="C433" s="84"/>
      <c r="D433" s="84"/>
      <c r="E433" s="94"/>
      <c r="F433" s="28">
        <v>71</v>
      </c>
      <c r="G433" s="28" t="s">
        <v>94</v>
      </c>
      <c r="H433" s="30" t="s">
        <v>12</v>
      </c>
      <c r="I433" s="59">
        <v>10010</v>
      </c>
      <c r="J433" s="236" t="e">
        <f>VLOOKUP(K433,#REF!,2,0)</f>
        <v>#REF!</v>
      </c>
      <c r="K433" s="5" t="str">
        <f t="shared" si="26"/>
        <v>71 2 00 10010</v>
      </c>
      <c r="L433" s="252" t="e">
        <f>VLOOKUP(O433,#REF!,2,0)</f>
        <v>#REF!</v>
      </c>
      <c r="M433" s="5"/>
      <c r="N433" s="4"/>
      <c r="O433" s="45" t="s">
        <v>1009</v>
      </c>
      <c r="P433" s="7" t="b">
        <f t="shared" si="25"/>
        <v>1</v>
      </c>
      <c r="Q433" s="7" t="e">
        <f t="shared" si="27"/>
        <v>#REF!</v>
      </c>
    </row>
    <row r="434" spans="1:17" s="4" customFormat="1" ht="37.5">
      <c r="A434" s="84">
        <v>71</v>
      </c>
      <c r="B434" s="84" t="s">
        <v>94</v>
      </c>
      <c r="C434" s="84" t="s">
        <v>967</v>
      </c>
      <c r="D434" s="84" t="s">
        <v>1010</v>
      </c>
      <c r="E434" s="94" t="s">
        <v>945</v>
      </c>
      <c r="F434" s="28">
        <v>71</v>
      </c>
      <c r="G434" s="28" t="s">
        <v>94</v>
      </c>
      <c r="H434" s="30" t="s">
        <v>12</v>
      </c>
      <c r="I434" s="59">
        <v>10020</v>
      </c>
      <c r="J434" s="236" t="e">
        <f>VLOOKUP(K434,#REF!,2,0)</f>
        <v>#REF!</v>
      </c>
      <c r="K434" s="5" t="str">
        <f t="shared" si="26"/>
        <v>71 2 00 10020</v>
      </c>
      <c r="L434" s="252" t="e">
        <f>VLOOKUP(O434,#REF!,2,0)</f>
        <v>#REF!</v>
      </c>
      <c r="M434" s="5"/>
      <c r="O434" s="45" t="s">
        <v>1011</v>
      </c>
      <c r="P434" s="7" t="b">
        <f t="shared" si="25"/>
        <v>1</v>
      </c>
      <c r="Q434" s="7" t="e">
        <f t="shared" si="27"/>
        <v>#REF!</v>
      </c>
    </row>
    <row r="435" spans="1:17" s="4" customFormat="1">
      <c r="A435" s="81"/>
      <c r="B435" s="81"/>
      <c r="C435" s="82"/>
      <c r="D435" s="83"/>
      <c r="E435" s="96"/>
      <c r="F435" s="24">
        <v>71</v>
      </c>
      <c r="G435" s="24" t="s">
        <v>336</v>
      </c>
      <c r="H435" s="25" t="s">
        <v>12</v>
      </c>
      <c r="I435" s="25" t="s">
        <v>13</v>
      </c>
      <c r="J435" s="170" t="e">
        <f>VLOOKUP(K435,#REF!,2,0)</f>
        <v>#REF!</v>
      </c>
      <c r="K435" s="5" t="str">
        <f t="shared" si="26"/>
        <v>71 5 00 00000</v>
      </c>
      <c r="L435" s="252" t="e">
        <f>VLOOKUP(O435,#REF!,2,0)</f>
        <v>#REF!</v>
      </c>
      <c r="M435" s="5"/>
      <c r="N435" s="60"/>
      <c r="O435" s="12" t="s">
        <v>1473</v>
      </c>
      <c r="P435" s="7" t="b">
        <f t="shared" si="25"/>
        <v>1</v>
      </c>
      <c r="Q435" s="7" t="e">
        <f t="shared" si="27"/>
        <v>#REF!</v>
      </c>
    </row>
    <row r="436" spans="1:17" s="4" customFormat="1">
      <c r="A436" s="84"/>
      <c r="B436" s="84"/>
      <c r="C436" s="84"/>
      <c r="D436" s="84"/>
      <c r="E436" s="94"/>
      <c r="F436" s="28">
        <v>71</v>
      </c>
      <c r="G436" s="28" t="s">
        <v>336</v>
      </c>
      <c r="H436" s="30" t="s">
        <v>12</v>
      </c>
      <c r="I436" s="59">
        <v>10020</v>
      </c>
      <c r="J436" s="236" t="e">
        <f>VLOOKUP(K436,#REF!,2,0)</f>
        <v>#REF!</v>
      </c>
      <c r="K436" s="5" t="str">
        <f t="shared" si="26"/>
        <v>71 5 00 10020</v>
      </c>
      <c r="L436" s="252" t="e">
        <f>VLOOKUP(O436,#REF!,2,0)</f>
        <v>#REF!</v>
      </c>
      <c r="M436" s="5"/>
      <c r="O436" s="45" t="s">
        <v>1474</v>
      </c>
      <c r="P436" s="7" t="b">
        <f t="shared" si="25"/>
        <v>1</v>
      </c>
      <c r="Q436" s="7" t="e">
        <f t="shared" si="27"/>
        <v>#REF!</v>
      </c>
    </row>
    <row r="437" spans="1:17" s="4" customFormat="1" ht="45">
      <c r="A437" s="78">
        <v>72</v>
      </c>
      <c r="B437" s="78">
        <v>0</v>
      </c>
      <c r="C437" s="78" t="s">
        <v>9</v>
      </c>
      <c r="D437" s="80" t="s">
        <v>1012</v>
      </c>
      <c r="E437" s="95" t="s">
        <v>1013</v>
      </c>
      <c r="F437" s="23">
        <v>72</v>
      </c>
      <c r="G437" s="23">
        <v>0</v>
      </c>
      <c r="H437" s="9" t="s">
        <v>12</v>
      </c>
      <c r="I437" s="9" t="s">
        <v>13</v>
      </c>
      <c r="J437" s="163" t="e">
        <f>VLOOKUP(K437,#REF!,2,0)</f>
        <v>#REF!</v>
      </c>
      <c r="K437" s="5" t="str">
        <f t="shared" si="26"/>
        <v>72 0 00 00000</v>
      </c>
      <c r="L437" s="252" t="e">
        <f>VLOOKUP(O437,#REF!,2,0)</f>
        <v>#REF!</v>
      </c>
      <c r="M437" s="5"/>
      <c r="O437" s="11" t="s">
        <v>1014</v>
      </c>
      <c r="P437" s="7" t="b">
        <f t="shared" si="25"/>
        <v>1</v>
      </c>
      <c r="Q437" s="7" t="e">
        <f t="shared" si="27"/>
        <v>#REF!</v>
      </c>
    </row>
    <row r="438" spans="1:17" s="4" customFormat="1" ht="37.5">
      <c r="A438" s="81">
        <v>72</v>
      </c>
      <c r="B438" s="81" t="s">
        <v>15</v>
      </c>
      <c r="C438" s="82">
        <v>0</v>
      </c>
      <c r="D438" s="83" t="s">
        <v>1015</v>
      </c>
      <c r="E438" s="96" t="s">
        <v>1016</v>
      </c>
      <c r="F438" s="24">
        <v>72</v>
      </c>
      <c r="G438" s="24" t="s">
        <v>15</v>
      </c>
      <c r="H438" s="25" t="s">
        <v>12</v>
      </c>
      <c r="I438" s="25" t="s">
        <v>13</v>
      </c>
      <c r="J438" s="170" t="e">
        <f>VLOOKUP(K438,#REF!,2,0)</f>
        <v>#REF!</v>
      </c>
      <c r="K438" s="5" t="str">
        <f t="shared" si="26"/>
        <v>72 1 00 00000</v>
      </c>
      <c r="L438" s="252" t="e">
        <f>VLOOKUP(O438,#REF!,2,0)</f>
        <v>#REF!</v>
      </c>
      <c r="M438" s="5"/>
      <c r="O438" s="12" t="s">
        <v>1017</v>
      </c>
      <c r="P438" s="7" t="b">
        <f t="shared" si="25"/>
        <v>1</v>
      </c>
      <c r="Q438" s="7" t="e">
        <f t="shared" si="27"/>
        <v>#REF!</v>
      </c>
    </row>
    <row r="439" spans="1:17" s="4" customFormat="1" ht="37.5">
      <c r="A439" s="84">
        <v>72</v>
      </c>
      <c r="B439" s="84" t="s">
        <v>15</v>
      </c>
      <c r="C439" s="84" t="s">
        <v>964</v>
      </c>
      <c r="D439" s="84" t="s">
        <v>1018</v>
      </c>
      <c r="E439" s="94" t="s">
        <v>942</v>
      </c>
      <c r="F439" s="28">
        <v>72</v>
      </c>
      <c r="G439" s="28" t="s">
        <v>15</v>
      </c>
      <c r="H439" s="30" t="s">
        <v>12</v>
      </c>
      <c r="I439" s="59">
        <v>10010</v>
      </c>
      <c r="J439" s="236" t="e">
        <f>VLOOKUP(K439,#REF!,2,0)</f>
        <v>#REF!</v>
      </c>
      <c r="K439" s="5" t="str">
        <f t="shared" si="26"/>
        <v>72 1 00 10010</v>
      </c>
      <c r="L439" s="252" t="e">
        <f>VLOOKUP(O439,#REF!,2,0)</f>
        <v>#REF!</v>
      </c>
      <c r="M439" s="5"/>
      <c r="O439" s="45" t="s">
        <v>1019</v>
      </c>
      <c r="P439" s="7" t="b">
        <f t="shared" si="25"/>
        <v>1</v>
      </c>
      <c r="Q439" s="7" t="e">
        <f t="shared" si="27"/>
        <v>#REF!</v>
      </c>
    </row>
    <row r="440" spans="1:17" s="4" customFormat="1" ht="37.5">
      <c r="A440" s="84">
        <v>72</v>
      </c>
      <c r="B440" s="84" t="s">
        <v>15</v>
      </c>
      <c r="C440" s="84" t="s">
        <v>967</v>
      </c>
      <c r="D440" s="84" t="s">
        <v>1020</v>
      </c>
      <c r="E440" s="94" t="s">
        <v>945</v>
      </c>
      <c r="F440" s="28">
        <v>72</v>
      </c>
      <c r="G440" s="28" t="s">
        <v>15</v>
      </c>
      <c r="H440" s="30" t="s">
        <v>12</v>
      </c>
      <c r="I440" s="59">
        <v>10020</v>
      </c>
      <c r="J440" s="236" t="e">
        <f>VLOOKUP(K440,#REF!,2,0)</f>
        <v>#REF!</v>
      </c>
      <c r="K440" s="5" t="str">
        <f t="shared" si="26"/>
        <v>72 1 00 10020</v>
      </c>
      <c r="L440" s="252" t="e">
        <f>VLOOKUP(O440,#REF!,2,0)</f>
        <v>#REF!</v>
      </c>
      <c r="M440" s="5"/>
      <c r="O440" s="45" t="s">
        <v>1021</v>
      </c>
      <c r="P440" s="7" t="b">
        <f t="shared" si="25"/>
        <v>1</v>
      </c>
      <c r="Q440" s="7" t="e">
        <f t="shared" si="27"/>
        <v>#REF!</v>
      </c>
    </row>
    <row r="441" spans="1:17" s="4" customFormat="1" ht="95.25" customHeight="1">
      <c r="A441" s="84"/>
      <c r="B441" s="84"/>
      <c r="C441" s="84"/>
      <c r="D441" s="84"/>
      <c r="E441" s="94"/>
      <c r="F441" s="28">
        <v>72</v>
      </c>
      <c r="G441" s="28" t="s">
        <v>15</v>
      </c>
      <c r="H441" s="30" t="s">
        <v>12</v>
      </c>
      <c r="I441" s="59">
        <v>20050</v>
      </c>
      <c r="J441" s="236" t="e">
        <f>VLOOKUP(K441,#REF!,2,0)</f>
        <v>#REF!</v>
      </c>
      <c r="K441" s="5" t="str">
        <f t="shared" si="26"/>
        <v>72 1 00 20050</v>
      </c>
      <c r="L441" s="252" t="e">
        <f>VLOOKUP(O441,#REF!,2,0)</f>
        <v>#REF!</v>
      </c>
      <c r="M441" s="5"/>
      <c r="O441" s="45" t="s">
        <v>1475</v>
      </c>
      <c r="P441" s="7" t="b">
        <f t="shared" si="25"/>
        <v>1</v>
      </c>
      <c r="Q441" s="7" t="e">
        <f t="shared" si="27"/>
        <v>#REF!</v>
      </c>
    </row>
    <row r="442" spans="1:17" s="4" customFormat="1">
      <c r="A442" s="81">
        <v>72</v>
      </c>
      <c r="B442" s="81" t="s">
        <v>94</v>
      </c>
      <c r="C442" s="82">
        <v>0</v>
      </c>
      <c r="D442" s="83" t="s">
        <v>1022</v>
      </c>
      <c r="E442" s="96" t="s">
        <v>1023</v>
      </c>
      <c r="F442" s="24">
        <v>72</v>
      </c>
      <c r="G442" s="24" t="s">
        <v>94</v>
      </c>
      <c r="H442" s="25" t="s">
        <v>12</v>
      </c>
      <c r="I442" s="25" t="s">
        <v>13</v>
      </c>
      <c r="J442" s="170" t="e">
        <f>VLOOKUP(K442,#REF!,2,0)</f>
        <v>#REF!</v>
      </c>
      <c r="K442" s="5" t="str">
        <f t="shared" si="26"/>
        <v>72 2 00 00000</v>
      </c>
      <c r="L442" s="252" t="e">
        <f>VLOOKUP(O442,#REF!,2,0)</f>
        <v>#REF!</v>
      </c>
      <c r="M442" s="5"/>
      <c r="O442" s="12" t="s">
        <v>1024</v>
      </c>
      <c r="P442" s="7" t="b">
        <f t="shared" si="25"/>
        <v>1</v>
      </c>
      <c r="Q442" s="7" t="e">
        <f t="shared" si="27"/>
        <v>#REF!</v>
      </c>
    </row>
    <row r="443" spans="1:17" s="4" customFormat="1">
      <c r="A443" s="67"/>
      <c r="B443" s="67"/>
      <c r="C443" s="143"/>
      <c r="D443" s="238"/>
      <c r="E443" s="239"/>
      <c r="F443" s="28">
        <v>72</v>
      </c>
      <c r="G443" s="28" t="s">
        <v>94</v>
      </c>
      <c r="H443" s="30" t="s">
        <v>12</v>
      </c>
      <c r="I443" s="15" t="s">
        <v>1592</v>
      </c>
      <c r="J443" s="166" t="e">
        <f>VLOOKUP(K443,#REF!,2,0)</f>
        <v>#REF!</v>
      </c>
      <c r="K443" s="5" t="str">
        <f t="shared" si="26"/>
        <v>72 2 00 20140</v>
      </c>
      <c r="L443" s="252" t="e">
        <f>VLOOKUP(O443,#REF!,2,0)</f>
        <v>#REF!</v>
      </c>
      <c r="M443" s="5"/>
      <c r="O443" s="22" t="s">
        <v>1477</v>
      </c>
      <c r="P443" s="7" t="b">
        <f t="shared" si="25"/>
        <v>1</v>
      </c>
      <c r="Q443" s="7" t="e">
        <f t="shared" si="27"/>
        <v>#REF!</v>
      </c>
    </row>
    <row r="444" spans="1:17" s="4" customFormat="1">
      <c r="A444" s="67"/>
      <c r="B444" s="67"/>
      <c r="C444" s="143"/>
      <c r="D444" s="238"/>
      <c r="E444" s="239"/>
      <c r="F444" s="28" t="s">
        <v>1594</v>
      </c>
      <c r="G444" s="28" t="s">
        <v>94</v>
      </c>
      <c r="H444" s="30" t="s">
        <v>12</v>
      </c>
      <c r="I444" s="15" t="s">
        <v>1593</v>
      </c>
      <c r="J444" s="166" t="e">
        <f>VLOOKUP(K444,#REF!,2,0)</f>
        <v>#REF!</v>
      </c>
      <c r="K444" s="5" t="str">
        <f t="shared" si="26"/>
        <v>72 2 00 20970</v>
      </c>
      <c r="L444" s="252" t="e">
        <f>VLOOKUP(O444,#REF!,2,0)</f>
        <v>#REF!</v>
      </c>
      <c r="M444" s="5"/>
      <c r="O444" s="22" t="s">
        <v>1479</v>
      </c>
      <c r="P444" s="7" t="b">
        <f t="shared" ref="P444:P467" si="28">K444=O444</f>
        <v>1</v>
      </c>
      <c r="Q444" s="7" t="e">
        <f t="shared" si="27"/>
        <v>#REF!</v>
      </c>
    </row>
    <row r="445" spans="1:17" s="4" customFormat="1" ht="107.45" customHeight="1">
      <c r="A445" s="84">
        <v>72</v>
      </c>
      <c r="B445" s="84" t="s">
        <v>94</v>
      </c>
      <c r="C445" s="84" t="s">
        <v>1025</v>
      </c>
      <c r="D445" s="84" t="s">
        <v>1026</v>
      </c>
      <c r="E445" s="94" t="s">
        <v>1027</v>
      </c>
      <c r="F445" s="28">
        <v>72</v>
      </c>
      <c r="G445" s="28" t="s">
        <v>94</v>
      </c>
      <c r="H445" s="30" t="s">
        <v>12</v>
      </c>
      <c r="I445" s="59">
        <v>21120</v>
      </c>
      <c r="J445" s="236" t="e">
        <f>VLOOKUP(K445,#REF!,2,0)</f>
        <v>#REF!</v>
      </c>
      <c r="K445" s="5" t="str">
        <f t="shared" si="26"/>
        <v>72 2 00 21120</v>
      </c>
      <c r="L445" s="252" t="e">
        <f>VLOOKUP(O445,#REF!,2,0)</f>
        <v>#REF!</v>
      </c>
      <c r="M445" s="5"/>
      <c r="O445" s="22" t="s">
        <v>1028</v>
      </c>
      <c r="P445" s="7" t="b">
        <f t="shared" si="28"/>
        <v>1</v>
      </c>
      <c r="Q445" s="7" t="e">
        <f t="shared" si="27"/>
        <v>#REF!</v>
      </c>
    </row>
    <row r="446" spans="1:17" s="4" customFormat="1" ht="135" customHeight="1">
      <c r="A446" s="78">
        <v>73</v>
      </c>
      <c r="B446" s="78">
        <v>0</v>
      </c>
      <c r="C446" s="78" t="s">
        <v>9</v>
      </c>
      <c r="D446" s="80" t="s">
        <v>1029</v>
      </c>
      <c r="E446" s="95" t="s">
        <v>1030</v>
      </c>
      <c r="F446" s="23">
        <v>73</v>
      </c>
      <c r="G446" s="23">
        <v>0</v>
      </c>
      <c r="H446" s="9" t="s">
        <v>12</v>
      </c>
      <c r="I446" s="9" t="s">
        <v>13</v>
      </c>
      <c r="J446" s="163" t="e">
        <f>VLOOKUP(K446,#REF!,2,0)</f>
        <v>#REF!</v>
      </c>
      <c r="K446" s="5" t="str">
        <f t="shared" si="26"/>
        <v>73 0 00 00000</v>
      </c>
      <c r="L446" s="252" t="e">
        <f>VLOOKUP(O446,#REF!,2,0)</f>
        <v>#REF!</v>
      </c>
      <c r="M446" s="5"/>
      <c r="O446" s="11" t="s">
        <v>1031</v>
      </c>
      <c r="P446" s="7" t="b">
        <f t="shared" si="28"/>
        <v>1</v>
      </c>
      <c r="Q446" s="7" t="e">
        <f t="shared" si="27"/>
        <v>#REF!</v>
      </c>
    </row>
    <row r="447" spans="1:17" s="4" customFormat="1" ht="37.5">
      <c r="A447" s="81">
        <v>73</v>
      </c>
      <c r="B447" s="81" t="s">
        <v>15</v>
      </c>
      <c r="C447" s="82">
        <v>0</v>
      </c>
      <c r="D447" s="83" t="s">
        <v>1032</v>
      </c>
      <c r="E447" s="96" t="s">
        <v>1033</v>
      </c>
      <c r="F447" s="24">
        <v>73</v>
      </c>
      <c r="G447" s="24" t="s">
        <v>15</v>
      </c>
      <c r="H447" s="25" t="s">
        <v>12</v>
      </c>
      <c r="I447" s="25" t="s">
        <v>13</v>
      </c>
      <c r="J447" s="241" t="e">
        <f>VLOOKUP(K447,#REF!,2,0)</f>
        <v>#REF!</v>
      </c>
      <c r="K447" s="5" t="str">
        <f t="shared" si="26"/>
        <v>73 1 00 00000</v>
      </c>
      <c r="L447" s="252" t="e">
        <f>VLOOKUP(O447,#REF!,2,0)</f>
        <v>#REF!</v>
      </c>
      <c r="M447" s="5"/>
      <c r="O447" s="12" t="s">
        <v>1034</v>
      </c>
      <c r="P447" s="7" t="b">
        <f t="shared" si="28"/>
        <v>1</v>
      </c>
      <c r="Q447" s="7" t="e">
        <f t="shared" si="27"/>
        <v>#REF!</v>
      </c>
    </row>
    <row r="448" spans="1:17" s="4" customFormat="1" ht="114" customHeight="1">
      <c r="A448" s="84">
        <v>73</v>
      </c>
      <c r="B448" s="84" t="s">
        <v>15</v>
      </c>
      <c r="C448" s="84" t="s">
        <v>964</v>
      </c>
      <c r="D448" s="84" t="s">
        <v>1035</v>
      </c>
      <c r="E448" s="94" t="s">
        <v>942</v>
      </c>
      <c r="F448" s="28">
        <v>73</v>
      </c>
      <c r="G448" s="28" t="s">
        <v>15</v>
      </c>
      <c r="H448" s="30" t="s">
        <v>12</v>
      </c>
      <c r="I448" s="59">
        <v>10010</v>
      </c>
      <c r="J448" s="236" t="e">
        <f>VLOOKUP(K448,#REF!,2,0)</f>
        <v>#REF!</v>
      </c>
      <c r="K448" s="5" t="str">
        <f t="shared" si="26"/>
        <v>73 1 00 10010</v>
      </c>
      <c r="L448" s="252" t="e">
        <f>VLOOKUP(O448,#REF!,2,0)</f>
        <v>#REF!</v>
      </c>
      <c r="M448" s="5"/>
      <c r="O448" s="45" t="s">
        <v>1036</v>
      </c>
      <c r="P448" s="7" t="b">
        <f t="shared" si="28"/>
        <v>1</v>
      </c>
      <c r="Q448" s="7" t="e">
        <f t="shared" si="27"/>
        <v>#REF!</v>
      </c>
    </row>
    <row r="449" spans="1:17" s="4" customFormat="1" ht="37.5">
      <c r="A449" s="84">
        <v>73</v>
      </c>
      <c r="B449" s="84" t="s">
        <v>15</v>
      </c>
      <c r="C449" s="84" t="s">
        <v>967</v>
      </c>
      <c r="D449" s="84" t="s">
        <v>1037</v>
      </c>
      <c r="E449" s="94" t="s">
        <v>945</v>
      </c>
      <c r="F449" s="28">
        <v>73</v>
      </c>
      <c r="G449" s="28" t="s">
        <v>15</v>
      </c>
      <c r="H449" s="30" t="s">
        <v>12</v>
      </c>
      <c r="I449" s="59">
        <v>10020</v>
      </c>
      <c r="J449" s="236" t="e">
        <f>VLOOKUP(K449,#REF!,2,0)</f>
        <v>#REF!</v>
      </c>
      <c r="K449" s="5" t="str">
        <f t="shared" si="26"/>
        <v>73 1 00 10020</v>
      </c>
      <c r="L449" s="252" t="e">
        <f>VLOOKUP(O449,#REF!,2,0)</f>
        <v>#REF!</v>
      </c>
      <c r="M449" s="5"/>
      <c r="O449" s="45" t="s">
        <v>1038</v>
      </c>
      <c r="P449" s="7" t="b">
        <f t="shared" si="28"/>
        <v>1</v>
      </c>
      <c r="Q449" s="7" t="e">
        <f t="shared" si="27"/>
        <v>#REF!</v>
      </c>
    </row>
    <row r="450" spans="1:17" s="4" customFormat="1">
      <c r="A450" s="24">
        <v>73</v>
      </c>
      <c r="B450" s="24" t="s">
        <v>94</v>
      </c>
      <c r="C450" s="242">
        <v>0</v>
      </c>
      <c r="D450" s="211" t="s">
        <v>1039</v>
      </c>
      <c r="E450" s="170" t="s">
        <v>1023</v>
      </c>
      <c r="F450" s="24"/>
      <c r="G450" s="24"/>
      <c r="H450" s="25"/>
      <c r="I450" s="25"/>
      <c r="J450" s="241"/>
      <c r="K450" s="5" t="str">
        <f t="shared" si="26"/>
        <v xml:space="preserve">   </v>
      </c>
      <c r="L450" s="252" t="e">
        <f>VLOOKUP(O450,#REF!,2,0)</f>
        <v>#REF!</v>
      </c>
      <c r="M450" s="5"/>
      <c r="O450" s="45"/>
      <c r="P450" s="7" t="b">
        <f t="shared" si="28"/>
        <v>0</v>
      </c>
      <c r="Q450" s="7" t="e">
        <f t="shared" si="27"/>
        <v>#REF!</v>
      </c>
    </row>
    <row r="451" spans="1:17" s="4" customFormat="1" ht="37.5">
      <c r="A451" s="28">
        <v>73</v>
      </c>
      <c r="B451" s="28" t="s">
        <v>94</v>
      </c>
      <c r="C451" s="28" t="s">
        <v>1040</v>
      </c>
      <c r="D451" s="28" t="s">
        <v>1041</v>
      </c>
      <c r="E451" s="236" t="s">
        <v>1042</v>
      </c>
      <c r="F451" s="28"/>
      <c r="G451" s="28"/>
      <c r="H451" s="30"/>
      <c r="I451" s="59"/>
      <c r="J451" s="236" t="s">
        <v>1601</v>
      </c>
      <c r="K451" s="5" t="str">
        <f t="shared" si="26"/>
        <v xml:space="preserve">   </v>
      </c>
      <c r="L451" s="252" t="e">
        <f>VLOOKUP(O451,#REF!,2,0)</f>
        <v>#REF!</v>
      </c>
      <c r="M451" s="5"/>
      <c r="O451" s="45"/>
      <c r="P451" s="7" t="b">
        <f t="shared" si="28"/>
        <v>0</v>
      </c>
      <c r="Q451" s="7" t="e">
        <f t="shared" si="27"/>
        <v>#REF!</v>
      </c>
    </row>
    <row r="452" spans="1:17" s="4" customFormat="1" ht="131.25">
      <c r="A452" s="14">
        <v>73</v>
      </c>
      <c r="B452" s="14" t="s">
        <v>94</v>
      </c>
      <c r="C452" s="14" t="s">
        <v>1043</v>
      </c>
      <c r="D452" s="14" t="s">
        <v>1044</v>
      </c>
      <c r="E452" s="142" t="s">
        <v>1045</v>
      </c>
      <c r="F452" s="14"/>
      <c r="G452" s="14"/>
      <c r="H452" s="15"/>
      <c r="I452" s="17"/>
      <c r="J452" s="236" t="s">
        <v>1602</v>
      </c>
      <c r="K452" s="5" t="str">
        <f t="shared" si="26"/>
        <v xml:space="preserve">   </v>
      </c>
      <c r="L452" s="252" t="e">
        <f>VLOOKUP(O452,#REF!,2,0)</f>
        <v>#REF!</v>
      </c>
      <c r="M452" s="5"/>
      <c r="O452" s="45"/>
      <c r="P452" s="7" t="b">
        <f t="shared" si="28"/>
        <v>0</v>
      </c>
      <c r="Q452" s="7" t="e">
        <f t="shared" si="27"/>
        <v>#REF!</v>
      </c>
    </row>
    <row r="453" spans="1:17" s="4" customFormat="1" ht="45">
      <c r="A453" s="78">
        <v>74</v>
      </c>
      <c r="B453" s="78">
        <v>0</v>
      </c>
      <c r="C453" s="78" t="s">
        <v>9</v>
      </c>
      <c r="D453" s="80" t="s">
        <v>1046</v>
      </c>
      <c r="E453" s="95" t="s">
        <v>1047</v>
      </c>
      <c r="F453" s="23">
        <v>74</v>
      </c>
      <c r="G453" s="23">
        <v>0</v>
      </c>
      <c r="H453" s="9" t="s">
        <v>12</v>
      </c>
      <c r="I453" s="9" t="s">
        <v>13</v>
      </c>
      <c r="J453" s="163" t="e">
        <f>VLOOKUP(K453,#REF!,2,0)</f>
        <v>#REF!</v>
      </c>
      <c r="K453" s="5" t="str">
        <f t="shared" si="26"/>
        <v>74 0 00 00000</v>
      </c>
      <c r="L453" s="252" t="e">
        <f>VLOOKUP(O453,#REF!,2,0)</f>
        <v>#REF!</v>
      </c>
      <c r="M453" s="5"/>
      <c r="O453" s="11" t="s">
        <v>1048</v>
      </c>
      <c r="P453" s="7" t="b">
        <f t="shared" si="28"/>
        <v>1</v>
      </c>
      <c r="Q453" s="7" t="e">
        <f t="shared" si="27"/>
        <v>#REF!</v>
      </c>
    </row>
    <row r="454" spans="1:17" s="4" customFormat="1" ht="126.75" customHeight="1">
      <c r="A454" s="81">
        <v>74</v>
      </c>
      <c r="B454" s="81" t="s">
        <v>15</v>
      </c>
      <c r="C454" s="82">
        <v>0</v>
      </c>
      <c r="D454" s="83" t="s">
        <v>1049</v>
      </c>
      <c r="E454" s="96" t="s">
        <v>1050</v>
      </c>
      <c r="F454" s="24">
        <v>74</v>
      </c>
      <c r="G454" s="24" t="s">
        <v>15</v>
      </c>
      <c r="H454" s="25" t="s">
        <v>12</v>
      </c>
      <c r="I454" s="25" t="s">
        <v>13</v>
      </c>
      <c r="J454" s="170" t="s">
        <v>1050</v>
      </c>
      <c r="K454" s="5" t="str">
        <f t="shared" si="26"/>
        <v>74 1 00 00000</v>
      </c>
      <c r="L454" s="252" t="e">
        <f>VLOOKUP(O454,#REF!,2,0)</f>
        <v>#REF!</v>
      </c>
      <c r="M454" s="5"/>
      <c r="O454" s="11"/>
      <c r="P454" s="7" t="b">
        <f t="shared" si="28"/>
        <v>0</v>
      </c>
      <c r="Q454" s="7" t="e">
        <f t="shared" si="27"/>
        <v>#REF!</v>
      </c>
    </row>
    <row r="455" spans="1:17" s="4" customFormat="1" ht="37.5">
      <c r="A455" s="84">
        <v>74</v>
      </c>
      <c r="B455" s="84" t="s">
        <v>15</v>
      </c>
      <c r="C455" s="84" t="s">
        <v>964</v>
      </c>
      <c r="D455" s="84" t="s">
        <v>1051</v>
      </c>
      <c r="E455" s="94" t="s">
        <v>942</v>
      </c>
      <c r="F455" s="28">
        <v>74</v>
      </c>
      <c r="G455" s="28" t="s">
        <v>15</v>
      </c>
      <c r="H455" s="30" t="s">
        <v>12</v>
      </c>
      <c r="I455" s="59">
        <v>10010</v>
      </c>
      <c r="J455" s="236" t="e">
        <f>VLOOKUP(K455,#REF!,2,0)</f>
        <v>#REF!</v>
      </c>
      <c r="K455" s="5" t="str">
        <f t="shared" si="26"/>
        <v>74 1 00 10010</v>
      </c>
      <c r="L455" s="252" t="e">
        <f>VLOOKUP(O455,#REF!,2,0)</f>
        <v>#REF!</v>
      </c>
      <c r="M455" s="5"/>
      <c r="O455" s="45" t="s">
        <v>1052</v>
      </c>
      <c r="P455" s="7" t="b">
        <f t="shared" si="28"/>
        <v>1</v>
      </c>
      <c r="Q455" s="7" t="e">
        <f t="shared" si="27"/>
        <v>#REF!</v>
      </c>
    </row>
    <row r="456" spans="1:17" s="4" customFormat="1" ht="37.5">
      <c r="A456" s="84">
        <v>74</v>
      </c>
      <c r="B456" s="84" t="s">
        <v>15</v>
      </c>
      <c r="C456" s="84" t="s">
        <v>967</v>
      </c>
      <c r="D456" s="84" t="s">
        <v>1053</v>
      </c>
      <c r="E456" s="94" t="s">
        <v>945</v>
      </c>
      <c r="F456" s="28">
        <v>74</v>
      </c>
      <c r="G456" s="28" t="s">
        <v>15</v>
      </c>
      <c r="H456" s="30" t="s">
        <v>12</v>
      </c>
      <c r="I456" s="59">
        <v>10020</v>
      </c>
      <c r="J456" s="236" t="e">
        <f>VLOOKUP(K456,#REF!,2,0)</f>
        <v>#REF!</v>
      </c>
      <c r="K456" s="5" t="str">
        <f t="shared" ref="K456:K467" si="29">CONCATENATE(F456," ",G456," ",H456," ",I456)</f>
        <v>74 1 00 10020</v>
      </c>
      <c r="L456" s="252" t="e">
        <f>VLOOKUP(O456,#REF!,2,0)</f>
        <v>#REF!</v>
      </c>
      <c r="M456" s="5"/>
      <c r="O456" s="45" t="s">
        <v>1054</v>
      </c>
      <c r="P456" s="7" t="b">
        <f t="shared" si="28"/>
        <v>1</v>
      </c>
      <c r="Q456" s="7" t="e">
        <f t="shared" ref="Q456:Q484" si="30">J456=L456</f>
        <v>#REF!</v>
      </c>
    </row>
    <row r="457" spans="1:17" s="4" customFormat="1">
      <c r="A457" s="84"/>
      <c r="B457" s="84"/>
      <c r="C457" s="84"/>
      <c r="D457" s="84"/>
      <c r="E457" s="94"/>
      <c r="F457" s="28">
        <v>74</v>
      </c>
      <c r="G457" s="28" t="s">
        <v>15</v>
      </c>
      <c r="H457" s="30" t="s">
        <v>12</v>
      </c>
      <c r="I457" s="59">
        <v>77250</v>
      </c>
      <c r="J457" s="236" t="e">
        <f>VLOOKUP(K457,#REF!,2,0)</f>
        <v>#REF!</v>
      </c>
      <c r="K457" s="5" t="str">
        <f t="shared" si="29"/>
        <v>74 1 00 77250</v>
      </c>
      <c r="L457" s="252" t="e">
        <f>VLOOKUP(O457,#REF!,2,0)</f>
        <v>#REF!</v>
      </c>
      <c r="M457" s="5"/>
      <c r="O457" s="45" t="s">
        <v>1481</v>
      </c>
      <c r="P457" s="7" t="b">
        <f t="shared" si="28"/>
        <v>1</v>
      </c>
      <c r="Q457" s="7" t="e">
        <f t="shared" si="30"/>
        <v>#REF!</v>
      </c>
    </row>
    <row r="458" spans="1:17" s="4" customFormat="1" ht="45">
      <c r="A458" s="78">
        <v>75</v>
      </c>
      <c r="B458" s="78">
        <v>0</v>
      </c>
      <c r="C458" s="78" t="s">
        <v>9</v>
      </c>
      <c r="D458" s="80" t="s">
        <v>1055</v>
      </c>
      <c r="E458" s="95" t="s">
        <v>1056</v>
      </c>
      <c r="F458" s="23">
        <v>75</v>
      </c>
      <c r="G458" s="23">
        <v>0</v>
      </c>
      <c r="H458" s="9" t="s">
        <v>12</v>
      </c>
      <c r="I458" s="9" t="s">
        <v>13</v>
      </c>
      <c r="J458" s="163" t="e">
        <f>VLOOKUP(K458,#REF!,2,0)</f>
        <v>#REF!</v>
      </c>
      <c r="K458" s="5" t="str">
        <f t="shared" si="29"/>
        <v>75 0 00 00000</v>
      </c>
      <c r="L458" s="252" t="e">
        <f>VLOOKUP(O458,#REF!,2,0)</f>
        <v>#REF!</v>
      </c>
      <c r="M458" s="5"/>
      <c r="O458" s="11" t="s">
        <v>1057</v>
      </c>
      <c r="P458" s="7" t="b">
        <f t="shared" si="28"/>
        <v>1</v>
      </c>
      <c r="Q458" s="7" t="e">
        <f t="shared" si="30"/>
        <v>#REF!</v>
      </c>
    </row>
    <row r="459" spans="1:17" s="4" customFormat="1" ht="37.5">
      <c r="A459" s="81">
        <v>75</v>
      </c>
      <c r="B459" s="81" t="s">
        <v>15</v>
      </c>
      <c r="C459" s="82">
        <v>0</v>
      </c>
      <c r="D459" s="83" t="s">
        <v>1058</v>
      </c>
      <c r="E459" s="96" t="s">
        <v>1059</v>
      </c>
      <c r="F459" s="24">
        <v>75</v>
      </c>
      <c r="G459" s="24" t="s">
        <v>15</v>
      </c>
      <c r="H459" s="25" t="s">
        <v>12</v>
      </c>
      <c r="I459" s="25" t="s">
        <v>13</v>
      </c>
      <c r="J459" s="170" t="e">
        <f>VLOOKUP(K459,#REF!,2,0)</f>
        <v>#REF!</v>
      </c>
      <c r="K459" s="5" t="str">
        <f t="shared" si="29"/>
        <v>75 1 00 00000</v>
      </c>
      <c r="L459" s="252" t="e">
        <f>VLOOKUP(O459,#REF!,2,0)</f>
        <v>#REF!</v>
      </c>
      <c r="M459" s="5"/>
      <c r="O459" s="12" t="s">
        <v>1060</v>
      </c>
      <c r="P459" s="7" t="b">
        <f t="shared" si="28"/>
        <v>1</v>
      </c>
      <c r="Q459" s="7" t="e">
        <f t="shared" si="30"/>
        <v>#REF!</v>
      </c>
    </row>
    <row r="460" spans="1:17" s="4" customFormat="1" ht="81" customHeight="1">
      <c r="A460" s="84">
        <v>75</v>
      </c>
      <c r="B460" s="84" t="s">
        <v>15</v>
      </c>
      <c r="C460" s="84" t="s">
        <v>964</v>
      </c>
      <c r="D460" s="84" t="s">
        <v>1061</v>
      </c>
      <c r="E460" s="94" t="s">
        <v>942</v>
      </c>
      <c r="F460" s="28">
        <v>75</v>
      </c>
      <c r="G460" s="28" t="s">
        <v>15</v>
      </c>
      <c r="H460" s="30" t="s">
        <v>12</v>
      </c>
      <c r="I460" s="59">
        <v>10010</v>
      </c>
      <c r="J460" s="236" t="e">
        <f>VLOOKUP(K460,#REF!,2,0)</f>
        <v>#REF!</v>
      </c>
      <c r="K460" s="5" t="str">
        <f t="shared" si="29"/>
        <v>75 1 00 10010</v>
      </c>
      <c r="L460" s="252" t="e">
        <f>VLOOKUP(O460,#REF!,2,0)</f>
        <v>#REF!</v>
      </c>
      <c r="M460" s="5"/>
      <c r="O460" s="50" t="s">
        <v>1062</v>
      </c>
      <c r="P460" s="7" t="b">
        <f t="shared" si="28"/>
        <v>1</v>
      </c>
      <c r="Q460" s="7" t="e">
        <f t="shared" si="30"/>
        <v>#REF!</v>
      </c>
    </row>
    <row r="461" spans="1:17" s="4" customFormat="1" ht="37.5">
      <c r="A461" s="84">
        <v>75</v>
      </c>
      <c r="B461" s="84" t="s">
        <v>15</v>
      </c>
      <c r="C461" s="84" t="s">
        <v>967</v>
      </c>
      <c r="D461" s="84" t="s">
        <v>1063</v>
      </c>
      <c r="E461" s="94" t="s">
        <v>945</v>
      </c>
      <c r="F461" s="28">
        <v>75</v>
      </c>
      <c r="G461" s="28" t="s">
        <v>15</v>
      </c>
      <c r="H461" s="30" t="s">
        <v>12</v>
      </c>
      <c r="I461" s="59">
        <v>10020</v>
      </c>
      <c r="J461" s="236" t="e">
        <f>VLOOKUP(K461,#REF!,2,0)</f>
        <v>#REF!</v>
      </c>
      <c r="K461" s="5" t="str">
        <f t="shared" si="29"/>
        <v>75 1 00 10020</v>
      </c>
      <c r="L461" s="252" t="e">
        <f>VLOOKUP(O461,#REF!,2,0)</f>
        <v>#REF!</v>
      </c>
      <c r="M461" s="5"/>
      <c r="O461" s="50" t="s">
        <v>1064</v>
      </c>
      <c r="P461" s="7" t="b">
        <f t="shared" si="28"/>
        <v>1</v>
      </c>
      <c r="Q461" s="7" t="e">
        <f t="shared" si="30"/>
        <v>#REF!</v>
      </c>
    </row>
    <row r="462" spans="1:17" s="4" customFormat="1" ht="114" customHeight="1">
      <c r="A462" s="84">
        <v>75</v>
      </c>
      <c r="B462" s="84" t="s">
        <v>15</v>
      </c>
      <c r="C462" s="84" t="s">
        <v>1065</v>
      </c>
      <c r="D462" s="84" t="s">
        <v>1066</v>
      </c>
      <c r="E462" s="94" t="s">
        <v>1067</v>
      </c>
      <c r="F462" s="28">
        <v>75</v>
      </c>
      <c r="G462" s="28" t="s">
        <v>15</v>
      </c>
      <c r="H462" s="30" t="s">
        <v>12</v>
      </c>
      <c r="I462" s="59">
        <v>76200</v>
      </c>
      <c r="J462" s="236" t="e">
        <f>VLOOKUP(K462,#REF!,2,0)</f>
        <v>#REF!</v>
      </c>
      <c r="K462" s="5" t="str">
        <f t="shared" si="29"/>
        <v>75 1 00 76200</v>
      </c>
      <c r="L462" s="252" t="e">
        <f>VLOOKUP(O462,#REF!,2,0)</f>
        <v>#REF!</v>
      </c>
      <c r="M462" s="5"/>
      <c r="O462" s="50" t="s">
        <v>1068</v>
      </c>
      <c r="P462" s="7" t="b">
        <f t="shared" si="28"/>
        <v>1</v>
      </c>
      <c r="Q462" s="7" t="e">
        <f t="shared" si="30"/>
        <v>#REF!</v>
      </c>
    </row>
    <row r="463" spans="1:17" s="4" customFormat="1" ht="45">
      <c r="A463" s="78">
        <v>76</v>
      </c>
      <c r="B463" s="78">
        <v>0</v>
      </c>
      <c r="C463" s="78" t="s">
        <v>9</v>
      </c>
      <c r="D463" s="80" t="s">
        <v>1069</v>
      </c>
      <c r="E463" s="95" t="s">
        <v>1070</v>
      </c>
      <c r="F463" s="23">
        <v>76</v>
      </c>
      <c r="G463" s="23">
        <v>0</v>
      </c>
      <c r="H463" s="9" t="s">
        <v>12</v>
      </c>
      <c r="I463" s="9" t="s">
        <v>13</v>
      </c>
      <c r="J463" s="163" t="e">
        <f>VLOOKUP(K463,#REF!,2,0)</f>
        <v>#REF!</v>
      </c>
      <c r="K463" s="5" t="str">
        <f t="shared" si="29"/>
        <v>76 0 00 00000</v>
      </c>
      <c r="L463" s="252" t="e">
        <f>VLOOKUP(O463,#REF!,2,0)</f>
        <v>#REF!</v>
      </c>
      <c r="M463" s="5"/>
      <c r="O463" s="11" t="s">
        <v>1071</v>
      </c>
      <c r="P463" s="7" t="b">
        <f t="shared" si="28"/>
        <v>1</v>
      </c>
      <c r="Q463" s="7" t="e">
        <f t="shared" si="30"/>
        <v>#REF!</v>
      </c>
    </row>
    <row r="464" spans="1:17" s="4" customFormat="1" ht="37.5">
      <c r="A464" s="81">
        <v>76</v>
      </c>
      <c r="B464" s="81" t="s">
        <v>15</v>
      </c>
      <c r="C464" s="82">
        <v>0</v>
      </c>
      <c r="D464" s="83" t="s">
        <v>1072</v>
      </c>
      <c r="E464" s="96" t="s">
        <v>1073</v>
      </c>
      <c r="F464" s="24">
        <v>76</v>
      </c>
      <c r="G464" s="24" t="s">
        <v>15</v>
      </c>
      <c r="H464" s="25" t="s">
        <v>12</v>
      </c>
      <c r="I464" s="25" t="s">
        <v>13</v>
      </c>
      <c r="J464" s="170" t="e">
        <f>VLOOKUP(K464,#REF!,2,0)</f>
        <v>#REF!</v>
      </c>
      <c r="K464" s="5" t="str">
        <f t="shared" si="29"/>
        <v>76 1 00 00000</v>
      </c>
      <c r="L464" s="252" t="e">
        <f>VLOOKUP(O464,#REF!,2,0)</f>
        <v>#REF!</v>
      </c>
      <c r="M464" s="5"/>
      <c r="O464" s="12" t="s">
        <v>1074</v>
      </c>
      <c r="P464" s="7" t="b">
        <f t="shared" si="28"/>
        <v>1</v>
      </c>
      <c r="Q464" s="7" t="e">
        <f t="shared" si="30"/>
        <v>#REF!</v>
      </c>
    </row>
    <row r="465" spans="1:17" s="4" customFormat="1" ht="38.25" customHeight="1">
      <c r="A465" s="84">
        <v>76</v>
      </c>
      <c r="B465" s="84" t="s">
        <v>15</v>
      </c>
      <c r="C465" s="84" t="s">
        <v>964</v>
      </c>
      <c r="D465" s="84" t="s">
        <v>1075</v>
      </c>
      <c r="E465" s="94" t="s">
        <v>942</v>
      </c>
      <c r="F465" s="28">
        <v>76</v>
      </c>
      <c r="G465" s="28" t="s">
        <v>15</v>
      </c>
      <c r="H465" s="30" t="s">
        <v>12</v>
      </c>
      <c r="I465" s="59">
        <v>10010</v>
      </c>
      <c r="J465" s="236" t="e">
        <f>VLOOKUP(K465,#REF!,2,0)</f>
        <v>#REF!</v>
      </c>
      <c r="K465" s="5" t="str">
        <f t="shared" si="29"/>
        <v>76 1 00 10010</v>
      </c>
      <c r="L465" s="252" t="e">
        <f>VLOOKUP(O465,#REF!,2,0)</f>
        <v>#REF!</v>
      </c>
      <c r="M465" s="5"/>
      <c r="O465" s="22" t="s">
        <v>1076</v>
      </c>
      <c r="P465" s="7" t="b">
        <f t="shared" si="28"/>
        <v>1</v>
      </c>
      <c r="Q465" s="7" t="e">
        <f t="shared" si="30"/>
        <v>#REF!</v>
      </c>
    </row>
    <row r="466" spans="1:17" s="4" customFormat="1" ht="38.25" customHeight="1">
      <c r="A466" s="84">
        <v>76</v>
      </c>
      <c r="B466" s="84" t="s">
        <v>15</v>
      </c>
      <c r="C466" s="84" t="s">
        <v>967</v>
      </c>
      <c r="D466" s="84" t="s">
        <v>1077</v>
      </c>
      <c r="E466" s="94" t="s">
        <v>945</v>
      </c>
      <c r="F466" s="28">
        <v>76</v>
      </c>
      <c r="G466" s="28" t="s">
        <v>15</v>
      </c>
      <c r="H466" s="30" t="s">
        <v>12</v>
      </c>
      <c r="I466" s="59">
        <v>10020</v>
      </c>
      <c r="J466" s="236" t="e">
        <f>VLOOKUP(K466,#REF!,2,0)</f>
        <v>#REF!</v>
      </c>
      <c r="K466" s="5" t="str">
        <f t="shared" si="29"/>
        <v>76 1 00 10020</v>
      </c>
      <c r="L466" s="252" t="e">
        <f>VLOOKUP(O466,#REF!,2,0)</f>
        <v>#REF!</v>
      </c>
      <c r="M466" s="5"/>
      <c r="O466" s="22" t="s">
        <v>1078</v>
      </c>
      <c r="P466" s="7" t="b">
        <f t="shared" si="28"/>
        <v>1</v>
      </c>
      <c r="Q466" s="7" t="e">
        <f t="shared" si="30"/>
        <v>#REF!</v>
      </c>
    </row>
    <row r="467" spans="1:17" s="4" customFormat="1">
      <c r="A467" s="24">
        <v>76</v>
      </c>
      <c r="B467" s="24" t="s">
        <v>94</v>
      </c>
      <c r="C467" s="242">
        <v>0</v>
      </c>
      <c r="D467" s="211" t="s">
        <v>1082</v>
      </c>
      <c r="E467" s="170" t="s">
        <v>1023</v>
      </c>
      <c r="F467" s="24">
        <v>76</v>
      </c>
      <c r="G467" s="24" t="s">
        <v>94</v>
      </c>
      <c r="H467" s="25" t="s">
        <v>12</v>
      </c>
      <c r="I467" s="25" t="s">
        <v>13</v>
      </c>
      <c r="J467" s="170" t="e">
        <f>VLOOKUP(K467,#REF!,2,0)</f>
        <v>#REF!</v>
      </c>
      <c r="K467" s="5" t="str">
        <f t="shared" si="29"/>
        <v>76 2 00 00000</v>
      </c>
      <c r="L467" s="252" t="e">
        <f>VLOOKUP(O467,#REF!,2,0)</f>
        <v>#REF!</v>
      </c>
      <c r="M467" s="5"/>
      <c r="O467" s="12" t="s">
        <v>1083</v>
      </c>
      <c r="P467" s="7" t="b">
        <f t="shared" si="28"/>
        <v>1</v>
      </c>
      <c r="Q467" s="7" t="e">
        <f t="shared" si="30"/>
        <v>#REF!</v>
      </c>
    </row>
    <row r="468" spans="1:17" s="4" customFormat="1">
      <c r="A468" s="28">
        <v>76</v>
      </c>
      <c r="B468" s="28" t="s">
        <v>94</v>
      </c>
      <c r="C468" s="28" t="s">
        <v>1084</v>
      </c>
      <c r="D468" s="28" t="s">
        <v>1085</v>
      </c>
      <c r="E468" s="236" t="s">
        <v>1086</v>
      </c>
      <c r="F468" s="28"/>
      <c r="G468" s="28"/>
      <c r="H468" s="30"/>
      <c r="I468" s="59"/>
      <c r="J468" s="236" t="s">
        <v>1595</v>
      </c>
      <c r="K468" s="5"/>
      <c r="L468" s="252" t="e">
        <f>VLOOKUP(O468,#REF!,2,0)</f>
        <v>#REF!</v>
      </c>
      <c r="M468" s="5"/>
      <c r="O468" s="22"/>
      <c r="P468" s="7"/>
      <c r="Q468" s="7" t="e">
        <f t="shared" si="30"/>
        <v>#REF!</v>
      </c>
    </row>
    <row r="469" spans="1:17" s="4" customFormat="1" ht="37.5">
      <c r="A469" s="28">
        <v>76</v>
      </c>
      <c r="B469" s="28" t="s">
        <v>15</v>
      </c>
      <c r="C469" s="28" t="s">
        <v>1079</v>
      </c>
      <c r="D469" s="28" t="s">
        <v>1080</v>
      </c>
      <c r="E469" s="236" t="s">
        <v>1081</v>
      </c>
      <c r="F469" s="28">
        <v>76</v>
      </c>
      <c r="G469" s="28" t="s">
        <v>94</v>
      </c>
      <c r="H469" s="30" t="s">
        <v>12</v>
      </c>
      <c r="I469" s="59">
        <v>20250</v>
      </c>
      <c r="J469" s="236" t="e">
        <f>VLOOKUP(K469,#REF!,2,0)</f>
        <v>#REF!</v>
      </c>
      <c r="K469" s="5" t="str">
        <f t="shared" ref="K469:K534" si="31">CONCATENATE(F469," ",G469," ",H469," ",I469)</f>
        <v>76 2 00 20250</v>
      </c>
      <c r="L469" s="252" t="e">
        <f>VLOOKUP(O469,#REF!,2,0)</f>
        <v>#REF!</v>
      </c>
      <c r="M469" s="5"/>
      <c r="O469" s="22" t="s">
        <v>1486</v>
      </c>
      <c r="P469" s="7" t="b">
        <f t="shared" ref="P469:P484" si="32">K469=O469</f>
        <v>1</v>
      </c>
      <c r="Q469" s="7" t="e">
        <f t="shared" si="30"/>
        <v>#REF!</v>
      </c>
    </row>
    <row r="470" spans="1:17" s="4" customFormat="1" ht="45">
      <c r="A470" s="78">
        <v>77</v>
      </c>
      <c r="B470" s="78">
        <v>0</v>
      </c>
      <c r="C470" s="78" t="s">
        <v>9</v>
      </c>
      <c r="D470" s="80" t="s">
        <v>1087</v>
      </c>
      <c r="E470" s="95" t="s">
        <v>1088</v>
      </c>
      <c r="F470" s="23">
        <v>77</v>
      </c>
      <c r="G470" s="23">
        <v>0</v>
      </c>
      <c r="H470" s="9" t="s">
        <v>12</v>
      </c>
      <c r="I470" s="9" t="s">
        <v>13</v>
      </c>
      <c r="J470" s="163" t="e">
        <f>VLOOKUP(K470,#REF!,2,0)</f>
        <v>#REF!</v>
      </c>
      <c r="K470" s="5" t="str">
        <f t="shared" si="31"/>
        <v>77 0 00 00000</v>
      </c>
      <c r="L470" s="252" t="e">
        <f>VLOOKUP(O470,#REF!,2,0)</f>
        <v>#REF!</v>
      </c>
      <c r="M470" s="5"/>
      <c r="N470" s="60"/>
      <c r="O470" s="11" t="s">
        <v>1089</v>
      </c>
      <c r="P470" s="7" t="b">
        <f t="shared" si="32"/>
        <v>1</v>
      </c>
      <c r="Q470" s="7" t="e">
        <f t="shared" si="30"/>
        <v>#REF!</v>
      </c>
    </row>
    <row r="471" spans="1:17" s="4" customFormat="1" ht="56.25">
      <c r="A471" s="81">
        <v>77</v>
      </c>
      <c r="B471" s="81" t="s">
        <v>15</v>
      </c>
      <c r="C471" s="82">
        <v>0</v>
      </c>
      <c r="D471" s="83" t="s">
        <v>1090</v>
      </c>
      <c r="E471" s="96" t="s">
        <v>1091</v>
      </c>
      <c r="F471" s="24">
        <v>77</v>
      </c>
      <c r="G471" s="24" t="s">
        <v>15</v>
      </c>
      <c r="H471" s="25" t="s">
        <v>12</v>
      </c>
      <c r="I471" s="25" t="s">
        <v>13</v>
      </c>
      <c r="J471" s="170" t="e">
        <f>VLOOKUP(K471,#REF!,2,0)</f>
        <v>#REF!</v>
      </c>
      <c r="K471" s="5" t="str">
        <f t="shared" si="31"/>
        <v>77 1 00 00000</v>
      </c>
      <c r="L471" s="252" t="e">
        <f>VLOOKUP(O471,#REF!,2,0)</f>
        <v>#REF!</v>
      </c>
      <c r="M471" s="5"/>
      <c r="O471" s="12" t="s">
        <v>1092</v>
      </c>
      <c r="P471" s="7" t="b">
        <f t="shared" si="32"/>
        <v>1</v>
      </c>
      <c r="Q471" s="7" t="e">
        <f t="shared" si="30"/>
        <v>#REF!</v>
      </c>
    </row>
    <row r="472" spans="1:17" s="4" customFormat="1" ht="37.5">
      <c r="A472" s="84">
        <v>77</v>
      </c>
      <c r="B472" s="84" t="s">
        <v>15</v>
      </c>
      <c r="C472" s="84" t="s">
        <v>964</v>
      </c>
      <c r="D472" s="84" t="s">
        <v>1093</v>
      </c>
      <c r="E472" s="94" t="s">
        <v>942</v>
      </c>
      <c r="F472" s="28">
        <v>77</v>
      </c>
      <c r="G472" s="28" t="s">
        <v>15</v>
      </c>
      <c r="H472" s="30" t="s">
        <v>12</v>
      </c>
      <c r="I472" s="59">
        <v>10010</v>
      </c>
      <c r="J472" s="236" t="e">
        <f>VLOOKUP(K472,#REF!,2,0)</f>
        <v>#REF!</v>
      </c>
      <c r="K472" s="5" t="str">
        <f t="shared" si="31"/>
        <v>77 1 00 10010</v>
      </c>
      <c r="L472" s="252" t="e">
        <f>VLOOKUP(O472,#REF!,2,0)</f>
        <v>#REF!</v>
      </c>
      <c r="M472" s="5"/>
      <c r="O472" s="22" t="s">
        <v>1094</v>
      </c>
      <c r="P472" s="7" t="b">
        <f t="shared" si="32"/>
        <v>1</v>
      </c>
      <c r="Q472" s="7" t="e">
        <f t="shared" si="30"/>
        <v>#REF!</v>
      </c>
    </row>
    <row r="473" spans="1:17" s="4" customFormat="1" ht="37.5">
      <c r="A473" s="84">
        <v>77</v>
      </c>
      <c r="B473" s="84" t="s">
        <v>15</v>
      </c>
      <c r="C473" s="84" t="s">
        <v>967</v>
      </c>
      <c r="D473" s="84" t="s">
        <v>1095</v>
      </c>
      <c r="E473" s="94" t="s">
        <v>945</v>
      </c>
      <c r="F473" s="28">
        <v>77</v>
      </c>
      <c r="G473" s="28" t="s">
        <v>15</v>
      </c>
      <c r="H473" s="30" t="s">
        <v>12</v>
      </c>
      <c r="I473" s="59">
        <v>10020</v>
      </c>
      <c r="J473" s="236" t="e">
        <f>VLOOKUP(K473,#REF!,2,0)</f>
        <v>#REF!</v>
      </c>
      <c r="K473" s="5" t="str">
        <f t="shared" si="31"/>
        <v>77 1 00 10020</v>
      </c>
      <c r="L473" s="252" t="e">
        <f>VLOOKUP(O473,#REF!,2,0)</f>
        <v>#REF!</v>
      </c>
      <c r="M473" s="5"/>
      <c r="O473" s="22" t="s">
        <v>1096</v>
      </c>
      <c r="P473" s="7" t="b">
        <f t="shared" si="32"/>
        <v>1</v>
      </c>
      <c r="Q473" s="7" t="e">
        <f t="shared" si="30"/>
        <v>#REF!</v>
      </c>
    </row>
    <row r="474" spans="1:17" s="4" customFormat="1" ht="112.5">
      <c r="A474" s="84">
        <v>77</v>
      </c>
      <c r="B474" s="84" t="s">
        <v>15</v>
      </c>
      <c r="C474" s="84" t="s">
        <v>1097</v>
      </c>
      <c r="D474" s="84" t="s">
        <v>1098</v>
      </c>
      <c r="E474" s="94" t="s">
        <v>1099</v>
      </c>
      <c r="F474" s="28">
        <v>77</v>
      </c>
      <c r="G474" s="28" t="s">
        <v>15</v>
      </c>
      <c r="H474" s="30" t="s">
        <v>12</v>
      </c>
      <c r="I474" s="59">
        <v>76100</v>
      </c>
      <c r="J474" s="236" t="e">
        <f>VLOOKUP(K474,#REF!,2,0)</f>
        <v>#REF!</v>
      </c>
      <c r="K474" s="5" t="str">
        <f t="shared" si="31"/>
        <v>77 1 00 76100</v>
      </c>
      <c r="L474" s="252" t="e">
        <f>VLOOKUP(O474,#REF!,2,0)</f>
        <v>#REF!</v>
      </c>
      <c r="M474" s="5"/>
      <c r="O474" s="22" t="s">
        <v>1100</v>
      </c>
      <c r="P474" s="7" t="b">
        <f t="shared" si="32"/>
        <v>1</v>
      </c>
      <c r="Q474" s="7" t="e">
        <f t="shared" si="30"/>
        <v>#REF!</v>
      </c>
    </row>
    <row r="475" spans="1:17" s="4" customFormat="1" ht="187.5">
      <c r="A475" s="84">
        <v>77</v>
      </c>
      <c r="B475" s="84" t="s">
        <v>15</v>
      </c>
      <c r="C475" s="84" t="s">
        <v>1101</v>
      </c>
      <c r="D475" s="84" t="s">
        <v>1102</v>
      </c>
      <c r="E475" s="94" t="s">
        <v>1103</v>
      </c>
      <c r="F475" s="28">
        <v>77</v>
      </c>
      <c r="G475" s="28" t="s">
        <v>15</v>
      </c>
      <c r="H475" s="30" t="s">
        <v>12</v>
      </c>
      <c r="I475" s="59">
        <v>76210</v>
      </c>
      <c r="J475" s="236" t="e">
        <f>VLOOKUP(K475,#REF!,2,0)</f>
        <v>#REF!</v>
      </c>
      <c r="K475" s="5" t="str">
        <f t="shared" si="31"/>
        <v>77 1 00 76210</v>
      </c>
      <c r="L475" s="252" t="e">
        <f>VLOOKUP(O475,#REF!,2,0)</f>
        <v>#REF!</v>
      </c>
      <c r="M475" s="5"/>
      <c r="O475" s="22" t="s">
        <v>1104</v>
      </c>
      <c r="P475" s="7" t="b">
        <f t="shared" si="32"/>
        <v>1</v>
      </c>
      <c r="Q475" s="7" t="e">
        <f t="shared" si="30"/>
        <v>#REF!</v>
      </c>
    </row>
    <row r="476" spans="1:17" s="4" customFormat="1">
      <c r="A476" s="81">
        <v>77</v>
      </c>
      <c r="B476" s="81" t="s">
        <v>94</v>
      </c>
      <c r="C476" s="82">
        <v>0</v>
      </c>
      <c r="D476" s="83" t="s">
        <v>1105</v>
      </c>
      <c r="E476" s="96" t="s">
        <v>1023</v>
      </c>
      <c r="F476" s="24">
        <v>77</v>
      </c>
      <c r="G476" s="24" t="s">
        <v>94</v>
      </c>
      <c r="H476" s="25" t="s">
        <v>12</v>
      </c>
      <c r="I476" s="25" t="s">
        <v>13</v>
      </c>
      <c r="J476" s="170" t="e">
        <f>VLOOKUP(K476,#REF!,2,0)</f>
        <v>#REF!</v>
      </c>
      <c r="K476" s="5" t="str">
        <f t="shared" si="31"/>
        <v>77 2 00 00000</v>
      </c>
      <c r="L476" s="252" t="e">
        <f>VLOOKUP(O476,#REF!,2,0)</f>
        <v>#REF!</v>
      </c>
      <c r="M476" s="5"/>
      <c r="O476" s="45" t="s">
        <v>1106</v>
      </c>
      <c r="P476" s="7" t="b">
        <f t="shared" si="32"/>
        <v>1</v>
      </c>
      <c r="Q476" s="7" t="e">
        <f t="shared" si="30"/>
        <v>#REF!</v>
      </c>
    </row>
    <row r="477" spans="1:17" s="4" customFormat="1" ht="93.75">
      <c r="A477" s="84">
        <v>77</v>
      </c>
      <c r="B477" s="84" t="s">
        <v>94</v>
      </c>
      <c r="C477" s="84" t="s">
        <v>1025</v>
      </c>
      <c r="D477" s="84" t="s">
        <v>1107</v>
      </c>
      <c r="E477" s="94" t="s">
        <v>1027</v>
      </c>
      <c r="F477" s="28">
        <v>77</v>
      </c>
      <c r="G477" s="28" t="s">
        <v>94</v>
      </c>
      <c r="H477" s="30" t="s">
        <v>12</v>
      </c>
      <c r="I477" s="59">
        <v>21120</v>
      </c>
      <c r="J477" s="236" t="e">
        <f>VLOOKUP(K477,#REF!,2,0)</f>
        <v>#REF!</v>
      </c>
      <c r="K477" s="5" t="str">
        <f t="shared" si="31"/>
        <v>77 2 00 21120</v>
      </c>
      <c r="L477" s="252" t="e">
        <f>VLOOKUP(O477,#REF!,2,0)</f>
        <v>#REF!</v>
      </c>
      <c r="M477" s="5"/>
      <c r="O477" s="22" t="s">
        <v>1108</v>
      </c>
      <c r="P477" s="7" t="b">
        <f t="shared" si="32"/>
        <v>1</v>
      </c>
      <c r="Q477" s="7" t="e">
        <f t="shared" si="30"/>
        <v>#REF!</v>
      </c>
    </row>
    <row r="478" spans="1:17" s="4" customFormat="1" ht="67.5">
      <c r="A478" s="78">
        <v>78</v>
      </c>
      <c r="B478" s="78">
        <v>0</v>
      </c>
      <c r="C478" s="78" t="s">
        <v>9</v>
      </c>
      <c r="D478" s="80" t="s">
        <v>1109</v>
      </c>
      <c r="E478" s="95" t="s">
        <v>1110</v>
      </c>
      <c r="F478" s="23">
        <v>78</v>
      </c>
      <c r="G478" s="23">
        <v>0</v>
      </c>
      <c r="H478" s="9" t="s">
        <v>12</v>
      </c>
      <c r="I478" s="9" t="s">
        <v>13</v>
      </c>
      <c r="J478" s="163" t="e">
        <f>VLOOKUP(K478,#REF!,2,0)</f>
        <v>#REF!</v>
      </c>
      <c r="K478" s="5" t="str">
        <f t="shared" si="31"/>
        <v>78 0 00 00000</v>
      </c>
      <c r="L478" s="252" t="e">
        <f>VLOOKUP(O478,#REF!,2,0)</f>
        <v>#REF!</v>
      </c>
      <c r="M478" s="5"/>
      <c r="O478" s="11" t="s">
        <v>1111</v>
      </c>
      <c r="P478" s="7" t="b">
        <f t="shared" si="32"/>
        <v>1</v>
      </c>
      <c r="Q478" s="7" t="e">
        <f t="shared" si="30"/>
        <v>#REF!</v>
      </c>
    </row>
    <row r="479" spans="1:17" s="4" customFormat="1" ht="56.25">
      <c r="A479" s="81">
        <v>78</v>
      </c>
      <c r="B479" s="81" t="s">
        <v>15</v>
      </c>
      <c r="C479" s="82">
        <v>0</v>
      </c>
      <c r="D479" s="83" t="s">
        <v>1112</v>
      </c>
      <c r="E479" s="96" t="s">
        <v>1113</v>
      </c>
      <c r="F479" s="24">
        <v>78</v>
      </c>
      <c r="G479" s="24" t="s">
        <v>15</v>
      </c>
      <c r="H479" s="25" t="s">
        <v>12</v>
      </c>
      <c r="I479" s="25" t="s">
        <v>13</v>
      </c>
      <c r="J479" s="170" t="e">
        <f>VLOOKUP(K479,#REF!,2,0)</f>
        <v>#REF!</v>
      </c>
      <c r="K479" s="5" t="str">
        <f t="shared" si="31"/>
        <v>78 1 00 00000</v>
      </c>
      <c r="L479" s="252" t="e">
        <f>VLOOKUP(O479,#REF!,2,0)</f>
        <v>#REF!</v>
      </c>
      <c r="M479" s="5"/>
      <c r="O479" s="12" t="s">
        <v>1114</v>
      </c>
      <c r="P479" s="7" t="b">
        <f t="shared" si="32"/>
        <v>1</v>
      </c>
      <c r="Q479" s="7" t="e">
        <f t="shared" si="30"/>
        <v>#REF!</v>
      </c>
    </row>
    <row r="480" spans="1:17" s="4" customFormat="1" ht="37.5">
      <c r="A480" s="84">
        <v>78</v>
      </c>
      <c r="B480" s="84" t="s">
        <v>15</v>
      </c>
      <c r="C480" s="84" t="s">
        <v>964</v>
      </c>
      <c r="D480" s="84" t="s">
        <v>1115</v>
      </c>
      <c r="E480" s="94" t="s">
        <v>942</v>
      </c>
      <c r="F480" s="28">
        <v>78</v>
      </c>
      <c r="G480" s="28" t="s">
        <v>15</v>
      </c>
      <c r="H480" s="30" t="s">
        <v>12</v>
      </c>
      <c r="I480" s="59">
        <v>10010</v>
      </c>
      <c r="J480" s="236" t="e">
        <f>VLOOKUP(K480,#REF!,2,0)</f>
        <v>#REF!</v>
      </c>
      <c r="K480" s="5" t="str">
        <f t="shared" si="31"/>
        <v>78 1 00 10010</v>
      </c>
      <c r="L480" s="252" t="e">
        <f>VLOOKUP(O480,#REF!,2,0)</f>
        <v>#REF!</v>
      </c>
      <c r="M480" s="5"/>
      <c r="N480" s="6"/>
      <c r="O480" s="22" t="s">
        <v>1116</v>
      </c>
      <c r="P480" s="7" t="b">
        <f t="shared" si="32"/>
        <v>1</v>
      </c>
      <c r="Q480" s="7" t="e">
        <f t="shared" si="30"/>
        <v>#REF!</v>
      </c>
    </row>
    <row r="481" spans="1:17" ht="42.6" customHeight="1">
      <c r="A481" s="84">
        <v>78</v>
      </c>
      <c r="B481" s="84" t="s">
        <v>15</v>
      </c>
      <c r="C481" s="84" t="s">
        <v>967</v>
      </c>
      <c r="D481" s="84" t="s">
        <v>1117</v>
      </c>
      <c r="E481" s="94" t="s">
        <v>945</v>
      </c>
      <c r="F481" s="28">
        <v>78</v>
      </c>
      <c r="G481" s="28" t="s">
        <v>15</v>
      </c>
      <c r="H481" s="30" t="s">
        <v>12</v>
      </c>
      <c r="I481" s="59">
        <v>10020</v>
      </c>
      <c r="J481" s="236" t="e">
        <f>VLOOKUP(K481,#REF!,2,0)</f>
        <v>#REF!</v>
      </c>
      <c r="K481" s="5" t="str">
        <f t="shared" si="31"/>
        <v>78 1 00 10020</v>
      </c>
      <c r="L481" s="252" t="e">
        <f>VLOOKUP(O481,#REF!,2,0)</f>
        <v>#REF!</v>
      </c>
      <c r="O481" s="22" t="s">
        <v>1118</v>
      </c>
      <c r="P481" s="7" t="b">
        <f t="shared" si="32"/>
        <v>1</v>
      </c>
      <c r="Q481" s="7" t="e">
        <f t="shared" si="30"/>
        <v>#REF!</v>
      </c>
    </row>
    <row r="482" spans="1:17" ht="42.6" customHeight="1">
      <c r="A482" s="84"/>
      <c r="B482" s="84"/>
      <c r="C482" s="84"/>
      <c r="D482" s="84"/>
      <c r="E482" s="94"/>
      <c r="F482" s="28">
        <v>78</v>
      </c>
      <c r="G482" s="28" t="s">
        <v>15</v>
      </c>
      <c r="H482" s="30" t="s">
        <v>12</v>
      </c>
      <c r="I482" s="59">
        <v>20050</v>
      </c>
      <c r="J482" s="236" t="e">
        <f>VLOOKUP(K482,#REF!,2,0)</f>
        <v>#REF!</v>
      </c>
      <c r="K482" s="5" t="str">
        <f t="shared" si="31"/>
        <v>78 1 00 20050</v>
      </c>
      <c r="L482" s="252" t="e">
        <f>VLOOKUP(O482,#REF!,2,0)</f>
        <v>#REF!</v>
      </c>
      <c r="O482" s="42" t="s">
        <v>1491</v>
      </c>
      <c r="P482" s="7" t="b">
        <f t="shared" si="32"/>
        <v>1</v>
      </c>
      <c r="Q482" s="7" t="e">
        <f t="shared" si="30"/>
        <v>#REF!</v>
      </c>
    </row>
    <row r="483" spans="1:17" s="248" customFormat="1">
      <c r="A483" s="243"/>
      <c r="B483" s="243"/>
      <c r="C483" s="243"/>
      <c r="D483" s="243"/>
      <c r="E483" s="244"/>
      <c r="F483" s="245">
        <v>78</v>
      </c>
      <c r="G483" s="245" t="s">
        <v>94</v>
      </c>
      <c r="H483" s="246" t="s">
        <v>12</v>
      </c>
      <c r="I483" s="246" t="s">
        <v>13</v>
      </c>
      <c r="J483" s="250" t="s">
        <v>1023</v>
      </c>
      <c r="K483" s="247" t="str">
        <f t="shared" si="31"/>
        <v>78 2 00 00000</v>
      </c>
      <c r="L483" s="252" t="e">
        <f>VLOOKUP(O483,#REF!,2,0)</f>
        <v>#REF!</v>
      </c>
      <c r="M483" s="247"/>
      <c r="P483" s="7" t="b">
        <f t="shared" si="32"/>
        <v>0</v>
      </c>
      <c r="Q483" s="7" t="e">
        <f t="shared" si="30"/>
        <v>#REF!</v>
      </c>
    </row>
    <row r="484" spans="1:17" ht="75">
      <c r="A484" s="84">
        <v>78</v>
      </c>
      <c r="B484" s="84" t="s">
        <v>15</v>
      </c>
      <c r="C484" s="84" t="s">
        <v>1119</v>
      </c>
      <c r="D484" s="84" t="s">
        <v>1120</v>
      </c>
      <c r="E484" s="94" t="s">
        <v>1121</v>
      </c>
      <c r="F484" s="28">
        <v>78</v>
      </c>
      <c r="G484" s="28" t="s">
        <v>94</v>
      </c>
      <c r="H484" s="30" t="s">
        <v>12</v>
      </c>
      <c r="I484" s="59">
        <v>20730</v>
      </c>
      <c r="J484" s="236" t="s">
        <v>1596</v>
      </c>
      <c r="K484" s="5" t="str">
        <f t="shared" si="31"/>
        <v>78 2 00 20730</v>
      </c>
      <c r="L484" s="252" t="e">
        <f>VLOOKUP(O484,#REF!,2,0)</f>
        <v>#REF!</v>
      </c>
      <c r="O484" s="22"/>
      <c r="P484" s="7" t="b">
        <f t="shared" si="32"/>
        <v>0</v>
      </c>
      <c r="Q484" s="7" t="e">
        <f t="shared" si="30"/>
        <v>#REF!</v>
      </c>
    </row>
    <row r="485" spans="1:17" ht="45">
      <c r="A485" s="78">
        <v>80</v>
      </c>
      <c r="B485" s="78">
        <v>0</v>
      </c>
      <c r="C485" s="78" t="s">
        <v>9</v>
      </c>
      <c r="D485" s="80" t="s">
        <v>1122</v>
      </c>
      <c r="E485" s="95" t="s">
        <v>1123</v>
      </c>
      <c r="F485" s="23">
        <v>80</v>
      </c>
      <c r="G485" s="23">
        <v>0</v>
      </c>
      <c r="H485" s="9" t="s">
        <v>12</v>
      </c>
      <c r="I485" s="9" t="s">
        <v>13</v>
      </c>
      <c r="J485" s="163" t="e">
        <f>VLOOKUP(K485,#REF!,2,0)</f>
        <v>#REF!</v>
      </c>
      <c r="K485" s="5" t="str">
        <f t="shared" si="31"/>
        <v>80 0 00 00000</v>
      </c>
      <c r="L485" s="252" t="e">
        <f>VLOOKUP(O485,#REF!,2,0)</f>
        <v>#REF!</v>
      </c>
      <c r="O485" s="11" t="s">
        <v>1124</v>
      </c>
      <c r="P485" s="7" t="b">
        <f t="shared" ref="P485:P516" si="33">K485=O485</f>
        <v>1</v>
      </c>
      <c r="Q485" s="7" t="e">
        <f t="shared" ref="Q485:Q520" si="34">J485=L485</f>
        <v>#REF!</v>
      </c>
    </row>
    <row r="486" spans="1:17" ht="37.5">
      <c r="A486" s="81">
        <v>80</v>
      </c>
      <c r="B486" s="81" t="s">
        <v>15</v>
      </c>
      <c r="C486" s="82">
        <v>0</v>
      </c>
      <c r="D486" s="83" t="s">
        <v>1125</v>
      </c>
      <c r="E486" s="96" t="s">
        <v>1126</v>
      </c>
      <c r="F486" s="24">
        <v>80</v>
      </c>
      <c r="G486" s="24" t="s">
        <v>15</v>
      </c>
      <c r="H486" s="25" t="s">
        <v>12</v>
      </c>
      <c r="I486" s="25" t="s">
        <v>13</v>
      </c>
      <c r="J486" s="170" t="e">
        <f>VLOOKUP(K486,#REF!,2,0)</f>
        <v>#REF!</v>
      </c>
      <c r="K486" s="5" t="str">
        <f t="shared" si="31"/>
        <v>80 1 00 00000</v>
      </c>
      <c r="L486" s="252" t="e">
        <f>VLOOKUP(O486,#REF!,2,0)</f>
        <v>#REF!</v>
      </c>
      <c r="O486" s="12" t="s">
        <v>1127</v>
      </c>
      <c r="P486" s="7" t="b">
        <f t="shared" si="33"/>
        <v>1</v>
      </c>
      <c r="Q486" s="7" t="e">
        <f t="shared" si="34"/>
        <v>#REF!</v>
      </c>
    </row>
    <row r="487" spans="1:17" ht="37.5">
      <c r="A487" s="84">
        <v>80</v>
      </c>
      <c r="B487" s="84" t="s">
        <v>15</v>
      </c>
      <c r="C487" s="84" t="s">
        <v>964</v>
      </c>
      <c r="D487" s="84" t="s">
        <v>1128</v>
      </c>
      <c r="E487" s="94" t="s">
        <v>942</v>
      </c>
      <c r="F487" s="28">
        <v>80</v>
      </c>
      <c r="G487" s="28" t="s">
        <v>15</v>
      </c>
      <c r="H487" s="30" t="s">
        <v>12</v>
      </c>
      <c r="I487" s="59">
        <v>10010</v>
      </c>
      <c r="J487" s="236" t="e">
        <f>VLOOKUP(K487,#REF!,2,0)</f>
        <v>#REF!</v>
      </c>
      <c r="K487" s="5" t="str">
        <f t="shared" si="31"/>
        <v>80 1 00 10010</v>
      </c>
      <c r="L487" s="252" t="e">
        <f>VLOOKUP(O487,#REF!,2,0)</f>
        <v>#REF!</v>
      </c>
      <c r="O487" s="22" t="s">
        <v>1129</v>
      </c>
      <c r="P487" s="7" t="b">
        <f t="shared" si="33"/>
        <v>1</v>
      </c>
      <c r="Q487" s="7" t="e">
        <f t="shared" si="34"/>
        <v>#REF!</v>
      </c>
    </row>
    <row r="488" spans="1:17" ht="37.5">
      <c r="A488" s="84">
        <v>80</v>
      </c>
      <c r="B488" s="84" t="s">
        <v>15</v>
      </c>
      <c r="C488" s="84" t="s">
        <v>967</v>
      </c>
      <c r="D488" s="84" t="s">
        <v>1130</v>
      </c>
      <c r="E488" s="94" t="s">
        <v>945</v>
      </c>
      <c r="F488" s="28">
        <v>80</v>
      </c>
      <c r="G488" s="28" t="s">
        <v>15</v>
      </c>
      <c r="H488" s="30" t="s">
        <v>12</v>
      </c>
      <c r="I488" s="59">
        <v>10020</v>
      </c>
      <c r="J488" s="236" t="e">
        <f>VLOOKUP(K488,#REF!,2,0)</f>
        <v>#REF!</v>
      </c>
      <c r="K488" s="5" t="str">
        <f t="shared" si="31"/>
        <v>80 1 00 10020</v>
      </c>
      <c r="L488" s="252" t="e">
        <f>VLOOKUP(O488,#REF!,2,0)</f>
        <v>#REF!</v>
      </c>
      <c r="O488" s="22" t="s">
        <v>1131</v>
      </c>
      <c r="P488" s="7" t="b">
        <f t="shared" si="33"/>
        <v>1</v>
      </c>
      <c r="Q488" s="7" t="e">
        <f t="shared" si="34"/>
        <v>#REF!</v>
      </c>
    </row>
    <row r="489" spans="1:17">
      <c r="A489" s="84"/>
      <c r="B489" s="84"/>
      <c r="C489" s="84"/>
      <c r="D489" s="84"/>
      <c r="E489" s="94"/>
      <c r="F489" s="28">
        <v>80</v>
      </c>
      <c r="G489" s="28" t="s">
        <v>15</v>
      </c>
      <c r="H489" s="30" t="s">
        <v>12</v>
      </c>
      <c r="I489" s="59">
        <v>20050</v>
      </c>
      <c r="J489" s="236" t="e">
        <f>VLOOKUP(K489,#REF!,2,0)</f>
        <v>#REF!</v>
      </c>
      <c r="K489" s="5" t="str">
        <f t="shared" si="31"/>
        <v>80 1 00 20050</v>
      </c>
      <c r="L489" s="252" t="e">
        <f>VLOOKUP(O489,#REF!,2,0)</f>
        <v>#REF!</v>
      </c>
      <c r="O489" s="22" t="s">
        <v>1492</v>
      </c>
      <c r="P489" s="7" t="b">
        <f t="shared" si="33"/>
        <v>1</v>
      </c>
      <c r="Q489" s="7" t="e">
        <f t="shared" si="34"/>
        <v>#REF!</v>
      </c>
    </row>
    <row r="490" spans="1:17" ht="112.5">
      <c r="A490" s="84">
        <v>80</v>
      </c>
      <c r="B490" s="84" t="s">
        <v>15</v>
      </c>
      <c r="C490" s="84" t="s">
        <v>1065</v>
      </c>
      <c r="D490" s="84" t="s">
        <v>1132</v>
      </c>
      <c r="E490" s="94" t="s">
        <v>1067</v>
      </c>
      <c r="F490" s="28">
        <v>80</v>
      </c>
      <c r="G490" s="28" t="s">
        <v>15</v>
      </c>
      <c r="H490" s="30" t="s">
        <v>12</v>
      </c>
      <c r="I490" s="59">
        <v>76200</v>
      </c>
      <c r="J490" s="236" t="e">
        <f>VLOOKUP(K490,#REF!,2,0)</f>
        <v>#REF!</v>
      </c>
      <c r="K490" s="5" t="str">
        <f t="shared" si="31"/>
        <v>80 1 00 76200</v>
      </c>
      <c r="L490" s="252" t="e">
        <f>VLOOKUP(O490,#REF!,2,0)</f>
        <v>#REF!</v>
      </c>
      <c r="O490" s="22" t="s">
        <v>1133</v>
      </c>
      <c r="P490" s="7" t="b">
        <f t="shared" si="33"/>
        <v>1</v>
      </c>
      <c r="Q490" s="7" t="e">
        <f t="shared" si="34"/>
        <v>#REF!</v>
      </c>
    </row>
    <row r="491" spans="1:17" s="49" customFormat="1" ht="112.5">
      <c r="A491" s="84">
        <v>80</v>
      </c>
      <c r="B491" s="84" t="s">
        <v>15</v>
      </c>
      <c r="C491" s="84" t="s">
        <v>989</v>
      </c>
      <c r="D491" s="84" t="s">
        <v>1134</v>
      </c>
      <c r="E491" s="94" t="s">
        <v>991</v>
      </c>
      <c r="F491" s="28">
        <v>80</v>
      </c>
      <c r="G491" s="28" t="s">
        <v>15</v>
      </c>
      <c r="H491" s="30" t="s">
        <v>12</v>
      </c>
      <c r="I491" s="59">
        <v>76360</v>
      </c>
      <c r="J491" s="236" t="e">
        <f>VLOOKUP(K491,#REF!,2,0)</f>
        <v>#REF!</v>
      </c>
      <c r="K491" s="5" t="str">
        <f t="shared" si="31"/>
        <v>80 1 00 76360</v>
      </c>
      <c r="L491" s="252" t="e">
        <f>VLOOKUP(O491,#REF!,2,0)</f>
        <v>#REF!</v>
      </c>
      <c r="M491" s="5"/>
      <c r="N491" s="6"/>
      <c r="O491" s="22" t="s">
        <v>1135</v>
      </c>
      <c r="P491" s="7" t="b">
        <f t="shared" si="33"/>
        <v>1</v>
      </c>
      <c r="Q491" s="7" t="e">
        <f t="shared" si="34"/>
        <v>#REF!</v>
      </c>
    </row>
    <row r="492" spans="1:17" s="49" customFormat="1">
      <c r="A492" s="81">
        <v>80</v>
      </c>
      <c r="B492" s="81" t="s">
        <v>94</v>
      </c>
      <c r="C492" s="82">
        <v>0</v>
      </c>
      <c r="D492" s="83" t="s">
        <v>1136</v>
      </c>
      <c r="E492" s="96" t="s">
        <v>1023</v>
      </c>
      <c r="F492" s="24">
        <v>80</v>
      </c>
      <c r="G492" s="24" t="s">
        <v>94</v>
      </c>
      <c r="H492" s="25" t="s">
        <v>12</v>
      </c>
      <c r="I492" s="25" t="s">
        <v>13</v>
      </c>
      <c r="J492" s="170" t="e">
        <f>VLOOKUP(K492,#REF!,2,0)</f>
        <v>#REF!</v>
      </c>
      <c r="K492" s="5" t="str">
        <f t="shared" si="31"/>
        <v>80 2 00 00000</v>
      </c>
      <c r="L492" s="252" t="e">
        <f>VLOOKUP(O492,#REF!,2,0)</f>
        <v>#REF!</v>
      </c>
      <c r="M492" s="5"/>
      <c r="N492" s="6"/>
      <c r="O492" s="12" t="s">
        <v>1137</v>
      </c>
      <c r="P492" s="7" t="b">
        <f t="shared" si="33"/>
        <v>1</v>
      </c>
      <c r="Q492" s="7" t="e">
        <f t="shared" si="34"/>
        <v>#REF!</v>
      </c>
    </row>
    <row r="493" spans="1:17" s="49" customFormat="1" ht="93.75">
      <c r="A493" s="84">
        <v>80</v>
      </c>
      <c r="B493" s="84" t="s">
        <v>94</v>
      </c>
      <c r="C493" s="84" t="s">
        <v>1025</v>
      </c>
      <c r="D493" s="84" t="s">
        <v>1138</v>
      </c>
      <c r="E493" s="94" t="s">
        <v>1027</v>
      </c>
      <c r="F493" s="28">
        <v>80</v>
      </c>
      <c r="G493" s="28" t="s">
        <v>94</v>
      </c>
      <c r="H493" s="30" t="s">
        <v>12</v>
      </c>
      <c r="I493" s="59">
        <v>21120</v>
      </c>
      <c r="J493" s="236" t="e">
        <f>VLOOKUP(K493,#REF!,2,0)</f>
        <v>#REF!</v>
      </c>
      <c r="K493" s="5" t="str">
        <f t="shared" si="31"/>
        <v>80 2 00 21120</v>
      </c>
      <c r="L493" s="252" t="e">
        <f>VLOOKUP(O493,#REF!,2,0)</f>
        <v>#REF!</v>
      </c>
      <c r="M493" s="5"/>
      <c r="N493" s="6"/>
      <c r="O493" s="22" t="s">
        <v>1139</v>
      </c>
      <c r="P493" s="7" t="b">
        <f t="shared" si="33"/>
        <v>1</v>
      </c>
      <c r="Q493" s="7" t="e">
        <f t="shared" si="34"/>
        <v>#REF!</v>
      </c>
    </row>
    <row r="494" spans="1:17" s="49" customFormat="1">
      <c r="A494" s="69"/>
      <c r="B494" s="69"/>
      <c r="C494" s="69"/>
      <c r="D494" s="69"/>
      <c r="E494" s="76"/>
      <c r="F494" s="14" t="s">
        <v>1140</v>
      </c>
      <c r="G494" s="14" t="s">
        <v>94</v>
      </c>
      <c r="H494" s="15" t="s">
        <v>12</v>
      </c>
      <c r="I494" s="17">
        <v>21270</v>
      </c>
      <c r="J494" s="142" t="e">
        <f>VLOOKUP(K494,#REF!,2,0)</f>
        <v>#REF!</v>
      </c>
      <c r="K494" s="5" t="str">
        <f t="shared" si="31"/>
        <v>80 2 00 21270</v>
      </c>
      <c r="L494" s="252" t="e">
        <f>VLOOKUP(O494,#REF!,2,0)</f>
        <v>#REF!</v>
      </c>
      <c r="M494" s="5"/>
      <c r="N494" s="6"/>
      <c r="O494" s="22" t="s">
        <v>1494</v>
      </c>
      <c r="P494" s="7" t="b">
        <f t="shared" si="33"/>
        <v>1</v>
      </c>
      <c r="Q494" s="7" t="e">
        <f t="shared" si="34"/>
        <v>#REF!</v>
      </c>
    </row>
    <row r="495" spans="1:17" s="49" customFormat="1" ht="45">
      <c r="A495" s="78">
        <v>81</v>
      </c>
      <c r="B495" s="78">
        <v>0</v>
      </c>
      <c r="C495" s="78" t="s">
        <v>9</v>
      </c>
      <c r="D495" s="80" t="s">
        <v>1141</v>
      </c>
      <c r="E495" s="95" t="s">
        <v>1142</v>
      </c>
      <c r="F495" s="23">
        <v>81</v>
      </c>
      <c r="G495" s="23">
        <v>0</v>
      </c>
      <c r="H495" s="9" t="s">
        <v>12</v>
      </c>
      <c r="I495" s="9" t="s">
        <v>13</v>
      </c>
      <c r="J495" s="163" t="e">
        <f>VLOOKUP(K495,#REF!,2,0)</f>
        <v>#REF!</v>
      </c>
      <c r="K495" s="5" t="str">
        <f t="shared" si="31"/>
        <v>81 0 00 00000</v>
      </c>
      <c r="L495" s="252" t="e">
        <f>VLOOKUP(O495,#REF!,2,0)</f>
        <v>#REF!</v>
      </c>
      <c r="M495" s="5"/>
      <c r="N495" s="6"/>
      <c r="O495" s="11" t="s">
        <v>1143</v>
      </c>
      <c r="P495" s="7" t="b">
        <f t="shared" si="33"/>
        <v>1</v>
      </c>
      <c r="Q495" s="7" t="e">
        <f t="shared" si="34"/>
        <v>#REF!</v>
      </c>
    </row>
    <row r="496" spans="1:17" s="49" customFormat="1" ht="37.5">
      <c r="A496" s="81">
        <v>81</v>
      </c>
      <c r="B496" s="81" t="s">
        <v>15</v>
      </c>
      <c r="C496" s="82">
        <v>0</v>
      </c>
      <c r="D496" s="83" t="s">
        <v>1144</v>
      </c>
      <c r="E496" s="96" t="s">
        <v>1145</v>
      </c>
      <c r="F496" s="24">
        <v>81</v>
      </c>
      <c r="G496" s="24" t="s">
        <v>15</v>
      </c>
      <c r="H496" s="25" t="s">
        <v>12</v>
      </c>
      <c r="I496" s="25" t="s">
        <v>13</v>
      </c>
      <c r="J496" s="170" t="e">
        <f>VLOOKUP(K496,#REF!,2,0)</f>
        <v>#REF!</v>
      </c>
      <c r="K496" s="5" t="str">
        <f t="shared" si="31"/>
        <v>81 1 00 00000</v>
      </c>
      <c r="L496" s="252" t="e">
        <f>VLOOKUP(O496,#REF!,2,0)</f>
        <v>#REF!</v>
      </c>
      <c r="M496" s="5"/>
      <c r="N496" s="6"/>
      <c r="O496" s="12" t="s">
        <v>1146</v>
      </c>
      <c r="P496" s="7" t="b">
        <f t="shared" si="33"/>
        <v>1</v>
      </c>
      <c r="Q496" s="7" t="e">
        <f t="shared" si="34"/>
        <v>#REF!</v>
      </c>
    </row>
    <row r="497" spans="1:17" s="49" customFormat="1" ht="37.5">
      <c r="A497" s="84">
        <v>81</v>
      </c>
      <c r="B497" s="84" t="s">
        <v>15</v>
      </c>
      <c r="C497" s="84" t="s">
        <v>964</v>
      </c>
      <c r="D497" s="84" t="s">
        <v>1147</v>
      </c>
      <c r="E497" s="94" t="s">
        <v>942</v>
      </c>
      <c r="F497" s="28">
        <v>81</v>
      </c>
      <c r="G497" s="28" t="s">
        <v>15</v>
      </c>
      <c r="H497" s="30" t="s">
        <v>12</v>
      </c>
      <c r="I497" s="59">
        <v>10010</v>
      </c>
      <c r="J497" s="236" t="e">
        <f>VLOOKUP(K497,#REF!,2,0)</f>
        <v>#REF!</v>
      </c>
      <c r="K497" s="5" t="str">
        <f t="shared" si="31"/>
        <v>81 1 00 10010</v>
      </c>
      <c r="L497" s="252" t="e">
        <f>VLOOKUP(O497,#REF!,2,0)</f>
        <v>#REF!</v>
      </c>
      <c r="M497" s="5"/>
      <c r="N497" s="6"/>
      <c r="O497" s="22" t="s">
        <v>1148</v>
      </c>
      <c r="P497" s="7" t="b">
        <f t="shared" si="33"/>
        <v>1</v>
      </c>
      <c r="Q497" s="7" t="e">
        <f t="shared" si="34"/>
        <v>#REF!</v>
      </c>
    </row>
    <row r="498" spans="1:17" s="49" customFormat="1" ht="37.5">
      <c r="A498" s="84">
        <v>81</v>
      </c>
      <c r="B498" s="84" t="s">
        <v>15</v>
      </c>
      <c r="C498" s="84" t="s">
        <v>967</v>
      </c>
      <c r="D498" s="84" t="s">
        <v>1149</v>
      </c>
      <c r="E498" s="94" t="s">
        <v>945</v>
      </c>
      <c r="F498" s="28">
        <v>81</v>
      </c>
      <c r="G498" s="28" t="s">
        <v>15</v>
      </c>
      <c r="H498" s="30" t="s">
        <v>12</v>
      </c>
      <c r="I498" s="59">
        <v>10020</v>
      </c>
      <c r="J498" s="236" t="e">
        <f>VLOOKUP(K498,#REF!,2,0)</f>
        <v>#REF!</v>
      </c>
      <c r="K498" s="5" t="str">
        <f t="shared" si="31"/>
        <v>81 1 00 10020</v>
      </c>
      <c r="L498" s="252" t="e">
        <f>VLOOKUP(O498,#REF!,2,0)</f>
        <v>#REF!</v>
      </c>
      <c r="M498" s="5"/>
      <c r="N498" s="6"/>
      <c r="O498" s="22" t="s">
        <v>1150</v>
      </c>
      <c r="P498" s="7" t="b">
        <f t="shared" si="33"/>
        <v>1</v>
      </c>
      <c r="Q498" s="7" t="e">
        <f t="shared" si="34"/>
        <v>#REF!</v>
      </c>
    </row>
    <row r="499" spans="1:17" s="49" customFormat="1">
      <c r="A499" s="84"/>
      <c r="B499" s="84"/>
      <c r="C499" s="84"/>
      <c r="D499" s="84"/>
      <c r="E499" s="94"/>
      <c r="F499" s="28">
        <v>81</v>
      </c>
      <c r="G499" s="28" t="s">
        <v>15</v>
      </c>
      <c r="H499" s="30" t="s">
        <v>12</v>
      </c>
      <c r="I499" s="59">
        <v>20050</v>
      </c>
      <c r="J499" s="236" t="e">
        <f>VLOOKUP(K499,#REF!,2,0)</f>
        <v>#REF!</v>
      </c>
      <c r="K499" s="5" t="str">
        <f t="shared" si="31"/>
        <v>81 1 00 20050</v>
      </c>
      <c r="L499" s="252" t="e">
        <f>VLOOKUP(O499,#REF!,2,0)</f>
        <v>#REF!</v>
      </c>
      <c r="M499" s="5"/>
      <c r="N499" s="6"/>
      <c r="O499" s="22" t="s">
        <v>1495</v>
      </c>
      <c r="P499" s="7" t="b">
        <f t="shared" si="33"/>
        <v>1</v>
      </c>
      <c r="Q499" s="7" t="e">
        <f t="shared" si="34"/>
        <v>#REF!</v>
      </c>
    </row>
    <row r="500" spans="1:17" s="49" customFormat="1" ht="112.5">
      <c r="A500" s="84">
        <v>81</v>
      </c>
      <c r="B500" s="84" t="s">
        <v>15</v>
      </c>
      <c r="C500" s="84" t="s">
        <v>1065</v>
      </c>
      <c r="D500" s="84" t="s">
        <v>1151</v>
      </c>
      <c r="E500" s="94" t="s">
        <v>1067</v>
      </c>
      <c r="F500" s="28">
        <v>81</v>
      </c>
      <c r="G500" s="28" t="s">
        <v>15</v>
      </c>
      <c r="H500" s="30" t="s">
        <v>12</v>
      </c>
      <c r="I500" s="59">
        <v>76200</v>
      </c>
      <c r="J500" s="236" t="e">
        <f>VLOOKUP(K500,#REF!,2,0)</f>
        <v>#REF!</v>
      </c>
      <c r="K500" s="5" t="str">
        <f t="shared" si="31"/>
        <v>81 1 00 76200</v>
      </c>
      <c r="L500" s="252" t="e">
        <f>VLOOKUP(O500,#REF!,2,0)</f>
        <v>#REF!</v>
      </c>
      <c r="M500" s="5"/>
      <c r="N500" s="6"/>
      <c r="O500" s="22" t="s">
        <v>1152</v>
      </c>
      <c r="P500" s="7" t="b">
        <f t="shared" si="33"/>
        <v>1</v>
      </c>
      <c r="Q500" s="7" t="e">
        <f t="shared" si="34"/>
        <v>#REF!</v>
      </c>
    </row>
    <row r="501" spans="1:17" s="49" customFormat="1" ht="112.5">
      <c r="A501" s="84">
        <v>81</v>
      </c>
      <c r="B501" s="84" t="s">
        <v>15</v>
      </c>
      <c r="C501" s="84" t="s">
        <v>989</v>
      </c>
      <c r="D501" s="84" t="s">
        <v>1153</v>
      </c>
      <c r="E501" s="94" t="s">
        <v>991</v>
      </c>
      <c r="F501" s="28">
        <v>81</v>
      </c>
      <c r="G501" s="28" t="s">
        <v>15</v>
      </c>
      <c r="H501" s="30" t="s">
        <v>12</v>
      </c>
      <c r="I501" s="59">
        <v>76360</v>
      </c>
      <c r="J501" s="236" t="e">
        <f>VLOOKUP(K501,#REF!,2,0)</f>
        <v>#REF!</v>
      </c>
      <c r="K501" s="5" t="str">
        <f t="shared" si="31"/>
        <v>81 1 00 76360</v>
      </c>
      <c r="L501" s="252" t="e">
        <f>VLOOKUP(O501,#REF!,2,0)</f>
        <v>#REF!</v>
      </c>
      <c r="M501" s="5"/>
      <c r="N501" s="6"/>
      <c r="O501" s="22" t="s">
        <v>1154</v>
      </c>
      <c r="P501" s="7" t="b">
        <f t="shared" si="33"/>
        <v>1</v>
      </c>
      <c r="Q501" s="7" t="e">
        <f t="shared" si="34"/>
        <v>#REF!</v>
      </c>
    </row>
    <row r="502" spans="1:17" s="49" customFormat="1">
      <c r="A502" s="84"/>
      <c r="B502" s="84"/>
      <c r="C502" s="84"/>
      <c r="D502" s="84"/>
      <c r="E502" s="94"/>
      <c r="F502" s="28">
        <v>81</v>
      </c>
      <c r="G502" s="28" t="s">
        <v>15</v>
      </c>
      <c r="H502" s="30" t="s">
        <v>12</v>
      </c>
      <c r="I502" s="59">
        <v>77250</v>
      </c>
      <c r="J502" s="236" t="e">
        <f>VLOOKUP(K502,#REF!,2,0)</f>
        <v>#REF!</v>
      </c>
      <c r="K502" s="5" t="str">
        <f t="shared" si="31"/>
        <v>81 1 00 77250</v>
      </c>
      <c r="L502" s="252" t="e">
        <f>VLOOKUP(O502,#REF!,2,0)</f>
        <v>#REF!</v>
      </c>
      <c r="M502" s="5"/>
      <c r="N502" s="6"/>
      <c r="O502" s="22" t="s">
        <v>1496</v>
      </c>
      <c r="P502" s="7" t="b">
        <f t="shared" si="33"/>
        <v>1</v>
      </c>
      <c r="Q502" s="7" t="e">
        <f t="shared" si="34"/>
        <v>#REF!</v>
      </c>
    </row>
    <row r="503" spans="1:17" s="49" customFormat="1" ht="45">
      <c r="A503" s="78">
        <v>82</v>
      </c>
      <c r="B503" s="78">
        <v>0</v>
      </c>
      <c r="C503" s="78" t="s">
        <v>9</v>
      </c>
      <c r="D503" s="80" t="s">
        <v>1155</v>
      </c>
      <c r="E503" s="95" t="s">
        <v>1156</v>
      </c>
      <c r="F503" s="23">
        <v>82</v>
      </c>
      <c r="G503" s="23">
        <v>0</v>
      </c>
      <c r="H503" s="9" t="s">
        <v>12</v>
      </c>
      <c r="I503" s="9" t="s">
        <v>13</v>
      </c>
      <c r="J503" s="163" t="e">
        <f>VLOOKUP(K503,#REF!,2,0)</f>
        <v>#REF!</v>
      </c>
      <c r="K503" s="5" t="str">
        <f t="shared" si="31"/>
        <v>82 0 00 00000</v>
      </c>
      <c r="L503" s="252" t="e">
        <f>VLOOKUP(O503,#REF!,2,0)</f>
        <v>#REF!</v>
      </c>
      <c r="M503" s="5"/>
      <c r="N503" s="6"/>
      <c r="O503" s="22" t="s">
        <v>1157</v>
      </c>
      <c r="P503" s="7" t="b">
        <f t="shared" si="33"/>
        <v>1</v>
      </c>
      <c r="Q503" s="7" t="e">
        <f t="shared" si="34"/>
        <v>#REF!</v>
      </c>
    </row>
    <row r="504" spans="1:17" s="49" customFormat="1" ht="37.5">
      <c r="A504" s="81">
        <v>82</v>
      </c>
      <c r="B504" s="81" t="s">
        <v>15</v>
      </c>
      <c r="C504" s="82">
        <v>0</v>
      </c>
      <c r="D504" s="83" t="s">
        <v>1158</v>
      </c>
      <c r="E504" s="96" t="s">
        <v>1159</v>
      </c>
      <c r="F504" s="24">
        <v>82</v>
      </c>
      <c r="G504" s="24" t="s">
        <v>15</v>
      </c>
      <c r="H504" s="25" t="s">
        <v>12</v>
      </c>
      <c r="I504" s="25" t="s">
        <v>13</v>
      </c>
      <c r="J504" s="170" t="e">
        <f>VLOOKUP(K504,#REF!,2,0)</f>
        <v>#REF!</v>
      </c>
      <c r="K504" s="5" t="str">
        <f t="shared" si="31"/>
        <v>82 1 00 00000</v>
      </c>
      <c r="L504" s="252" t="e">
        <f>VLOOKUP(O504,#REF!,2,0)</f>
        <v>#REF!</v>
      </c>
      <c r="M504" s="5"/>
      <c r="N504" s="6"/>
      <c r="O504" s="22" t="s">
        <v>1160</v>
      </c>
      <c r="P504" s="7" t="b">
        <f t="shared" si="33"/>
        <v>1</v>
      </c>
      <c r="Q504" s="7" t="e">
        <f t="shared" si="34"/>
        <v>#REF!</v>
      </c>
    </row>
    <row r="505" spans="1:17" ht="37.5">
      <c r="A505" s="84">
        <v>82</v>
      </c>
      <c r="B505" s="84" t="s">
        <v>15</v>
      </c>
      <c r="C505" s="84" t="s">
        <v>964</v>
      </c>
      <c r="D505" s="84" t="s">
        <v>1161</v>
      </c>
      <c r="E505" s="94" t="s">
        <v>942</v>
      </c>
      <c r="F505" s="28">
        <v>82</v>
      </c>
      <c r="G505" s="28" t="s">
        <v>15</v>
      </c>
      <c r="H505" s="30" t="s">
        <v>12</v>
      </c>
      <c r="I505" s="59">
        <v>10010</v>
      </c>
      <c r="J505" s="236" t="e">
        <f>VLOOKUP(K505,#REF!,2,0)</f>
        <v>#REF!</v>
      </c>
      <c r="K505" s="5" t="str">
        <f t="shared" si="31"/>
        <v>82 1 00 10010</v>
      </c>
      <c r="L505" s="252" t="e">
        <f>VLOOKUP(O505,#REF!,2,0)</f>
        <v>#REF!</v>
      </c>
      <c r="O505" s="22" t="s">
        <v>1162</v>
      </c>
      <c r="P505" s="7" t="b">
        <f t="shared" si="33"/>
        <v>1</v>
      </c>
      <c r="Q505" s="7" t="e">
        <f t="shared" si="34"/>
        <v>#REF!</v>
      </c>
    </row>
    <row r="506" spans="1:17" ht="37.5">
      <c r="A506" s="84">
        <v>82</v>
      </c>
      <c r="B506" s="84" t="s">
        <v>15</v>
      </c>
      <c r="C506" s="84" t="s">
        <v>967</v>
      </c>
      <c r="D506" s="84" t="s">
        <v>1163</v>
      </c>
      <c r="E506" s="94" t="s">
        <v>945</v>
      </c>
      <c r="F506" s="28">
        <v>82</v>
      </c>
      <c r="G506" s="28" t="s">
        <v>15</v>
      </c>
      <c r="H506" s="30" t="s">
        <v>12</v>
      </c>
      <c r="I506" s="59">
        <v>10020</v>
      </c>
      <c r="J506" s="236" t="e">
        <f>VLOOKUP(K506,#REF!,2,0)</f>
        <v>#REF!</v>
      </c>
      <c r="K506" s="5" t="str">
        <f t="shared" si="31"/>
        <v>82 1 00 10020</v>
      </c>
      <c r="L506" s="252" t="e">
        <f>VLOOKUP(O506,#REF!,2,0)</f>
        <v>#REF!</v>
      </c>
      <c r="O506" s="22" t="s">
        <v>1164</v>
      </c>
      <c r="P506" s="7" t="b">
        <f t="shared" si="33"/>
        <v>1</v>
      </c>
      <c r="Q506" s="7" t="e">
        <f t="shared" si="34"/>
        <v>#REF!</v>
      </c>
    </row>
    <row r="507" spans="1:17">
      <c r="A507" s="84"/>
      <c r="B507" s="84"/>
      <c r="C507" s="84"/>
      <c r="D507" s="84"/>
      <c r="E507" s="94"/>
      <c r="F507" s="28">
        <v>82</v>
      </c>
      <c r="G507" s="28" t="s">
        <v>15</v>
      </c>
      <c r="H507" s="30" t="s">
        <v>12</v>
      </c>
      <c r="I507" s="59">
        <v>20050</v>
      </c>
      <c r="J507" s="236" t="e">
        <f>VLOOKUP(K507,#REF!,2,0)</f>
        <v>#REF!</v>
      </c>
      <c r="K507" s="5" t="str">
        <f t="shared" si="31"/>
        <v>82 1 00 20050</v>
      </c>
      <c r="L507" s="252" t="e">
        <f>VLOOKUP(O507,#REF!,2,0)</f>
        <v>#REF!</v>
      </c>
      <c r="O507" s="22" t="s">
        <v>1497</v>
      </c>
      <c r="P507" s="7" t="b">
        <f t="shared" si="33"/>
        <v>1</v>
      </c>
      <c r="Q507" s="7" t="e">
        <f t="shared" si="34"/>
        <v>#REF!</v>
      </c>
    </row>
    <row r="508" spans="1:17" ht="112.5">
      <c r="A508" s="84">
        <v>82</v>
      </c>
      <c r="B508" s="84" t="s">
        <v>15</v>
      </c>
      <c r="C508" s="84" t="s">
        <v>1065</v>
      </c>
      <c r="D508" s="84" t="s">
        <v>1165</v>
      </c>
      <c r="E508" s="94" t="s">
        <v>1067</v>
      </c>
      <c r="F508" s="28">
        <v>82</v>
      </c>
      <c r="G508" s="28" t="s">
        <v>15</v>
      </c>
      <c r="H508" s="30" t="s">
        <v>12</v>
      </c>
      <c r="I508" s="59">
        <v>76200</v>
      </c>
      <c r="J508" s="236" t="e">
        <f>VLOOKUP(K508,#REF!,2,0)</f>
        <v>#REF!</v>
      </c>
      <c r="K508" s="5" t="str">
        <f t="shared" si="31"/>
        <v>82 1 00 76200</v>
      </c>
      <c r="L508" s="252" t="e">
        <f>VLOOKUP(O508,#REF!,2,0)</f>
        <v>#REF!</v>
      </c>
      <c r="O508" s="22" t="s">
        <v>1166</v>
      </c>
      <c r="P508" s="7" t="b">
        <f t="shared" si="33"/>
        <v>1</v>
      </c>
      <c r="Q508" s="7" t="e">
        <f t="shared" si="34"/>
        <v>#REF!</v>
      </c>
    </row>
    <row r="509" spans="1:17" s="4" customFormat="1" ht="112.5">
      <c r="A509" s="84">
        <v>82</v>
      </c>
      <c r="B509" s="84" t="s">
        <v>15</v>
      </c>
      <c r="C509" s="84" t="s">
        <v>989</v>
      </c>
      <c r="D509" s="84" t="s">
        <v>1167</v>
      </c>
      <c r="E509" s="94" t="s">
        <v>991</v>
      </c>
      <c r="F509" s="28">
        <v>82</v>
      </c>
      <c r="G509" s="28" t="s">
        <v>15</v>
      </c>
      <c r="H509" s="30" t="s">
        <v>12</v>
      </c>
      <c r="I509" s="59">
        <v>76360</v>
      </c>
      <c r="J509" s="236" t="e">
        <f>VLOOKUP(K509,#REF!,2,0)</f>
        <v>#REF!</v>
      </c>
      <c r="K509" s="5" t="str">
        <f t="shared" si="31"/>
        <v>82 1 00 76360</v>
      </c>
      <c r="L509" s="252" t="e">
        <f>VLOOKUP(O509,#REF!,2,0)</f>
        <v>#REF!</v>
      </c>
      <c r="M509" s="5"/>
      <c r="N509" s="6"/>
      <c r="O509" s="22" t="s">
        <v>1168</v>
      </c>
      <c r="P509" s="7" t="b">
        <f t="shared" si="33"/>
        <v>1</v>
      </c>
      <c r="Q509" s="7" t="e">
        <f t="shared" si="34"/>
        <v>#REF!</v>
      </c>
    </row>
    <row r="510" spans="1:17" s="4" customFormat="1">
      <c r="A510" s="81">
        <v>82</v>
      </c>
      <c r="B510" s="81" t="s">
        <v>94</v>
      </c>
      <c r="C510" s="82">
        <v>0</v>
      </c>
      <c r="D510" s="83" t="s">
        <v>1169</v>
      </c>
      <c r="E510" s="96" t="s">
        <v>1023</v>
      </c>
      <c r="F510" s="24">
        <v>82</v>
      </c>
      <c r="G510" s="24" t="s">
        <v>94</v>
      </c>
      <c r="H510" s="25" t="s">
        <v>12</v>
      </c>
      <c r="I510" s="25" t="s">
        <v>13</v>
      </c>
      <c r="J510" s="170" t="e">
        <f>VLOOKUP(K510,#REF!,2,0)</f>
        <v>#REF!</v>
      </c>
      <c r="K510" s="5" t="str">
        <f t="shared" si="31"/>
        <v>82 2 00 00000</v>
      </c>
      <c r="L510" s="252" t="e">
        <f>VLOOKUP(O510,#REF!,2,0)</f>
        <v>#REF!</v>
      </c>
      <c r="M510" s="5"/>
      <c r="N510" s="6"/>
      <c r="O510" s="12" t="s">
        <v>1170</v>
      </c>
      <c r="P510" s="7" t="b">
        <f t="shared" si="33"/>
        <v>1</v>
      </c>
      <c r="Q510" s="7" t="e">
        <f t="shared" si="34"/>
        <v>#REF!</v>
      </c>
    </row>
    <row r="511" spans="1:17" s="4" customFormat="1">
      <c r="A511" s="67"/>
      <c r="B511" s="67"/>
      <c r="C511" s="143"/>
      <c r="D511" s="238"/>
      <c r="E511" s="239"/>
      <c r="F511" s="28">
        <v>82</v>
      </c>
      <c r="G511" s="28" t="s">
        <v>94</v>
      </c>
      <c r="H511" s="30" t="s">
        <v>12</v>
      </c>
      <c r="I511" s="15" t="s">
        <v>379</v>
      </c>
      <c r="J511" s="240" t="e">
        <f>VLOOKUP(K511,#REF!,2,0)</f>
        <v>#REF!</v>
      </c>
      <c r="K511" s="5" t="str">
        <f t="shared" si="31"/>
        <v>82 2 00 20200</v>
      </c>
      <c r="L511" s="252" t="e">
        <f>VLOOKUP(O511,#REF!,2,0)</f>
        <v>#REF!</v>
      </c>
      <c r="M511" s="5"/>
      <c r="N511" s="6"/>
      <c r="O511" s="22" t="s">
        <v>1498</v>
      </c>
      <c r="P511" s="7" t="b">
        <f t="shared" si="33"/>
        <v>1</v>
      </c>
      <c r="Q511" s="7" t="e">
        <f t="shared" si="34"/>
        <v>#REF!</v>
      </c>
    </row>
    <row r="512" spans="1:17" s="4" customFormat="1" ht="93.75">
      <c r="A512" s="84">
        <v>82</v>
      </c>
      <c r="B512" s="84" t="s">
        <v>94</v>
      </c>
      <c r="C512" s="84" t="s">
        <v>1025</v>
      </c>
      <c r="D512" s="84" t="s">
        <v>1171</v>
      </c>
      <c r="E512" s="94" t="s">
        <v>1027</v>
      </c>
      <c r="F512" s="28">
        <v>82</v>
      </c>
      <c r="G512" s="28" t="s">
        <v>94</v>
      </c>
      <c r="H512" s="30" t="s">
        <v>12</v>
      </c>
      <c r="I512" s="59">
        <v>21120</v>
      </c>
      <c r="J512" s="236" t="e">
        <f>VLOOKUP(K512,#REF!,2,0)</f>
        <v>#REF!</v>
      </c>
      <c r="K512" s="5" t="str">
        <f t="shared" si="31"/>
        <v>82 2 00 21120</v>
      </c>
      <c r="L512" s="252" t="e">
        <f>VLOOKUP(O512,#REF!,2,0)</f>
        <v>#REF!</v>
      </c>
      <c r="M512" s="5"/>
      <c r="N512" s="6"/>
      <c r="O512" s="22" t="s">
        <v>1172</v>
      </c>
      <c r="P512" s="7" t="b">
        <f t="shared" si="33"/>
        <v>1</v>
      </c>
      <c r="Q512" s="7" t="e">
        <f t="shared" si="34"/>
        <v>#REF!</v>
      </c>
    </row>
    <row r="513" spans="1:17" s="4" customFormat="1">
      <c r="A513" s="84"/>
      <c r="B513" s="84"/>
      <c r="C513" s="84"/>
      <c r="D513" s="84"/>
      <c r="E513" s="94"/>
      <c r="F513" s="28" t="s">
        <v>1173</v>
      </c>
      <c r="G513" s="28" t="s">
        <v>94</v>
      </c>
      <c r="H513" s="30" t="s">
        <v>12</v>
      </c>
      <c r="I513" s="59">
        <v>21270</v>
      </c>
      <c r="J513" s="236" t="e">
        <f>VLOOKUP(K513,#REF!,2,0)</f>
        <v>#REF!</v>
      </c>
      <c r="K513" s="5" t="str">
        <f t="shared" si="31"/>
        <v>82 2 00 21270</v>
      </c>
      <c r="L513" s="252" t="e">
        <f>VLOOKUP(O513,#REF!,2,0)</f>
        <v>#REF!</v>
      </c>
      <c r="M513" s="5"/>
      <c r="N513" s="6"/>
      <c r="O513" s="22" t="s">
        <v>1499</v>
      </c>
      <c r="P513" s="7" t="b">
        <f t="shared" si="33"/>
        <v>1</v>
      </c>
      <c r="Q513" s="7" t="e">
        <f t="shared" si="34"/>
        <v>#REF!</v>
      </c>
    </row>
    <row r="514" spans="1:17" s="4" customFormat="1" ht="45">
      <c r="A514" s="78">
        <v>83</v>
      </c>
      <c r="B514" s="78">
        <v>0</v>
      </c>
      <c r="C514" s="78" t="s">
        <v>9</v>
      </c>
      <c r="D514" s="80" t="s">
        <v>1174</v>
      </c>
      <c r="E514" s="95" t="s">
        <v>1175</v>
      </c>
      <c r="F514" s="23">
        <v>83</v>
      </c>
      <c r="G514" s="23">
        <v>0</v>
      </c>
      <c r="H514" s="9" t="s">
        <v>12</v>
      </c>
      <c r="I514" s="9" t="s">
        <v>13</v>
      </c>
      <c r="J514" s="163" t="e">
        <f>VLOOKUP(K514,#REF!,2,0)</f>
        <v>#REF!</v>
      </c>
      <c r="K514" s="5" t="str">
        <f t="shared" si="31"/>
        <v>83 0 00 00000</v>
      </c>
      <c r="L514" s="252" t="e">
        <f>VLOOKUP(O514,#REF!,2,0)</f>
        <v>#REF!</v>
      </c>
      <c r="M514" s="5"/>
      <c r="N514" s="6"/>
      <c r="O514" s="11" t="s">
        <v>1176</v>
      </c>
      <c r="P514" s="7" t="b">
        <f t="shared" si="33"/>
        <v>1</v>
      </c>
      <c r="Q514" s="7" t="e">
        <f t="shared" si="34"/>
        <v>#REF!</v>
      </c>
    </row>
    <row r="515" spans="1:17" s="4" customFormat="1" ht="37.5">
      <c r="A515" s="81">
        <v>83</v>
      </c>
      <c r="B515" s="81" t="s">
        <v>15</v>
      </c>
      <c r="C515" s="82">
        <v>0</v>
      </c>
      <c r="D515" s="83" t="s">
        <v>1177</v>
      </c>
      <c r="E515" s="96" t="s">
        <v>1178</v>
      </c>
      <c r="F515" s="24">
        <v>83</v>
      </c>
      <c r="G515" s="24" t="s">
        <v>15</v>
      </c>
      <c r="H515" s="25" t="s">
        <v>12</v>
      </c>
      <c r="I515" s="25" t="s">
        <v>13</v>
      </c>
      <c r="J515" s="170" t="e">
        <f>VLOOKUP(K515,#REF!,2,0)</f>
        <v>#REF!</v>
      </c>
      <c r="K515" s="5" t="str">
        <f t="shared" si="31"/>
        <v>83 1 00 00000</v>
      </c>
      <c r="L515" s="252" t="e">
        <f>VLOOKUP(O515,#REF!,2,0)</f>
        <v>#REF!</v>
      </c>
      <c r="M515" s="5"/>
      <c r="N515" s="6"/>
      <c r="O515" s="12" t="s">
        <v>1179</v>
      </c>
      <c r="P515" s="7" t="b">
        <f t="shared" si="33"/>
        <v>1</v>
      </c>
      <c r="Q515" s="7" t="e">
        <f t="shared" si="34"/>
        <v>#REF!</v>
      </c>
    </row>
    <row r="516" spans="1:17" s="4" customFormat="1" ht="37.5">
      <c r="A516" s="84">
        <v>83</v>
      </c>
      <c r="B516" s="84" t="s">
        <v>15</v>
      </c>
      <c r="C516" s="84" t="s">
        <v>964</v>
      </c>
      <c r="D516" s="84" t="s">
        <v>1180</v>
      </c>
      <c r="E516" s="94" t="s">
        <v>942</v>
      </c>
      <c r="F516" s="28">
        <v>83</v>
      </c>
      <c r="G516" s="28" t="s">
        <v>15</v>
      </c>
      <c r="H516" s="30" t="s">
        <v>12</v>
      </c>
      <c r="I516" s="59">
        <v>10010</v>
      </c>
      <c r="J516" s="236" t="e">
        <f>VLOOKUP(K516,#REF!,2,0)</f>
        <v>#REF!</v>
      </c>
      <c r="K516" s="5" t="str">
        <f t="shared" si="31"/>
        <v>83 1 00 10010</v>
      </c>
      <c r="L516" s="252" t="e">
        <f>VLOOKUP(O516,#REF!,2,0)</f>
        <v>#REF!</v>
      </c>
      <c r="M516" s="5"/>
      <c r="N516" s="6"/>
      <c r="O516" s="22" t="s">
        <v>1181</v>
      </c>
      <c r="P516" s="7" t="b">
        <f t="shared" si="33"/>
        <v>1</v>
      </c>
      <c r="Q516" s="7" t="e">
        <f t="shared" si="34"/>
        <v>#REF!</v>
      </c>
    </row>
    <row r="517" spans="1:17" s="4" customFormat="1" ht="37.5">
      <c r="A517" s="84">
        <v>83</v>
      </c>
      <c r="B517" s="84" t="s">
        <v>15</v>
      </c>
      <c r="C517" s="84" t="s">
        <v>967</v>
      </c>
      <c r="D517" s="84" t="s">
        <v>1182</v>
      </c>
      <c r="E517" s="94" t="s">
        <v>945</v>
      </c>
      <c r="F517" s="28">
        <v>83</v>
      </c>
      <c r="G517" s="28" t="s">
        <v>15</v>
      </c>
      <c r="H517" s="30" t="s">
        <v>12</v>
      </c>
      <c r="I517" s="59">
        <v>10020</v>
      </c>
      <c r="J517" s="236" t="e">
        <f>VLOOKUP(K517,#REF!,2,0)</f>
        <v>#REF!</v>
      </c>
      <c r="K517" s="5" t="str">
        <f t="shared" si="31"/>
        <v>83 1 00 10020</v>
      </c>
      <c r="L517" s="252" t="e">
        <f>VLOOKUP(O517,#REF!,2,0)</f>
        <v>#REF!</v>
      </c>
      <c r="M517" s="5"/>
      <c r="N517" s="6"/>
      <c r="O517" s="61" t="s">
        <v>1183</v>
      </c>
      <c r="P517" s="7" t="b">
        <f t="shared" ref="P517:P548" si="35">K517=O517</f>
        <v>1</v>
      </c>
      <c r="Q517" s="7" t="e">
        <f t="shared" si="34"/>
        <v>#REF!</v>
      </c>
    </row>
    <row r="518" spans="1:17" s="4" customFormat="1">
      <c r="A518" s="84" t="s">
        <v>1184</v>
      </c>
      <c r="B518" s="84" t="s">
        <v>15</v>
      </c>
      <c r="C518" s="84" t="s">
        <v>1185</v>
      </c>
      <c r="D518" s="84" t="s">
        <v>1186</v>
      </c>
      <c r="E518" s="94" t="s">
        <v>666</v>
      </c>
      <c r="F518" s="28" t="s">
        <v>1184</v>
      </c>
      <c r="G518" s="28" t="s">
        <v>15</v>
      </c>
      <c r="H518" s="30" t="s">
        <v>12</v>
      </c>
      <c r="I518" s="59">
        <v>20050</v>
      </c>
      <c r="J518" s="236" t="e">
        <f>VLOOKUP(K518,#REF!,2,0)</f>
        <v>#REF!</v>
      </c>
      <c r="K518" s="5" t="str">
        <f t="shared" si="31"/>
        <v>83 1 00 20050</v>
      </c>
      <c r="L518" s="252" t="e">
        <f>VLOOKUP(O518,#REF!,2,0)</f>
        <v>#REF!</v>
      </c>
      <c r="M518" s="5"/>
      <c r="N518" s="6"/>
      <c r="O518" s="61" t="s">
        <v>1187</v>
      </c>
      <c r="P518" s="7" t="b">
        <f t="shared" si="35"/>
        <v>1</v>
      </c>
      <c r="Q518" s="7" t="e">
        <f t="shared" si="34"/>
        <v>#REF!</v>
      </c>
    </row>
    <row r="519" spans="1:17" s="4" customFormat="1">
      <c r="A519" s="84"/>
      <c r="B519" s="84"/>
      <c r="C519" s="84"/>
      <c r="D519" s="84"/>
      <c r="E519" s="94"/>
      <c r="F519" s="28" t="s">
        <v>1184</v>
      </c>
      <c r="G519" s="28" t="s">
        <v>15</v>
      </c>
      <c r="H519" s="30" t="s">
        <v>12</v>
      </c>
      <c r="I519" s="59">
        <v>21040</v>
      </c>
      <c r="J519" s="236" t="e">
        <f>VLOOKUP(K519,#REF!,2,0)</f>
        <v>#REF!</v>
      </c>
      <c r="K519" s="5" t="str">
        <f t="shared" si="31"/>
        <v>83 1 00 21040</v>
      </c>
      <c r="L519" s="252" t="e">
        <f>VLOOKUP(O519,#REF!,2,0)</f>
        <v>#REF!</v>
      </c>
      <c r="M519" s="5"/>
      <c r="N519" s="6"/>
      <c r="O519" s="22" t="s">
        <v>1501</v>
      </c>
      <c r="P519" s="7" t="b">
        <f t="shared" si="35"/>
        <v>1</v>
      </c>
      <c r="Q519" s="7" t="e">
        <f t="shared" si="34"/>
        <v>#REF!</v>
      </c>
    </row>
    <row r="520" spans="1:17" s="4" customFormat="1">
      <c r="A520" s="81">
        <v>83</v>
      </c>
      <c r="B520" s="81" t="s">
        <v>94</v>
      </c>
      <c r="C520" s="82">
        <v>0</v>
      </c>
      <c r="D520" s="83" t="s">
        <v>1188</v>
      </c>
      <c r="E520" s="96" t="s">
        <v>1023</v>
      </c>
      <c r="F520" s="24">
        <v>83</v>
      </c>
      <c r="G520" s="24" t="s">
        <v>94</v>
      </c>
      <c r="H520" s="25" t="s">
        <v>12</v>
      </c>
      <c r="I520" s="25" t="s">
        <v>13</v>
      </c>
      <c r="J520" s="170" t="e">
        <f>VLOOKUP(K520,#REF!,2,0)</f>
        <v>#REF!</v>
      </c>
      <c r="K520" s="5" t="str">
        <f t="shared" si="31"/>
        <v>83 2 00 00000</v>
      </c>
      <c r="L520" s="252" t="e">
        <f>VLOOKUP(O520,#REF!,2,0)</f>
        <v>#REF!</v>
      </c>
      <c r="M520" s="5"/>
      <c r="N520" s="6"/>
      <c r="O520" s="12" t="s">
        <v>1189</v>
      </c>
      <c r="P520" s="7" t="b">
        <f t="shared" si="35"/>
        <v>1</v>
      </c>
      <c r="Q520" s="7" t="e">
        <f t="shared" si="34"/>
        <v>#REF!</v>
      </c>
    </row>
    <row r="521" spans="1:17" s="4" customFormat="1">
      <c r="A521" s="67"/>
      <c r="B521" s="67"/>
      <c r="C521" s="143"/>
      <c r="D521" s="238"/>
      <c r="E521" s="239"/>
      <c r="F521" s="28" t="s">
        <v>1184</v>
      </c>
      <c r="G521" s="28" t="s">
        <v>94</v>
      </c>
      <c r="H521" s="30" t="s">
        <v>12</v>
      </c>
      <c r="I521" s="15" t="s">
        <v>1597</v>
      </c>
      <c r="J521" s="166" t="e">
        <f>VLOOKUP(K521,#REF!,2,0)</f>
        <v>#REF!</v>
      </c>
      <c r="K521" s="5" t="str">
        <f t="shared" si="31"/>
        <v>83 2 00 20930</v>
      </c>
      <c r="L521" s="252" t="e">
        <f>VLOOKUP(O521,#REF!,2,0)</f>
        <v>#REF!</v>
      </c>
      <c r="M521" s="5"/>
      <c r="N521" s="6"/>
      <c r="O521" s="111" t="s">
        <v>1503</v>
      </c>
      <c r="P521" s="7" t="b">
        <f t="shared" si="35"/>
        <v>1</v>
      </c>
      <c r="Q521" s="7" t="e">
        <f t="shared" ref="Q521:Q551" si="36">J521=L521</f>
        <v>#REF!</v>
      </c>
    </row>
    <row r="522" spans="1:17" s="4" customFormat="1">
      <c r="A522" s="67"/>
      <c r="B522" s="67"/>
      <c r="C522" s="143"/>
      <c r="D522" s="238"/>
      <c r="E522" s="239"/>
      <c r="F522" s="28" t="s">
        <v>1184</v>
      </c>
      <c r="G522" s="28" t="s">
        <v>94</v>
      </c>
      <c r="H522" s="30" t="s">
        <v>12</v>
      </c>
      <c r="I522" s="15" t="s">
        <v>1598</v>
      </c>
      <c r="J522" s="166" t="e">
        <f>VLOOKUP(K522,#REF!,2,0)</f>
        <v>#REF!</v>
      </c>
      <c r="K522" s="5" t="str">
        <f t="shared" si="31"/>
        <v>83 2 00 20940</v>
      </c>
      <c r="L522" s="252" t="e">
        <f>VLOOKUP(O522,#REF!,2,0)</f>
        <v>#REF!</v>
      </c>
      <c r="M522" s="5"/>
      <c r="N522" s="6"/>
      <c r="O522" s="132" t="s">
        <v>1505</v>
      </c>
      <c r="P522" s="7" t="b">
        <f t="shared" si="35"/>
        <v>1</v>
      </c>
      <c r="Q522" s="7" t="e">
        <f t="shared" si="36"/>
        <v>#REF!</v>
      </c>
    </row>
    <row r="523" spans="1:17" s="4" customFormat="1">
      <c r="A523" s="84">
        <v>83</v>
      </c>
      <c r="B523" s="84">
        <v>2</v>
      </c>
      <c r="C523" s="84">
        <v>2095</v>
      </c>
      <c r="D523" s="84" t="str">
        <f t="shared" ref="D523" si="37">CONCATENATE(TEXT(A523,"00")," ",B523," ",C523)</f>
        <v>83 2 2095</v>
      </c>
      <c r="E523" s="94" t="s">
        <v>1190</v>
      </c>
      <c r="F523" s="28" t="s">
        <v>1184</v>
      </c>
      <c r="G523" s="28" t="s">
        <v>94</v>
      </c>
      <c r="H523" s="30" t="s">
        <v>12</v>
      </c>
      <c r="I523" s="59">
        <v>20950</v>
      </c>
      <c r="J523" s="236" t="e">
        <f>VLOOKUP(K523,#REF!,2,0)</f>
        <v>#REF!</v>
      </c>
      <c r="K523" s="5" t="str">
        <f t="shared" si="31"/>
        <v>83 2 00 20950</v>
      </c>
      <c r="L523" s="252" t="e">
        <f>VLOOKUP(O523,#REF!,2,0)</f>
        <v>#REF!</v>
      </c>
      <c r="M523" s="5"/>
      <c r="N523" s="6"/>
      <c r="O523" s="132"/>
      <c r="P523" s="7" t="b">
        <f t="shared" si="35"/>
        <v>0</v>
      </c>
      <c r="Q523" s="7" t="e">
        <f t="shared" si="36"/>
        <v>#REF!</v>
      </c>
    </row>
    <row r="524" spans="1:17" s="4" customFormat="1">
      <c r="A524" s="84"/>
      <c r="B524" s="84"/>
      <c r="C524" s="84"/>
      <c r="D524" s="84"/>
      <c r="E524" s="94"/>
      <c r="F524" s="28" t="s">
        <v>1184</v>
      </c>
      <c r="G524" s="28" t="s">
        <v>94</v>
      </c>
      <c r="H524" s="30" t="s">
        <v>12</v>
      </c>
      <c r="I524" s="59">
        <v>21120</v>
      </c>
      <c r="J524" s="236" t="e">
        <f>VLOOKUP(K524,#REF!,2,0)</f>
        <v>#REF!</v>
      </c>
      <c r="K524" s="5" t="str">
        <f t="shared" si="31"/>
        <v>83 2 00 21120</v>
      </c>
      <c r="L524" s="252" t="e">
        <f>VLOOKUP(O524,#REF!,2,0)</f>
        <v>#REF!</v>
      </c>
      <c r="M524" s="5"/>
      <c r="N524" s="6"/>
      <c r="O524" s="22" t="s">
        <v>1193</v>
      </c>
      <c r="P524" s="7" t="b">
        <f t="shared" si="35"/>
        <v>1</v>
      </c>
      <c r="Q524" s="7" t="e">
        <f t="shared" si="36"/>
        <v>#REF!</v>
      </c>
    </row>
    <row r="525" spans="1:17" s="4" customFormat="1">
      <c r="A525" s="84"/>
      <c r="B525" s="84"/>
      <c r="C525" s="84"/>
      <c r="D525" s="84"/>
      <c r="E525" s="94"/>
      <c r="F525" s="28" t="s">
        <v>1184</v>
      </c>
      <c r="G525" s="28" t="s">
        <v>94</v>
      </c>
      <c r="H525" s="30" t="s">
        <v>12</v>
      </c>
      <c r="I525" s="59">
        <v>21310</v>
      </c>
      <c r="J525" s="236" t="e">
        <f>VLOOKUP(K525,#REF!,2,0)</f>
        <v>#REF!</v>
      </c>
      <c r="K525" s="5" t="str">
        <f t="shared" si="31"/>
        <v>83 2 00 21310</v>
      </c>
      <c r="L525" s="252" t="e">
        <f>VLOOKUP(O525,#REF!,2,0)</f>
        <v>#REF!</v>
      </c>
      <c r="M525" s="5"/>
      <c r="N525" s="6"/>
      <c r="O525" s="22" t="s">
        <v>1509</v>
      </c>
      <c r="P525" s="7" t="b">
        <f t="shared" si="35"/>
        <v>1</v>
      </c>
      <c r="Q525" s="7" t="e">
        <f t="shared" si="36"/>
        <v>#REF!</v>
      </c>
    </row>
    <row r="526" spans="1:17" s="4" customFormat="1">
      <c r="A526" s="84"/>
      <c r="B526" s="84"/>
      <c r="C526" s="84"/>
      <c r="D526" s="84"/>
      <c r="E526" s="94"/>
      <c r="F526" s="28" t="s">
        <v>1184</v>
      </c>
      <c r="G526" s="28" t="s">
        <v>94</v>
      </c>
      <c r="H526" s="30" t="s">
        <v>12</v>
      </c>
      <c r="I526" s="59">
        <v>21320</v>
      </c>
      <c r="J526" s="236" t="e">
        <f>VLOOKUP(K526,#REF!,2,0)</f>
        <v>#REF!</v>
      </c>
      <c r="K526" s="5" t="str">
        <f t="shared" si="31"/>
        <v>83 2 00 21320</v>
      </c>
      <c r="L526" s="252" t="e">
        <f>VLOOKUP(O526,#REF!,2,0)</f>
        <v>#REF!</v>
      </c>
      <c r="M526" s="5"/>
      <c r="N526" s="6"/>
      <c r="O526" s="22" t="s">
        <v>1511</v>
      </c>
      <c r="P526" s="7" t="b">
        <f t="shared" si="35"/>
        <v>1</v>
      </c>
      <c r="Q526" s="7" t="e">
        <f t="shared" si="36"/>
        <v>#REF!</v>
      </c>
    </row>
    <row r="527" spans="1:17" s="4" customFormat="1" ht="45">
      <c r="A527" s="78">
        <v>84</v>
      </c>
      <c r="B527" s="78">
        <v>0</v>
      </c>
      <c r="C527" s="78" t="s">
        <v>9</v>
      </c>
      <c r="D527" s="80" t="s">
        <v>1194</v>
      </c>
      <c r="E527" s="95" t="s">
        <v>1195</v>
      </c>
      <c r="F527" s="23">
        <v>84</v>
      </c>
      <c r="G527" s="23">
        <v>0</v>
      </c>
      <c r="H527" s="9" t="s">
        <v>12</v>
      </c>
      <c r="I527" s="9" t="s">
        <v>13</v>
      </c>
      <c r="J527" s="163" t="e">
        <f>VLOOKUP(K527,#REF!,2,0)</f>
        <v>#REF!</v>
      </c>
      <c r="K527" s="5" t="str">
        <f t="shared" si="31"/>
        <v>84 0 00 00000</v>
      </c>
      <c r="L527" s="252" t="e">
        <f>VLOOKUP(O527,#REF!,2,0)</f>
        <v>#REF!</v>
      </c>
      <c r="M527" s="5"/>
      <c r="N527" s="6"/>
      <c r="O527" s="11" t="s">
        <v>1196</v>
      </c>
      <c r="P527" s="7" t="b">
        <f t="shared" si="35"/>
        <v>1</v>
      </c>
      <c r="Q527" s="7" t="e">
        <f t="shared" si="36"/>
        <v>#REF!</v>
      </c>
    </row>
    <row r="528" spans="1:17" s="4" customFormat="1" ht="37.5">
      <c r="A528" s="81">
        <v>84</v>
      </c>
      <c r="B528" s="81" t="s">
        <v>15</v>
      </c>
      <c r="C528" s="82">
        <v>0</v>
      </c>
      <c r="D528" s="83" t="s">
        <v>1197</v>
      </c>
      <c r="E528" s="96" t="s">
        <v>1198</v>
      </c>
      <c r="F528" s="24">
        <v>84</v>
      </c>
      <c r="G528" s="24" t="s">
        <v>15</v>
      </c>
      <c r="H528" s="25" t="s">
        <v>12</v>
      </c>
      <c r="I528" s="25" t="s">
        <v>13</v>
      </c>
      <c r="J528" s="170" t="e">
        <f>VLOOKUP(K528,#REF!,2,0)</f>
        <v>#REF!</v>
      </c>
      <c r="K528" s="5" t="str">
        <f t="shared" si="31"/>
        <v>84 1 00 00000</v>
      </c>
      <c r="L528" s="252" t="e">
        <f>VLOOKUP(O528,#REF!,2,0)</f>
        <v>#REF!</v>
      </c>
      <c r="M528" s="5"/>
      <c r="N528" s="6"/>
      <c r="O528" s="12" t="s">
        <v>1199</v>
      </c>
      <c r="P528" s="7" t="b">
        <f t="shared" si="35"/>
        <v>1</v>
      </c>
      <c r="Q528" s="7" t="e">
        <f t="shared" si="36"/>
        <v>#REF!</v>
      </c>
    </row>
    <row r="529" spans="1:17" s="4" customFormat="1" ht="37.5">
      <c r="A529" s="84">
        <v>84</v>
      </c>
      <c r="B529" s="84" t="s">
        <v>15</v>
      </c>
      <c r="C529" s="84" t="s">
        <v>964</v>
      </c>
      <c r="D529" s="84" t="s">
        <v>1200</v>
      </c>
      <c r="E529" s="94" t="s">
        <v>942</v>
      </c>
      <c r="F529" s="28">
        <v>84</v>
      </c>
      <c r="G529" s="28" t="s">
        <v>15</v>
      </c>
      <c r="H529" s="30" t="s">
        <v>12</v>
      </c>
      <c r="I529" s="59">
        <v>10010</v>
      </c>
      <c r="J529" s="236" t="e">
        <f>VLOOKUP(K529,#REF!,2,0)</f>
        <v>#REF!</v>
      </c>
      <c r="K529" s="5" t="str">
        <f t="shared" si="31"/>
        <v>84 1 00 10010</v>
      </c>
      <c r="L529" s="252" t="e">
        <f>VLOOKUP(O529,#REF!,2,0)</f>
        <v>#REF!</v>
      </c>
      <c r="M529" s="5"/>
      <c r="N529" s="6"/>
      <c r="O529" s="22" t="s">
        <v>1201</v>
      </c>
      <c r="P529" s="7" t="b">
        <f t="shared" si="35"/>
        <v>1</v>
      </c>
      <c r="Q529" s="7" t="e">
        <f t="shared" si="36"/>
        <v>#REF!</v>
      </c>
    </row>
    <row r="530" spans="1:17" s="4" customFormat="1" ht="37.5">
      <c r="A530" s="84">
        <v>84</v>
      </c>
      <c r="B530" s="84" t="s">
        <v>15</v>
      </c>
      <c r="C530" s="84" t="s">
        <v>967</v>
      </c>
      <c r="D530" s="84" t="s">
        <v>1202</v>
      </c>
      <c r="E530" s="94" t="s">
        <v>945</v>
      </c>
      <c r="F530" s="28">
        <v>84</v>
      </c>
      <c r="G530" s="28" t="s">
        <v>15</v>
      </c>
      <c r="H530" s="30" t="s">
        <v>12</v>
      </c>
      <c r="I530" s="59">
        <v>10020</v>
      </c>
      <c r="J530" s="236" t="e">
        <f>VLOOKUP(K530,#REF!,2,0)</f>
        <v>#REF!</v>
      </c>
      <c r="K530" s="5" t="str">
        <f t="shared" si="31"/>
        <v>84 1 00 10020</v>
      </c>
      <c r="L530" s="252" t="e">
        <f>VLOOKUP(O530,#REF!,2,0)</f>
        <v>#REF!</v>
      </c>
      <c r="M530" s="5"/>
      <c r="N530" s="6"/>
      <c r="O530" s="22" t="s">
        <v>1203</v>
      </c>
      <c r="P530" s="7" t="b">
        <f t="shared" si="35"/>
        <v>1</v>
      </c>
      <c r="Q530" s="7" t="e">
        <f t="shared" si="36"/>
        <v>#REF!</v>
      </c>
    </row>
    <row r="531" spans="1:17" s="4" customFormat="1">
      <c r="A531" s="84"/>
      <c r="B531" s="84"/>
      <c r="C531" s="84"/>
      <c r="D531" s="84"/>
      <c r="E531" s="94"/>
      <c r="F531" s="28">
        <v>84</v>
      </c>
      <c r="G531" s="28" t="s">
        <v>15</v>
      </c>
      <c r="H531" s="30" t="s">
        <v>12</v>
      </c>
      <c r="I531" s="59">
        <v>20050</v>
      </c>
      <c r="J531" s="236" t="e">
        <f>VLOOKUP(K531,#REF!,2,0)</f>
        <v>#REF!</v>
      </c>
      <c r="K531" s="5" t="str">
        <f t="shared" si="31"/>
        <v>84 1 00 20050</v>
      </c>
      <c r="L531" s="252" t="e">
        <f>VLOOKUP(O531,#REF!,2,0)</f>
        <v>#REF!</v>
      </c>
      <c r="M531" s="5"/>
      <c r="N531" s="6"/>
      <c r="O531" s="22" t="s">
        <v>1512</v>
      </c>
      <c r="P531" s="7" t="b">
        <f t="shared" si="35"/>
        <v>1</v>
      </c>
      <c r="Q531" s="7" t="e">
        <f t="shared" si="36"/>
        <v>#REF!</v>
      </c>
    </row>
    <row r="532" spans="1:17" s="4" customFormat="1" ht="37.5">
      <c r="A532" s="84">
        <v>84</v>
      </c>
      <c r="B532" s="84" t="s">
        <v>15</v>
      </c>
      <c r="C532" s="84" t="s">
        <v>1204</v>
      </c>
      <c r="D532" s="84" t="s">
        <v>1205</v>
      </c>
      <c r="E532" s="94" t="s">
        <v>1206</v>
      </c>
      <c r="F532" s="28">
        <v>84</v>
      </c>
      <c r="G532" s="28" t="s">
        <v>15</v>
      </c>
      <c r="H532" s="30" t="s">
        <v>12</v>
      </c>
      <c r="I532" s="59">
        <v>20740</v>
      </c>
      <c r="J532" s="236" t="e">
        <f>VLOOKUP(K532,#REF!,2,0)</f>
        <v>#REF!</v>
      </c>
      <c r="K532" s="5" t="str">
        <f t="shared" si="31"/>
        <v>84 1 00 20740</v>
      </c>
      <c r="L532" s="252" t="e">
        <f>VLOOKUP(O532,#REF!,2,0)</f>
        <v>#REF!</v>
      </c>
      <c r="M532" s="5"/>
      <c r="N532" s="6"/>
      <c r="O532" s="22" t="s">
        <v>1207</v>
      </c>
      <c r="P532" s="7" t="b">
        <f t="shared" si="35"/>
        <v>1</v>
      </c>
      <c r="Q532" s="7" t="e">
        <f t="shared" si="36"/>
        <v>#REF!</v>
      </c>
    </row>
    <row r="533" spans="1:17" s="4" customFormat="1">
      <c r="A533" s="81">
        <v>84</v>
      </c>
      <c r="B533" s="81" t="s">
        <v>94</v>
      </c>
      <c r="C533" s="82">
        <v>0</v>
      </c>
      <c r="D533" s="83" t="s">
        <v>1208</v>
      </c>
      <c r="E533" s="96" t="s">
        <v>1023</v>
      </c>
      <c r="F533" s="24">
        <v>84</v>
      </c>
      <c r="G533" s="24" t="s">
        <v>94</v>
      </c>
      <c r="H533" s="25" t="s">
        <v>12</v>
      </c>
      <c r="I533" s="25" t="s">
        <v>13</v>
      </c>
      <c r="J533" s="170" t="e">
        <f>VLOOKUP(K533,#REF!,2,0)</f>
        <v>#REF!</v>
      </c>
      <c r="K533" s="5" t="str">
        <f t="shared" si="31"/>
        <v>84 2 00 00000</v>
      </c>
      <c r="L533" s="252" t="e">
        <f>VLOOKUP(O533,#REF!,2,0)</f>
        <v>#REF!</v>
      </c>
      <c r="M533" s="5"/>
      <c r="N533" s="6"/>
      <c r="O533" s="12" t="s">
        <v>1209</v>
      </c>
      <c r="P533" s="7" t="b">
        <f t="shared" si="35"/>
        <v>1</v>
      </c>
      <c r="Q533" s="7" t="e">
        <f t="shared" si="36"/>
        <v>#REF!</v>
      </c>
    </row>
    <row r="534" spans="1:17" s="4" customFormat="1" ht="37.5">
      <c r="A534" s="84">
        <v>84</v>
      </c>
      <c r="B534" s="84" t="s">
        <v>94</v>
      </c>
      <c r="C534" s="84" t="s">
        <v>1210</v>
      </c>
      <c r="D534" s="84" t="s">
        <v>1211</v>
      </c>
      <c r="E534" s="94" t="s">
        <v>1212</v>
      </c>
      <c r="F534" s="28">
        <v>84</v>
      </c>
      <c r="G534" s="28" t="s">
        <v>94</v>
      </c>
      <c r="H534" s="30" t="s">
        <v>12</v>
      </c>
      <c r="I534" s="59">
        <v>21100</v>
      </c>
      <c r="J534" s="236" t="e">
        <f>VLOOKUP(K534,#REF!,2,0)</f>
        <v>#REF!</v>
      </c>
      <c r="K534" s="5" t="str">
        <f t="shared" si="31"/>
        <v>84 2 00 21100</v>
      </c>
      <c r="L534" s="252" t="e">
        <f>VLOOKUP(O534,#REF!,2,0)</f>
        <v>#REF!</v>
      </c>
      <c r="M534" s="5"/>
      <c r="N534" s="6"/>
      <c r="O534" s="22" t="s">
        <v>1213</v>
      </c>
      <c r="P534" s="7" t="b">
        <f t="shared" si="35"/>
        <v>1</v>
      </c>
      <c r="Q534" s="7" t="e">
        <f t="shared" si="36"/>
        <v>#REF!</v>
      </c>
    </row>
    <row r="535" spans="1:17" s="4" customFormat="1">
      <c r="A535" s="84">
        <v>84</v>
      </c>
      <c r="B535" s="84" t="s">
        <v>94</v>
      </c>
      <c r="C535" s="84" t="s">
        <v>1214</v>
      </c>
      <c r="D535" s="84" t="s">
        <v>1215</v>
      </c>
      <c r="E535" s="94" t="s">
        <v>1216</v>
      </c>
      <c r="F535" s="28">
        <v>84</v>
      </c>
      <c r="G535" s="28" t="s">
        <v>94</v>
      </c>
      <c r="H535" s="30" t="s">
        <v>12</v>
      </c>
      <c r="I535" s="59">
        <v>21210</v>
      </c>
      <c r="J535" s="236" t="e">
        <f>VLOOKUP(K535,#REF!,2,0)</f>
        <v>#REF!</v>
      </c>
      <c r="K535" s="5" t="str">
        <f t="shared" ref="K535:K551" si="38">CONCATENATE(F535," ",G535," ",H535," ",I535)</f>
        <v>84 2 00 21210</v>
      </c>
      <c r="L535" s="252" t="e">
        <f>VLOOKUP(O535,#REF!,2,0)</f>
        <v>#REF!</v>
      </c>
      <c r="M535" s="5"/>
      <c r="N535" s="6"/>
      <c r="O535" s="22" t="s">
        <v>1217</v>
      </c>
      <c r="P535" s="7" t="b">
        <f t="shared" si="35"/>
        <v>1</v>
      </c>
      <c r="Q535" s="7" t="e">
        <f t="shared" si="36"/>
        <v>#REF!</v>
      </c>
    </row>
    <row r="536" spans="1:17" s="4" customFormat="1" ht="67.5">
      <c r="A536" s="78">
        <v>85</v>
      </c>
      <c r="B536" s="78">
        <v>0</v>
      </c>
      <c r="C536" s="78" t="s">
        <v>9</v>
      </c>
      <c r="D536" s="80" t="s">
        <v>1218</v>
      </c>
      <c r="E536" s="95" t="s">
        <v>1219</v>
      </c>
      <c r="F536" s="23">
        <v>85</v>
      </c>
      <c r="G536" s="23">
        <v>0</v>
      </c>
      <c r="H536" s="9" t="s">
        <v>12</v>
      </c>
      <c r="I536" s="9" t="s">
        <v>13</v>
      </c>
      <c r="J536" s="163" t="e">
        <f>VLOOKUP(K536,#REF!,2,0)</f>
        <v>#REF!</v>
      </c>
      <c r="K536" s="5" t="str">
        <f t="shared" si="38"/>
        <v>85 0 00 00000</v>
      </c>
      <c r="L536" s="252" t="e">
        <f>VLOOKUP(O536,#REF!,2,0)</f>
        <v>#REF!</v>
      </c>
      <c r="M536" s="5"/>
      <c r="N536" s="6"/>
      <c r="O536" s="11" t="s">
        <v>1220</v>
      </c>
      <c r="P536" s="7" t="b">
        <f t="shared" si="35"/>
        <v>1</v>
      </c>
      <c r="Q536" s="7" t="e">
        <f t="shared" si="36"/>
        <v>#REF!</v>
      </c>
    </row>
    <row r="537" spans="1:17" s="4" customFormat="1" ht="56.25">
      <c r="A537" s="81">
        <v>85</v>
      </c>
      <c r="B537" s="81" t="s">
        <v>15</v>
      </c>
      <c r="C537" s="82">
        <v>0</v>
      </c>
      <c r="D537" s="83" t="s">
        <v>1221</v>
      </c>
      <c r="E537" s="96" t="s">
        <v>1222</v>
      </c>
      <c r="F537" s="24">
        <v>85</v>
      </c>
      <c r="G537" s="24" t="s">
        <v>15</v>
      </c>
      <c r="H537" s="25" t="s">
        <v>12</v>
      </c>
      <c r="I537" s="25" t="s">
        <v>13</v>
      </c>
      <c r="J537" s="170" t="e">
        <f>VLOOKUP(K537,#REF!,2,0)</f>
        <v>#REF!</v>
      </c>
      <c r="K537" s="5" t="str">
        <f t="shared" si="38"/>
        <v>85 1 00 00000</v>
      </c>
      <c r="L537" s="252" t="e">
        <f>VLOOKUP(O537,#REF!,2,0)</f>
        <v>#REF!</v>
      </c>
      <c r="M537" s="5"/>
      <c r="N537" s="6"/>
      <c r="O537" s="12" t="s">
        <v>1223</v>
      </c>
      <c r="P537" s="7" t="b">
        <f t="shared" si="35"/>
        <v>1</v>
      </c>
      <c r="Q537" s="7" t="e">
        <f t="shared" si="36"/>
        <v>#REF!</v>
      </c>
    </row>
    <row r="538" spans="1:17" s="4" customFormat="1" ht="37.5">
      <c r="A538" s="84">
        <v>85</v>
      </c>
      <c r="B538" s="84" t="s">
        <v>15</v>
      </c>
      <c r="C538" s="84" t="s">
        <v>964</v>
      </c>
      <c r="D538" s="84" t="s">
        <v>1224</v>
      </c>
      <c r="E538" s="94" t="s">
        <v>942</v>
      </c>
      <c r="F538" s="28">
        <v>85</v>
      </c>
      <c r="G538" s="28" t="s">
        <v>15</v>
      </c>
      <c r="H538" s="30" t="s">
        <v>12</v>
      </c>
      <c r="I538" s="59">
        <v>10010</v>
      </c>
      <c r="J538" s="236" t="e">
        <f>VLOOKUP(K538,#REF!,2,0)</f>
        <v>#REF!</v>
      </c>
      <c r="K538" s="5" t="str">
        <f t="shared" si="38"/>
        <v>85 1 00 10010</v>
      </c>
      <c r="L538" s="252" t="e">
        <f>VLOOKUP(O538,#REF!,2,0)</f>
        <v>#REF!</v>
      </c>
      <c r="M538" s="5"/>
      <c r="N538" s="6"/>
      <c r="O538" s="45" t="s">
        <v>1225</v>
      </c>
      <c r="P538" s="7" t="b">
        <f t="shared" si="35"/>
        <v>1</v>
      </c>
      <c r="Q538" s="7" t="e">
        <f t="shared" si="36"/>
        <v>#REF!</v>
      </c>
    </row>
    <row r="539" spans="1:17" s="4" customFormat="1" ht="37.5">
      <c r="A539" s="84">
        <v>85</v>
      </c>
      <c r="B539" s="84" t="s">
        <v>15</v>
      </c>
      <c r="C539" s="84" t="s">
        <v>967</v>
      </c>
      <c r="D539" s="84" t="s">
        <v>1226</v>
      </c>
      <c r="E539" s="94" t="s">
        <v>945</v>
      </c>
      <c r="F539" s="28">
        <v>85</v>
      </c>
      <c r="G539" s="28" t="s">
        <v>15</v>
      </c>
      <c r="H539" s="30" t="s">
        <v>12</v>
      </c>
      <c r="I539" s="59">
        <v>10020</v>
      </c>
      <c r="J539" s="236" t="e">
        <f>VLOOKUP(K539,#REF!,2,0)</f>
        <v>#REF!</v>
      </c>
      <c r="K539" s="5" t="str">
        <f t="shared" si="38"/>
        <v>85 1 00 10020</v>
      </c>
      <c r="L539" s="252" t="e">
        <f>VLOOKUP(O539,#REF!,2,0)</f>
        <v>#REF!</v>
      </c>
      <c r="M539" s="5"/>
      <c r="N539" s="6"/>
      <c r="O539" s="45" t="s">
        <v>1227</v>
      </c>
      <c r="P539" s="7" t="b">
        <f t="shared" si="35"/>
        <v>1</v>
      </c>
      <c r="Q539" s="7" t="e">
        <f t="shared" si="36"/>
        <v>#REF!</v>
      </c>
    </row>
    <row r="540" spans="1:17" s="4" customFormat="1" ht="22.5">
      <c r="A540" s="78"/>
      <c r="B540" s="78"/>
      <c r="C540" s="78"/>
      <c r="D540" s="80"/>
      <c r="E540" s="95"/>
      <c r="F540" s="23" t="s">
        <v>1599</v>
      </c>
      <c r="G540" s="23" t="s">
        <v>8</v>
      </c>
      <c r="H540" s="9" t="s">
        <v>12</v>
      </c>
      <c r="I540" s="9" t="s">
        <v>13</v>
      </c>
      <c r="J540" s="163" t="e">
        <f>VLOOKUP(K540,#REF!,2,0)</f>
        <v>#REF!</v>
      </c>
      <c r="K540" s="5" t="str">
        <f t="shared" si="38"/>
        <v>86 0 00 00000</v>
      </c>
      <c r="L540" s="252" t="e">
        <f>VLOOKUP(O540,#REF!,2,0)</f>
        <v>#REF!</v>
      </c>
      <c r="M540" s="5"/>
      <c r="N540" s="6"/>
      <c r="O540" s="11" t="s">
        <v>1516</v>
      </c>
      <c r="P540" s="7" t="b">
        <f t="shared" si="35"/>
        <v>1</v>
      </c>
      <c r="Q540" s="7" t="e">
        <f t="shared" si="36"/>
        <v>#REF!</v>
      </c>
    </row>
    <row r="541" spans="1:17" s="4" customFormat="1">
      <c r="A541" s="81"/>
      <c r="B541" s="81"/>
      <c r="C541" s="82"/>
      <c r="D541" s="83"/>
      <c r="E541" s="96"/>
      <c r="F541" s="24" t="s">
        <v>1599</v>
      </c>
      <c r="G541" s="24" t="s">
        <v>15</v>
      </c>
      <c r="H541" s="25" t="s">
        <v>12</v>
      </c>
      <c r="I541" s="25" t="s">
        <v>13</v>
      </c>
      <c r="J541" s="170" t="e">
        <f>VLOOKUP(K541,#REF!,2,0)</f>
        <v>#REF!</v>
      </c>
      <c r="K541" s="5" t="str">
        <f t="shared" si="38"/>
        <v>86 1 00 00000</v>
      </c>
      <c r="L541" s="252" t="e">
        <f>VLOOKUP(O541,#REF!,2,0)</f>
        <v>#REF!</v>
      </c>
      <c r="M541" s="5"/>
      <c r="N541" s="6"/>
      <c r="O541" s="12" t="s">
        <v>1518</v>
      </c>
      <c r="P541" s="7" t="b">
        <f t="shared" si="35"/>
        <v>1</v>
      </c>
      <c r="Q541" s="7" t="e">
        <f t="shared" si="36"/>
        <v>#REF!</v>
      </c>
    </row>
    <row r="542" spans="1:17" s="4" customFormat="1">
      <c r="A542" s="84"/>
      <c r="B542" s="84"/>
      <c r="C542" s="84"/>
      <c r="D542" s="84"/>
      <c r="E542" s="94"/>
      <c r="F542" s="28" t="s">
        <v>1599</v>
      </c>
      <c r="G542" s="28" t="s">
        <v>15</v>
      </c>
      <c r="H542" s="30" t="s">
        <v>12</v>
      </c>
      <c r="I542" s="59">
        <v>10010</v>
      </c>
      <c r="J542" s="236" t="e">
        <f>VLOOKUP(K542,#REF!,2,0)</f>
        <v>#REF!</v>
      </c>
      <c r="K542" s="5" t="str">
        <f t="shared" si="38"/>
        <v>86 1 00 10010</v>
      </c>
      <c r="L542" s="252" t="e">
        <f>VLOOKUP(O542,#REF!,2,0)</f>
        <v>#REF!</v>
      </c>
      <c r="M542" s="5"/>
      <c r="N542" s="6"/>
      <c r="O542" s="45" t="s">
        <v>1519</v>
      </c>
      <c r="P542" s="7" t="b">
        <f t="shared" si="35"/>
        <v>1</v>
      </c>
      <c r="Q542" s="7" t="e">
        <f t="shared" si="36"/>
        <v>#REF!</v>
      </c>
    </row>
    <row r="543" spans="1:17" s="4" customFormat="1">
      <c r="A543" s="84"/>
      <c r="B543" s="84"/>
      <c r="C543" s="84"/>
      <c r="D543" s="84"/>
      <c r="E543" s="94"/>
      <c r="F543" s="28" t="s">
        <v>1599</v>
      </c>
      <c r="G543" s="28" t="s">
        <v>15</v>
      </c>
      <c r="H543" s="30" t="s">
        <v>12</v>
      </c>
      <c r="I543" s="59">
        <v>10020</v>
      </c>
      <c r="J543" s="236" t="e">
        <f>VLOOKUP(K543,#REF!,2,0)</f>
        <v>#REF!</v>
      </c>
      <c r="K543" s="5" t="str">
        <f t="shared" si="38"/>
        <v>86 1 00 10020</v>
      </c>
      <c r="L543" s="252" t="e">
        <f>VLOOKUP(O543,#REF!,2,0)</f>
        <v>#REF!</v>
      </c>
      <c r="M543" s="5"/>
      <c r="N543" s="6"/>
      <c r="O543" s="45" t="s">
        <v>1520</v>
      </c>
      <c r="P543" s="7" t="b">
        <f t="shared" si="35"/>
        <v>1</v>
      </c>
      <c r="Q543" s="7" t="e">
        <f t="shared" si="36"/>
        <v>#REF!</v>
      </c>
    </row>
    <row r="544" spans="1:17" s="4" customFormat="1" ht="67.5">
      <c r="A544" s="78"/>
      <c r="B544" s="78"/>
      <c r="C544" s="78"/>
      <c r="D544" s="80"/>
      <c r="E544" s="95"/>
      <c r="F544" s="23" t="s">
        <v>1600</v>
      </c>
      <c r="G544" s="23" t="s">
        <v>8</v>
      </c>
      <c r="H544" s="9" t="s">
        <v>12</v>
      </c>
      <c r="I544" s="9" t="s">
        <v>13</v>
      </c>
      <c r="J544" s="163" t="s">
        <v>1521</v>
      </c>
      <c r="K544" s="5" t="str">
        <f t="shared" si="38"/>
        <v>98 0 00 00000</v>
      </c>
      <c r="L544" s="252" t="e">
        <f>VLOOKUP(O544,#REF!,2,0)</f>
        <v>#REF!</v>
      </c>
      <c r="M544" s="5"/>
      <c r="N544" s="6"/>
      <c r="O544" s="11" t="s">
        <v>1522</v>
      </c>
      <c r="P544" s="7" t="b">
        <f t="shared" si="35"/>
        <v>1</v>
      </c>
      <c r="Q544" s="7" t="e">
        <f t="shared" si="36"/>
        <v>#REF!</v>
      </c>
    </row>
    <row r="545" spans="1:17" s="4" customFormat="1">
      <c r="A545" s="81"/>
      <c r="B545" s="81"/>
      <c r="C545" s="82"/>
      <c r="D545" s="83"/>
      <c r="E545" s="96"/>
      <c r="F545" s="24" t="s">
        <v>1600</v>
      </c>
      <c r="G545" s="24" t="s">
        <v>15</v>
      </c>
      <c r="H545" s="25" t="s">
        <v>12</v>
      </c>
      <c r="I545" s="25" t="s">
        <v>13</v>
      </c>
      <c r="J545" s="170" t="s">
        <v>1523</v>
      </c>
      <c r="K545" s="5" t="str">
        <f t="shared" si="38"/>
        <v>98 1 00 00000</v>
      </c>
      <c r="L545" s="252" t="e">
        <f>VLOOKUP(O545,#REF!,2,0)</f>
        <v>#REF!</v>
      </c>
      <c r="M545" s="5"/>
      <c r="N545" s="6"/>
      <c r="O545" s="12" t="s">
        <v>1524</v>
      </c>
      <c r="P545" s="7" t="b">
        <f t="shared" si="35"/>
        <v>1</v>
      </c>
      <c r="Q545" s="7" t="e">
        <f t="shared" si="36"/>
        <v>#REF!</v>
      </c>
    </row>
    <row r="546" spans="1:17" s="4" customFormat="1" ht="37.5">
      <c r="A546" s="28">
        <v>73</v>
      </c>
      <c r="B546" s="28" t="s">
        <v>94</v>
      </c>
      <c r="C546" s="28" t="s">
        <v>1040</v>
      </c>
      <c r="D546" s="28" t="s">
        <v>1041</v>
      </c>
      <c r="E546" s="236" t="s">
        <v>1042</v>
      </c>
      <c r="F546" s="28" t="s">
        <v>1600</v>
      </c>
      <c r="G546" s="28" t="s">
        <v>15</v>
      </c>
      <c r="H546" s="30" t="s">
        <v>12</v>
      </c>
      <c r="I546" s="59">
        <v>10050</v>
      </c>
      <c r="J546" s="249" t="s">
        <v>1525</v>
      </c>
      <c r="K546" s="5" t="str">
        <f t="shared" si="38"/>
        <v>98 1 00 10050</v>
      </c>
      <c r="L546" s="252" t="e">
        <f>VLOOKUP(O546,#REF!,2,0)</f>
        <v>#REF!</v>
      </c>
      <c r="M546" s="5"/>
      <c r="N546" s="6"/>
      <c r="O546" s="45" t="s">
        <v>1526</v>
      </c>
      <c r="P546" s="7" t="b">
        <f t="shared" si="35"/>
        <v>1</v>
      </c>
      <c r="Q546" s="7" t="e">
        <f t="shared" si="36"/>
        <v>#REF!</v>
      </c>
    </row>
    <row r="547" spans="1:17" s="4" customFormat="1">
      <c r="A547" s="14"/>
      <c r="B547" s="14"/>
      <c r="C547" s="14"/>
      <c r="D547" s="14"/>
      <c r="E547" s="142"/>
      <c r="F547" s="28" t="s">
        <v>1600</v>
      </c>
      <c r="G547" s="28" t="s">
        <v>15</v>
      </c>
      <c r="H547" s="30" t="s">
        <v>12</v>
      </c>
      <c r="I547" s="59">
        <v>20110</v>
      </c>
      <c r="J547" s="249" t="s">
        <v>1086</v>
      </c>
      <c r="K547" s="5" t="str">
        <f t="shared" si="38"/>
        <v>98 1 00 20110</v>
      </c>
      <c r="L547" s="252" t="e">
        <f>VLOOKUP(O547,#REF!,2,0)</f>
        <v>#REF!</v>
      </c>
      <c r="M547" s="5"/>
      <c r="N547" s="6"/>
      <c r="O547" s="45" t="s">
        <v>1527</v>
      </c>
      <c r="P547" s="7" t="b">
        <f t="shared" si="35"/>
        <v>1</v>
      </c>
      <c r="Q547" s="7" t="e">
        <f t="shared" si="36"/>
        <v>#REF!</v>
      </c>
    </row>
    <row r="548" spans="1:17" s="4" customFormat="1" ht="131.25">
      <c r="A548" s="14">
        <v>73</v>
      </c>
      <c r="B548" s="14" t="s">
        <v>94</v>
      </c>
      <c r="C548" s="14" t="s">
        <v>1043</v>
      </c>
      <c r="D548" s="14" t="s">
        <v>1044</v>
      </c>
      <c r="E548" s="142" t="s">
        <v>1045</v>
      </c>
      <c r="F548" s="28" t="s">
        <v>1600</v>
      </c>
      <c r="G548" s="28" t="s">
        <v>15</v>
      </c>
      <c r="H548" s="30" t="s">
        <v>12</v>
      </c>
      <c r="I548" s="59">
        <v>20750</v>
      </c>
      <c r="J548" s="229" t="s">
        <v>1528</v>
      </c>
      <c r="K548" s="5" t="str">
        <f t="shared" si="38"/>
        <v>98 1 00 20750</v>
      </c>
      <c r="L548" s="252" t="e">
        <f>VLOOKUP(O548,#REF!,2,0)</f>
        <v>#REF!</v>
      </c>
      <c r="M548" s="5"/>
      <c r="N548" s="6"/>
      <c r="O548" s="45" t="s">
        <v>1529</v>
      </c>
      <c r="P548" s="7" t="b">
        <f t="shared" si="35"/>
        <v>1</v>
      </c>
      <c r="Q548" s="7" t="e">
        <f t="shared" si="36"/>
        <v>#REF!</v>
      </c>
    </row>
    <row r="549" spans="1:17" s="4" customFormat="1" ht="37.5">
      <c r="A549" s="84"/>
      <c r="B549" s="84"/>
      <c r="C549" s="84"/>
      <c r="D549" s="84"/>
      <c r="E549" s="94"/>
      <c r="F549" s="28" t="s">
        <v>1600</v>
      </c>
      <c r="G549" s="28" t="s">
        <v>15</v>
      </c>
      <c r="H549" s="30" t="s">
        <v>12</v>
      </c>
      <c r="I549" s="59">
        <v>20860</v>
      </c>
      <c r="J549" s="249" t="s">
        <v>1530</v>
      </c>
      <c r="K549" s="5" t="str">
        <f t="shared" si="38"/>
        <v>98 1 00 20860</v>
      </c>
      <c r="L549" s="252" t="e">
        <f>VLOOKUP(O549,#REF!,2,0)</f>
        <v>#REF!</v>
      </c>
      <c r="M549" s="5"/>
      <c r="N549" s="6"/>
      <c r="O549" s="45" t="s">
        <v>1531</v>
      </c>
      <c r="P549" s="7" t="b">
        <f t="shared" ref="P549:P551" si="39">K549=O549</f>
        <v>1</v>
      </c>
      <c r="Q549" s="7" t="e">
        <f t="shared" si="36"/>
        <v>#REF!</v>
      </c>
    </row>
    <row r="550" spans="1:17" s="4" customFormat="1" ht="56.25">
      <c r="A550" s="84"/>
      <c r="B550" s="84"/>
      <c r="C550" s="84"/>
      <c r="D550" s="84"/>
      <c r="E550" s="94"/>
      <c r="F550" s="28" t="s">
        <v>1600</v>
      </c>
      <c r="G550" s="28" t="s">
        <v>15</v>
      </c>
      <c r="H550" s="30" t="s">
        <v>12</v>
      </c>
      <c r="I550" s="59">
        <v>51200</v>
      </c>
      <c r="J550" s="249" t="s">
        <v>1532</v>
      </c>
      <c r="K550" s="5" t="str">
        <f t="shared" si="38"/>
        <v>98 1 00 51200</v>
      </c>
      <c r="L550" s="252" t="e">
        <f>VLOOKUP(O550,#REF!,2,0)</f>
        <v>#REF!</v>
      </c>
      <c r="M550" s="5"/>
      <c r="N550" s="6"/>
      <c r="O550" s="45" t="s">
        <v>1533</v>
      </c>
      <c r="P550" s="7" t="b">
        <f t="shared" si="39"/>
        <v>1</v>
      </c>
      <c r="Q550" s="7" t="e">
        <f t="shared" si="36"/>
        <v>#REF!</v>
      </c>
    </row>
    <row r="551" spans="1:17" s="4" customFormat="1" ht="56.25">
      <c r="A551" s="84"/>
      <c r="B551" s="84"/>
      <c r="C551" s="84"/>
      <c r="D551" s="84"/>
      <c r="E551" s="94"/>
      <c r="F551" s="28" t="s">
        <v>1600</v>
      </c>
      <c r="G551" s="28" t="s">
        <v>15</v>
      </c>
      <c r="H551" s="30" t="s">
        <v>12</v>
      </c>
      <c r="I551" s="59">
        <v>53910</v>
      </c>
      <c r="J551" s="249" t="s">
        <v>1534</v>
      </c>
      <c r="K551" s="5" t="str">
        <f t="shared" si="38"/>
        <v>98 1 00 53910</v>
      </c>
      <c r="L551" s="252" t="e">
        <f>VLOOKUP(O551,#REF!,2,0)</f>
        <v>#REF!</v>
      </c>
      <c r="M551" s="5"/>
      <c r="N551" s="6"/>
      <c r="O551" s="45" t="s">
        <v>1535</v>
      </c>
      <c r="P551" s="7" t="b">
        <f t="shared" si="39"/>
        <v>1</v>
      </c>
      <c r="Q551" s="7" t="e">
        <f t="shared" si="36"/>
        <v>#REF!</v>
      </c>
    </row>
    <row r="552" spans="1:17" s="4" customFormat="1">
      <c r="A552" s="84"/>
      <c r="B552" s="84"/>
      <c r="C552" s="84"/>
      <c r="D552" s="84"/>
      <c r="E552" s="94"/>
      <c r="F552" s="28"/>
      <c r="G552" s="28"/>
      <c r="H552" s="30"/>
      <c r="I552" s="59"/>
      <c r="J552" s="236"/>
      <c r="K552" s="5"/>
      <c r="L552" s="252"/>
      <c r="M552" s="5"/>
      <c r="N552" s="6"/>
      <c r="O552" s="45"/>
      <c r="P552" s="7"/>
    </row>
    <row r="553" spans="1:17" s="4" customFormat="1">
      <c r="A553" s="97"/>
      <c r="B553" s="97"/>
      <c r="C553" s="98"/>
      <c r="D553" s="99"/>
      <c r="E553" s="66"/>
      <c r="J553" s="62"/>
      <c r="K553" s="5"/>
      <c r="L553" s="252"/>
      <c r="M553" s="5"/>
      <c r="N553" s="6"/>
      <c r="O553" s="5"/>
      <c r="P553" s="7"/>
    </row>
    <row r="554" spans="1:17" s="4" customFormat="1">
      <c r="A554" s="97"/>
      <c r="B554" s="97"/>
      <c r="C554" s="98"/>
      <c r="D554" s="99"/>
      <c r="E554" s="66"/>
      <c r="J554" s="62"/>
      <c r="K554" s="5"/>
      <c r="L554" s="252"/>
      <c r="M554" s="5"/>
      <c r="N554" s="6"/>
      <c r="O554" s="5"/>
      <c r="P554" s="7"/>
    </row>
    <row r="555" spans="1:17" s="4" customFormat="1">
      <c r="A555" s="97"/>
      <c r="B555" s="97"/>
      <c r="C555" s="98"/>
      <c r="D555" s="99"/>
      <c r="E555" s="66"/>
      <c r="J555" s="62"/>
      <c r="K555" s="5"/>
      <c r="L555" s="252"/>
      <c r="M555" s="5"/>
      <c r="N555" s="6"/>
      <c r="O555" s="5"/>
      <c r="P555" s="7"/>
    </row>
    <row r="556" spans="1:17" s="4" customFormat="1">
      <c r="A556" s="97"/>
      <c r="B556" s="97"/>
      <c r="C556" s="98"/>
      <c r="D556" s="99"/>
      <c r="E556" s="66"/>
      <c r="J556" s="62"/>
      <c r="K556" s="5"/>
      <c r="L556" s="252"/>
      <c r="M556" s="5"/>
      <c r="N556" s="6"/>
      <c r="O556" s="5"/>
      <c r="P556" s="7"/>
    </row>
    <row r="557" spans="1:17" s="4" customFormat="1">
      <c r="A557" s="97"/>
      <c r="B557" s="97"/>
      <c r="C557" s="98"/>
      <c r="D557" s="99"/>
      <c r="E557" s="66"/>
      <c r="J557" s="62"/>
      <c r="K557" s="5"/>
      <c r="L557" s="252"/>
      <c r="M557" s="5"/>
      <c r="N557" s="6"/>
      <c r="O557" s="5"/>
      <c r="P557" s="7"/>
    </row>
    <row r="558" spans="1:17" s="4" customFormat="1">
      <c r="A558" s="97"/>
      <c r="B558" s="97"/>
      <c r="C558" s="98"/>
      <c r="D558" s="99"/>
      <c r="E558" s="66"/>
      <c r="J558" s="62"/>
      <c r="K558" s="5"/>
      <c r="L558" s="252"/>
      <c r="M558" s="5"/>
      <c r="N558" s="6"/>
      <c r="O558" s="5"/>
      <c r="P558" s="7"/>
    </row>
    <row r="559" spans="1:17" s="4" customFormat="1">
      <c r="A559" s="97"/>
      <c r="B559" s="97"/>
      <c r="C559" s="98"/>
      <c r="D559" s="99"/>
      <c r="E559" s="66"/>
      <c r="J559" s="62"/>
      <c r="K559" s="5"/>
      <c r="L559" s="252"/>
      <c r="M559" s="5"/>
      <c r="N559" s="6"/>
      <c r="O559" s="5"/>
      <c r="P559" s="7"/>
    </row>
    <row r="560" spans="1:17" s="4" customFormat="1">
      <c r="A560" s="97"/>
      <c r="B560" s="97"/>
      <c r="C560" s="98"/>
      <c r="D560" s="99"/>
      <c r="E560" s="66"/>
      <c r="J560" s="62"/>
      <c r="K560" s="5"/>
      <c r="L560" s="252"/>
      <c r="M560" s="5"/>
      <c r="N560" s="6"/>
      <c r="O560" s="5"/>
      <c r="P560" s="7"/>
    </row>
    <row r="561" spans="1:16" s="4" customFormat="1">
      <c r="A561" s="97"/>
      <c r="B561" s="97"/>
      <c r="C561" s="98"/>
      <c r="D561" s="99"/>
      <c r="E561" s="66"/>
      <c r="J561" s="62"/>
      <c r="K561" s="5"/>
      <c r="L561" s="252"/>
      <c r="M561" s="5"/>
      <c r="N561" s="6"/>
      <c r="O561" s="5"/>
      <c r="P561" s="7"/>
    </row>
    <row r="562" spans="1:16" s="4" customFormat="1">
      <c r="A562" s="97"/>
      <c r="B562" s="97"/>
      <c r="C562" s="98"/>
      <c r="D562" s="99"/>
      <c r="E562" s="66"/>
      <c r="J562" s="62"/>
      <c r="K562" s="5"/>
      <c r="L562" s="252"/>
      <c r="M562" s="5"/>
      <c r="N562" s="6"/>
      <c r="O562" s="5"/>
      <c r="P562" s="7"/>
    </row>
    <row r="563" spans="1:16" s="4" customFormat="1">
      <c r="A563" s="97"/>
      <c r="B563" s="97"/>
      <c r="C563" s="98"/>
      <c r="D563" s="99"/>
      <c r="E563" s="66"/>
      <c r="J563" s="62"/>
      <c r="K563" s="5"/>
      <c r="L563" s="252"/>
      <c r="M563" s="5"/>
      <c r="N563" s="6"/>
      <c r="O563" s="5"/>
      <c r="P563" s="7"/>
    </row>
    <row r="564" spans="1:16" s="4" customFormat="1">
      <c r="A564" s="97"/>
      <c r="B564" s="97"/>
      <c r="C564" s="98"/>
      <c r="D564" s="99"/>
      <c r="E564" s="66"/>
      <c r="J564" s="62"/>
      <c r="K564" s="5"/>
      <c r="L564" s="252"/>
      <c r="M564" s="5"/>
      <c r="N564" s="6"/>
      <c r="O564" s="5"/>
      <c r="P564" s="7"/>
    </row>
    <row r="565" spans="1:16" s="4" customFormat="1">
      <c r="A565" s="97"/>
      <c r="B565" s="97"/>
      <c r="C565" s="98"/>
      <c r="D565" s="99"/>
      <c r="E565" s="66"/>
      <c r="K565" s="5"/>
      <c r="L565" s="252"/>
      <c r="M565" s="5"/>
      <c r="N565" s="6"/>
      <c r="O565" s="5"/>
      <c r="P565" s="7"/>
    </row>
    <row r="566" spans="1:16" s="4" customFormat="1">
      <c r="A566" s="97"/>
      <c r="B566" s="97"/>
      <c r="C566" s="98"/>
      <c r="D566" s="99"/>
      <c r="E566" s="66"/>
      <c r="K566" s="5"/>
      <c r="L566" s="252"/>
      <c r="M566" s="5"/>
      <c r="N566" s="6"/>
      <c r="O566" s="5"/>
      <c r="P566" s="7"/>
    </row>
    <row r="567" spans="1:16" s="4" customFormat="1">
      <c r="A567" s="97"/>
      <c r="B567" s="97"/>
      <c r="C567" s="98"/>
      <c r="D567" s="99"/>
      <c r="E567" s="66"/>
      <c r="K567" s="5"/>
      <c r="L567" s="252"/>
      <c r="M567" s="5"/>
      <c r="N567" s="6"/>
      <c r="O567" s="5"/>
      <c r="P567" s="7"/>
    </row>
    <row r="568" spans="1:16" s="4" customFormat="1">
      <c r="A568" s="97"/>
      <c r="B568" s="97"/>
      <c r="C568" s="98"/>
      <c r="D568" s="99"/>
      <c r="E568" s="66"/>
      <c r="K568" s="5"/>
      <c r="L568" s="252"/>
      <c r="M568" s="5"/>
      <c r="N568" s="6"/>
      <c r="O568" s="5"/>
      <c r="P568" s="7"/>
    </row>
    <row r="569" spans="1:16" s="4" customFormat="1">
      <c r="A569" s="97"/>
      <c r="B569" s="97"/>
      <c r="C569" s="98"/>
      <c r="D569" s="99"/>
      <c r="E569" s="66"/>
      <c r="K569" s="5"/>
      <c r="L569" s="252"/>
      <c r="M569" s="5"/>
      <c r="N569" s="6"/>
      <c r="O569" s="5"/>
      <c r="P569" s="7"/>
    </row>
    <row r="570" spans="1:16" s="4" customFormat="1">
      <c r="A570" s="97"/>
      <c r="B570" s="97"/>
      <c r="C570" s="98"/>
      <c r="D570" s="99"/>
      <c r="E570" s="66"/>
      <c r="K570" s="5"/>
      <c r="L570" s="252"/>
      <c r="M570" s="5"/>
      <c r="N570" s="6"/>
      <c r="O570" s="5"/>
      <c r="P570" s="7"/>
    </row>
    <row r="571" spans="1:16" s="4" customFormat="1">
      <c r="A571" s="97"/>
      <c r="B571" s="97"/>
      <c r="C571" s="98"/>
      <c r="D571" s="99"/>
      <c r="E571" s="66"/>
      <c r="K571" s="5"/>
      <c r="L571" s="252"/>
      <c r="M571" s="5"/>
      <c r="N571" s="6"/>
      <c r="O571" s="5"/>
      <c r="P571" s="7"/>
    </row>
    <row r="572" spans="1:16" s="4" customFormat="1">
      <c r="A572" s="97"/>
      <c r="B572" s="97"/>
      <c r="C572" s="98"/>
      <c r="D572" s="99"/>
      <c r="E572" s="66"/>
      <c r="K572" s="5"/>
      <c r="L572" s="252"/>
      <c r="M572" s="5"/>
      <c r="N572" s="6"/>
      <c r="O572" s="5"/>
      <c r="P572" s="7"/>
    </row>
    <row r="573" spans="1:16" s="4" customFormat="1">
      <c r="A573" s="97"/>
      <c r="B573" s="97"/>
      <c r="C573" s="98"/>
      <c r="D573" s="99"/>
      <c r="E573" s="66"/>
      <c r="K573" s="5"/>
      <c r="L573" s="252"/>
      <c r="M573" s="5"/>
      <c r="N573" s="6"/>
      <c r="O573" s="5"/>
      <c r="P573" s="7"/>
    </row>
    <row r="574" spans="1:16" s="4" customFormat="1">
      <c r="A574" s="97"/>
      <c r="B574" s="97"/>
      <c r="C574" s="98"/>
      <c r="D574" s="99"/>
      <c r="E574" s="66"/>
      <c r="K574" s="5"/>
      <c r="L574" s="252"/>
      <c r="M574" s="5"/>
      <c r="N574" s="6"/>
      <c r="O574" s="5"/>
      <c r="P574" s="7"/>
    </row>
    <row r="575" spans="1:16" s="4" customFormat="1">
      <c r="A575" s="97"/>
      <c r="B575" s="97"/>
      <c r="C575" s="98"/>
      <c r="D575" s="99"/>
      <c r="E575" s="66"/>
      <c r="K575" s="5"/>
      <c r="L575" s="252"/>
      <c r="M575" s="5"/>
      <c r="N575" s="6"/>
      <c r="O575" s="5"/>
      <c r="P575" s="7"/>
    </row>
    <row r="576" spans="1:16" s="4" customFormat="1">
      <c r="A576" s="97"/>
      <c r="B576" s="97"/>
      <c r="C576" s="98"/>
      <c r="D576" s="99"/>
      <c r="E576" s="66"/>
      <c r="K576" s="5"/>
      <c r="L576" s="252"/>
      <c r="M576" s="5"/>
      <c r="N576" s="6"/>
      <c r="O576" s="5"/>
      <c r="P576" s="7"/>
    </row>
    <row r="577" spans="1:16" s="4" customFormat="1">
      <c r="A577" s="97"/>
      <c r="B577" s="97"/>
      <c r="C577" s="98"/>
      <c r="D577" s="99"/>
      <c r="E577" s="66"/>
      <c r="K577" s="5"/>
      <c r="L577" s="252"/>
      <c r="M577" s="5"/>
      <c r="N577" s="6"/>
      <c r="O577" s="5"/>
      <c r="P577" s="7"/>
    </row>
    <row r="578" spans="1:16" s="4" customFormat="1">
      <c r="A578" s="97"/>
      <c r="B578" s="97"/>
      <c r="C578" s="98"/>
      <c r="D578" s="99"/>
      <c r="E578" s="66"/>
      <c r="K578" s="5"/>
      <c r="L578" s="252"/>
      <c r="M578" s="5"/>
      <c r="N578" s="6"/>
      <c r="O578" s="5"/>
      <c r="P578" s="7"/>
    </row>
    <row r="579" spans="1:16" s="4" customFormat="1">
      <c r="A579" s="97"/>
      <c r="B579" s="97"/>
      <c r="C579" s="98"/>
      <c r="D579" s="99"/>
      <c r="E579" s="66"/>
      <c r="K579" s="5"/>
      <c r="L579" s="252"/>
      <c r="M579" s="5"/>
      <c r="N579" s="6"/>
      <c r="O579" s="5"/>
      <c r="P579" s="7"/>
    </row>
    <row r="580" spans="1:16" s="4" customFormat="1">
      <c r="A580" s="97"/>
      <c r="B580" s="97"/>
      <c r="C580" s="98"/>
      <c r="D580" s="99"/>
      <c r="E580" s="66"/>
      <c r="K580" s="5"/>
      <c r="L580" s="252"/>
      <c r="M580" s="5"/>
      <c r="N580" s="6"/>
      <c r="O580" s="5"/>
      <c r="P580" s="7"/>
    </row>
    <row r="581" spans="1:16" s="4" customFormat="1">
      <c r="A581" s="97"/>
      <c r="B581" s="97"/>
      <c r="C581" s="98"/>
      <c r="D581" s="99"/>
      <c r="E581" s="66"/>
      <c r="K581" s="5"/>
      <c r="L581" s="252"/>
      <c r="M581" s="5"/>
      <c r="N581" s="6"/>
      <c r="O581" s="5"/>
      <c r="P581" s="7"/>
    </row>
    <row r="582" spans="1:16" s="4" customFormat="1">
      <c r="A582" s="97"/>
      <c r="B582" s="97"/>
      <c r="C582" s="98"/>
      <c r="D582" s="99"/>
      <c r="E582" s="66"/>
      <c r="K582" s="5"/>
      <c r="L582" s="252"/>
      <c r="M582" s="5"/>
      <c r="N582" s="6"/>
      <c r="O582" s="5"/>
      <c r="P582" s="7"/>
    </row>
    <row r="583" spans="1:16" s="4" customFormat="1">
      <c r="A583" s="97"/>
      <c r="B583" s="97"/>
      <c r="C583" s="98"/>
      <c r="D583" s="99"/>
      <c r="E583" s="66"/>
      <c r="K583" s="5"/>
      <c r="L583" s="252"/>
      <c r="M583" s="5"/>
      <c r="N583" s="6"/>
      <c r="O583" s="5"/>
      <c r="P583" s="7"/>
    </row>
    <row r="584" spans="1:16" s="4" customFormat="1">
      <c r="A584" s="97"/>
      <c r="B584" s="97"/>
      <c r="C584" s="98"/>
      <c r="D584" s="99"/>
      <c r="E584" s="66"/>
      <c r="K584" s="5"/>
      <c r="L584" s="252"/>
      <c r="M584" s="5"/>
      <c r="N584" s="6"/>
      <c r="O584" s="5"/>
      <c r="P584" s="7"/>
    </row>
    <row r="585" spans="1:16" s="4" customFormat="1">
      <c r="A585" s="97"/>
      <c r="B585" s="97"/>
      <c r="C585" s="98"/>
      <c r="D585" s="99"/>
      <c r="E585" s="66"/>
      <c r="K585" s="5"/>
      <c r="L585" s="252"/>
      <c r="M585" s="5"/>
      <c r="N585" s="6"/>
      <c r="O585" s="5"/>
      <c r="P585" s="7"/>
    </row>
    <row r="586" spans="1:16" s="4" customFormat="1">
      <c r="A586" s="97"/>
      <c r="B586" s="97"/>
      <c r="C586" s="98"/>
      <c r="D586" s="99"/>
      <c r="E586" s="66"/>
      <c r="K586" s="5"/>
      <c r="L586" s="252"/>
      <c r="M586" s="5"/>
      <c r="N586" s="6"/>
      <c r="O586" s="5"/>
      <c r="P586" s="7"/>
    </row>
    <row r="587" spans="1:16" s="4" customFormat="1">
      <c r="A587" s="97"/>
      <c r="B587" s="97"/>
      <c r="C587" s="98"/>
      <c r="D587" s="99"/>
      <c r="E587" s="66"/>
      <c r="K587" s="5"/>
      <c r="L587" s="252"/>
      <c r="M587" s="5"/>
      <c r="N587" s="6"/>
      <c r="O587" s="5"/>
      <c r="P587" s="7"/>
    </row>
    <row r="588" spans="1:16" s="4" customFormat="1">
      <c r="A588" s="97"/>
      <c r="B588" s="97"/>
      <c r="C588" s="98"/>
      <c r="D588" s="99"/>
      <c r="E588" s="66"/>
      <c r="K588" s="5"/>
      <c r="L588" s="252"/>
      <c r="M588" s="5"/>
      <c r="N588" s="6"/>
      <c r="O588" s="5"/>
      <c r="P588" s="7"/>
    </row>
    <row r="589" spans="1:16" s="4" customFormat="1">
      <c r="A589" s="97"/>
      <c r="B589" s="97"/>
      <c r="C589" s="98"/>
      <c r="D589" s="99"/>
      <c r="E589" s="66"/>
      <c r="K589" s="5"/>
      <c r="L589" s="252"/>
      <c r="M589" s="5"/>
      <c r="N589" s="6"/>
      <c r="O589" s="5"/>
      <c r="P589" s="7"/>
    </row>
    <row r="590" spans="1:16" s="4" customFormat="1">
      <c r="A590" s="97"/>
      <c r="B590" s="97"/>
      <c r="C590" s="98"/>
      <c r="D590" s="99"/>
      <c r="E590" s="66"/>
      <c r="K590" s="5"/>
      <c r="L590" s="252"/>
      <c r="M590" s="5"/>
      <c r="N590" s="6"/>
      <c r="O590" s="5"/>
      <c r="P590" s="7"/>
    </row>
    <row r="591" spans="1:16" s="4" customFormat="1">
      <c r="A591" s="97"/>
      <c r="B591" s="97"/>
      <c r="C591" s="98"/>
      <c r="D591" s="99"/>
      <c r="E591" s="66"/>
      <c r="K591" s="5"/>
      <c r="L591" s="252"/>
      <c r="M591" s="5"/>
      <c r="N591" s="6"/>
      <c r="O591" s="5"/>
      <c r="P591" s="7"/>
    </row>
    <row r="592" spans="1:16" s="4" customFormat="1">
      <c r="A592" s="97"/>
      <c r="B592" s="97"/>
      <c r="C592" s="98"/>
      <c r="D592" s="99"/>
      <c r="E592" s="66"/>
      <c r="K592" s="5"/>
      <c r="L592" s="252"/>
      <c r="M592" s="5"/>
      <c r="N592" s="6"/>
      <c r="O592" s="5"/>
      <c r="P592" s="7"/>
    </row>
    <row r="593" spans="1:16" s="4" customFormat="1">
      <c r="A593" s="97"/>
      <c r="B593" s="97"/>
      <c r="C593" s="98"/>
      <c r="D593" s="99"/>
      <c r="E593" s="66"/>
      <c r="K593" s="5"/>
      <c r="L593" s="252"/>
      <c r="M593" s="5"/>
      <c r="N593" s="6"/>
      <c r="O593" s="5"/>
      <c r="P593" s="7"/>
    </row>
    <row r="594" spans="1:16" s="4" customFormat="1">
      <c r="A594" s="97"/>
      <c r="B594" s="97"/>
      <c r="C594" s="98"/>
      <c r="D594" s="99"/>
      <c r="E594" s="66"/>
      <c r="K594" s="5"/>
      <c r="L594" s="252"/>
      <c r="M594" s="5"/>
      <c r="N594" s="6"/>
      <c r="O594" s="5"/>
      <c r="P594" s="7"/>
    </row>
    <row r="595" spans="1:16" s="4" customFormat="1">
      <c r="A595" s="97"/>
      <c r="B595" s="97"/>
      <c r="C595" s="98"/>
      <c r="D595" s="99"/>
      <c r="E595" s="66"/>
      <c r="K595" s="5"/>
      <c r="L595" s="252"/>
      <c r="M595" s="5"/>
      <c r="N595" s="6"/>
      <c r="O595" s="5"/>
      <c r="P595" s="7"/>
    </row>
    <row r="596" spans="1:16" s="4" customFormat="1">
      <c r="A596" s="97"/>
      <c r="B596" s="97"/>
      <c r="C596" s="98"/>
      <c r="D596" s="99"/>
      <c r="E596" s="66"/>
      <c r="K596" s="5"/>
      <c r="L596" s="252"/>
      <c r="M596" s="5"/>
      <c r="N596" s="6"/>
      <c r="O596" s="5"/>
      <c r="P596" s="7"/>
    </row>
    <row r="597" spans="1:16" s="4" customFormat="1">
      <c r="A597" s="97"/>
      <c r="B597" s="97"/>
      <c r="C597" s="98"/>
      <c r="D597" s="99"/>
      <c r="E597" s="66"/>
      <c r="K597" s="5"/>
      <c r="L597" s="252"/>
      <c r="M597" s="5"/>
      <c r="N597" s="6"/>
      <c r="O597" s="5"/>
      <c r="P597" s="7"/>
    </row>
    <row r="598" spans="1:16" s="4" customFormat="1">
      <c r="A598" s="97"/>
      <c r="B598" s="97"/>
      <c r="C598" s="98"/>
      <c r="D598" s="99"/>
      <c r="E598" s="66"/>
      <c r="K598" s="5"/>
      <c r="L598" s="252"/>
      <c r="M598" s="5"/>
      <c r="N598" s="6"/>
      <c r="O598" s="5"/>
      <c r="P598" s="7"/>
    </row>
    <row r="599" spans="1:16" s="4" customFormat="1">
      <c r="A599" s="97"/>
      <c r="B599" s="97"/>
      <c r="C599" s="98"/>
      <c r="D599" s="99"/>
      <c r="E599" s="66"/>
      <c r="K599" s="5"/>
      <c r="L599" s="252"/>
      <c r="M599" s="5"/>
      <c r="N599" s="6"/>
      <c r="O599" s="5"/>
      <c r="P599" s="7"/>
    </row>
    <row r="600" spans="1:16" s="4" customFormat="1">
      <c r="A600" s="97"/>
      <c r="B600" s="97"/>
      <c r="C600" s="98"/>
      <c r="D600" s="99"/>
      <c r="E600" s="66"/>
      <c r="K600" s="5"/>
      <c r="L600" s="252"/>
      <c r="M600" s="5"/>
      <c r="N600" s="6"/>
      <c r="O600" s="5"/>
      <c r="P600" s="7"/>
    </row>
    <row r="601" spans="1:16" s="4" customFormat="1">
      <c r="A601" s="97"/>
      <c r="B601" s="97"/>
      <c r="C601" s="98"/>
      <c r="D601" s="99"/>
      <c r="E601" s="66"/>
      <c r="K601" s="5"/>
      <c r="L601" s="252"/>
      <c r="M601" s="5"/>
      <c r="N601" s="6"/>
      <c r="O601" s="5"/>
      <c r="P601" s="7"/>
    </row>
    <row r="602" spans="1:16" s="4" customFormat="1">
      <c r="A602" s="97"/>
      <c r="B602" s="97"/>
      <c r="C602" s="98"/>
      <c r="D602" s="99"/>
      <c r="E602" s="66"/>
      <c r="K602" s="5"/>
      <c r="L602" s="252"/>
      <c r="M602" s="5"/>
      <c r="N602" s="6"/>
      <c r="O602" s="5"/>
      <c r="P602" s="7"/>
    </row>
    <row r="603" spans="1:16" s="4" customFormat="1">
      <c r="A603" s="97"/>
      <c r="B603" s="97"/>
      <c r="C603" s="98"/>
      <c r="D603" s="99"/>
      <c r="E603" s="66"/>
      <c r="K603" s="5"/>
      <c r="L603" s="252"/>
      <c r="M603" s="5"/>
      <c r="N603" s="6"/>
      <c r="O603" s="5"/>
      <c r="P603" s="7"/>
    </row>
    <row r="604" spans="1:16" s="4" customFormat="1">
      <c r="A604" s="97"/>
      <c r="B604" s="97"/>
      <c r="C604" s="98"/>
      <c r="D604" s="99"/>
      <c r="E604" s="66"/>
      <c r="K604" s="5"/>
      <c r="L604" s="252"/>
      <c r="M604" s="5"/>
      <c r="N604" s="6"/>
      <c r="O604" s="5"/>
      <c r="P604" s="7"/>
    </row>
    <row r="605" spans="1:16" s="4" customFormat="1">
      <c r="A605" s="97"/>
      <c r="B605" s="97"/>
      <c r="C605" s="98"/>
      <c r="D605" s="99"/>
      <c r="E605" s="66"/>
      <c r="K605" s="5"/>
      <c r="L605" s="252"/>
      <c r="M605" s="5"/>
      <c r="N605" s="6"/>
      <c r="O605" s="5"/>
      <c r="P605" s="7"/>
    </row>
    <row r="606" spans="1:16" s="4" customFormat="1">
      <c r="A606" s="97"/>
      <c r="B606" s="97"/>
      <c r="C606" s="98"/>
      <c r="D606" s="99"/>
      <c r="E606" s="66"/>
      <c r="K606" s="5"/>
      <c r="L606" s="252"/>
      <c r="M606" s="5"/>
      <c r="N606" s="6"/>
      <c r="O606" s="5"/>
      <c r="P606" s="7"/>
    </row>
    <row r="607" spans="1:16" s="4" customFormat="1">
      <c r="A607" s="97"/>
      <c r="B607" s="97"/>
      <c r="C607" s="98"/>
      <c r="D607" s="99"/>
      <c r="E607" s="66"/>
      <c r="K607" s="5"/>
      <c r="L607" s="252"/>
      <c r="M607" s="5"/>
      <c r="N607" s="6"/>
      <c r="O607" s="5"/>
      <c r="P607" s="7"/>
    </row>
    <row r="608" spans="1:16" s="4" customFormat="1">
      <c r="A608" s="97"/>
      <c r="B608" s="97"/>
      <c r="C608" s="98"/>
      <c r="D608" s="99"/>
      <c r="E608" s="66"/>
      <c r="K608" s="5"/>
      <c r="L608" s="252"/>
      <c r="M608" s="5"/>
      <c r="N608" s="6"/>
      <c r="O608" s="5"/>
      <c r="P608" s="7"/>
    </row>
    <row r="609" spans="1:16" s="4" customFormat="1">
      <c r="A609" s="97"/>
      <c r="B609" s="97"/>
      <c r="C609" s="98"/>
      <c r="D609" s="99"/>
      <c r="E609" s="66"/>
      <c r="K609" s="5"/>
      <c r="L609" s="252"/>
      <c r="M609" s="5"/>
      <c r="N609" s="6"/>
      <c r="O609" s="5"/>
      <c r="P609" s="7"/>
    </row>
    <row r="610" spans="1:16" s="4" customFormat="1">
      <c r="A610" s="97"/>
      <c r="B610" s="97"/>
      <c r="C610" s="98"/>
      <c r="D610" s="99"/>
      <c r="E610" s="66"/>
      <c r="K610" s="5"/>
      <c r="L610" s="252"/>
      <c r="M610" s="5"/>
      <c r="N610" s="6"/>
      <c r="O610" s="5"/>
      <c r="P610" s="7"/>
    </row>
    <row r="611" spans="1:16" s="4" customFormat="1">
      <c r="A611" s="97"/>
      <c r="B611" s="97"/>
      <c r="C611" s="98"/>
      <c r="D611" s="99"/>
      <c r="E611" s="66"/>
      <c r="K611" s="5"/>
      <c r="L611" s="252"/>
      <c r="M611" s="5"/>
      <c r="N611" s="6"/>
      <c r="O611" s="5"/>
      <c r="P611" s="7"/>
    </row>
    <row r="612" spans="1:16" s="4" customFormat="1">
      <c r="A612" s="97"/>
      <c r="B612" s="97"/>
      <c r="C612" s="98"/>
      <c r="D612" s="99"/>
      <c r="E612" s="66"/>
      <c r="K612" s="5"/>
      <c r="L612" s="252"/>
      <c r="M612" s="5"/>
      <c r="N612" s="6"/>
      <c r="O612" s="5"/>
      <c r="P612" s="7"/>
    </row>
    <row r="613" spans="1:16" s="4" customFormat="1">
      <c r="A613" s="97"/>
      <c r="B613" s="97"/>
      <c r="C613" s="98"/>
      <c r="D613" s="99"/>
      <c r="E613" s="66"/>
      <c r="K613" s="5"/>
      <c r="L613" s="252"/>
      <c r="M613" s="5"/>
      <c r="N613" s="6"/>
      <c r="O613" s="5"/>
      <c r="P613" s="7"/>
    </row>
    <row r="614" spans="1:16" s="4" customFormat="1">
      <c r="A614" s="97"/>
      <c r="B614" s="97"/>
      <c r="C614" s="98"/>
      <c r="D614" s="99"/>
      <c r="E614" s="66"/>
      <c r="K614" s="5"/>
      <c r="L614" s="252"/>
      <c r="M614" s="5"/>
      <c r="N614" s="6"/>
      <c r="O614" s="5"/>
      <c r="P614" s="7"/>
    </row>
    <row r="615" spans="1:16" s="4" customFormat="1">
      <c r="A615" s="97"/>
      <c r="B615" s="97"/>
      <c r="C615" s="98"/>
      <c r="D615" s="99"/>
      <c r="E615" s="66"/>
      <c r="K615" s="5"/>
      <c r="L615" s="252"/>
      <c r="M615" s="5"/>
      <c r="N615" s="6"/>
      <c r="O615" s="5"/>
      <c r="P615" s="7"/>
    </row>
    <row r="616" spans="1:16" s="4" customFormat="1">
      <c r="A616" s="97"/>
      <c r="B616" s="97"/>
      <c r="C616" s="98"/>
      <c r="D616" s="99"/>
      <c r="E616" s="66"/>
      <c r="K616" s="5"/>
      <c r="L616" s="252"/>
      <c r="M616" s="5"/>
      <c r="N616" s="6"/>
      <c r="O616" s="5"/>
      <c r="P616" s="7"/>
    </row>
    <row r="617" spans="1:16" s="4" customFormat="1">
      <c r="A617" s="97"/>
      <c r="B617" s="97"/>
      <c r="C617" s="98"/>
      <c r="D617" s="99"/>
      <c r="E617" s="66"/>
      <c r="K617" s="5"/>
      <c r="L617" s="252"/>
      <c r="M617" s="5"/>
      <c r="N617" s="6"/>
      <c r="O617" s="5"/>
      <c r="P617" s="7"/>
    </row>
    <row r="618" spans="1:16" s="4" customFormat="1">
      <c r="A618" s="97"/>
      <c r="B618" s="97"/>
      <c r="C618" s="98"/>
      <c r="D618" s="99"/>
      <c r="E618" s="66"/>
      <c r="K618" s="5"/>
      <c r="L618" s="252"/>
      <c r="M618" s="5"/>
      <c r="N618" s="6"/>
      <c r="O618" s="5"/>
      <c r="P618" s="7"/>
    </row>
    <row r="619" spans="1:16" s="4" customFormat="1">
      <c r="A619" s="97"/>
      <c r="B619" s="97"/>
      <c r="C619" s="98"/>
      <c r="D619" s="99"/>
      <c r="E619" s="66"/>
      <c r="K619" s="5"/>
      <c r="L619" s="252"/>
      <c r="M619" s="5"/>
      <c r="N619" s="6"/>
      <c r="O619" s="5"/>
      <c r="P619" s="7"/>
    </row>
    <row r="620" spans="1:16" s="4" customFormat="1">
      <c r="A620" s="97"/>
      <c r="B620" s="97"/>
      <c r="C620" s="98"/>
      <c r="D620" s="99"/>
      <c r="E620" s="66"/>
      <c r="K620" s="5"/>
      <c r="L620" s="252"/>
      <c r="M620" s="5"/>
      <c r="N620" s="6"/>
      <c r="O620" s="5"/>
      <c r="P620" s="7"/>
    </row>
    <row r="621" spans="1:16" s="4" customFormat="1">
      <c r="A621" s="97"/>
      <c r="B621" s="97"/>
      <c r="C621" s="98"/>
      <c r="D621" s="99"/>
      <c r="E621" s="66"/>
      <c r="K621" s="5"/>
      <c r="L621" s="252"/>
      <c r="M621" s="5"/>
      <c r="N621" s="6"/>
      <c r="O621" s="5"/>
      <c r="P621" s="7"/>
    </row>
    <row r="622" spans="1:16" s="4" customFormat="1">
      <c r="A622" s="97"/>
      <c r="B622" s="97"/>
      <c r="C622" s="98"/>
      <c r="D622" s="99"/>
      <c r="E622" s="66"/>
      <c r="K622" s="5"/>
      <c r="L622" s="252"/>
      <c r="M622" s="5"/>
      <c r="N622" s="6"/>
      <c r="O622" s="5"/>
      <c r="P622" s="7"/>
    </row>
    <row r="623" spans="1:16" s="4" customFormat="1">
      <c r="A623" s="97"/>
      <c r="B623" s="97"/>
      <c r="C623" s="98"/>
      <c r="D623" s="99"/>
      <c r="E623" s="66"/>
      <c r="K623" s="5"/>
      <c r="L623" s="252"/>
      <c r="M623" s="5"/>
      <c r="N623" s="6"/>
      <c r="O623" s="5"/>
      <c r="P623" s="7"/>
    </row>
    <row r="624" spans="1:16" s="4" customFormat="1">
      <c r="A624" s="97"/>
      <c r="B624" s="97"/>
      <c r="C624" s="98"/>
      <c r="D624" s="99"/>
      <c r="E624" s="66"/>
      <c r="K624" s="5"/>
      <c r="L624" s="252"/>
      <c r="M624" s="5"/>
      <c r="N624" s="6"/>
      <c r="O624" s="5"/>
      <c r="P624" s="7"/>
    </row>
    <row r="625" spans="1:16" s="4" customFormat="1">
      <c r="A625" s="97"/>
      <c r="B625" s="97"/>
      <c r="C625" s="98"/>
      <c r="D625" s="99"/>
      <c r="E625" s="66"/>
      <c r="K625" s="5"/>
      <c r="L625" s="252"/>
      <c r="M625" s="5"/>
      <c r="N625" s="6"/>
      <c r="O625" s="5"/>
      <c r="P625" s="7"/>
    </row>
    <row r="626" spans="1:16" s="4" customFormat="1">
      <c r="A626" s="97"/>
      <c r="B626" s="97"/>
      <c r="C626" s="98"/>
      <c r="D626" s="99"/>
      <c r="E626" s="66"/>
      <c r="K626" s="5"/>
      <c r="L626" s="252"/>
      <c r="M626" s="5"/>
      <c r="N626" s="6"/>
      <c r="O626" s="5"/>
      <c r="P626" s="7"/>
    </row>
    <row r="627" spans="1:16" s="4" customFormat="1">
      <c r="A627" s="97"/>
      <c r="B627" s="97"/>
      <c r="C627" s="98"/>
      <c r="D627" s="99"/>
      <c r="E627" s="66"/>
      <c r="K627" s="5"/>
      <c r="L627" s="252"/>
      <c r="M627" s="5"/>
      <c r="N627" s="6"/>
      <c r="O627" s="5"/>
      <c r="P627" s="7"/>
    </row>
    <row r="628" spans="1:16" s="4" customFormat="1">
      <c r="A628" s="97"/>
      <c r="B628" s="97"/>
      <c r="C628" s="98"/>
      <c r="D628" s="99"/>
      <c r="E628" s="66"/>
      <c r="K628" s="5"/>
      <c r="L628" s="252"/>
      <c r="M628" s="5"/>
      <c r="N628" s="6"/>
      <c r="O628" s="5"/>
      <c r="P628" s="7"/>
    </row>
    <row r="629" spans="1:16" s="4" customFormat="1">
      <c r="A629" s="97"/>
      <c r="B629" s="97"/>
      <c r="C629" s="98"/>
      <c r="D629" s="99"/>
      <c r="E629" s="66"/>
      <c r="K629" s="5"/>
      <c r="L629" s="252"/>
      <c r="M629" s="5"/>
      <c r="N629" s="6"/>
      <c r="O629" s="5"/>
      <c r="P629" s="7"/>
    </row>
    <row r="630" spans="1:16" s="4" customFormat="1">
      <c r="A630" s="97"/>
      <c r="B630" s="97"/>
      <c r="C630" s="98"/>
      <c r="D630" s="99"/>
      <c r="E630" s="66"/>
      <c r="K630" s="5"/>
      <c r="L630" s="252"/>
      <c r="M630" s="5"/>
      <c r="N630" s="6"/>
      <c r="O630" s="5"/>
      <c r="P630" s="7"/>
    </row>
    <row r="631" spans="1:16" s="4" customFormat="1">
      <c r="A631" s="97"/>
      <c r="B631" s="97"/>
      <c r="C631" s="98"/>
      <c r="D631" s="99"/>
      <c r="E631" s="66"/>
      <c r="K631" s="5"/>
      <c r="L631" s="252"/>
      <c r="M631" s="5"/>
      <c r="N631" s="6"/>
      <c r="O631" s="5"/>
      <c r="P631" s="7"/>
    </row>
    <row r="632" spans="1:16" s="4" customFormat="1">
      <c r="A632" s="97"/>
      <c r="B632" s="97"/>
      <c r="C632" s="98"/>
      <c r="D632" s="99"/>
      <c r="E632" s="66"/>
      <c r="K632" s="5"/>
      <c r="L632" s="252"/>
      <c r="M632" s="5"/>
      <c r="N632" s="6"/>
      <c r="O632" s="5"/>
      <c r="P632" s="7"/>
    </row>
    <row r="633" spans="1:16" s="4" customFormat="1">
      <c r="A633" s="97"/>
      <c r="B633" s="97"/>
      <c r="C633" s="98"/>
      <c r="D633" s="99"/>
      <c r="E633" s="66"/>
      <c r="K633" s="5"/>
      <c r="L633" s="252"/>
      <c r="M633" s="5"/>
      <c r="N633" s="6"/>
      <c r="O633" s="5"/>
      <c r="P633" s="7"/>
    </row>
    <row r="634" spans="1:16" s="4" customFormat="1">
      <c r="A634" s="97"/>
      <c r="B634" s="97"/>
      <c r="C634" s="98"/>
      <c r="D634" s="99"/>
      <c r="E634" s="66"/>
      <c r="K634" s="5"/>
      <c r="L634" s="252"/>
      <c r="M634" s="5"/>
      <c r="N634" s="6"/>
      <c r="O634" s="5"/>
      <c r="P634" s="7"/>
    </row>
    <row r="635" spans="1:16" s="4" customFormat="1">
      <c r="A635" s="97"/>
      <c r="B635" s="97"/>
      <c r="C635" s="98"/>
      <c r="D635" s="99"/>
      <c r="E635" s="66"/>
      <c r="K635" s="5"/>
      <c r="L635" s="252"/>
      <c r="M635" s="5"/>
      <c r="N635" s="6"/>
      <c r="O635" s="5"/>
      <c r="P635" s="7"/>
    </row>
    <row r="636" spans="1:16" s="4" customFormat="1">
      <c r="A636" s="97"/>
      <c r="B636" s="97"/>
      <c r="C636" s="98"/>
      <c r="D636" s="99"/>
      <c r="E636" s="66"/>
      <c r="K636" s="5"/>
      <c r="L636" s="252"/>
      <c r="M636" s="5"/>
      <c r="N636" s="6"/>
      <c r="O636" s="5"/>
      <c r="P636" s="7"/>
    </row>
    <row r="637" spans="1:16" s="4" customFormat="1">
      <c r="A637" s="97"/>
      <c r="B637" s="97"/>
      <c r="C637" s="98"/>
      <c r="D637" s="99"/>
      <c r="E637" s="66"/>
      <c r="K637" s="5"/>
      <c r="L637" s="252"/>
      <c r="M637" s="5"/>
      <c r="N637" s="6"/>
      <c r="O637" s="5"/>
      <c r="P637" s="7"/>
    </row>
    <row r="638" spans="1:16" s="4" customFormat="1">
      <c r="A638" s="97"/>
      <c r="B638" s="97"/>
      <c r="C638" s="98"/>
      <c r="D638" s="99"/>
      <c r="E638" s="66"/>
      <c r="K638" s="5"/>
      <c r="L638" s="252"/>
      <c r="M638" s="5"/>
      <c r="N638" s="6"/>
      <c r="O638" s="5"/>
      <c r="P638" s="7"/>
    </row>
    <row r="639" spans="1:16" s="4" customFormat="1">
      <c r="A639" s="97"/>
      <c r="B639" s="97"/>
      <c r="C639" s="98"/>
      <c r="D639" s="99"/>
      <c r="E639" s="66"/>
      <c r="K639" s="5"/>
      <c r="L639" s="252"/>
      <c r="M639" s="5"/>
      <c r="N639" s="6"/>
      <c r="O639" s="5"/>
      <c r="P639" s="7"/>
    </row>
    <row r="640" spans="1:16" s="4" customFormat="1">
      <c r="A640" s="97"/>
      <c r="B640" s="97"/>
      <c r="C640" s="98"/>
      <c r="D640" s="99"/>
      <c r="E640" s="66"/>
      <c r="K640" s="5"/>
      <c r="L640" s="252"/>
      <c r="M640" s="5"/>
      <c r="N640" s="6"/>
      <c r="O640" s="5"/>
      <c r="P640" s="7"/>
    </row>
    <row r="641" spans="1:16" s="4" customFormat="1">
      <c r="A641" s="97"/>
      <c r="B641" s="97"/>
      <c r="C641" s="98"/>
      <c r="D641" s="99"/>
      <c r="E641" s="66"/>
      <c r="K641" s="5"/>
      <c r="L641" s="252"/>
      <c r="M641" s="5"/>
      <c r="N641" s="6"/>
      <c r="O641" s="5"/>
      <c r="P641" s="7"/>
    </row>
    <row r="642" spans="1:16" s="4" customFormat="1">
      <c r="A642" s="97"/>
      <c r="B642" s="97"/>
      <c r="C642" s="98"/>
      <c r="D642" s="99"/>
      <c r="E642" s="66"/>
      <c r="K642" s="5"/>
      <c r="L642" s="252"/>
      <c r="M642" s="5"/>
      <c r="N642" s="6"/>
      <c r="O642" s="5"/>
      <c r="P642" s="7"/>
    </row>
    <row r="643" spans="1:16" s="4" customFormat="1">
      <c r="A643" s="97"/>
      <c r="B643" s="97"/>
      <c r="C643" s="98"/>
      <c r="D643" s="99"/>
      <c r="E643" s="66"/>
      <c r="K643" s="5"/>
      <c r="L643" s="252"/>
      <c r="M643" s="5"/>
      <c r="N643" s="6"/>
      <c r="O643" s="5"/>
      <c r="P643" s="7"/>
    </row>
    <row r="644" spans="1:16" s="4" customFormat="1">
      <c r="A644" s="97"/>
      <c r="B644" s="97"/>
      <c r="C644" s="98"/>
      <c r="D644" s="99"/>
      <c r="E644" s="66"/>
      <c r="K644" s="5"/>
      <c r="L644" s="252"/>
      <c r="M644" s="5"/>
      <c r="N644" s="6"/>
      <c r="O644" s="5"/>
      <c r="P644" s="7"/>
    </row>
    <row r="645" spans="1:16" s="4" customFormat="1">
      <c r="A645" s="97"/>
      <c r="B645" s="97"/>
      <c r="C645" s="98"/>
      <c r="D645" s="99"/>
      <c r="E645" s="66"/>
      <c r="K645" s="5"/>
      <c r="L645" s="252"/>
      <c r="M645" s="5"/>
      <c r="N645" s="6"/>
      <c r="O645" s="5"/>
      <c r="P645" s="7"/>
    </row>
    <row r="646" spans="1:16" s="4" customFormat="1">
      <c r="A646" s="97"/>
      <c r="B646" s="97"/>
      <c r="C646" s="98"/>
      <c r="D646" s="99"/>
      <c r="E646" s="66"/>
      <c r="K646" s="5"/>
      <c r="L646" s="252"/>
      <c r="M646" s="5"/>
      <c r="N646" s="6"/>
      <c r="O646" s="5"/>
      <c r="P646" s="7"/>
    </row>
    <row r="647" spans="1:16" s="4" customFormat="1">
      <c r="A647" s="97"/>
      <c r="B647" s="97"/>
      <c r="C647" s="98"/>
      <c r="D647" s="99"/>
      <c r="E647" s="66"/>
      <c r="K647" s="5"/>
      <c r="L647" s="252"/>
      <c r="M647" s="5"/>
      <c r="N647" s="6"/>
      <c r="O647" s="5"/>
      <c r="P647" s="7"/>
    </row>
    <row r="648" spans="1:16" s="4" customFormat="1">
      <c r="A648" s="97"/>
      <c r="B648" s="97"/>
      <c r="C648" s="98"/>
      <c r="D648" s="99"/>
      <c r="E648" s="66"/>
      <c r="K648" s="5"/>
      <c r="L648" s="252"/>
      <c r="M648" s="5"/>
      <c r="N648" s="6"/>
      <c r="O648" s="5"/>
      <c r="P648" s="7"/>
    </row>
    <row r="649" spans="1:16" s="4" customFormat="1">
      <c r="A649" s="97"/>
      <c r="B649" s="97"/>
      <c r="C649" s="98"/>
      <c r="D649" s="99"/>
      <c r="E649" s="66"/>
      <c r="K649" s="5"/>
      <c r="L649" s="252"/>
      <c r="M649" s="5"/>
      <c r="N649" s="6"/>
      <c r="O649" s="5"/>
      <c r="P649" s="7"/>
    </row>
    <row r="650" spans="1:16" s="4" customFormat="1">
      <c r="A650" s="97"/>
      <c r="B650" s="97"/>
      <c r="C650" s="98"/>
      <c r="D650" s="99"/>
      <c r="E650" s="66"/>
      <c r="K650" s="5"/>
      <c r="L650" s="252"/>
      <c r="M650" s="5"/>
      <c r="N650" s="6"/>
      <c r="O650" s="5"/>
      <c r="P650" s="7"/>
    </row>
    <row r="651" spans="1:16" s="4" customFormat="1">
      <c r="A651" s="97"/>
      <c r="B651" s="97"/>
      <c r="C651" s="98"/>
      <c r="D651" s="99"/>
      <c r="E651" s="66"/>
      <c r="K651" s="5"/>
      <c r="L651" s="252"/>
      <c r="M651" s="5"/>
      <c r="N651" s="6"/>
      <c r="O651" s="5"/>
      <c r="P651" s="7"/>
    </row>
    <row r="652" spans="1:16" s="4" customFormat="1">
      <c r="A652" s="97"/>
      <c r="B652" s="97"/>
      <c r="C652" s="98"/>
      <c r="D652" s="99"/>
      <c r="E652" s="66"/>
      <c r="K652" s="5"/>
      <c r="L652" s="252"/>
      <c r="M652" s="5"/>
      <c r="N652" s="6"/>
      <c r="O652" s="5"/>
      <c r="P652" s="7"/>
    </row>
    <row r="653" spans="1:16" s="4" customFormat="1">
      <c r="A653" s="97"/>
      <c r="B653" s="97"/>
      <c r="C653" s="98"/>
      <c r="D653" s="99"/>
      <c r="E653" s="66"/>
      <c r="K653" s="5"/>
      <c r="L653" s="252"/>
      <c r="M653" s="5"/>
      <c r="N653" s="6"/>
      <c r="O653" s="5"/>
      <c r="P653" s="7"/>
    </row>
    <row r="654" spans="1:16" s="4" customFormat="1">
      <c r="A654" s="97"/>
      <c r="B654" s="97"/>
      <c r="C654" s="98"/>
      <c r="D654" s="99"/>
      <c r="E654" s="66"/>
      <c r="K654" s="5"/>
      <c r="L654" s="252"/>
      <c r="M654" s="5"/>
      <c r="N654" s="6"/>
      <c r="O654" s="5"/>
      <c r="P654" s="7"/>
    </row>
    <row r="655" spans="1:16" s="4" customFormat="1">
      <c r="A655" s="97"/>
      <c r="B655" s="97"/>
      <c r="C655" s="98"/>
      <c r="D655" s="99"/>
      <c r="E655" s="66"/>
      <c r="K655" s="5"/>
      <c r="L655" s="252"/>
      <c r="M655" s="5"/>
      <c r="N655" s="6"/>
      <c r="O655" s="5"/>
      <c r="P655" s="7"/>
    </row>
    <row r="656" spans="1:16" s="4" customFormat="1">
      <c r="A656" s="97"/>
      <c r="B656" s="97"/>
      <c r="C656" s="98"/>
      <c r="D656" s="99"/>
      <c r="E656" s="66"/>
      <c r="K656" s="5"/>
      <c r="L656" s="252"/>
      <c r="M656" s="5"/>
      <c r="N656" s="6"/>
      <c r="O656" s="5"/>
      <c r="P656" s="7"/>
    </row>
    <row r="657" spans="1:17" s="4" customFormat="1">
      <c r="A657" s="97"/>
      <c r="B657" s="97"/>
      <c r="C657" s="98"/>
      <c r="D657" s="99"/>
      <c r="E657" s="66"/>
      <c r="K657" s="5"/>
      <c r="L657" s="252"/>
      <c r="M657" s="5"/>
      <c r="N657" s="6"/>
      <c r="O657" s="5"/>
      <c r="P657" s="7"/>
    </row>
    <row r="658" spans="1:17" s="4" customFormat="1">
      <c r="A658" s="97"/>
      <c r="B658" s="97"/>
      <c r="C658" s="98"/>
      <c r="D658" s="99"/>
      <c r="E658" s="66"/>
      <c r="K658" s="5"/>
      <c r="L658" s="252"/>
      <c r="M658" s="5"/>
      <c r="N658" s="6"/>
      <c r="O658" s="5"/>
      <c r="P658" s="7"/>
    </row>
    <row r="659" spans="1:17" s="4" customFormat="1">
      <c r="A659" s="97"/>
      <c r="B659" s="97"/>
      <c r="C659" s="98"/>
      <c r="D659" s="99"/>
      <c r="E659" s="66"/>
      <c r="K659" s="5"/>
      <c r="L659" s="252"/>
      <c r="M659" s="5"/>
      <c r="N659" s="6"/>
      <c r="O659" s="5"/>
      <c r="P659" s="7"/>
    </row>
    <row r="660" spans="1:17" s="4" customFormat="1">
      <c r="A660" s="97"/>
      <c r="B660" s="97"/>
      <c r="C660" s="98"/>
      <c r="D660" s="99"/>
      <c r="E660" s="66"/>
      <c r="K660" s="5"/>
      <c r="L660" s="252"/>
      <c r="M660" s="5"/>
      <c r="N660" s="6"/>
      <c r="O660" s="5"/>
      <c r="P660" s="7"/>
    </row>
    <row r="661" spans="1:17" s="4" customFormat="1">
      <c r="A661" s="97"/>
      <c r="B661" s="97"/>
      <c r="C661" s="98"/>
      <c r="D661" s="99"/>
      <c r="E661" s="66"/>
      <c r="K661" s="5"/>
      <c r="L661" s="252"/>
      <c r="M661" s="5"/>
      <c r="N661" s="6"/>
      <c r="O661" s="5"/>
      <c r="P661" s="7"/>
    </row>
    <row r="662" spans="1:17" s="4" customFormat="1">
      <c r="A662" s="97"/>
      <c r="B662" s="97"/>
      <c r="C662" s="98"/>
      <c r="D662" s="99"/>
      <c r="E662" s="66"/>
      <c r="K662" s="5"/>
      <c r="L662" s="252"/>
      <c r="M662" s="5"/>
      <c r="N662" s="6"/>
      <c r="O662" s="5"/>
      <c r="P662" s="7"/>
    </row>
    <row r="663" spans="1:17" s="4" customFormat="1">
      <c r="A663" s="97"/>
      <c r="B663" s="97"/>
      <c r="C663" s="98"/>
      <c r="D663" s="99"/>
      <c r="E663" s="66"/>
      <c r="K663" s="5"/>
      <c r="L663" s="252"/>
      <c r="M663" s="5"/>
      <c r="N663" s="6"/>
      <c r="O663" s="5"/>
      <c r="P663" s="7"/>
    </row>
    <row r="664" spans="1:17" s="4" customFormat="1">
      <c r="A664" s="97"/>
      <c r="B664" s="97"/>
      <c r="C664" s="98"/>
      <c r="D664" s="99"/>
      <c r="E664" s="66"/>
      <c r="K664" s="5"/>
      <c r="L664" s="252"/>
      <c r="M664" s="5"/>
      <c r="N664" s="6"/>
      <c r="O664" s="5"/>
      <c r="P664" s="7"/>
      <c r="Q664" s="6"/>
    </row>
    <row r="665" spans="1:17" s="4" customFormat="1">
      <c r="A665" s="97"/>
      <c r="B665" s="97"/>
      <c r="C665" s="98"/>
      <c r="D665" s="99"/>
      <c r="E665" s="66"/>
      <c r="K665" s="5"/>
      <c r="L665" s="252"/>
      <c r="M665" s="5"/>
      <c r="N665" s="6"/>
      <c r="O665" s="5"/>
      <c r="P665" s="7"/>
      <c r="Q665" s="6"/>
    </row>
    <row r="666" spans="1:17" s="4" customFormat="1">
      <c r="A666" s="97"/>
      <c r="B666" s="97"/>
      <c r="C666" s="98"/>
      <c r="D666" s="99"/>
      <c r="E666" s="66"/>
      <c r="K666" s="5"/>
      <c r="L666" s="252"/>
      <c r="M666" s="5"/>
      <c r="N666" s="6"/>
      <c r="O666" s="5"/>
      <c r="P666" s="7"/>
      <c r="Q666" s="6"/>
    </row>
    <row r="667" spans="1:17" s="4" customFormat="1">
      <c r="A667" s="97"/>
      <c r="B667" s="97"/>
      <c r="C667" s="98"/>
      <c r="D667" s="99"/>
      <c r="E667" s="66"/>
      <c r="K667" s="5"/>
      <c r="L667" s="252"/>
      <c r="M667" s="5"/>
      <c r="N667" s="6"/>
      <c r="O667" s="5"/>
      <c r="P667" s="7"/>
      <c r="Q667" s="6"/>
    </row>
    <row r="668" spans="1:17" s="4" customFormat="1">
      <c r="A668" s="97"/>
      <c r="B668" s="97"/>
      <c r="C668" s="98"/>
      <c r="D668" s="99"/>
      <c r="E668" s="66"/>
      <c r="K668" s="5"/>
      <c r="L668" s="252"/>
      <c r="M668" s="5"/>
      <c r="N668" s="6"/>
      <c r="O668" s="5"/>
      <c r="P668" s="7"/>
      <c r="Q668" s="6"/>
    </row>
    <row r="669" spans="1:17">
      <c r="E669" s="66"/>
    </row>
    <row r="670" spans="1:17">
      <c r="E670" s="66"/>
    </row>
    <row r="671" spans="1:17">
      <c r="E671" s="66"/>
    </row>
    <row r="672" spans="1:17">
      <c r="E672" s="66"/>
    </row>
    <row r="673" spans="1:17">
      <c r="E673" s="66"/>
    </row>
    <row r="674" spans="1:17" s="4" customFormat="1">
      <c r="A674" s="97"/>
      <c r="B674" s="97"/>
      <c r="C674" s="98"/>
      <c r="D674" s="99"/>
      <c r="E674" s="66"/>
      <c r="K674" s="5"/>
      <c r="L674" s="252"/>
      <c r="M674" s="5"/>
      <c r="N674" s="6"/>
      <c r="O674" s="5"/>
      <c r="P674" s="7"/>
      <c r="Q674" s="6"/>
    </row>
    <row r="675" spans="1:17" s="4" customFormat="1">
      <c r="A675" s="97"/>
      <c r="B675" s="97"/>
      <c r="C675" s="98"/>
      <c r="D675" s="99"/>
      <c r="E675" s="66"/>
      <c r="K675" s="5"/>
      <c r="L675" s="252"/>
      <c r="M675" s="5"/>
      <c r="N675" s="6"/>
      <c r="O675" s="5"/>
      <c r="P675" s="7"/>
      <c r="Q675" s="6"/>
    </row>
    <row r="676" spans="1:17" s="4" customFormat="1">
      <c r="A676" s="97"/>
      <c r="B676" s="97"/>
      <c r="C676" s="98"/>
      <c r="D676" s="99"/>
      <c r="E676" s="66"/>
      <c r="K676" s="5"/>
      <c r="L676" s="252"/>
      <c r="M676" s="5"/>
      <c r="N676" s="6"/>
      <c r="O676" s="5"/>
      <c r="P676" s="7"/>
      <c r="Q676" s="6"/>
    </row>
    <row r="677" spans="1:17" s="4" customFormat="1">
      <c r="A677" s="97"/>
      <c r="B677" s="97"/>
      <c r="C677" s="98"/>
      <c r="D677" s="99"/>
      <c r="E677" s="66"/>
      <c r="K677" s="5"/>
      <c r="L677" s="252"/>
      <c r="M677" s="5"/>
      <c r="N677" s="6"/>
      <c r="O677" s="5"/>
      <c r="P677" s="7"/>
      <c r="Q677" s="6"/>
    </row>
    <row r="678" spans="1:17" s="4" customFormat="1">
      <c r="A678" s="97"/>
      <c r="B678" s="97"/>
      <c r="C678" s="98"/>
      <c r="D678" s="99"/>
      <c r="E678" s="66"/>
      <c r="K678" s="5"/>
      <c r="L678" s="252"/>
      <c r="M678" s="5"/>
      <c r="N678" s="6"/>
      <c r="O678" s="5"/>
      <c r="P678" s="7"/>
      <c r="Q678" s="6"/>
    </row>
    <row r="679" spans="1:17" s="4" customFormat="1">
      <c r="A679" s="97"/>
      <c r="B679" s="97"/>
      <c r="C679" s="98"/>
      <c r="D679" s="99"/>
      <c r="E679" s="66"/>
      <c r="K679" s="5"/>
      <c r="L679" s="252"/>
      <c r="M679" s="5"/>
      <c r="N679" s="6"/>
      <c r="O679" s="5"/>
      <c r="P679" s="7"/>
      <c r="Q679" s="6"/>
    </row>
    <row r="680" spans="1:17" s="4" customFormat="1">
      <c r="A680" s="97"/>
      <c r="B680" s="97"/>
      <c r="C680" s="98"/>
      <c r="D680" s="99"/>
      <c r="E680" s="66"/>
      <c r="K680" s="5"/>
      <c r="L680" s="252"/>
      <c r="M680" s="5"/>
      <c r="N680" s="6"/>
      <c r="O680" s="5"/>
      <c r="P680" s="7"/>
      <c r="Q680" s="6"/>
    </row>
    <row r="681" spans="1:17" s="4" customFormat="1">
      <c r="A681" s="97"/>
      <c r="B681" s="97"/>
      <c r="C681" s="98"/>
      <c r="D681" s="99"/>
      <c r="E681" s="66"/>
      <c r="K681" s="5"/>
      <c r="L681" s="252"/>
      <c r="M681" s="5"/>
      <c r="N681" s="6"/>
      <c r="O681" s="5"/>
      <c r="P681" s="7"/>
      <c r="Q681" s="6"/>
    </row>
    <row r="682" spans="1:17" s="4" customFormat="1">
      <c r="A682" s="97"/>
      <c r="B682" s="97"/>
      <c r="C682" s="98"/>
      <c r="D682" s="99"/>
      <c r="E682" s="66"/>
      <c r="K682" s="5"/>
      <c r="L682" s="252"/>
      <c r="M682" s="5"/>
      <c r="N682" s="6"/>
      <c r="O682" s="5"/>
      <c r="P682" s="7"/>
      <c r="Q682" s="6"/>
    </row>
    <row r="683" spans="1:17" s="4" customFormat="1">
      <c r="A683" s="97"/>
      <c r="B683" s="97"/>
      <c r="C683" s="98"/>
      <c r="D683" s="99"/>
      <c r="E683" s="66"/>
      <c r="K683" s="5"/>
      <c r="L683" s="252"/>
      <c r="M683" s="5"/>
      <c r="N683" s="6"/>
      <c r="O683" s="5"/>
      <c r="P683" s="7"/>
      <c r="Q683" s="6"/>
    </row>
    <row r="684" spans="1:17" s="4" customFormat="1">
      <c r="A684" s="97"/>
      <c r="B684" s="97"/>
      <c r="C684" s="98"/>
      <c r="D684" s="99"/>
      <c r="E684" s="66"/>
      <c r="K684" s="5"/>
      <c r="L684" s="252"/>
      <c r="M684" s="5"/>
      <c r="N684" s="6"/>
      <c r="O684" s="5"/>
      <c r="P684" s="7"/>
      <c r="Q684" s="6"/>
    </row>
    <row r="685" spans="1:17" s="4" customFormat="1">
      <c r="A685" s="97"/>
      <c r="B685" s="97"/>
      <c r="C685" s="98"/>
      <c r="D685" s="99"/>
      <c r="E685" s="66"/>
      <c r="K685" s="5"/>
      <c r="L685" s="252"/>
      <c r="M685" s="5"/>
      <c r="N685" s="6"/>
      <c r="O685" s="5"/>
      <c r="P685" s="7"/>
      <c r="Q685" s="6"/>
    </row>
    <row r="686" spans="1:17" s="4" customFormat="1">
      <c r="A686" s="97"/>
      <c r="B686" s="97"/>
      <c r="C686" s="98"/>
      <c r="D686" s="99"/>
      <c r="E686" s="66"/>
      <c r="K686" s="5"/>
      <c r="L686" s="252"/>
      <c r="M686" s="5"/>
      <c r="N686" s="6"/>
      <c r="O686" s="5"/>
      <c r="P686" s="7"/>
      <c r="Q686" s="6"/>
    </row>
    <row r="687" spans="1:17" s="4" customFormat="1">
      <c r="A687" s="97"/>
      <c r="B687" s="97"/>
      <c r="C687" s="98"/>
      <c r="D687" s="99"/>
      <c r="E687" s="66"/>
      <c r="K687" s="5"/>
      <c r="L687" s="252"/>
      <c r="M687" s="5"/>
      <c r="N687" s="6"/>
      <c r="O687" s="5"/>
      <c r="P687" s="7"/>
      <c r="Q687" s="6"/>
    </row>
    <row r="688" spans="1:17" s="4" customFormat="1">
      <c r="A688" s="97"/>
      <c r="B688" s="97"/>
      <c r="C688" s="98"/>
      <c r="D688" s="99"/>
      <c r="E688" s="66"/>
      <c r="K688" s="5"/>
      <c r="L688" s="252"/>
      <c r="M688" s="5"/>
      <c r="N688" s="6"/>
      <c r="O688" s="5"/>
      <c r="P688" s="7"/>
      <c r="Q688" s="6"/>
    </row>
    <row r="689" spans="1:17" s="4" customFormat="1">
      <c r="A689" s="97"/>
      <c r="B689" s="97"/>
      <c r="C689" s="98"/>
      <c r="D689" s="99"/>
      <c r="E689" s="66"/>
      <c r="K689" s="5"/>
      <c r="L689" s="252"/>
      <c r="M689" s="5"/>
      <c r="N689" s="6"/>
      <c r="O689" s="5"/>
      <c r="P689" s="7"/>
      <c r="Q689" s="6"/>
    </row>
    <row r="690" spans="1:17" s="4" customFormat="1">
      <c r="A690" s="97"/>
      <c r="B690" s="97"/>
      <c r="C690" s="98"/>
      <c r="D690" s="99"/>
      <c r="E690" s="66"/>
      <c r="K690" s="5"/>
      <c r="L690" s="252"/>
      <c r="M690" s="5"/>
      <c r="N690" s="6"/>
      <c r="O690" s="5"/>
      <c r="P690" s="7"/>
      <c r="Q690" s="6"/>
    </row>
    <row r="691" spans="1:17" s="4" customFormat="1">
      <c r="A691" s="97"/>
      <c r="B691" s="97"/>
      <c r="C691" s="98"/>
      <c r="D691" s="99"/>
      <c r="E691" s="66"/>
      <c r="K691" s="5"/>
      <c r="L691" s="252"/>
      <c r="M691" s="5"/>
      <c r="N691" s="6"/>
      <c r="O691" s="5"/>
      <c r="P691" s="7"/>
      <c r="Q691" s="6"/>
    </row>
    <row r="692" spans="1:17" s="4" customFormat="1">
      <c r="A692" s="97"/>
      <c r="B692" s="97"/>
      <c r="C692" s="98"/>
      <c r="D692" s="99"/>
      <c r="E692" s="66"/>
      <c r="K692" s="5"/>
      <c r="L692" s="252"/>
      <c r="M692" s="5"/>
      <c r="N692" s="6"/>
      <c r="O692" s="5"/>
      <c r="P692" s="7"/>
      <c r="Q692" s="6"/>
    </row>
    <row r="693" spans="1:17" s="4" customFormat="1">
      <c r="A693" s="97"/>
      <c r="B693" s="97"/>
      <c r="C693" s="98"/>
      <c r="D693" s="99"/>
      <c r="E693" s="66"/>
      <c r="K693" s="5"/>
      <c r="L693" s="252"/>
      <c r="M693" s="5"/>
      <c r="N693" s="6"/>
      <c r="O693" s="5"/>
      <c r="P693" s="7"/>
      <c r="Q693" s="6"/>
    </row>
    <row r="694" spans="1:17" s="4" customFormat="1">
      <c r="A694" s="97"/>
      <c r="B694" s="97"/>
      <c r="C694" s="98"/>
      <c r="D694" s="99"/>
      <c r="E694" s="66"/>
      <c r="K694" s="5"/>
      <c r="L694" s="252"/>
      <c r="M694" s="5"/>
      <c r="N694" s="6"/>
      <c r="O694" s="5"/>
      <c r="P694" s="7"/>
      <c r="Q694" s="6"/>
    </row>
    <row r="695" spans="1:17" s="4" customFormat="1">
      <c r="A695" s="97"/>
      <c r="B695" s="97"/>
      <c r="C695" s="98"/>
      <c r="D695" s="99"/>
      <c r="E695" s="66"/>
      <c r="K695" s="5"/>
      <c r="L695" s="252"/>
      <c r="M695" s="5"/>
      <c r="N695" s="6"/>
      <c r="O695" s="5"/>
      <c r="P695" s="7"/>
      <c r="Q695" s="6"/>
    </row>
    <row r="696" spans="1:17" s="4" customFormat="1">
      <c r="A696" s="97"/>
      <c r="B696" s="97"/>
      <c r="C696" s="98"/>
      <c r="D696" s="99"/>
      <c r="E696" s="66"/>
      <c r="K696" s="5"/>
      <c r="L696" s="252"/>
      <c r="M696" s="5"/>
      <c r="N696" s="6"/>
      <c r="O696" s="5"/>
      <c r="P696" s="7"/>
      <c r="Q696" s="6"/>
    </row>
    <row r="697" spans="1:17" s="4" customFormat="1">
      <c r="A697" s="97"/>
      <c r="B697" s="97"/>
      <c r="C697" s="98"/>
      <c r="D697" s="99"/>
      <c r="E697" s="66"/>
      <c r="K697" s="5"/>
      <c r="L697" s="252"/>
      <c r="M697" s="5"/>
      <c r="N697" s="6"/>
      <c r="O697" s="5"/>
      <c r="P697" s="7"/>
      <c r="Q697" s="6"/>
    </row>
    <row r="698" spans="1:17" s="4" customFormat="1">
      <c r="A698" s="97"/>
      <c r="B698" s="97"/>
      <c r="C698" s="98"/>
      <c r="D698" s="99"/>
      <c r="E698" s="66"/>
      <c r="K698" s="5"/>
      <c r="L698" s="252"/>
      <c r="M698" s="5"/>
      <c r="N698" s="6"/>
      <c r="O698" s="5"/>
      <c r="P698" s="7"/>
      <c r="Q698" s="6"/>
    </row>
    <row r="699" spans="1:17" s="4" customFormat="1">
      <c r="A699" s="97"/>
      <c r="B699" s="97"/>
      <c r="C699" s="98"/>
      <c r="D699" s="99"/>
      <c r="E699" s="66"/>
      <c r="K699" s="5"/>
      <c r="L699" s="252"/>
      <c r="M699" s="5"/>
      <c r="N699" s="6"/>
      <c r="O699" s="5"/>
      <c r="P699" s="7"/>
      <c r="Q699" s="6"/>
    </row>
    <row r="700" spans="1:17" s="4" customFormat="1">
      <c r="A700" s="97"/>
      <c r="B700" s="97"/>
      <c r="C700" s="98"/>
      <c r="D700" s="99"/>
      <c r="E700" s="66"/>
      <c r="K700" s="5"/>
      <c r="L700" s="252"/>
      <c r="M700" s="5"/>
      <c r="N700" s="6"/>
      <c r="O700" s="5"/>
      <c r="P700" s="7"/>
      <c r="Q700" s="6"/>
    </row>
    <row r="701" spans="1:17" s="4" customFormat="1">
      <c r="A701" s="97"/>
      <c r="B701" s="97"/>
      <c r="C701" s="98"/>
      <c r="D701" s="99"/>
      <c r="E701" s="66"/>
      <c r="K701" s="5"/>
      <c r="L701" s="252"/>
      <c r="M701" s="5"/>
      <c r="N701" s="6"/>
      <c r="O701" s="5"/>
      <c r="P701" s="7"/>
      <c r="Q701" s="6"/>
    </row>
    <row r="702" spans="1:17" s="4" customFormat="1">
      <c r="A702" s="97"/>
      <c r="B702" s="97"/>
      <c r="C702" s="98"/>
      <c r="D702" s="99"/>
      <c r="E702" s="66"/>
      <c r="K702" s="5"/>
      <c r="L702" s="252"/>
      <c r="M702" s="5"/>
      <c r="N702" s="6"/>
      <c r="O702" s="5"/>
      <c r="P702" s="7"/>
      <c r="Q702" s="6"/>
    </row>
    <row r="703" spans="1:17" s="4" customFormat="1">
      <c r="A703" s="97"/>
      <c r="B703" s="97"/>
      <c r="C703" s="98"/>
      <c r="D703" s="99"/>
      <c r="E703" s="66"/>
      <c r="K703" s="5"/>
      <c r="L703" s="252"/>
      <c r="M703" s="5"/>
      <c r="N703" s="6"/>
      <c r="O703" s="5"/>
      <c r="P703" s="7"/>
      <c r="Q703" s="6"/>
    </row>
    <row r="704" spans="1:17" s="4" customFormat="1">
      <c r="A704" s="97"/>
      <c r="B704" s="97"/>
      <c r="C704" s="98"/>
      <c r="D704" s="99"/>
      <c r="E704" s="66"/>
      <c r="K704" s="5"/>
      <c r="L704" s="252"/>
      <c r="M704" s="5"/>
      <c r="N704" s="6"/>
      <c r="O704" s="5"/>
      <c r="P704" s="7"/>
      <c r="Q704" s="6"/>
    </row>
    <row r="705" spans="1:17" s="4" customFormat="1">
      <c r="A705" s="97"/>
      <c r="B705" s="97"/>
      <c r="C705" s="98"/>
      <c r="D705" s="99"/>
      <c r="E705" s="66"/>
      <c r="K705" s="5"/>
      <c r="L705" s="252"/>
      <c r="M705" s="5"/>
      <c r="N705" s="6"/>
      <c r="O705" s="5"/>
      <c r="P705" s="7"/>
      <c r="Q705" s="6"/>
    </row>
    <row r="706" spans="1:17" s="4" customFormat="1">
      <c r="A706" s="97"/>
      <c r="B706" s="97"/>
      <c r="C706" s="98"/>
      <c r="D706" s="99"/>
      <c r="E706" s="66"/>
      <c r="K706" s="5"/>
      <c r="L706" s="252"/>
      <c r="M706" s="5"/>
      <c r="N706" s="6"/>
      <c r="O706" s="5"/>
      <c r="P706" s="7"/>
      <c r="Q706" s="6"/>
    </row>
    <row r="707" spans="1:17" s="4" customFormat="1">
      <c r="A707" s="97"/>
      <c r="B707" s="97"/>
      <c r="C707" s="98"/>
      <c r="D707" s="99"/>
      <c r="E707" s="66"/>
      <c r="K707" s="5"/>
      <c r="L707" s="252"/>
      <c r="M707" s="5"/>
      <c r="N707" s="6"/>
      <c r="O707" s="5"/>
      <c r="P707" s="7"/>
      <c r="Q707" s="6"/>
    </row>
    <row r="708" spans="1:17" s="4" customFormat="1">
      <c r="A708" s="97"/>
      <c r="B708" s="97"/>
      <c r="C708" s="98"/>
      <c r="D708" s="99"/>
      <c r="E708" s="66"/>
      <c r="K708" s="5"/>
      <c r="L708" s="252"/>
      <c r="M708" s="5"/>
      <c r="N708" s="6"/>
      <c r="O708" s="5"/>
      <c r="P708" s="7"/>
      <c r="Q708" s="6"/>
    </row>
    <row r="709" spans="1:17" s="4" customFormat="1">
      <c r="A709" s="97"/>
      <c r="B709" s="97"/>
      <c r="C709" s="98"/>
      <c r="D709" s="99"/>
      <c r="E709" s="66"/>
      <c r="K709" s="5"/>
      <c r="L709" s="252"/>
      <c r="M709" s="5"/>
      <c r="N709" s="6"/>
      <c r="O709" s="5"/>
      <c r="P709" s="7"/>
      <c r="Q709" s="6"/>
    </row>
    <row r="710" spans="1:17" s="4" customFormat="1">
      <c r="A710" s="97"/>
      <c r="B710" s="97"/>
      <c r="C710" s="98"/>
      <c r="D710" s="99"/>
      <c r="E710" s="66"/>
      <c r="K710" s="5"/>
      <c r="L710" s="252"/>
      <c r="M710" s="5"/>
      <c r="N710" s="6"/>
      <c r="O710" s="5"/>
      <c r="P710" s="7"/>
      <c r="Q710" s="6"/>
    </row>
    <row r="711" spans="1:17" s="4" customFormat="1">
      <c r="A711" s="97"/>
      <c r="B711" s="97"/>
      <c r="C711" s="98"/>
      <c r="D711" s="99"/>
      <c r="E711" s="66"/>
      <c r="K711" s="5"/>
      <c r="L711" s="252"/>
      <c r="M711" s="5"/>
      <c r="N711" s="6"/>
      <c r="O711" s="5"/>
      <c r="P711" s="7"/>
      <c r="Q711" s="6"/>
    </row>
    <row r="712" spans="1:17" s="4" customFormat="1">
      <c r="A712" s="97"/>
      <c r="B712" s="97"/>
      <c r="C712" s="98"/>
      <c r="D712" s="99"/>
      <c r="E712" s="66"/>
      <c r="K712" s="5"/>
      <c r="L712" s="252"/>
      <c r="M712" s="5"/>
      <c r="N712" s="6"/>
      <c r="O712" s="5"/>
      <c r="P712" s="7"/>
      <c r="Q712" s="6"/>
    </row>
    <row r="713" spans="1:17" s="4" customFormat="1">
      <c r="A713" s="97"/>
      <c r="B713" s="97"/>
      <c r="C713" s="98"/>
      <c r="D713" s="99"/>
      <c r="E713" s="66"/>
      <c r="K713" s="5"/>
      <c r="L713" s="252"/>
      <c r="M713" s="5"/>
      <c r="N713" s="6"/>
      <c r="O713" s="5"/>
      <c r="P713" s="7"/>
      <c r="Q713" s="6"/>
    </row>
    <row r="714" spans="1:17" s="4" customFormat="1">
      <c r="A714" s="97"/>
      <c r="B714" s="97"/>
      <c r="C714" s="98"/>
      <c r="D714" s="99"/>
      <c r="E714" s="66"/>
      <c r="K714" s="5"/>
      <c r="L714" s="252"/>
      <c r="M714" s="5"/>
      <c r="N714" s="6"/>
      <c r="O714" s="5"/>
      <c r="P714" s="7"/>
      <c r="Q714" s="6"/>
    </row>
    <row r="715" spans="1:17" s="4" customFormat="1">
      <c r="A715" s="97"/>
      <c r="B715" s="97"/>
      <c r="C715" s="98"/>
      <c r="D715" s="99"/>
      <c r="E715" s="66"/>
      <c r="K715" s="5"/>
      <c r="L715" s="252"/>
      <c r="M715" s="5"/>
      <c r="N715" s="6"/>
      <c r="O715" s="5"/>
      <c r="P715" s="7"/>
      <c r="Q715" s="6"/>
    </row>
    <row r="716" spans="1:17" s="4" customFormat="1">
      <c r="A716" s="97"/>
      <c r="B716" s="97"/>
      <c r="C716" s="98"/>
      <c r="D716" s="99"/>
      <c r="E716" s="66"/>
      <c r="K716" s="5"/>
      <c r="L716" s="252"/>
      <c r="M716" s="5"/>
      <c r="N716" s="6"/>
      <c r="O716" s="5"/>
      <c r="P716" s="7"/>
      <c r="Q716" s="6"/>
    </row>
    <row r="717" spans="1:17" s="4" customFormat="1">
      <c r="A717" s="97"/>
      <c r="B717" s="97"/>
      <c r="C717" s="98"/>
      <c r="D717" s="99"/>
      <c r="E717" s="66"/>
      <c r="K717" s="5"/>
      <c r="L717" s="252"/>
      <c r="M717" s="5"/>
      <c r="N717" s="6"/>
      <c r="O717" s="5"/>
      <c r="P717" s="7"/>
      <c r="Q717" s="6"/>
    </row>
    <row r="718" spans="1:17" s="4" customFormat="1">
      <c r="A718" s="97"/>
      <c r="B718" s="97"/>
      <c r="C718" s="98"/>
      <c r="D718" s="99"/>
      <c r="E718" s="66"/>
      <c r="K718" s="5"/>
      <c r="L718" s="252"/>
      <c r="M718" s="5"/>
      <c r="N718" s="6"/>
      <c r="O718" s="5"/>
      <c r="P718" s="7"/>
      <c r="Q718" s="6"/>
    </row>
    <row r="719" spans="1:17" s="4" customFormat="1">
      <c r="A719" s="97"/>
      <c r="B719" s="97"/>
      <c r="C719" s="98"/>
      <c r="D719" s="99"/>
      <c r="E719" s="66"/>
      <c r="K719" s="5"/>
      <c r="L719" s="252"/>
      <c r="M719" s="5"/>
      <c r="N719" s="6"/>
      <c r="O719" s="5"/>
      <c r="P719" s="7"/>
      <c r="Q719" s="6"/>
    </row>
    <row r="720" spans="1:17" s="4" customFormat="1">
      <c r="A720" s="97"/>
      <c r="B720" s="97"/>
      <c r="C720" s="98"/>
      <c r="D720" s="99"/>
      <c r="E720" s="66"/>
      <c r="K720" s="5"/>
      <c r="L720" s="252"/>
      <c r="M720" s="5"/>
      <c r="N720" s="6"/>
      <c r="O720" s="5"/>
      <c r="P720" s="7"/>
      <c r="Q720" s="6"/>
    </row>
    <row r="721" spans="1:17" s="4" customFormat="1">
      <c r="A721" s="97"/>
      <c r="B721" s="97"/>
      <c r="C721" s="98"/>
      <c r="D721" s="99"/>
      <c r="E721" s="66"/>
      <c r="K721" s="5"/>
      <c r="L721" s="252"/>
      <c r="M721" s="5"/>
      <c r="N721" s="6"/>
      <c r="O721" s="5"/>
      <c r="P721" s="7"/>
      <c r="Q721" s="6"/>
    </row>
  </sheetData>
  <autoFilter ref="O7:Q551"/>
  <mergeCells count="12">
    <mergeCell ref="A2:J2"/>
    <mergeCell ref="A4:E4"/>
    <mergeCell ref="F10:F12"/>
    <mergeCell ref="G10:G12"/>
    <mergeCell ref="H10:H12"/>
    <mergeCell ref="I10:I12"/>
    <mergeCell ref="J10:J12"/>
    <mergeCell ref="F17:F18"/>
    <mergeCell ref="G17:G18"/>
    <mergeCell ref="H17:H18"/>
    <mergeCell ref="I17:I18"/>
    <mergeCell ref="J17:J18"/>
  </mergeCells>
  <pageMargins left="0.31" right="0.19685039370078741" top="0.4" bottom="0.19" header="0.22" footer="0.15"/>
  <pageSetup paperSize="9" scale="50" fitToHeight="0" orientation="landscape" r:id="rId1"/>
  <headerFooter alignWithMargins="0">
    <oddHeader>&amp;R&amp;P</oddHeader>
  </headerFooter>
  <colBreaks count="1" manualBreakCount="1">
    <brk id="5" max="549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8" tint="0.39997558519241921"/>
    <pageSetUpPr fitToPage="1"/>
  </sheetPr>
  <dimension ref="A1:B1646"/>
  <sheetViews>
    <sheetView view="pageBreakPreview" topLeftCell="A784" zoomScale="118" zoomScaleNormal="100" zoomScaleSheetLayoutView="118" workbookViewId="0">
      <selection activeCell="A796" sqref="A796"/>
    </sheetView>
  </sheetViews>
  <sheetFormatPr defaultColWidth="13.7109375" defaultRowHeight="15.75"/>
  <cols>
    <col min="1" max="1" width="56.42578125" style="648" customWidth="1"/>
    <col min="2" max="2" width="13.7109375" style="649" customWidth="1"/>
    <col min="3" max="16384" width="13.7109375" style="628"/>
  </cols>
  <sheetData>
    <row r="1" spans="1:2" s="568" customFormat="1">
      <c r="A1" s="566"/>
      <c r="B1" s="567"/>
    </row>
    <row r="2" spans="1:2" s="568" customFormat="1" ht="18.75">
      <c r="A2" s="655" t="s">
        <v>2399</v>
      </c>
      <c r="B2" s="655"/>
    </row>
    <row r="3" spans="1:2" s="568" customFormat="1" ht="18.75">
      <c r="A3" s="655" t="s">
        <v>2400</v>
      </c>
      <c r="B3" s="655"/>
    </row>
    <row r="4" spans="1:2" s="568" customFormat="1" ht="16.5" thickBot="1">
      <c r="A4" s="569"/>
      <c r="B4" s="570"/>
    </row>
    <row r="5" spans="1:2" s="568" customFormat="1" ht="16.5" thickBot="1">
      <c r="A5" s="572" t="s">
        <v>2401</v>
      </c>
      <c r="B5" s="573" t="s">
        <v>1228</v>
      </c>
    </row>
    <row r="6" spans="1:2" s="576" customFormat="1" ht="16.5" thickBot="1">
      <c r="A6" s="574">
        <v>1</v>
      </c>
      <c r="B6" s="575">
        <v>5</v>
      </c>
    </row>
    <row r="7" spans="1:2" s="568" customFormat="1">
      <c r="A7" s="577" t="s">
        <v>2402</v>
      </c>
      <c r="B7" s="578" t="s">
        <v>2403</v>
      </c>
    </row>
    <row r="8" spans="1:2" s="568" customFormat="1">
      <c r="A8" s="362" t="s">
        <v>2404</v>
      </c>
      <c r="B8" s="580" t="s">
        <v>2403</v>
      </c>
    </row>
    <row r="9" spans="1:2" s="568" customFormat="1" ht="38.25">
      <c r="A9" s="582" t="s">
        <v>2405</v>
      </c>
      <c r="B9" s="583" t="s">
        <v>2403</v>
      </c>
    </row>
    <row r="10" spans="1:2" s="568" customFormat="1">
      <c r="A10" s="376" t="s">
        <v>935</v>
      </c>
      <c r="B10" s="358" t="s">
        <v>936</v>
      </c>
    </row>
    <row r="11" spans="1:2" s="568" customFormat="1" ht="25.5">
      <c r="A11" s="376" t="s">
        <v>939</v>
      </c>
      <c r="B11" s="358" t="s">
        <v>940</v>
      </c>
    </row>
    <row r="12" spans="1:2" s="568" customFormat="1" ht="25.5">
      <c r="A12" s="376" t="s">
        <v>942</v>
      </c>
      <c r="B12" s="358" t="s">
        <v>943</v>
      </c>
    </row>
    <row r="13" spans="1:2" s="568" customFormat="1" ht="25.5">
      <c r="A13" s="363" t="s">
        <v>2406</v>
      </c>
      <c r="B13" s="358" t="s">
        <v>943</v>
      </c>
    </row>
    <row r="14" spans="1:2" s="568" customFormat="1" ht="25.5">
      <c r="A14" s="376" t="s">
        <v>2407</v>
      </c>
      <c r="B14" s="358" t="s">
        <v>943</v>
      </c>
    </row>
    <row r="15" spans="1:2" s="568" customFormat="1">
      <c r="A15" s="376" t="s">
        <v>2408</v>
      </c>
      <c r="B15" s="358" t="s">
        <v>943</v>
      </c>
    </row>
    <row r="16" spans="1:2" s="568" customFormat="1" ht="25.5">
      <c r="A16" s="363" t="s">
        <v>945</v>
      </c>
      <c r="B16" s="358" t="s">
        <v>946</v>
      </c>
    </row>
    <row r="17" spans="1:2" s="568" customFormat="1" ht="25.5">
      <c r="A17" s="363" t="s">
        <v>2406</v>
      </c>
      <c r="B17" s="358" t="s">
        <v>946</v>
      </c>
    </row>
    <row r="18" spans="1:2" s="568" customFormat="1" ht="25.5">
      <c r="A18" s="363" t="s">
        <v>1466</v>
      </c>
      <c r="B18" s="358" t="s">
        <v>951</v>
      </c>
    </row>
    <row r="19" spans="1:2" s="568" customFormat="1" ht="25.5">
      <c r="A19" s="376" t="s">
        <v>942</v>
      </c>
      <c r="B19" s="358" t="s">
        <v>952</v>
      </c>
    </row>
    <row r="20" spans="1:2" s="568" customFormat="1" ht="25.5">
      <c r="A20" s="363" t="s">
        <v>2406</v>
      </c>
      <c r="B20" s="358" t="s">
        <v>952</v>
      </c>
    </row>
    <row r="21" spans="1:2" s="568" customFormat="1" ht="25.5">
      <c r="A21" s="363" t="s">
        <v>945</v>
      </c>
      <c r="B21" s="358" t="s">
        <v>954</v>
      </c>
    </row>
    <row r="22" spans="1:2" s="568" customFormat="1" ht="25.5">
      <c r="A22" s="363" t="s">
        <v>2406</v>
      </c>
      <c r="B22" s="358" t="s">
        <v>954</v>
      </c>
    </row>
    <row r="23" spans="1:2" s="568" customFormat="1">
      <c r="A23" s="363" t="s">
        <v>956</v>
      </c>
      <c r="B23" s="358" t="s">
        <v>957</v>
      </c>
    </row>
    <row r="24" spans="1:2" s="568" customFormat="1" ht="25.5">
      <c r="A24" s="376" t="s">
        <v>942</v>
      </c>
      <c r="B24" s="358" t="s">
        <v>958</v>
      </c>
    </row>
    <row r="25" spans="1:2" s="568" customFormat="1" ht="25.5">
      <c r="A25" s="363" t="s">
        <v>2406</v>
      </c>
      <c r="B25" s="358" t="s">
        <v>958</v>
      </c>
    </row>
    <row r="26" spans="1:2" s="568" customFormat="1" ht="25.5">
      <c r="A26" s="363" t="s">
        <v>945</v>
      </c>
      <c r="B26" s="358" t="s">
        <v>960</v>
      </c>
    </row>
    <row r="27" spans="1:2" s="568" customFormat="1" ht="25.5">
      <c r="A27" s="363" t="s">
        <v>2406</v>
      </c>
      <c r="B27" s="358" t="s">
        <v>960</v>
      </c>
    </row>
    <row r="28" spans="1:2" s="570" customFormat="1">
      <c r="A28" s="362" t="s">
        <v>2409</v>
      </c>
      <c r="B28" s="580" t="s">
        <v>2403</v>
      </c>
    </row>
    <row r="29" spans="1:2" s="570" customFormat="1">
      <c r="A29" s="582" t="s">
        <v>2410</v>
      </c>
      <c r="B29" s="583" t="s">
        <v>2403</v>
      </c>
    </row>
    <row r="30" spans="1:2" s="568" customFormat="1">
      <c r="A30" s="376" t="s">
        <v>1023</v>
      </c>
      <c r="B30" s="358" t="s">
        <v>963</v>
      </c>
    </row>
    <row r="31" spans="1:2" s="568" customFormat="1" ht="25.5">
      <c r="A31" s="376" t="s">
        <v>790</v>
      </c>
      <c r="B31" s="358" t="s">
        <v>1802</v>
      </c>
    </row>
    <row r="32" spans="1:2" s="568" customFormat="1" ht="25.5">
      <c r="A32" s="376" t="s">
        <v>2407</v>
      </c>
      <c r="B32" s="358" t="s">
        <v>1802</v>
      </c>
    </row>
    <row r="33" spans="1:2" s="568" customFormat="1">
      <c r="A33" s="582" t="s">
        <v>2411</v>
      </c>
      <c r="B33" s="583" t="s">
        <v>2403</v>
      </c>
    </row>
    <row r="34" spans="1:2" s="568" customFormat="1">
      <c r="A34" s="361" t="s">
        <v>2412</v>
      </c>
      <c r="B34" s="578" t="s">
        <v>2403</v>
      </c>
    </row>
    <row r="35" spans="1:2" s="568" customFormat="1" ht="25.5">
      <c r="A35" s="582" t="s">
        <v>2413</v>
      </c>
      <c r="B35" s="583" t="s">
        <v>2403</v>
      </c>
    </row>
    <row r="36" spans="1:2" s="568" customFormat="1">
      <c r="A36" s="379" t="s">
        <v>973</v>
      </c>
      <c r="B36" s="358" t="s">
        <v>974</v>
      </c>
    </row>
    <row r="37" spans="1:2" s="568" customFormat="1">
      <c r="A37" s="376" t="s">
        <v>950</v>
      </c>
      <c r="B37" s="358" t="s">
        <v>1008</v>
      </c>
    </row>
    <row r="38" spans="1:2" s="568" customFormat="1" ht="25.5">
      <c r="A38" s="376" t="s">
        <v>942</v>
      </c>
      <c r="B38" s="358" t="s">
        <v>1009</v>
      </c>
    </row>
    <row r="39" spans="1:2" s="568" customFormat="1" ht="25.5">
      <c r="A39" s="363" t="s">
        <v>2406</v>
      </c>
      <c r="B39" s="358" t="s">
        <v>1009</v>
      </c>
    </row>
    <row r="40" spans="1:2" s="568" customFormat="1" ht="25.5">
      <c r="A40" s="376" t="s">
        <v>945</v>
      </c>
      <c r="B40" s="358" t="s">
        <v>1011</v>
      </c>
    </row>
    <row r="41" spans="1:2" s="568" customFormat="1" ht="25.5">
      <c r="A41" s="363" t="s">
        <v>2406</v>
      </c>
      <c r="B41" s="358" t="s">
        <v>1011</v>
      </c>
    </row>
    <row r="42" spans="1:2" s="568" customFormat="1" ht="38.25">
      <c r="A42" s="582" t="s">
        <v>2414</v>
      </c>
      <c r="B42" s="583" t="s">
        <v>2403</v>
      </c>
    </row>
    <row r="43" spans="1:2" s="568" customFormat="1" ht="25.5">
      <c r="A43" s="379" t="s">
        <v>976</v>
      </c>
      <c r="B43" s="358" t="s">
        <v>977</v>
      </c>
    </row>
    <row r="44" spans="1:2" s="568" customFormat="1" ht="25.5">
      <c r="A44" s="379" t="s">
        <v>942</v>
      </c>
      <c r="B44" s="381" t="s">
        <v>979</v>
      </c>
    </row>
    <row r="45" spans="1:2" s="568" customFormat="1" ht="25.5">
      <c r="A45" s="363" t="s">
        <v>2406</v>
      </c>
      <c r="B45" s="381" t="s">
        <v>979</v>
      </c>
    </row>
    <row r="46" spans="1:2" s="568" customFormat="1" ht="25.5">
      <c r="A46" s="376" t="s">
        <v>2407</v>
      </c>
      <c r="B46" s="381" t="s">
        <v>979</v>
      </c>
    </row>
    <row r="47" spans="1:2" s="568" customFormat="1">
      <c r="A47" s="376" t="s">
        <v>2415</v>
      </c>
      <c r="B47" s="381" t="s">
        <v>979</v>
      </c>
    </row>
    <row r="48" spans="1:2" s="568" customFormat="1">
      <c r="A48" s="376" t="s">
        <v>2408</v>
      </c>
      <c r="B48" s="381" t="s">
        <v>979</v>
      </c>
    </row>
    <row r="49" spans="1:2" s="568" customFormat="1" ht="25.5">
      <c r="A49" s="379" t="s">
        <v>945</v>
      </c>
      <c r="B49" s="358" t="s">
        <v>981</v>
      </c>
    </row>
    <row r="50" spans="1:2" s="568" customFormat="1" ht="25.5">
      <c r="A50" s="363" t="s">
        <v>2406</v>
      </c>
      <c r="B50" s="358" t="s">
        <v>981</v>
      </c>
    </row>
    <row r="51" spans="1:2" s="568" customFormat="1" ht="51">
      <c r="A51" s="376" t="s">
        <v>1471</v>
      </c>
      <c r="B51" s="381" t="s">
        <v>1001</v>
      </c>
    </row>
    <row r="52" spans="1:2" s="568" customFormat="1" ht="25.5">
      <c r="A52" s="363" t="s">
        <v>2406</v>
      </c>
      <c r="B52" s="381" t="s">
        <v>1001</v>
      </c>
    </row>
    <row r="53" spans="1:2" s="568" customFormat="1" ht="25.5">
      <c r="A53" s="376" t="s">
        <v>2407</v>
      </c>
      <c r="B53" s="381" t="s">
        <v>1001</v>
      </c>
    </row>
    <row r="54" spans="1:2" s="568" customFormat="1" ht="38.25">
      <c r="A54" s="379" t="s">
        <v>1472</v>
      </c>
      <c r="B54" s="381" t="s">
        <v>1005</v>
      </c>
    </row>
    <row r="55" spans="1:2" s="568" customFormat="1" ht="25.5">
      <c r="A55" s="587" t="s">
        <v>2407</v>
      </c>
      <c r="B55" s="381" t="s">
        <v>1005</v>
      </c>
    </row>
    <row r="56" spans="1:2" s="568" customFormat="1">
      <c r="A56" s="582" t="s">
        <v>2416</v>
      </c>
      <c r="B56" s="583" t="s">
        <v>2403</v>
      </c>
    </row>
    <row r="57" spans="1:2" s="568" customFormat="1" ht="38.25">
      <c r="A57" s="376" t="s">
        <v>1521</v>
      </c>
      <c r="B57" s="358" t="s">
        <v>1522</v>
      </c>
    </row>
    <row r="58" spans="1:2" s="568" customFormat="1">
      <c r="A58" s="376" t="s">
        <v>1523</v>
      </c>
      <c r="B58" s="358" t="s">
        <v>1524</v>
      </c>
    </row>
    <row r="59" spans="1:2" s="568" customFormat="1" ht="38.25">
      <c r="A59" s="379" t="s">
        <v>1812</v>
      </c>
      <c r="B59" s="381" t="s">
        <v>1533</v>
      </c>
    </row>
    <row r="60" spans="1:2" s="568" customFormat="1" ht="25.5">
      <c r="A60" s="376" t="s">
        <v>2407</v>
      </c>
      <c r="B60" s="381" t="s">
        <v>1533</v>
      </c>
    </row>
    <row r="61" spans="1:2" s="568" customFormat="1">
      <c r="A61" s="582" t="s">
        <v>2417</v>
      </c>
      <c r="B61" s="583" t="s">
        <v>2403</v>
      </c>
    </row>
    <row r="62" spans="1:2" s="568" customFormat="1" ht="25.5">
      <c r="A62" s="379" t="s">
        <v>1737</v>
      </c>
      <c r="B62" s="358" t="s">
        <v>706</v>
      </c>
    </row>
    <row r="63" spans="1:2" s="568" customFormat="1" ht="25.5">
      <c r="A63" s="379" t="s">
        <v>1739</v>
      </c>
      <c r="B63" s="358" t="s">
        <v>723</v>
      </c>
    </row>
    <row r="64" spans="1:2" s="568" customFormat="1" ht="25.5">
      <c r="A64" s="376" t="s">
        <v>1744</v>
      </c>
      <c r="B64" s="358" t="s">
        <v>727</v>
      </c>
    </row>
    <row r="65" spans="1:2" s="568" customFormat="1" ht="38.25">
      <c r="A65" s="379" t="s">
        <v>1745</v>
      </c>
      <c r="B65" s="358" t="s">
        <v>728</v>
      </c>
    </row>
    <row r="66" spans="1:2" s="568" customFormat="1">
      <c r="A66" s="376" t="s">
        <v>2418</v>
      </c>
      <c r="B66" s="358" t="s">
        <v>728</v>
      </c>
    </row>
    <row r="67" spans="1:2" s="568" customFormat="1" ht="38.25">
      <c r="A67" s="379" t="s">
        <v>1746</v>
      </c>
      <c r="B67" s="358" t="s">
        <v>729</v>
      </c>
    </row>
    <row r="68" spans="1:2" s="568" customFormat="1" ht="38.25">
      <c r="A68" s="379" t="s">
        <v>1747</v>
      </c>
      <c r="B68" s="358" t="s">
        <v>734</v>
      </c>
    </row>
    <row r="69" spans="1:2" s="568" customFormat="1">
      <c r="A69" s="376" t="s">
        <v>2408</v>
      </c>
      <c r="B69" s="358" t="s">
        <v>734</v>
      </c>
    </row>
    <row r="70" spans="1:2" s="568" customFormat="1" ht="63.75">
      <c r="A70" s="379" t="s">
        <v>1748</v>
      </c>
      <c r="B70" s="358" t="s">
        <v>738</v>
      </c>
    </row>
    <row r="71" spans="1:2" s="568" customFormat="1" ht="25.5">
      <c r="A71" s="376" t="s">
        <v>2407</v>
      </c>
      <c r="B71" s="358" t="s">
        <v>738</v>
      </c>
    </row>
    <row r="72" spans="1:2" s="568" customFormat="1" ht="25.5">
      <c r="A72" s="379" t="s">
        <v>1749</v>
      </c>
      <c r="B72" s="358" t="s">
        <v>755</v>
      </c>
    </row>
    <row r="73" spans="1:2" s="568" customFormat="1" ht="25.5">
      <c r="A73" s="376" t="s">
        <v>2419</v>
      </c>
      <c r="B73" s="358" t="s">
        <v>766</v>
      </c>
    </row>
    <row r="74" spans="1:2" s="568" customFormat="1" ht="25.5">
      <c r="A74" s="379" t="s">
        <v>1430</v>
      </c>
      <c r="B74" s="358" t="s">
        <v>767</v>
      </c>
    </row>
    <row r="75" spans="1:2" s="568" customFormat="1" ht="38.25">
      <c r="A75" s="379" t="s">
        <v>769</v>
      </c>
      <c r="B75" s="358" t="s">
        <v>771</v>
      </c>
    </row>
    <row r="76" spans="1:2" s="568" customFormat="1" ht="25.5">
      <c r="A76" s="376" t="s">
        <v>2407</v>
      </c>
      <c r="B76" s="358" t="s">
        <v>771</v>
      </c>
    </row>
    <row r="77" spans="1:2" s="568" customFormat="1" ht="38.25">
      <c r="A77" s="379" t="s">
        <v>1753</v>
      </c>
      <c r="B77" s="358" t="s">
        <v>777</v>
      </c>
    </row>
    <row r="78" spans="1:2" s="568" customFormat="1" ht="25.5">
      <c r="A78" s="379" t="s">
        <v>779</v>
      </c>
      <c r="B78" s="358" t="s">
        <v>780</v>
      </c>
    </row>
    <row r="79" spans="1:2" s="568" customFormat="1" ht="38.25">
      <c r="A79" s="379" t="s">
        <v>1432</v>
      </c>
      <c r="B79" s="358" t="s">
        <v>781</v>
      </c>
    </row>
    <row r="80" spans="1:2" s="568" customFormat="1" ht="25.5">
      <c r="A80" s="379" t="s">
        <v>783</v>
      </c>
      <c r="B80" s="358" t="s">
        <v>785</v>
      </c>
    </row>
    <row r="81" spans="1:2" s="568" customFormat="1" ht="25.5">
      <c r="A81" s="376" t="s">
        <v>2407</v>
      </c>
      <c r="B81" s="358" t="s">
        <v>785</v>
      </c>
    </row>
    <row r="82" spans="1:2" s="568" customFormat="1" ht="38.25">
      <c r="A82" s="376" t="s">
        <v>1828</v>
      </c>
      <c r="B82" s="358" t="s">
        <v>2420</v>
      </c>
    </row>
    <row r="83" spans="1:2" s="568" customFormat="1" ht="25.5">
      <c r="A83" s="376" t="s">
        <v>2407</v>
      </c>
      <c r="B83" s="358" t="s">
        <v>2420</v>
      </c>
    </row>
    <row r="84" spans="1:2" s="568" customFormat="1" ht="38.25">
      <c r="A84" s="379" t="s">
        <v>1433</v>
      </c>
      <c r="B84" s="358" t="s">
        <v>786</v>
      </c>
    </row>
    <row r="85" spans="1:2" s="568" customFormat="1" ht="25.5">
      <c r="A85" s="379" t="s">
        <v>783</v>
      </c>
      <c r="B85" s="358" t="s">
        <v>787</v>
      </c>
    </row>
    <row r="86" spans="1:2" s="568" customFormat="1" ht="25.5">
      <c r="A86" s="376" t="s">
        <v>2407</v>
      </c>
      <c r="B86" s="358" t="s">
        <v>787</v>
      </c>
    </row>
    <row r="87" spans="1:2" s="568" customFormat="1" ht="38.25">
      <c r="A87" s="379" t="s">
        <v>2421</v>
      </c>
      <c r="B87" s="358" t="s">
        <v>800</v>
      </c>
    </row>
    <row r="88" spans="1:2" s="568" customFormat="1" ht="51">
      <c r="A88" s="379" t="s">
        <v>1439</v>
      </c>
      <c r="B88" s="358" t="s">
        <v>806</v>
      </c>
    </row>
    <row r="89" spans="1:2" s="568" customFormat="1" ht="38.25">
      <c r="A89" s="379" t="s">
        <v>1758</v>
      </c>
      <c r="B89" s="358" t="s">
        <v>808</v>
      </c>
    </row>
    <row r="90" spans="1:2" s="568" customFormat="1" ht="25.5">
      <c r="A90" s="376" t="s">
        <v>2407</v>
      </c>
      <c r="B90" s="358" t="s">
        <v>808</v>
      </c>
    </row>
    <row r="91" spans="1:2" s="568" customFormat="1" ht="38.25">
      <c r="A91" s="379" t="s">
        <v>1440</v>
      </c>
      <c r="B91" s="358" t="s">
        <v>809</v>
      </c>
    </row>
    <row r="92" spans="1:2" s="568" customFormat="1" ht="25.5">
      <c r="A92" s="379" t="s">
        <v>34</v>
      </c>
      <c r="B92" s="358" t="s">
        <v>812</v>
      </c>
    </row>
    <row r="93" spans="1:2" s="568" customFormat="1">
      <c r="A93" s="357" t="s">
        <v>2422</v>
      </c>
      <c r="B93" s="358" t="s">
        <v>812</v>
      </c>
    </row>
    <row r="94" spans="1:2" s="568" customFormat="1" ht="25.5">
      <c r="A94" s="376" t="s">
        <v>2407</v>
      </c>
      <c r="B94" s="358" t="s">
        <v>812</v>
      </c>
    </row>
    <row r="95" spans="1:2" s="568" customFormat="1">
      <c r="A95" s="376" t="s">
        <v>2415</v>
      </c>
      <c r="B95" s="358" t="s">
        <v>812</v>
      </c>
    </row>
    <row r="96" spans="1:2" s="568" customFormat="1">
      <c r="A96" s="376" t="s">
        <v>2408</v>
      </c>
      <c r="B96" s="358" t="s">
        <v>812</v>
      </c>
    </row>
    <row r="97" spans="1:2" s="568" customFormat="1" ht="38.25">
      <c r="A97" s="363" t="s">
        <v>1761</v>
      </c>
      <c r="B97" s="585" t="s">
        <v>816</v>
      </c>
    </row>
    <row r="98" spans="1:2" s="568" customFormat="1">
      <c r="A98" s="376" t="s">
        <v>1762</v>
      </c>
      <c r="B98" s="585" t="s">
        <v>819</v>
      </c>
    </row>
    <row r="99" spans="1:2" s="568" customFormat="1" ht="51">
      <c r="A99" s="379" t="s">
        <v>2246</v>
      </c>
      <c r="B99" s="585" t="s">
        <v>820</v>
      </c>
    </row>
    <row r="100" spans="1:2" s="568" customFormat="1" ht="25.5">
      <c r="A100" s="379" t="s">
        <v>822</v>
      </c>
      <c r="B100" s="585" t="s">
        <v>824</v>
      </c>
    </row>
    <row r="101" spans="1:2" s="568" customFormat="1" ht="25.5">
      <c r="A101" s="372" t="s">
        <v>2407</v>
      </c>
      <c r="B101" s="585" t="s">
        <v>824</v>
      </c>
    </row>
    <row r="102" spans="1:2" s="568" customFormat="1">
      <c r="A102" s="363" t="s">
        <v>1764</v>
      </c>
      <c r="B102" s="585" t="s">
        <v>833</v>
      </c>
    </row>
    <row r="103" spans="1:2" s="568" customFormat="1" ht="38.25">
      <c r="A103" s="657" t="s">
        <v>1590</v>
      </c>
      <c r="B103" s="585" t="s">
        <v>1765</v>
      </c>
    </row>
    <row r="104" spans="1:2" s="568" customFormat="1" ht="51">
      <c r="A104" s="379" t="s">
        <v>1766</v>
      </c>
      <c r="B104" s="585" t="s">
        <v>1767</v>
      </c>
    </row>
    <row r="105" spans="1:2" s="568" customFormat="1" ht="25.5">
      <c r="A105" s="376" t="s">
        <v>2407</v>
      </c>
      <c r="B105" s="585" t="s">
        <v>1767</v>
      </c>
    </row>
    <row r="106" spans="1:2" s="568" customFormat="1" ht="38.25">
      <c r="A106" s="379" t="s">
        <v>1449</v>
      </c>
      <c r="B106" s="585" t="s">
        <v>838</v>
      </c>
    </row>
    <row r="107" spans="1:2" s="568" customFormat="1" ht="54.75" customHeight="1">
      <c r="A107" s="379" t="s">
        <v>1766</v>
      </c>
      <c r="B107" s="585" t="s">
        <v>839</v>
      </c>
    </row>
    <row r="108" spans="1:2" s="568" customFormat="1" ht="25.5">
      <c r="A108" s="376" t="s">
        <v>2407</v>
      </c>
      <c r="B108" s="585" t="s">
        <v>839</v>
      </c>
    </row>
    <row r="109" spans="1:2" s="568" customFormat="1">
      <c r="A109" s="589" t="s">
        <v>2423</v>
      </c>
      <c r="B109" s="585" t="s">
        <v>839</v>
      </c>
    </row>
    <row r="110" spans="1:2" s="568" customFormat="1" ht="25.5">
      <c r="A110" s="379" t="s">
        <v>1450</v>
      </c>
      <c r="B110" s="585" t="s">
        <v>840</v>
      </c>
    </row>
    <row r="111" spans="1:2" s="568" customFormat="1" ht="51">
      <c r="A111" s="379" t="s">
        <v>1766</v>
      </c>
      <c r="B111" s="585" t="s">
        <v>841</v>
      </c>
    </row>
    <row r="112" spans="1:2" s="568" customFormat="1" ht="25.5">
      <c r="A112" s="376" t="s">
        <v>2407</v>
      </c>
      <c r="B112" s="585" t="s">
        <v>841</v>
      </c>
    </row>
    <row r="113" spans="1:2" s="568" customFormat="1">
      <c r="A113" s="589" t="s">
        <v>2423</v>
      </c>
      <c r="B113" s="585" t="s">
        <v>841</v>
      </c>
    </row>
    <row r="114" spans="1:2" s="568" customFormat="1" ht="25.5">
      <c r="A114" s="376" t="s">
        <v>1768</v>
      </c>
      <c r="B114" s="585" t="s">
        <v>844</v>
      </c>
    </row>
    <row r="115" spans="1:2" s="568" customFormat="1" ht="25.5">
      <c r="A115" s="376" t="s">
        <v>1453</v>
      </c>
      <c r="B115" s="585" t="s">
        <v>853</v>
      </c>
    </row>
    <row r="116" spans="1:2" s="568" customFormat="1" ht="38.25">
      <c r="A116" s="376" t="s">
        <v>1454</v>
      </c>
      <c r="B116" s="585" t="s">
        <v>858</v>
      </c>
    </row>
    <row r="117" spans="1:2" s="568" customFormat="1">
      <c r="A117" s="589" t="s">
        <v>2423</v>
      </c>
      <c r="B117" s="585" t="s">
        <v>858</v>
      </c>
    </row>
    <row r="118" spans="1:2" s="568" customFormat="1" ht="25.5">
      <c r="A118" s="376" t="s">
        <v>1790</v>
      </c>
      <c r="B118" s="358" t="s">
        <v>921</v>
      </c>
    </row>
    <row r="119" spans="1:2" s="568" customFormat="1" ht="25.5">
      <c r="A119" s="376" t="s">
        <v>1791</v>
      </c>
      <c r="B119" s="358" t="s">
        <v>925</v>
      </c>
    </row>
    <row r="120" spans="1:2" s="568" customFormat="1" ht="51">
      <c r="A120" s="379" t="s">
        <v>1464</v>
      </c>
      <c r="B120" s="358" t="s">
        <v>926</v>
      </c>
    </row>
    <row r="121" spans="1:2" s="568" customFormat="1" ht="89.25">
      <c r="A121" s="376" t="s">
        <v>1465</v>
      </c>
      <c r="B121" s="358" t="s">
        <v>930</v>
      </c>
    </row>
    <row r="122" spans="1:2" s="568" customFormat="1" ht="25.5">
      <c r="A122" s="376" t="s">
        <v>2424</v>
      </c>
      <c r="B122" s="358" t="s">
        <v>930</v>
      </c>
    </row>
    <row r="123" spans="1:2" s="568" customFormat="1" ht="25.5">
      <c r="A123" s="376" t="s">
        <v>1525</v>
      </c>
      <c r="B123" s="358" t="s">
        <v>2425</v>
      </c>
    </row>
    <row r="124" spans="1:2" s="568" customFormat="1" ht="25.5">
      <c r="A124" s="376" t="s">
        <v>2406</v>
      </c>
      <c r="B124" s="358" t="s">
        <v>2425</v>
      </c>
    </row>
    <row r="125" spans="1:2" s="568" customFormat="1" ht="25.5">
      <c r="A125" s="379" t="s">
        <v>34</v>
      </c>
      <c r="B125" s="381" t="s">
        <v>985</v>
      </c>
    </row>
    <row r="126" spans="1:2" s="568" customFormat="1">
      <c r="A126" s="357" t="s">
        <v>2422</v>
      </c>
      <c r="B126" s="381" t="s">
        <v>985</v>
      </c>
    </row>
    <row r="127" spans="1:2" s="568" customFormat="1" ht="25.5">
      <c r="A127" s="376" t="s">
        <v>2407</v>
      </c>
      <c r="B127" s="381" t="s">
        <v>985</v>
      </c>
    </row>
    <row r="128" spans="1:2" s="568" customFormat="1">
      <c r="A128" s="590" t="s">
        <v>2276</v>
      </c>
      <c r="B128" s="377"/>
    </row>
    <row r="129" spans="1:2" s="568" customFormat="1">
      <c r="A129" s="592" t="s">
        <v>1803</v>
      </c>
      <c r="B129" s="594" t="s">
        <v>985</v>
      </c>
    </row>
    <row r="130" spans="1:2" s="568" customFormat="1">
      <c r="A130" s="376" t="s">
        <v>2408</v>
      </c>
      <c r="B130" s="381" t="s">
        <v>985</v>
      </c>
    </row>
    <row r="131" spans="1:2" s="568" customFormat="1" ht="25.5">
      <c r="A131" s="379" t="s">
        <v>666</v>
      </c>
      <c r="B131" s="381" t="s">
        <v>1469</v>
      </c>
    </row>
    <row r="132" spans="1:2" s="568" customFormat="1">
      <c r="A132" s="376" t="s">
        <v>2415</v>
      </c>
      <c r="B132" s="381" t="s">
        <v>1469</v>
      </c>
    </row>
    <row r="133" spans="1:2" s="568" customFormat="1">
      <c r="A133" s="590" t="s">
        <v>1023</v>
      </c>
      <c r="B133" s="381" t="s">
        <v>2426</v>
      </c>
    </row>
    <row r="134" spans="1:2" s="568" customFormat="1">
      <c r="A134" s="376" t="s">
        <v>1500</v>
      </c>
      <c r="B134" s="381" t="s">
        <v>2427</v>
      </c>
    </row>
    <row r="135" spans="1:2" s="568" customFormat="1">
      <c r="A135" s="376" t="s">
        <v>2408</v>
      </c>
      <c r="B135" s="381" t="s">
        <v>2427</v>
      </c>
    </row>
    <row r="136" spans="1:2" s="568" customFormat="1" ht="38.25">
      <c r="A136" s="379" t="s">
        <v>996</v>
      </c>
      <c r="B136" s="381" t="s">
        <v>1813</v>
      </c>
    </row>
    <row r="137" spans="1:2" s="568" customFormat="1" ht="25.5">
      <c r="A137" s="363" t="s">
        <v>2406</v>
      </c>
      <c r="B137" s="381" t="s">
        <v>1813</v>
      </c>
    </row>
    <row r="138" spans="1:2" s="568" customFormat="1" ht="25.5">
      <c r="A138" s="376" t="s">
        <v>2407</v>
      </c>
      <c r="B138" s="381" t="s">
        <v>1813</v>
      </c>
    </row>
    <row r="139" spans="1:2" s="568" customFormat="1">
      <c r="A139" s="362" t="s">
        <v>2428</v>
      </c>
      <c r="B139" s="580" t="s">
        <v>2403</v>
      </c>
    </row>
    <row r="140" spans="1:2" s="568" customFormat="1">
      <c r="A140" s="582" t="s">
        <v>2429</v>
      </c>
      <c r="B140" s="583" t="s">
        <v>2403</v>
      </c>
    </row>
    <row r="141" spans="1:2" s="568" customFormat="1" ht="25.5">
      <c r="A141" s="379" t="s">
        <v>708</v>
      </c>
      <c r="B141" s="358" t="s">
        <v>709</v>
      </c>
    </row>
    <row r="142" spans="1:2" s="568" customFormat="1" ht="25.5">
      <c r="A142" s="657" t="s">
        <v>1418</v>
      </c>
      <c r="B142" s="358" t="s">
        <v>710</v>
      </c>
    </row>
    <row r="143" spans="1:2" s="568" customFormat="1" ht="38.25">
      <c r="A143" s="379" t="s">
        <v>1419</v>
      </c>
      <c r="B143" s="358" t="s">
        <v>714</v>
      </c>
    </row>
    <row r="144" spans="1:2" s="568" customFormat="1" ht="38.25">
      <c r="A144" s="379" t="s">
        <v>2430</v>
      </c>
      <c r="B144" s="358" t="s">
        <v>714</v>
      </c>
    </row>
    <row r="145" spans="1:2" s="568" customFormat="1" ht="38.25">
      <c r="A145" s="379" t="s">
        <v>1420</v>
      </c>
      <c r="B145" s="358" t="s">
        <v>715</v>
      </c>
    </row>
    <row r="146" spans="1:2" s="568" customFormat="1" ht="38.25">
      <c r="A146" s="379" t="s">
        <v>1738</v>
      </c>
      <c r="B146" s="358" t="s">
        <v>718</v>
      </c>
    </row>
    <row r="147" spans="1:2" s="568" customFormat="1" ht="25.5">
      <c r="A147" s="376" t="s">
        <v>2407</v>
      </c>
      <c r="B147" s="358" t="s">
        <v>718</v>
      </c>
    </row>
    <row r="148" spans="1:2" s="568" customFormat="1" ht="38.25">
      <c r="A148" s="379" t="s">
        <v>1421</v>
      </c>
      <c r="B148" s="358" t="s">
        <v>719</v>
      </c>
    </row>
    <row r="149" spans="1:2" s="568" customFormat="1" ht="38.25">
      <c r="A149" s="379" t="s">
        <v>1738</v>
      </c>
      <c r="B149" s="358" t="s">
        <v>720</v>
      </c>
    </row>
    <row r="150" spans="1:2" s="568" customFormat="1" ht="25.5">
      <c r="A150" s="376" t="s">
        <v>2407</v>
      </c>
      <c r="B150" s="358" t="s">
        <v>720</v>
      </c>
    </row>
    <row r="151" spans="1:2" s="568" customFormat="1" ht="25.5">
      <c r="A151" s="379" t="s">
        <v>1740</v>
      </c>
      <c r="B151" s="358" t="s">
        <v>1741</v>
      </c>
    </row>
    <row r="152" spans="1:2" s="568" customFormat="1" ht="17.25" customHeight="1">
      <c r="A152" s="379" t="s">
        <v>1742</v>
      </c>
      <c r="B152" s="358" t="s">
        <v>1743</v>
      </c>
    </row>
    <row r="153" spans="1:2" s="568" customFormat="1" ht="25.5">
      <c r="A153" s="376" t="s">
        <v>2407</v>
      </c>
      <c r="B153" s="358" t="s">
        <v>1743</v>
      </c>
    </row>
    <row r="154" spans="1:2" s="568" customFormat="1" ht="25.5">
      <c r="A154" s="376" t="s">
        <v>2407</v>
      </c>
      <c r="B154" s="358" t="s">
        <v>728</v>
      </c>
    </row>
    <row r="155" spans="1:2" s="568" customFormat="1">
      <c r="A155" s="362" t="s">
        <v>2431</v>
      </c>
      <c r="B155" s="580" t="s">
        <v>2403</v>
      </c>
    </row>
    <row r="156" spans="1:2" s="568" customFormat="1" ht="25.5">
      <c r="A156" s="582" t="s">
        <v>2432</v>
      </c>
      <c r="B156" s="583" t="s">
        <v>2403</v>
      </c>
    </row>
    <row r="157" spans="1:2" s="568" customFormat="1" ht="25.5">
      <c r="A157" s="597" t="s">
        <v>1750</v>
      </c>
      <c r="B157" s="358" t="s">
        <v>758</v>
      </c>
    </row>
    <row r="158" spans="1:2" s="568" customFormat="1" ht="38.25">
      <c r="A158" s="379" t="s">
        <v>1427</v>
      </c>
      <c r="B158" s="358" t="s">
        <v>759</v>
      </c>
    </row>
    <row r="159" spans="1:2" s="568" customFormat="1" ht="25.5">
      <c r="A159" s="379" t="s">
        <v>1751</v>
      </c>
      <c r="B159" s="358" t="s">
        <v>763</v>
      </c>
    </row>
    <row r="160" spans="1:2" s="568" customFormat="1" ht="25.5">
      <c r="A160" s="376" t="s">
        <v>2407</v>
      </c>
      <c r="B160" s="358" t="s">
        <v>763</v>
      </c>
    </row>
    <row r="161" spans="1:2" s="568" customFormat="1">
      <c r="A161" s="362" t="s">
        <v>2433</v>
      </c>
      <c r="B161" s="580" t="s">
        <v>2403</v>
      </c>
    </row>
    <row r="162" spans="1:2" s="568" customFormat="1">
      <c r="A162" s="582" t="s">
        <v>2434</v>
      </c>
      <c r="B162" s="583" t="s">
        <v>2403</v>
      </c>
    </row>
    <row r="163" spans="1:2" s="568" customFormat="1">
      <c r="A163" s="376" t="s">
        <v>1690</v>
      </c>
      <c r="B163" s="358" t="s">
        <v>528</v>
      </c>
    </row>
    <row r="164" spans="1:2" s="568" customFormat="1" ht="51">
      <c r="A164" s="379" t="s">
        <v>530</v>
      </c>
      <c r="B164" s="358" t="s">
        <v>531</v>
      </c>
    </row>
    <row r="165" spans="1:2" s="568" customFormat="1" ht="63.75">
      <c r="A165" s="379" t="s">
        <v>1367</v>
      </c>
      <c r="B165" s="358" t="s">
        <v>532</v>
      </c>
    </row>
    <row r="166" spans="1:2" s="568" customFormat="1" ht="25.5">
      <c r="A166" s="379" t="s">
        <v>534</v>
      </c>
      <c r="B166" s="358" t="s">
        <v>536</v>
      </c>
    </row>
    <row r="167" spans="1:2" s="568" customFormat="1" ht="25.5">
      <c r="A167" s="376" t="s">
        <v>2407</v>
      </c>
      <c r="B167" s="358" t="s">
        <v>536</v>
      </c>
    </row>
    <row r="168" spans="1:2" s="568" customFormat="1" ht="38.25">
      <c r="A168" s="379" t="s">
        <v>1434</v>
      </c>
      <c r="B168" s="358" t="s">
        <v>788</v>
      </c>
    </row>
    <row r="169" spans="1:2" s="568" customFormat="1" ht="25.5">
      <c r="A169" s="379" t="s">
        <v>790</v>
      </c>
      <c r="B169" s="358" t="s">
        <v>1754</v>
      </c>
    </row>
    <row r="170" spans="1:2" s="568" customFormat="1" ht="25.5">
      <c r="A170" s="376" t="s">
        <v>2407</v>
      </c>
      <c r="B170" s="358" t="s">
        <v>1754</v>
      </c>
    </row>
    <row r="171" spans="1:2" s="568" customFormat="1" ht="38.25">
      <c r="A171" s="379" t="s">
        <v>1435</v>
      </c>
      <c r="B171" s="358" t="s">
        <v>793</v>
      </c>
    </row>
    <row r="172" spans="1:2" s="568" customFormat="1" ht="25.5">
      <c r="A172" s="379" t="s">
        <v>1436</v>
      </c>
      <c r="B172" s="358" t="s">
        <v>1755</v>
      </c>
    </row>
    <row r="173" spans="1:2" s="568" customFormat="1" ht="38.25">
      <c r="A173" s="379" t="s">
        <v>2430</v>
      </c>
      <c r="B173" s="358" t="s">
        <v>1755</v>
      </c>
    </row>
    <row r="174" spans="1:2" s="568" customFormat="1" ht="25.5">
      <c r="A174" s="361" t="s">
        <v>2435</v>
      </c>
      <c r="B174" s="578" t="s">
        <v>2403</v>
      </c>
    </row>
    <row r="175" spans="1:2" s="568" customFormat="1" ht="38.25">
      <c r="A175" s="357" t="s">
        <v>1731</v>
      </c>
      <c r="B175" s="358" t="s">
        <v>677</v>
      </c>
    </row>
    <row r="176" spans="1:2" s="568" customFormat="1" ht="51">
      <c r="A176" s="357" t="s">
        <v>1732</v>
      </c>
      <c r="B176" s="358" t="s">
        <v>679</v>
      </c>
    </row>
    <row r="177" spans="1:2" s="568" customFormat="1" ht="38.25">
      <c r="A177" s="376" t="s">
        <v>1414</v>
      </c>
      <c r="B177" s="358" t="s">
        <v>680</v>
      </c>
    </row>
    <row r="178" spans="1:2" s="568" customFormat="1" ht="51">
      <c r="A178" s="376" t="s">
        <v>682</v>
      </c>
      <c r="B178" s="358" t="s">
        <v>684</v>
      </c>
    </row>
    <row r="179" spans="1:2" s="568" customFormat="1" ht="25.5">
      <c r="A179" s="376" t="s">
        <v>2407</v>
      </c>
      <c r="B179" s="358" t="s">
        <v>684</v>
      </c>
    </row>
    <row r="180" spans="1:2" s="568" customFormat="1">
      <c r="A180" s="376" t="s">
        <v>2408</v>
      </c>
      <c r="B180" s="358" t="s">
        <v>684</v>
      </c>
    </row>
    <row r="181" spans="1:2" s="568" customFormat="1" ht="25.5">
      <c r="A181" s="376" t="s">
        <v>686</v>
      </c>
      <c r="B181" s="358" t="s">
        <v>688</v>
      </c>
    </row>
    <row r="182" spans="1:2" s="568" customFormat="1" ht="25.5">
      <c r="A182" s="376" t="s">
        <v>2407</v>
      </c>
      <c r="B182" s="358" t="s">
        <v>688</v>
      </c>
    </row>
    <row r="183" spans="1:2" s="568" customFormat="1" ht="25.5">
      <c r="A183" s="376" t="s">
        <v>1733</v>
      </c>
      <c r="B183" s="358" t="s">
        <v>1734</v>
      </c>
    </row>
    <row r="184" spans="1:2" s="568" customFormat="1" ht="25.5">
      <c r="A184" s="376" t="s">
        <v>2407</v>
      </c>
      <c r="B184" s="358" t="s">
        <v>1734</v>
      </c>
    </row>
    <row r="185" spans="1:2" s="570" customFormat="1" ht="51">
      <c r="A185" s="599" t="s">
        <v>1736</v>
      </c>
      <c r="B185" s="358" t="s">
        <v>698</v>
      </c>
    </row>
    <row r="186" spans="1:2" s="570" customFormat="1" ht="51">
      <c r="A186" s="376" t="s">
        <v>700</v>
      </c>
      <c r="B186" s="358" t="s">
        <v>702</v>
      </c>
    </row>
    <row r="187" spans="1:2" s="570" customFormat="1" ht="25.5">
      <c r="A187" s="376" t="s">
        <v>2407</v>
      </c>
      <c r="B187" s="358" t="s">
        <v>702</v>
      </c>
    </row>
    <row r="188" spans="1:2" s="570" customFormat="1" ht="38.25">
      <c r="A188" s="372" t="s">
        <v>2247</v>
      </c>
      <c r="B188" s="585" t="s">
        <v>825</v>
      </c>
    </row>
    <row r="189" spans="1:2" s="570" customFormat="1" ht="25.5">
      <c r="A189" s="372" t="s">
        <v>822</v>
      </c>
      <c r="B189" s="585" t="s">
        <v>826</v>
      </c>
    </row>
    <row r="190" spans="1:2" s="570" customFormat="1" ht="25.5">
      <c r="A190" s="372" t="s">
        <v>2407</v>
      </c>
      <c r="B190" s="585" t="s">
        <v>826</v>
      </c>
    </row>
    <row r="191" spans="1:2" s="570" customFormat="1" ht="38.25">
      <c r="A191" s="367" t="s">
        <v>1447</v>
      </c>
      <c r="B191" s="358" t="s">
        <v>2436</v>
      </c>
    </row>
    <row r="192" spans="1:2" s="570" customFormat="1" ht="25.5">
      <c r="A192" s="367" t="s">
        <v>2407</v>
      </c>
      <c r="B192" s="358" t="s">
        <v>2436</v>
      </c>
    </row>
    <row r="193" spans="1:2" s="568" customFormat="1" ht="38.25">
      <c r="A193" s="372" t="s">
        <v>1445</v>
      </c>
      <c r="B193" s="585" t="s">
        <v>2437</v>
      </c>
    </row>
    <row r="194" spans="1:2" s="568" customFormat="1" ht="25.5">
      <c r="A194" s="372" t="s">
        <v>2407</v>
      </c>
      <c r="B194" s="585" t="s">
        <v>2437</v>
      </c>
    </row>
    <row r="195" spans="1:2" s="570" customFormat="1" ht="25.5">
      <c r="A195" s="376" t="s">
        <v>2438</v>
      </c>
      <c r="B195" s="358" t="s">
        <v>1014</v>
      </c>
    </row>
    <row r="196" spans="1:2" s="570" customFormat="1" ht="38.25">
      <c r="A196" s="376" t="s">
        <v>1016</v>
      </c>
      <c r="B196" s="358" t="s">
        <v>1017</v>
      </c>
    </row>
    <row r="197" spans="1:2" s="570" customFormat="1" ht="25.5">
      <c r="A197" s="376" t="s">
        <v>942</v>
      </c>
      <c r="B197" s="358" t="s">
        <v>1019</v>
      </c>
    </row>
    <row r="198" spans="1:2" s="568" customFormat="1" ht="25.5">
      <c r="A198" s="363" t="s">
        <v>2406</v>
      </c>
      <c r="B198" s="358" t="s">
        <v>1019</v>
      </c>
    </row>
    <row r="199" spans="1:2" s="568" customFormat="1" ht="25.5">
      <c r="A199" s="376" t="s">
        <v>2407</v>
      </c>
      <c r="B199" s="358" t="s">
        <v>1019</v>
      </c>
    </row>
    <row r="200" spans="1:2" s="568" customFormat="1">
      <c r="A200" s="376" t="s">
        <v>2415</v>
      </c>
      <c r="B200" s="358" t="s">
        <v>1019</v>
      </c>
    </row>
    <row r="201" spans="1:2" s="568" customFormat="1">
      <c r="A201" s="376" t="s">
        <v>2408</v>
      </c>
      <c r="B201" s="358" t="s">
        <v>1019</v>
      </c>
    </row>
    <row r="202" spans="1:2" s="598" customFormat="1" ht="25.5">
      <c r="A202" s="376" t="s">
        <v>945</v>
      </c>
      <c r="B202" s="358" t="s">
        <v>1021</v>
      </c>
    </row>
    <row r="203" spans="1:2" s="598" customFormat="1" ht="25.5">
      <c r="A203" s="363" t="s">
        <v>2406</v>
      </c>
      <c r="B203" s="358" t="s">
        <v>1021</v>
      </c>
    </row>
    <row r="204" spans="1:2" s="598" customFormat="1" ht="25.5">
      <c r="A204" s="376" t="s">
        <v>1525</v>
      </c>
      <c r="B204" s="358" t="s">
        <v>2439</v>
      </c>
    </row>
    <row r="205" spans="1:2" s="598" customFormat="1" ht="25.5">
      <c r="A205" s="376" t="s">
        <v>2406</v>
      </c>
      <c r="B205" s="358" t="s">
        <v>2439</v>
      </c>
    </row>
    <row r="206" spans="1:2" s="598" customFormat="1" ht="25.5">
      <c r="A206" s="599" t="s">
        <v>666</v>
      </c>
      <c r="B206" s="358" t="s">
        <v>1475</v>
      </c>
    </row>
    <row r="207" spans="1:2" s="598" customFormat="1" ht="12.75">
      <c r="A207" s="599" t="s">
        <v>2415</v>
      </c>
      <c r="B207" s="358" t="s">
        <v>1475</v>
      </c>
    </row>
    <row r="208" spans="1:2" s="598" customFormat="1" ht="12.75">
      <c r="A208" s="599" t="s">
        <v>1023</v>
      </c>
      <c r="B208" s="358" t="s">
        <v>1024</v>
      </c>
    </row>
    <row r="209" spans="1:2" s="598" customFormat="1" ht="25.5">
      <c r="A209" s="599" t="s">
        <v>1478</v>
      </c>
      <c r="B209" s="358" t="s">
        <v>1479</v>
      </c>
    </row>
    <row r="210" spans="1:2" s="598" customFormat="1" ht="12.75">
      <c r="A210" s="599" t="s">
        <v>2408</v>
      </c>
      <c r="B210" s="358" t="s">
        <v>1479</v>
      </c>
    </row>
    <row r="211" spans="1:2" s="598" customFormat="1" ht="12.75">
      <c r="A211" s="599" t="s">
        <v>1905</v>
      </c>
      <c r="B211" s="358" t="s">
        <v>2327</v>
      </c>
    </row>
    <row r="212" spans="1:2" s="598" customFormat="1" ht="12.75">
      <c r="A212" s="599" t="s">
        <v>2415</v>
      </c>
      <c r="B212" s="358" t="s">
        <v>2327</v>
      </c>
    </row>
    <row r="213" spans="1:2" s="598" customFormat="1" ht="12.75">
      <c r="A213" s="582" t="s">
        <v>2440</v>
      </c>
      <c r="B213" s="600" t="s">
        <v>2403</v>
      </c>
    </row>
    <row r="214" spans="1:2" s="598" customFormat="1" ht="38.25">
      <c r="A214" s="372" t="s">
        <v>1621</v>
      </c>
      <c r="B214" s="358" t="s">
        <v>104</v>
      </c>
    </row>
    <row r="215" spans="1:2" s="598" customFormat="1" ht="51">
      <c r="A215" s="376" t="s">
        <v>1622</v>
      </c>
      <c r="B215" s="358" t="s">
        <v>108</v>
      </c>
    </row>
    <row r="216" spans="1:2" s="598" customFormat="1" ht="51">
      <c r="A216" s="376" t="s">
        <v>1271</v>
      </c>
      <c r="B216" s="358" t="s">
        <v>114</v>
      </c>
    </row>
    <row r="217" spans="1:2" s="598" customFormat="1" ht="51">
      <c r="A217" s="376" t="s">
        <v>116</v>
      </c>
      <c r="B217" s="358" t="s">
        <v>118</v>
      </c>
    </row>
    <row r="218" spans="1:2" s="598" customFormat="1" ht="25.5">
      <c r="A218" s="376" t="s">
        <v>2407</v>
      </c>
      <c r="B218" s="358" t="s">
        <v>118</v>
      </c>
    </row>
    <row r="219" spans="1:2" s="598" customFormat="1" ht="38.25">
      <c r="A219" s="363" t="s">
        <v>1652</v>
      </c>
      <c r="B219" s="358" t="s">
        <v>365</v>
      </c>
    </row>
    <row r="220" spans="1:2" s="598" customFormat="1" ht="38.25">
      <c r="A220" s="601" t="s">
        <v>2441</v>
      </c>
      <c r="B220" s="358" t="s">
        <v>399</v>
      </c>
    </row>
    <row r="221" spans="1:2" s="598" customFormat="1" ht="38.25">
      <c r="A221" s="376" t="s">
        <v>1317</v>
      </c>
      <c r="B221" s="358" t="s">
        <v>410</v>
      </c>
    </row>
    <row r="222" spans="1:2" s="598" customFormat="1" ht="25.5">
      <c r="A222" s="376" t="s">
        <v>1320</v>
      </c>
      <c r="B222" s="358" t="s">
        <v>435</v>
      </c>
    </row>
    <row r="223" spans="1:2" s="568" customFormat="1" ht="25.5">
      <c r="A223" s="376" t="s">
        <v>2407</v>
      </c>
      <c r="B223" s="358" t="s">
        <v>435</v>
      </c>
    </row>
    <row r="224" spans="1:2" s="568" customFormat="1" ht="25.5">
      <c r="A224" s="376" t="s">
        <v>1415</v>
      </c>
      <c r="B224" s="358" t="s">
        <v>693</v>
      </c>
    </row>
    <row r="225" spans="1:2" s="568" customFormat="1" ht="38.25">
      <c r="A225" s="376" t="s">
        <v>1735</v>
      </c>
      <c r="B225" s="358" t="s">
        <v>697</v>
      </c>
    </row>
    <row r="226" spans="1:2" s="568" customFormat="1" ht="25.5">
      <c r="A226" s="376" t="s">
        <v>2407</v>
      </c>
      <c r="B226" s="358" t="s">
        <v>697</v>
      </c>
    </row>
    <row r="227" spans="1:2" s="568" customFormat="1">
      <c r="A227" s="362" t="s">
        <v>2442</v>
      </c>
      <c r="B227" s="580" t="s">
        <v>2403</v>
      </c>
    </row>
    <row r="228" spans="1:2" s="568" customFormat="1">
      <c r="A228" s="582" t="s">
        <v>2443</v>
      </c>
      <c r="B228" s="583" t="s">
        <v>2403</v>
      </c>
    </row>
    <row r="229" spans="1:2" s="568" customFormat="1" ht="38.25">
      <c r="A229" s="602" t="s">
        <v>1814</v>
      </c>
      <c r="B229" s="593" t="s">
        <v>1815</v>
      </c>
    </row>
    <row r="230" spans="1:2" s="568" customFormat="1" ht="51">
      <c r="A230" s="603" t="s">
        <v>1364</v>
      </c>
      <c r="B230" s="604" t="s">
        <v>2444</v>
      </c>
    </row>
    <row r="231" spans="1:2" s="568" customFormat="1" ht="63.75">
      <c r="A231" s="376" t="s">
        <v>2445</v>
      </c>
      <c r="B231" s="604" t="s">
        <v>2444</v>
      </c>
    </row>
    <row r="232" spans="1:2" s="598" customFormat="1" ht="12.75">
      <c r="A232" s="605" t="s">
        <v>2446</v>
      </c>
      <c r="B232" s="607" t="s">
        <v>2444</v>
      </c>
    </row>
    <row r="233" spans="1:2" s="598" customFormat="1" ht="25.5">
      <c r="A233" s="376" t="s">
        <v>525</v>
      </c>
      <c r="B233" s="358" t="s">
        <v>1836</v>
      </c>
    </row>
    <row r="234" spans="1:2" s="598" customFormat="1" ht="63.75">
      <c r="A234" s="376" t="s">
        <v>2445</v>
      </c>
      <c r="B234" s="358" t="s">
        <v>1836</v>
      </c>
    </row>
    <row r="235" spans="1:2" s="598" customFormat="1" ht="12.75">
      <c r="A235" s="605" t="s">
        <v>2446</v>
      </c>
      <c r="B235" s="607" t="s">
        <v>1836</v>
      </c>
    </row>
    <row r="236" spans="1:2" s="598" customFormat="1" ht="12.75">
      <c r="A236" s="582" t="s">
        <v>2447</v>
      </c>
      <c r="B236" s="583" t="s">
        <v>2403</v>
      </c>
    </row>
    <row r="237" spans="1:2" s="598" customFormat="1" ht="25.5">
      <c r="A237" s="587" t="s">
        <v>1794</v>
      </c>
      <c r="B237" s="377" t="s">
        <v>1795</v>
      </c>
    </row>
    <row r="238" spans="1:2" s="598" customFormat="1" ht="38.25">
      <c r="A238" s="376" t="s">
        <v>1796</v>
      </c>
      <c r="B238" s="377" t="s">
        <v>1797</v>
      </c>
    </row>
    <row r="239" spans="1:2" s="598" customFormat="1" ht="51">
      <c r="A239" s="376" t="s">
        <v>1798</v>
      </c>
      <c r="B239" s="377" t="s">
        <v>1799</v>
      </c>
    </row>
    <row r="240" spans="1:2" s="598" customFormat="1" ht="25.5">
      <c r="A240" s="376" t="s">
        <v>525</v>
      </c>
      <c r="B240" s="377" t="s">
        <v>1800</v>
      </c>
    </row>
    <row r="241" spans="1:2" s="598" customFormat="1" ht="12.75">
      <c r="A241" s="376" t="s">
        <v>1360</v>
      </c>
      <c r="B241" s="377" t="s">
        <v>1800</v>
      </c>
    </row>
    <row r="242" spans="1:2" s="598" customFormat="1" ht="25.5">
      <c r="A242" s="376" t="s">
        <v>2407</v>
      </c>
      <c r="B242" s="377" t="s">
        <v>1800</v>
      </c>
    </row>
    <row r="243" spans="1:2" s="598" customFormat="1" ht="51">
      <c r="A243" s="376" t="s">
        <v>2228</v>
      </c>
      <c r="B243" s="358" t="s">
        <v>2448</v>
      </c>
    </row>
    <row r="244" spans="1:2" s="598" customFormat="1" ht="25.5">
      <c r="A244" s="376" t="s">
        <v>2407</v>
      </c>
      <c r="B244" s="358" t="s">
        <v>2448</v>
      </c>
    </row>
    <row r="245" spans="1:2" s="598" customFormat="1" ht="12.75">
      <c r="A245" s="362" t="s">
        <v>2449</v>
      </c>
      <c r="B245" s="580" t="s">
        <v>2403</v>
      </c>
    </row>
    <row r="246" spans="1:2" s="598" customFormat="1" ht="12.75">
      <c r="A246" s="582" t="s">
        <v>2450</v>
      </c>
      <c r="B246" s="583" t="s">
        <v>2403</v>
      </c>
    </row>
    <row r="247" spans="1:2" s="598" customFormat="1" ht="25.5">
      <c r="A247" s="376" t="s">
        <v>1684</v>
      </c>
      <c r="B247" s="358" t="s">
        <v>509</v>
      </c>
    </row>
    <row r="248" spans="1:2" s="598" customFormat="1" ht="25.5">
      <c r="A248" s="376" t="s">
        <v>1685</v>
      </c>
      <c r="B248" s="358" t="s">
        <v>1686</v>
      </c>
    </row>
    <row r="249" spans="1:2" s="598" customFormat="1" ht="25.5">
      <c r="A249" s="376" t="s">
        <v>1351</v>
      </c>
      <c r="B249" s="358" t="s">
        <v>1687</v>
      </c>
    </row>
    <row r="250" spans="1:2" s="598" customFormat="1" ht="114.75">
      <c r="A250" s="376" t="s">
        <v>2238</v>
      </c>
      <c r="B250" s="358" t="s">
        <v>2451</v>
      </c>
    </row>
    <row r="251" spans="1:2" s="598" customFormat="1" ht="25.5">
      <c r="A251" s="376" t="s">
        <v>2453</v>
      </c>
      <c r="B251" s="358" t="s">
        <v>2451</v>
      </c>
    </row>
    <row r="252" spans="1:2" s="598" customFormat="1" ht="114.75">
      <c r="A252" s="376" t="s">
        <v>2240</v>
      </c>
      <c r="B252" s="358" t="s">
        <v>2454</v>
      </c>
    </row>
    <row r="253" spans="1:2" s="598" customFormat="1" ht="25.5">
      <c r="A253" s="376" t="s">
        <v>2453</v>
      </c>
      <c r="B253" s="358" t="s">
        <v>2454</v>
      </c>
    </row>
    <row r="254" spans="1:2" s="598" customFormat="1" ht="12.75">
      <c r="A254" s="361" t="s">
        <v>2456</v>
      </c>
      <c r="B254" s="578" t="s">
        <v>2403</v>
      </c>
    </row>
    <row r="255" spans="1:2" s="598" customFormat="1" ht="25.5">
      <c r="A255" s="582" t="s">
        <v>2457</v>
      </c>
      <c r="B255" s="583" t="s">
        <v>2403</v>
      </c>
    </row>
    <row r="256" spans="1:2" s="598" customFormat="1" ht="25.5">
      <c r="A256" s="609" t="s">
        <v>1030</v>
      </c>
      <c r="B256" s="358" t="s">
        <v>1031</v>
      </c>
    </row>
    <row r="257" spans="1:2" s="598" customFormat="1" ht="25.5">
      <c r="A257" s="609" t="s">
        <v>1033</v>
      </c>
      <c r="B257" s="358" t="s">
        <v>1034</v>
      </c>
    </row>
    <row r="258" spans="1:2" s="598" customFormat="1" ht="25.5">
      <c r="A258" s="610" t="s">
        <v>942</v>
      </c>
      <c r="B258" s="358" t="s">
        <v>1036</v>
      </c>
    </row>
    <row r="259" spans="1:2" s="598" customFormat="1" ht="25.5">
      <c r="A259" s="363" t="s">
        <v>2406</v>
      </c>
      <c r="B259" s="358" t="s">
        <v>1036</v>
      </c>
    </row>
    <row r="260" spans="1:2" s="598" customFormat="1" ht="25.5">
      <c r="A260" s="376" t="s">
        <v>2407</v>
      </c>
      <c r="B260" s="358" t="s">
        <v>1036</v>
      </c>
    </row>
    <row r="261" spans="1:2" s="598" customFormat="1" ht="12.75">
      <c r="A261" s="376" t="s">
        <v>2408</v>
      </c>
      <c r="B261" s="358" t="s">
        <v>1036</v>
      </c>
    </row>
    <row r="262" spans="1:2" s="598" customFormat="1" ht="25.5">
      <c r="A262" s="610" t="s">
        <v>945</v>
      </c>
      <c r="B262" s="358" t="s">
        <v>1038</v>
      </c>
    </row>
    <row r="263" spans="1:2" s="598" customFormat="1" ht="25.5">
      <c r="A263" s="363" t="s">
        <v>2406</v>
      </c>
      <c r="B263" s="358" t="s">
        <v>1038</v>
      </c>
    </row>
    <row r="264" spans="1:2" s="598" customFormat="1" ht="12.75">
      <c r="A264" s="582" t="s">
        <v>2458</v>
      </c>
      <c r="B264" s="583" t="s">
        <v>2403</v>
      </c>
    </row>
    <row r="265" spans="1:2" s="598" customFormat="1" ht="12.75">
      <c r="A265" s="376" t="s">
        <v>661</v>
      </c>
      <c r="B265" s="358" t="s">
        <v>2320</v>
      </c>
    </row>
    <row r="266" spans="1:2" s="598" customFormat="1" ht="12.75">
      <c r="A266" s="376" t="s">
        <v>2459</v>
      </c>
      <c r="B266" s="358" t="s">
        <v>2320</v>
      </c>
    </row>
    <row r="267" spans="1:2" s="598" customFormat="1" ht="25.5">
      <c r="A267" s="363" t="s">
        <v>1729</v>
      </c>
      <c r="B267" s="358" t="s">
        <v>655</v>
      </c>
    </row>
    <row r="268" spans="1:2" s="598" customFormat="1" ht="38.25">
      <c r="A268" s="363" t="s">
        <v>1730</v>
      </c>
      <c r="B268" s="358" t="s">
        <v>658</v>
      </c>
    </row>
    <row r="269" spans="1:2" s="568" customFormat="1" ht="51">
      <c r="A269" s="363" t="s">
        <v>1412</v>
      </c>
      <c r="B269" s="358" t="s">
        <v>664</v>
      </c>
    </row>
    <row r="270" spans="1:2" s="568" customFormat="1" ht="25.5">
      <c r="A270" s="376" t="s">
        <v>666</v>
      </c>
      <c r="B270" s="358" t="s">
        <v>668</v>
      </c>
    </row>
    <row r="271" spans="1:2" s="568" customFormat="1">
      <c r="A271" s="376" t="s">
        <v>2415</v>
      </c>
      <c r="B271" s="358" t="s">
        <v>668</v>
      </c>
    </row>
    <row r="272" spans="1:2" s="568" customFormat="1">
      <c r="A272" s="362" t="s">
        <v>2460</v>
      </c>
      <c r="B272" s="580" t="s">
        <v>2403</v>
      </c>
    </row>
    <row r="273" spans="1:2" s="568" customFormat="1" ht="25.5">
      <c r="A273" s="582" t="s">
        <v>2461</v>
      </c>
      <c r="B273" s="583" t="s">
        <v>2403</v>
      </c>
    </row>
    <row r="274" spans="1:2" s="568" customFormat="1" ht="38.25">
      <c r="A274" s="363" t="s">
        <v>1413</v>
      </c>
      <c r="B274" s="358" t="s">
        <v>669</v>
      </c>
    </row>
    <row r="275" spans="1:2" s="568" customFormat="1">
      <c r="A275" s="363" t="s">
        <v>671</v>
      </c>
      <c r="B275" s="358" t="s">
        <v>673</v>
      </c>
    </row>
    <row r="276" spans="1:2" s="568" customFormat="1">
      <c r="A276" s="363" t="s">
        <v>2462</v>
      </c>
      <c r="B276" s="358" t="s">
        <v>673</v>
      </c>
    </row>
    <row r="277" spans="1:2" s="568" customFormat="1" ht="25.5">
      <c r="A277" s="361" t="s">
        <v>2463</v>
      </c>
      <c r="B277" s="578" t="s">
        <v>2403</v>
      </c>
    </row>
    <row r="278" spans="1:2" s="568" customFormat="1" ht="25.5">
      <c r="A278" s="376" t="s">
        <v>2464</v>
      </c>
      <c r="B278" s="358" t="s">
        <v>844</v>
      </c>
    </row>
    <row r="279" spans="1:2" s="568" customFormat="1" ht="25.5">
      <c r="A279" s="376" t="s">
        <v>1451</v>
      </c>
      <c r="B279" s="358" t="s">
        <v>845</v>
      </c>
    </row>
    <row r="280" spans="1:2" s="568" customFormat="1" ht="25.5">
      <c r="A280" s="376" t="s">
        <v>848</v>
      </c>
      <c r="B280" s="358" t="s">
        <v>850</v>
      </c>
    </row>
    <row r="281" spans="1:2" s="568" customFormat="1" ht="16.899999999999999" customHeight="1">
      <c r="A281" s="376" t="s">
        <v>2407</v>
      </c>
      <c r="B281" s="358" t="s">
        <v>850</v>
      </c>
    </row>
    <row r="282" spans="1:2" s="568" customFormat="1" ht="25.5">
      <c r="A282" s="376" t="s">
        <v>1047</v>
      </c>
      <c r="B282" s="358" t="s">
        <v>1048</v>
      </c>
    </row>
    <row r="283" spans="1:2" s="568" customFormat="1" ht="38.25">
      <c r="A283" s="376" t="s">
        <v>1050</v>
      </c>
      <c r="B283" s="358" t="s">
        <v>1805</v>
      </c>
    </row>
    <row r="284" spans="1:2" s="568" customFormat="1" ht="25.5">
      <c r="A284" s="376" t="s">
        <v>942</v>
      </c>
      <c r="B284" s="358" t="s">
        <v>1052</v>
      </c>
    </row>
    <row r="285" spans="1:2" s="568" customFormat="1" ht="25.5">
      <c r="A285" s="363" t="s">
        <v>2406</v>
      </c>
      <c r="B285" s="358" t="s">
        <v>1052</v>
      </c>
    </row>
    <row r="286" spans="1:2" s="568" customFormat="1" ht="25.5">
      <c r="A286" s="376" t="s">
        <v>2407</v>
      </c>
      <c r="B286" s="358" t="s">
        <v>1052</v>
      </c>
    </row>
    <row r="287" spans="1:2" s="568" customFormat="1">
      <c r="A287" s="376" t="s">
        <v>2408</v>
      </c>
      <c r="B287" s="358" t="s">
        <v>1052</v>
      </c>
    </row>
    <row r="288" spans="1:2" s="568" customFormat="1" ht="25.5">
      <c r="A288" s="376" t="s">
        <v>945</v>
      </c>
      <c r="B288" s="358" t="s">
        <v>1054</v>
      </c>
    </row>
    <row r="289" spans="1:2" s="598" customFormat="1" ht="25.5">
      <c r="A289" s="363" t="s">
        <v>2406</v>
      </c>
      <c r="B289" s="358" t="s">
        <v>1054</v>
      </c>
    </row>
    <row r="290" spans="1:2" s="598" customFormat="1" ht="51">
      <c r="A290" s="587" t="s">
        <v>2465</v>
      </c>
      <c r="B290" s="381" t="s">
        <v>531</v>
      </c>
    </row>
    <row r="291" spans="1:2" s="598" customFormat="1" ht="25.5">
      <c r="A291" s="372" t="s">
        <v>1624</v>
      </c>
      <c r="B291" s="358" t="s">
        <v>130</v>
      </c>
    </row>
    <row r="292" spans="1:2" s="598" customFormat="1" ht="38.25">
      <c r="A292" s="372" t="s">
        <v>1636</v>
      </c>
      <c r="B292" s="358" t="s">
        <v>234</v>
      </c>
    </row>
    <row r="293" spans="1:2" s="568" customFormat="1" ht="38.25">
      <c r="A293" s="376" t="s">
        <v>1293</v>
      </c>
      <c r="B293" s="358" t="s">
        <v>302</v>
      </c>
    </row>
    <row r="294" spans="1:2" s="568" customFormat="1" ht="16.899999999999999" customHeight="1">
      <c r="A294" s="376" t="s">
        <v>1294</v>
      </c>
      <c r="B294" s="358" t="s">
        <v>305</v>
      </c>
    </row>
    <row r="295" spans="1:2" s="598" customFormat="1" ht="38.25">
      <c r="A295" s="379" t="s">
        <v>2430</v>
      </c>
      <c r="B295" s="358" t="s">
        <v>305</v>
      </c>
    </row>
    <row r="296" spans="1:2" s="598" customFormat="1" ht="12.75">
      <c r="A296" s="361" t="s">
        <v>2466</v>
      </c>
      <c r="B296" s="578" t="s">
        <v>2403</v>
      </c>
    </row>
    <row r="297" spans="1:2" s="598" customFormat="1" ht="12.75">
      <c r="A297" s="582" t="s">
        <v>2467</v>
      </c>
      <c r="B297" s="583" t="s">
        <v>2403</v>
      </c>
    </row>
    <row r="298" spans="1:2" s="598" customFormat="1" ht="115.5" customHeight="1">
      <c r="A298" s="357" t="s">
        <v>1608</v>
      </c>
      <c r="B298" s="358" t="s">
        <v>14</v>
      </c>
    </row>
    <row r="299" spans="1:2" s="598" customFormat="1" ht="25.5">
      <c r="A299" s="357" t="s">
        <v>1609</v>
      </c>
      <c r="B299" s="358" t="s">
        <v>18</v>
      </c>
    </row>
    <row r="300" spans="1:2" s="598" customFormat="1" ht="126" customHeight="1">
      <c r="A300" s="357" t="s">
        <v>1229</v>
      </c>
      <c r="B300" s="358" t="s">
        <v>19</v>
      </c>
    </row>
    <row r="301" spans="1:2" s="598" customFormat="1" ht="25.5">
      <c r="A301" s="357" t="s">
        <v>34</v>
      </c>
      <c r="B301" s="358" t="s">
        <v>23</v>
      </c>
    </row>
    <row r="302" spans="1:2" s="598" customFormat="1" ht="12.75">
      <c r="A302" s="357" t="s">
        <v>2468</v>
      </c>
      <c r="B302" s="358" t="s">
        <v>23</v>
      </c>
    </row>
    <row r="303" spans="1:2" s="598" customFormat="1" ht="12.75">
      <c r="A303" s="357" t="s">
        <v>2469</v>
      </c>
      <c r="B303" s="358" t="s">
        <v>23</v>
      </c>
    </row>
    <row r="304" spans="1:2" s="598" customFormat="1" ht="76.5">
      <c r="A304" s="376" t="s">
        <v>1231</v>
      </c>
      <c r="B304" s="358" t="s">
        <v>31</v>
      </c>
    </row>
    <row r="305" spans="1:2" s="598" customFormat="1" ht="12.75">
      <c r="A305" s="357" t="s">
        <v>2468</v>
      </c>
      <c r="B305" s="358" t="s">
        <v>31</v>
      </c>
    </row>
    <row r="306" spans="1:2" s="598" customFormat="1" ht="12.75">
      <c r="A306" s="357" t="s">
        <v>2469</v>
      </c>
      <c r="B306" s="358" t="s">
        <v>31</v>
      </c>
    </row>
    <row r="307" spans="1:2" s="598" customFormat="1" ht="25.5">
      <c r="A307" s="376" t="s">
        <v>2424</v>
      </c>
      <c r="B307" s="358" t="s">
        <v>31</v>
      </c>
    </row>
    <row r="308" spans="1:2" s="598" customFormat="1" ht="25.5">
      <c r="A308" s="659" t="s">
        <v>1610</v>
      </c>
      <c r="B308" s="358" t="s">
        <v>1233</v>
      </c>
    </row>
    <row r="309" spans="1:2" s="598" customFormat="1" ht="12.75">
      <c r="A309" s="601" t="s">
        <v>2468</v>
      </c>
      <c r="B309" s="358" t="s">
        <v>1233</v>
      </c>
    </row>
    <row r="310" spans="1:2" s="598" customFormat="1" ht="12.75">
      <c r="A310" s="601" t="s">
        <v>2469</v>
      </c>
      <c r="B310" s="358" t="s">
        <v>1233</v>
      </c>
    </row>
    <row r="311" spans="1:2" s="598" customFormat="1" ht="51">
      <c r="A311" s="376" t="s">
        <v>1246</v>
      </c>
      <c r="B311" s="358" t="s">
        <v>69</v>
      </c>
    </row>
    <row r="312" spans="1:2" s="598" customFormat="1" ht="25.5">
      <c r="A312" s="357" t="s">
        <v>34</v>
      </c>
      <c r="B312" s="358" t="s">
        <v>72</v>
      </c>
    </row>
    <row r="313" spans="1:2" s="598" customFormat="1" ht="12.75">
      <c r="A313" s="357" t="s">
        <v>2468</v>
      </c>
      <c r="B313" s="358" t="s">
        <v>72</v>
      </c>
    </row>
    <row r="314" spans="1:2" s="598" customFormat="1" ht="38.25">
      <c r="A314" s="357" t="s">
        <v>1249</v>
      </c>
      <c r="B314" s="358" t="s">
        <v>1250</v>
      </c>
    </row>
    <row r="315" spans="1:2" s="598" customFormat="1" ht="12.75">
      <c r="A315" s="357" t="s">
        <v>2468</v>
      </c>
      <c r="B315" s="358" t="s">
        <v>1250</v>
      </c>
    </row>
    <row r="316" spans="1:2" s="598" customFormat="1" ht="38.25">
      <c r="A316" s="357" t="s">
        <v>1247</v>
      </c>
      <c r="B316" s="358" t="s">
        <v>1248</v>
      </c>
    </row>
    <row r="317" spans="1:2" s="598" customFormat="1" ht="12.75">
      <c r="A317" s="357" t="s">
        <v>2468</v>
      </c>
      <c r="B317" s="358" t="s">
        <v>1248</v>
      </c>
    </row>
    <row r="318" spans="1:2" s="598" customFormat="1" ht="63.75">
      <c r="A318" s="376" t="s">
        <v>1771</v>
      </c>
      <c r="B318" s="358" t="s">
        <v>863</v>
      </c>
    </row>
    <row r="319" spans="1:2" s="598" customFormat="1" ht="25.5">
      <c r="A319" s="376" t="s">
        <v>889</v>
      </c>
      <c r="B319" s="358" t="s">
        <v>890</v>
      </c>
    </row>
    <row r="320" spans="1:2" s="598" customFormat="1" ht="25.5">
      <c r="A320" s="376" t="s">
        <v>1461</v>
      </c>
      <c r="B320" s="358" t="s">
        <v>897</v>
      </c>
    </row>
    <row r="321" spans="1:2" s="598" customFormat="1" ht="38.25">
      <c r="A321" s="376" t="s">
        <v>900</v>
      </c>
      <c r="B321" s="358" t="s">
        <v>902</v>
      </c>
    </row>
    <row r="322" spans="1:2" s="598" customFormat="1" ht="12.75">
      <c r="A322" s="357" t="s">
        <v>2468</v>
      </c>
      <c r="B322" s="358" t="s">
        <v>902</v>
      </c>
    </row>
    <row r="323" spans="1:2" s="598" customFormat="1" ht="12.75">
      <c r="A323" s="357" t="s">
        <v>2469</v>
      </c>
      <c r="B323" s="358" t="s">
        <v>902</v>
      </c>
    </row>
    <row r="324" spans="1:2" s="598" customFormat="1" ht="12.75">
      <c r="A324" s="582" t="s">
        <v>2470</v>
      </c>
      <c r="B324" s="583" t="s">
        <v>2403</v>
      </c>
    </row>
    <row r="325" spans="1:2" s="598" customFormat="1" ht="38.25">
      <c r="A325" s="357" t="s">
        <v>1234</v>
      </c>
      <c r="B325" s="358" t="s">
        <v>38</v>
      </c>
    </row>
    <row r="326" spans="1:2" s="598" customFormat="1" ht="25.5">
      <c r="A326" s="357" t="s">
        <v>34</v>
      </c>
      <c r="B326" s="358" t="s">
        <v>41</v>
      </c>
    </row>
    <row r="327" spans="1:2" s="598" customFormat="1" ht="12.75">
      <c r="A327" s="357" t="s">
        <v>2422</v>
      </c>
      <c r="B327" s="358" t="s">
        <v>41</v>
      </c>
    </row>
    <row r="328" spans="1:2" s="598" customFormat="1" ht="25.5">
      <c r="A328" s="376" t="s">
        <v>2407</v>
      </c>
      <c r="B328" s="358" t="s">
        <v>41</v>
      </c>
    </row>
    <row r="329" spans="1:2" s="598" customFormat="1" ht="12.75">
      <c r="A329" s="357" t="s">
        <v>2468</v>
      </c>
      <c r="B329" s="358" t="s">
        <v>41</v>
      </c>
    </row>
    <row r="330" spans="1:2" s="598" customFormat="1" ht="12.75">
      <c r="A330" s="357" t="s">
        <v>2469</v>
      </c>
      <c r="B330" s="358" t="s">
        <v>41</v>
      </c>
    </row>
    <row r="331" spans="1:2" s="598" customFormat="1" ht="25.5">
      <c r="A331" s="376" t="s">
        <v>2424</v>
      </c>
      <c r="B331" s="358" t="s">
        <v>41</v>
      </c>
    </row>
    <row r="332" spans="1:2" s="598" customFormat="1" ht="102">
      <c r="A332" s="363" t="s">
        <v>1235</v>
      </c>
      <c r="B332" s="358" t="s">
        <v>47</v>
      </c>
    </row>
    <row r="333" spans="1:2" s="568" customFormat="1">
      <c r="A333" s="363" t="s">
        <v>2422</v>
      </c>
      <c r="B333" s="358" t="s">
        <v>47</v>
      </c>
    </row>
    <row r="334" spans="1:2" s="611" customFormat="1">
      <c r="A334" s="357" t="s">
        <v>2468</v>
      </c>
      <c r="B334" s="358" t="s">
        <v>47</v>
      </c>
    </row>
    <row r="335" spans="1:2" s="612" customFormat="1">
      <c r="A335" s="357" t="s">
        <v>2469</v>
      </c>
      <c r="B335" s="358" t="s">
        <v>47</v>
      </c>
    </row>
    <row r="336" spans="1:2" s="568" customFormat="1" ht="25.5">
      <c r="A336" s="376" t="s">
        <v>2424</v>
      </c>
      <c r="B336" s="358" t="s">
        <v>47</v>
      </c>
    </row>
    <row r="337" spans="1:2" s="568" customFormat="1" ht="25.5">
      <c r="A337" s="376" t="s">
        <v>1610</v>
      </c>
      <c r="B337" s="358" t="s">
        <v>1236</v>
      </c>
    </row>
    <row r="338" spans="1:2" s="568" customFormat="1">
      <c r="A338" s="363" t="s">
        <v>2422</v>
      </c>
      <c r="B338" s="358" t="s">
        <v>1236</v>
      </c>
    </row>
    <row r="339" spans="1:2" s="568" customFormat="1">
      <c r="A339" s="357" t="s">
        <v>2468</v>
      </c>
      <c r="B339" s="358" t="s">
        <v>1236</v>
      </c>
    </row>
    <row r="340" spans="1:2" s="568" customFormat="1">
      <c r="A340" s="357" t="s">
        <v>2469</v>
      </c>
      <c r="B340" s="358" t="s">
        <v>1236</v>
      </c>
    </row>
    <row r="341" spans="1:2" s="568" customFormat="1">
      <c r="A341" s="357" t="s">
        <v>2469</v>
      </c>
      <c r="B341" s="358" t="s">
        <v>72</v>
      </c>
    </row>
    <row r="342" spans="1:2" s="568" customFormat="1" ht="38.25">
      <c r="A342" s="368" t="s">
        <v>1889</v>
      </c>
      <c r="B342" s="358" t="s">
        <v>2471</v>
      </c>
    </row>
    <row r="343" spans="1:2" s="568" customFormat="1">
      <c r="A343" s="357" t="s">
        <v>2468</v>
      </c>
      <c r="B343" s="358" t="s">
        <v>2471</v>
      </c>
    </row>
    <row r="344" spans="1:2" s="568" customFormat="1" ht="38.25">
      <c r="A344" s="368" t="s">
        <v>1891</v>
      </c>
      <c r="B344" s="358" t="s">
        <v>2472</v>
      </c>
    </row>
    <row r="345" spans="1:2" s="568" customFormat="1">
      <c r="A345" s="357" t="s">
        <v>2468</v>
      </c>
      <c r="B345" s="358" t="s">
        <v>2472</v>
      </c>
    </row>
    <row r="346" spans="1:2" s="568" customFormat="1">
      <c r="A346" s="357" t="s">
        <v>2468</v>
      </c>
      <c r="B346" s="358" t="s">
        <v>839</v>
      </c>
    </row>
    <row r="347" spans="1:2" s="568" customFormat="1">
      <c r="A347" s="357" t="s">
        <v>2468</v>
      </c>
      <c r="B347" s="358" t="s">
        <v>850</v>
      </c>
    </row>
    <row r="348" spans="1:2" s="568" customFormat="1">
      <c r="A348" s="357" t="s">
        <v>2469</v>
      </c>
      <c r="B348" s="358" t="s">
        <v>850</v>
      </c>
    </row>
    <row r="349" spans="1:2" s="568" customFormat="1">
      <c r="A349" s="582" t="s">
        <v>2473</v>
      </c>
      <c r="B349" s="583" t="s">
        <v>2403</v>
      </c>
    </row>
    <row r="350" spans="1:2" s="568" customFormat="1" ht="38.25">
      <c r="A350" s="379" t="s">
        <v>1237</v>
      </c>
      <c r="B350" s="381" t="s">
        <v>49</v>
      </c>
    </row>
    <row r="351" spans="1:2" s="568" customFormat="1" ht="25.5">
      <c r="A351" s="601" t="s">
        <v>34</v>
      </c>
      <c r="B351" s="381" t="s">
        <v>52</v>
      </c>
    </row>
    <row r="352" spans="1:2" s="568" customFormat="1">
      <c r="A352" s="601" t="s">
        <v>2468</v>
      </c>
      <c r="B352" s="381" t="s">
        <v>52</v>
      </c>
    </row>
    <row r="353" spans="1:2" s="568" customFormat="1">
      <c r="A353" s="601" t="s">
        <v>2469</v>
      </c>
      <c r="B353" s="381" t="s">
        <v>52</v>
      </c>
    </row>
    <row r="354" spans="1:2" s="568" customFormat="1" ht="38.25">
      <c r="A354" s="379" t="s">
        <v>2221</v>
      </c>
      <c r="B354" s="381" t="s">
        <v>1239</v>
      </c>
    </row>
    <row r="355" spans="1:2" s="568" customFormat="1">
      <c r="A355" s="601" t="s">
        <v>2468</v>
      </c>
      <c r="B355" s="381" t="s">
        <v>1239</v>
      </c>
    </row>
    <row r="356" spans="1:2" s="611" customFormat="1">
      <c r="A356" s="601" t="s">
        <v>2469</v>
      </c>
      <c r="B356" s="381" t="s">
        <v>1239</v>
      </c>
    </row>
    <row r="357" spans="1:2" s="612" customFormat="1" ht="25.5">
      <c r="A357" s="376" t="s">
        <v>1610</v>
      </c>
      <c r="B357" s="381" t="s">
        <v>1240</v>
      </c>
    </row>
    <row r="358" spans="1:2" s="568" customFormat="1">
      <c r="A358" s="601" t="s">
        <v>2468</v>
      </c>
      <c r="B358" s="381" t="s">
        <v>1240</v>
      </c>
    </row>
    <row r="359" spans="1:2" s="568" customFormat="1">
      <c r="A359" s="601" t="s">
        <v>2469</v>
      </c>
      <c r="B359" s="381" t="s">
        <v>1240</v>
      </c>
    </row>
    <row r="360" spans="1:2" s="568" customFormat="1" ht="38.25">
      <c r="A360" s="376" t="s">
        <v>2222</v>
      </c>
      <c r="B360" s="381" t="s">
        <v>1242</v>
      </c>
    </row>
    <row r="361" spans="1:2" s="568" customFormat="1">
      <c r="A361" s="601" t="s">
        <v>2468</v>
      </c>
      <c r="B361" s="381" t="s">
        <v>1242</v>
      </c>
    </row>
    <row r="362" spans="1:2" s="568" customFormat="1">
      <c r="A362" s="601" t="s">
        <v>2469</v>
      </c>
      <c r="B362" s="381" t="s">
        <v>1242</v>
      </c>
    </row>
    <row r="363" spans="1:2" s="568" customFormat="1">
      <c r="A363" s="601" t="s">
        <v>2469</v>
      </c>
      <c r="B363" s="358" t="s">
        <v>1248</v>
      </c>
    </row>
    <row r="364" spans="1:2" s="371" customFormat="1">
      <c r="A364" s="582" t="s">
        <v>2475</v>
      </c>
      <c r="B364" s="583" t="s">
        <v>2403</v>
      </c>
    </row>
    <row r="365" spans="1:2" s="371" customFormat="1" ht="25.5">
      <c r="A365" s="357" t="s">
        <v>1243</v>
      </c>
      <c r="B365" s="358" t="s">
        <v>54</v>
      </c>
    </row>
    <row r="366" spans="1:2" s="371" customFormat="1" ht="25.5">
      <c r="A366" s="357" t="s">
        <v>34</v>
      </c>
      <c r="B366" s="358" t="s">
        <v>57</v>
      </c>
    </row>
    <row r="367" spans="1:2" s="371" customFormat="1">
      <c r="A367" s="357" t="s">
        <v>2469</v>
      </c>
      <c r="B367" s="358" t="s">
        <v>57</v>
      </c>
    </row>
    <row r="368" spans="1:2" s="371" customFormat="1">
      <c r="A368" s="376" t="s">
        <v>1244</v>
      </c>
      <c r="B368" s="358" t="s">
        <v>61</v>
      </c>
    </row>
    <row r="369" spans="1:2" s="371" customFormat="1">
      <c r="A369" s="357" t="s">
        <v>2468</v>
      </c>
      <c r="B369" s="358" t="s">
        <v>61</v>
      </c>
    </row>
    <row r="370" spans="1:2" s="371" customFormat="1">
      <c r="A370" s="357" t="s">
        <v>2469</v>
      </c>
      <c r="B370" s="358" t="s">
        <v>61</v>
      </c>
    </row>
    <row r="371" spans="1:2" s="371" customFormat="1" ht="25.5">
      <c r="A371" s="376" t="s">
        <v>1610</v>
      </c>
      <c r="B371" s="358" t="s">
        <v>1611</v>
      </c>
    </row>
    <row r="372" spans="1:2" s="371" customFormat="1">
      <c r="A372" s="357" t="s">
        <v>2469</v>
      </c>
      <c r="B372" s="358" t="s">
        <v>1611</v>
      </c>
    </row>
    <row r="373" spans="1:2" s="371" customFormat="1">
      <c r="A373" s="582" t="s">
        <v>2476</v>
      </c>
      <c r="B373" s="583" t="s">
        <v>2403</v>
      </c>
    </row>
    <row r="374" spans="1:2" s="371" customFormat="1" ht="38.25">
      <c r="A374" s="357" t="s">
        <v>1245</v>
      </c>
      <c r="B374" s="358" t="s">
        <v>63</v>
      </c>
    </row>
    <row r="375" spans="1:2" s="371" customFormat="1">
      <c r="A375" s="357" t="s">
        <v>65</v>
      </c>
      <c r="B375" s="358" t="s">
        <v>67</v>
      </c>
    </row>
    <row r="376" spans="1:2" s="371" customFormat="1" ht="25.5">
      <c r="A376" s="376" t="s">
        <v>2407</v>
      </c>
      <c r="B376" s="358" t="s">
        <v>67</v>
      </c>
    </row>
    <row r="377" spans="1:2" s="371" customFormat="1">
      <c r="A377" s="357" t="s">
        <v>2468</v>
      </c>
      <c r="B377" s="358" t="s">
        <v>67</v>
      </c>
    </row>
    <row r="378" spans="1:2" s="371" customFormat="1">
      <c r="A378" s="357" t="s">
        <v>2469</v>
      </c>
      <c r="B378" s="358" t="s">
        <v>67</v>
      </c>
    </row>
    <row r="379" spans="1:2" s="371" customFormat="1" ht="25.5">
      <c r="A379" s="379" t="s">
        <v>1254</v>
      </c>
      <c r="B379" s="381" t="s">
        <v>1255</v>
      </c>
    </row>
    <row r="380" spans="1:2" s="371" customFormat="1" ht="25.5">
      <c r="A380" s="601" t="s">
        <v>34</v>
      </c>
      <c r="B380" s="381" t="s">
        <v>1256</v>
      </c>
    </row>
    <row r="381" spans="1:2" s="371" customFormat="1">
      <c r="A381" s="601" t="s">
        <v>2468</v>
      </c>
      <c r="B381" s="381" t="s">
        <v>1256</v>
      </c>
    </row>
    <row r="382" spans="1:2" s="371" customFormat="1" ht="25.5">
      <c r="A382" s="376" t="s">
        <v>1610</v>
      </c>
      <c r="B382" s="381" t="s">
        <v>1257</v>
      </c>
    </row>
    <row r="383" spans="1:2" s="371" customFormat="1">
      <c r="A383" s="601" t="s">
        <v>2468</v>
      </c>
      <c r="B383" s="381" t="s">
        <v>1257</v>
      </c>
    </row>
    <row r="384" spans="1:2" s="371" customFormat="1" ht="25.5">
      <c r="A384" s="376" t="s">
        <v>1056</v>
      </c>
      <c r="B384" s="358" t="s">
        <v>1057</v>
      </c>
    </row>
    <row r="385" spans="1:2" s="371" customFormat="1" ht="25.5">
      <c r="A385" s="376" t="s">
        <v>1059</v>
      </c>
      <c r="B385" s="358" t="s">
        <v>1060</v>
      </c>
    </row>
    <row r="386" spans="1:2" s="371" customFormat="1" ht="25.5">
      <c r="A386" s="376" t="s">
        <v>942</v>
      </c>
      <c r="B386" s="358" t="s">
        <v>1062</v>
      </c>
    </row>
    <row r="387" spans="1:2" s="371" customFormat="1" ht="25.5">
      <c r="A387" s="376" t="s">
        <v>2477</v>
      </c>
      <c r="B387" s="358" t="s">
        <v>1062</v>
      </c>
    </row>
    <row r="388" spans="1:2" s="371" customFormat="1" ht="25.5">
      <c r="A388" s="376" t="s">
        <v>2407</v>
      </c>
      <c r="B388" s="358" t="s">
        <v>1062</v>
      </c>
    </row>
    <row r="389" spans="1:2" s="371" customFormat="1">
      <c r="A389" s="376" t="s">
        <v>2408</v>
      </c>
      <c r="B389" s="358" t="s">
        <v>1062</v>
      </c>
    </row>
    <row r="390" spans="1:2" s="371" customFormat="1" ht="25.5">
      <c r="A390" s="376" t="s">
        <v>945</v>
      </c>
      <c r="B390" s="358" t="s">
        <v>1064</v>
      </c>
    </row>
    <row r="391" spans="1:2" s="371" customFormat="1" ht="25.5">
      <c r="A391" s="376" t="s">
        <v>2477</v>
      </c>
      <c r="B391" s="358" t="s">
        <v>1064</v>
      </c>
    </row>
    <row r="392" spans="1:2" s="371" customFormat="1" ht="51">
      <c r="A392" s="376" t="s">
        <v>1482</v>
      </c>
      <c r="B392" s="358" t="s">
        <v>1068</v>
      </c>
    </row>
    <row r="393" spans="1:2" s="371" customFormat="1" ht="25.5">
      <c r="A393" s="376" t="s">
        <v>2477</v>
      </c>
      <c r="B393" s="358" t="s">
        <v>1068</v>
      </c>
    </row>
    <row r="394" spans="1:2" s="371" customFormat="1" ht="25.5">
      <c r="A394" s="376" t="s">
        <v>2407</v>
      </c>
      <c r="B394" s="358" t="s">
        <v>1068</v>
      </c>
    </row>
    <row r="395" spans="1:2" s="371" customFormat="1">
      <c r="A395" s="582" t="s">
        <v>2478</v>
      </c>
      <c r="B395" s="583" t="s">
        <v>2403</v>
      </c>
    </row>
    <row r="396" spans="1:2" s="371" customFormat="1" ht="51">
      <c r="A396" s="357" t="s">
        <v>1230</v>
      </c>
      <c r="B396" s="358" t="s">
        <v>27</v>
      </c>
    </row>
    <row r="397" spans="1:2" s="371" customFormat="1" ht="25.5">
      <c r="A397" s="376" t="s">
        <v>2407</v>
      </c>
      <c r="B397" s="358" t="s">
        <v>27</v>
      </c>
    </row>
    <row r="398" spans="1:2" s="371" customFormat="1">
      <c r="A398" s="357" t="s">
        <v>2479</v>
      </c>
      <c r="B398" s="358" t="s">
        <v>27</v>
      </c>
    </row>
    <row r="399" spans="1:2" s="371" customFormat="1" ht="25.5">
      <c r="A399" s="357" t="s">
        <v>1251</v>
      </c>
      <c r="B399" s="358" t="s">
        <v>74</v>
      </c>
    </row>
    <row r="400" spans="1:2" s="371" customFormat="1" ht="25.5">
      <c r="A400" s="357" t="s">
        <v>78</v>
      </c>
      <c r="B400" s="358" t="s">
        <v>1612</v>
      </c>
    </row>
    <row r="401" spans="1:2" s="371" customFormat="1" ht="25.5">
      <c r="A401" s="357" t="s">
        <v>2453</v>
      </c>
      <c r="B401" s="358" t="s">
        <v>1612</v>
      </c>
    </row>
    <row r="402" spans="1:2" s="371" customFormat="1" ht="51">
      <c r="A402" s="376" t="s">
        <v>1252</v>
      </c>
      <c r="B402" s="358" t="s">
        <v>1613</v>
      </c>
    </row>
    <row r="403" spans="1:2" s="371" customFormat="1" ht="25.5">
      <c r="A403" s="357" t="s">
        <v>2453</v>
      </c>
      <c r="B403" s="358" t="s">
        <v>1613</v>
      </c>
    </row>
    <row r="404" spans="1:2" s="371" customFormat="1" ht="38.25">
      <c r="A404" s="376" t="s">
        <v>1253</v>
      </c>
      <c r="B404" s="358" t="s">
        <v>1614</v>
      </c>
    </row>
    <row r="405" spans="1:2" s="371" customFormat="1" ht="25.5">
      <c r="A405" s="357" t="s">
        <v>2453</v>
      </c>
      <c r="B405" s="358" t="s">
        <v>1614</v>
      </c>
    </row>
    <row r="406" spans="1:2" s="371" customFormat="1">
      <c r="A406" s="376" t="s">
        <v>91</v>
      </c>
      <c r="B406" s="358" t="s">
        <v>1615</v>
      </c>
    </row>
    <row r="407" spans="1:2" s="371" customFormat="1" ht="25.5">
      <c r="A407" s="357" t="s">
        <v>2453</v>
      </c>
      <c r="B407" s="358" t="s">
        <v>1615</v>
      </c>
    </row>
    <row r="408" spans="1:2" s="371" customFormat="1" ht="25.5">
      <c r="A408" s="361" t="s">
        <v>2480</v>
      </c>
      <c r="B408" s="578" t="s">
        <v>2403</v>
      </c>
    </row>
    <row r="409" spans="1:2" s="371" customFormat="1" ht="25.5">
      <c r="A409" s="376" t="s">
        <v>1086</v>
      </c>
      <c r="B409" s="358" t="s">
        <v>1527</v>
      </c>
    </row>
    <row r="410" spans="1:2" s="371" customFormat="1" ht="25.5">
      <c r="A410" s="376" t="s">
        <v>2407</v>
      </c>
      <c r="B410" s="358" t="s">
        <v>1527</v>
      </c>
    </row>
    <row r="411" spans="1:2" s="371" customFormat="1">
      <c r="A411" s="376" t="s">
        <v>2481</v>
      </c>
      <c r="B411" s="358" t="s">
        <v>1527</v>
      </c>
    </row>
    <row r="412" spans="1:2" s="371" customFormat="1">
      <c r="A412" s="376" t="s">
        <v>2408</v>
      </c>
      <c r="B412" s="358" t="s">
        <v>1527</v>
      </c>
    </row>
    <row r="413" spans="1:2" s="371" customFormat="1" ht="25.5">
      <c r="A413" s="376" t="s">
        <v>2482</v>
      </c>
      <c r="B413" s="358" t="s">
        <v>1527</v>
      </c>
    </row>
    <row r="414" spans="1:2" s="371" customFormat="1">
      <c r="A414" s="357" t="s">
        <v>2468</v>
      </c>
      <c r="B414" s="358" t="s">
        <v>536</v>
      </c>
    </row>
    <row r="415" spans="1:2" s="371" customFormat="1">
      <c r="A415" s="601" t="s">
        <v>2469</v>
      </c>
      <c r="B415" s="358" t="s">
        <v>536</v>
      </c>
    </row>
    <row r="416" spans="1:2" s="371" customFormat="1">
      <c r="A416" s="376" t="s">
        <v>540</v>
      </c>
      <c r="B416" s="358" t="s">
        <v>541</v>
      </c>
    </row>
    <row r="417" spans="1:2" s="371" customFormat="1" ht="38.25">
      <c r="A417" s="376" t="s">
        <v>1693</v>
      </c>
      <c r="B417" s="358" t="s">
        <v>542</v>
      </c>
    </row>
    <row r="418" spans="1:2" s="371" customFormat="1" ht="25.5">
      <c r="A418" s="376" t="s">
        <v>34</v>
      </c>
      <c r="B418" s="358" t="s">
        <v>545</v>
      </c>
    </row>
    <row r="419" spans="1:2" s="371" customFormat="1">
      <c r="A419" s="376" t="s">
        <v>2468</v>
      </c>
      <c r="B419" s="358" t="s">
        <v>545</v>
      </c>
    </row>
    <row r="420" spans="1:2" s="371" customFormat="1">
      <c r="A420" s="376" t="s">
        <v>2469</v>
      </c>
      <c r="B420" s="358" t="s">
        <v>545</v>
      </c>
    </row>
    <row r="421" spans="1:2" s="371" customFormat="1" ht="38.25">
      <c r="A421" s="376" t="s">
        <v>2221</v>
      </c>
      <c r="B421" s="358" t="s">
        <v>1370</v>
      </c>
    </row>
    <row r="422" spans="1:2" s="371" customFormat="1">
      <c r="A422" s="376" t="s">
        <v>2468</v>
      </c>
      <c r="B422" s="358" t="s">
        <v>1370</v>
      </c>
    </row>
    <row r="423" spans="1:2" s="371" customFormat="1">
      <c r="A423" s="376" t="s">
        <v>2469</v>
      </c>
      <c r="B423" s="358" t="s">
        <v>1370</v>
      </c>
    </row>
    <row r="424" spans="1:2" s="371" customFormat="1" ht="25.5">
      <c r="A424" s="376" t="s">
        <v>1610</v>
      </c>
      <c r="B424" s="358" t="s">
        <v>1371</v>
      </c>
    </row>
    <row r="425" spans="1:2" s="371" customFormat="1">
      <c r="A425" s="376" t="s">
        <v>2468</v>
      </c>
      <c r="B425" s="358" t="s">
        <v>1371</v>
      </c>
    </row>
    <row r="426" spans="1:2" s="371" customFormat="1">
      <c r="A426" s="376" t="s">
        <v>2469</v>
      </c>
      <c r="B426" s="358" t="s">
        <v>1371</v>
      </c>
    </row>
    <row r="427" spans="1:2" s="371" customFormat="1" ht="38.25">
      <c r="A427" s="376" t="s">
        <v>2222</v>
      </c>
      <c r="B427" s="358" t="s">
        <v>1372</v>
      </c>
    </row>
    <row r="428" spans="1:2" s="371" customFormat="1">
      <c r="A428" s="376" t="s">
        <v>2468</v>
      </c>
      <c r="B428" s="358" t="s">
        <v>1372</v>
      </c>
    </row>
    <row r="429" spans="1:2" s="371" customFormat="1">
      <c r="A429" s="357" t="s">
        <v>2469</v>
      </c>
      <c r="B429" s="358" t="s">
        <v>1372</v>
      </c>
    </row>
    <row r="430" spans="1:2" s="371" customFormat="1" ht="38.25">
      <c r="A430" s="376" t="s">
        <v>1381</v>
      </c>
      <c r="B430" s="358" t="s">
        <v>566</v>
      </c>
    </row>
    <row r="431" spans="1:2" s="371" customFormat="1" ht="25.5">
      <c r="A431" s="376" t="s">
        <v>569</v>
      </c>
      <c r="B431" s="358" t="s">
        <v>571</v>
      </c>
    </row>
    <row r="432" spans="1:2" s="371" customFormat="1">
      <c r="A432" s="357" t="s">
        <v>2468</v>
      </c>
      <c r="B432" s="358" t="s">
        <v>571</v>
      </c>
    </row>
    <row r="433" spans="1:2" s="371" customFormat="1" ht="89.25">
      <c r="A433" s="357" t="s">
        <v>1696</v>
      </c>
      <c r="B433" s="358" t="s">
        <v>577</v>
      </c>
    </row>
    <row r="434" spans="1:2" s="371" customFormat="1" ht="76.5">
      <c r="A434" s="376" t="s">
        <v>1697</v>
      </c>
      <c r="B434" s="358" t="s">
        <v>579</v>
      </c>
    </row>
    <row r="435" spans="1:2" s="371" customFormat="1">
      <c r="A435" s="357" t="s">
        <v>2468</v>
      </c>
      <c r="B435" s="358" t="s">
        <v>579</v>
      </c>
    </row>
    <row r="436" spans="1:2" s="371" customFormat="1" ht="38.25">
      <c r="A436" s="357" t="s">
        <v>1698</v>
      </c>
      <c r="B436" s="358" t="s">
        <v>581</v>
      </c>
    </row>
    <row r="437" spans="1:2" s="371" customFormat="1" ht="38.25">
      <c r="A437" s="357" t="s">
        <v>1699</v>
      </c>
      <c r="B437" s="358" t="s">
        <v>1387</v>
      </c>
    </row>
    <row r="438" spans="1:2" s="371" customFormat="1">
      <c r="A438" s="357" t="s">
        <v>2468</v>
      </c>
      <c r="B438" s="358" t="s">
        <v>1387</v>
      </c>
    </row>
    <row r="439" spans="1:2" s="371" customFormat="1">
      <c r="A439" s="357" t="s">
        <v>2469</v>
      </c>
      <c r="B439" s="358" t="s">
        <v>1387</v>
      </c>
    </row>
    <row r="440" spans="1:2" s="371" customFormat="1" ht="51">
      <c r="A440" s="357" t="s">
        <v>2294</v>
      </c>
      <c r="B440" s="358" t="s">
        <v>1702</v>
      </c>
    </row>
    <row r="441" spans="1:2" s="371" customFormat="1" ht="76.5">
      <c r="A441" s="357" t="s">
        <v>1703</v>
      </c>
      <c r="B441" s="358" t="s">
        <v>1704</v>
      </c>
    </row>
    <row r="442" spans="1:2" s="371" customFormat="1">
      <c r="A442" s="357" t="s">
        <v>2469</v>
      </c>
      <c r="B442" s="358" t="s">
        <v>1704</v>
      </c>
    </row>
    <row r="443" spans="1:2" s="371" customFormat="1" ht="25.5">
      <c r="A443" s="376" t="s">
        <v>1788</v>
      </c>
      <c r="B443" s="358" t="s">
        <v>906</v>
      </c>
    </row>
    <row r="444" spans="1:2" s="371" customFormat="1" ht="38.25">
      <c r="A444" s="379" t="s">
        <v>1789</v>
      </c>
      <c r="B444" s="358" t="s">
        <v>909</v>
      </c>
    </row>
    <row r="445" spans="1:2" s="371" customFormat="1" ht="25.5">
      <c r="A445" s="376" t="s">
        <v>1462</v>
      </c>
      <c r="B445" s="358" t="s">
        <v>910</v>
      </c>
    </row>
    <row r="446" spans="1:2" s="371" customFormat="1" ht="25.5">
      <c r="A446" s="376" t="s">
        <v>913</v>
      </c>
      <c r="B446" s="358" t="s">
        <v>915</v>
      </c>
    </row>
    <row r="447" spans="1:2" s="371" customFormat="1">
      <c r="A447" s="357" t="s">
        <v>2469</v>
      </c>
      <c r="B447" s="358" t="s">
        <v>915</v>
      </c>
    </row>
    <row r="448" spans="1:2" s="371" customFormat="1" ht="25.5">
      <c r="A448" s="376" t="s">
        <v>2220</v>
      </c>
      <c r="B448" s="358" t="s">
        <v>454</v>
      </c>
    </row>
    <row r="449" spans="1:2" s="371" customFormat="1" ht="25.5">
      <c r="A449" s="599" t="s">
        <v>1344</v>
      </c>
      <c r="B449" s="358" t="s">
        <v>467</v>
      </c>
    </row>
    <row r="450" spans="1:2" s="371" customFormat="1" ht="25.5">
      <c r="A450" s="363" t="s">
        <v>476</v>
      </c>
      <c r="B450" s="358" t="s">
        <v>478</v>
      </c>
    </row>
    <row r="451" spans="1:2" s="371" customFormat="1" ht="25.5">
      <c r="A451" s="376" t="s">
        <v>2407</v>
      </c>
      <c r="B451" s="358" t="s">
        <v>478</v>
      </c>
    </row>
    <row r="452" spans="1:2" s="371" customFormat="1">
      <c r="A452" s="390" t="s">
        <v>1727</v>
      </c>
      <c r="B452" s="358" t="s">
        <v>621</v>
      </c>
    </row>
    <row r="453" spans="1:2" s="371" customFormat="1" ht="25.5">
      <c r="A453" s="390" t="s">
        <v>1728</v>
      </c>
      <c r="B453" s="358" t="s">
        <v>624</v>
      </c>
    </row>
    <row r="454" spans="1:2" s="371" customFormat="1" ht="25.5">
      <c r="A454" s="363" t="s">
        <v>625</v>
      </c>
      <c r="B454" s="358" t="s">
        <v>626</v>
      </c>
    </row>
    <row r="455" spans="1:2" s="371" customFormat="1" ht="38.25">
      <c r="A455" s="376" t="s">
        <v>631</v>
      </c>
      <c r="B455" s="358" t="s">
        <v>633</v>
      </c>
    </row>
    <row r="456" spans="1:2" s="371" customFormat="1">
      <c r="A456" s="357" t="s">
        <v>2468</v>
      </c>
      <c r="B456" s="358" t="s">
        <v>633</v>
      </c>
    </row>
    <row r="457" spans="1:2" s="371" customFormat="1" ht="38.25">
      <c r="A457" s="363" t="s">
        <v>634</v>
      </c>
      <c r="B457" s="358" t="s">
        <v>635</v>
      </c>
    </row>
    <row r="458" spans="1:2" s="371" customFormat="1" ht="38.25">
      <c r="A458" s="376" t="s">
        <v>631</v>
      </c>
      <c r="B458" s="358" t="s">
        <v>637</v>
      </c>
    </row>
    <row r="459" spans="1:2" s="371" customFormat="1" ht="25.5">
      <c r="A459" s="376" t="s">
        <v>2407</v>
      </c>
      <c r="B459" s="358" t="s">
        <v>637</v>
      </c>
    </row>
    <row r="460" spans="1:2" s="371" customFormat="1">
      <c r="A460" s="376" t="s">
        <v>2483</v>
      </c>
      <c r="B460" s="358" t="s">
        <v>637</v>
      </c>
    </row>
    <row r="461" spans="1:2" s="371" customFormat="1">
      <c r="A461" s="376" t="s">
        <v>2423</v>
      </c>
      <c r="B461" s="358" t="s">
        <v>637</v>
      </c>
    </row>
    <row r="462" spans="1:2" s="371" customFormat="1">
      <c r="A462" s="357" t="s">
        <v>2468</v>
      </c>
      <c r="B462" s="358" t="s">
        <v>637</v>
      </c>
    </row>
    <row r="463" spans="1:2" s="371" customFormat="1" ht="25.5">
      <c r="A463" s="363" t="s">
        <v>638</v>
      </c>
      <c r="B463" s="358" t="s">
        <v>639</v>
      </c>
    </row>
    <row r="464" spans="1:2" s="371" customFormat="1" ht="38.25">
      <c r="A464" s="376" t="s">
        <v>631</v>
      </c>
      <c r="B464" s="358" t="s">
        <v>640</v>
      </c>
    </row>
    <row r="465" spans="1:2" s="371" customFormat="1">
      <c r="A465" s="357" t="s">
        <v>2468</v>
      </c>
      <c r="B465" s="358" t="s">
        <v>640</v>
      </c>
    </row>
    <row r="466" spans="1:2" s="371" customFormat="1" ht="38.25">
      <c r="A466" s="363" t="s">
        <v>641</v>
      </c>
      <c r="B466" s="358" t="s">
        <v>642</v>
      </c>
    </row>
    <row r="467" spans="1:2" s="371" customFormat="1" ht="38.25">
      <c r="A467" s="376" t="s">
        <v>631</v>
      </c>
      <c r="B467" s="358" t="s">
        <v>643</v>
      </c>
    </row>
    <row r="468" spans="1:2" s="371" customFormat="1">
      <c r="A468" s="357" t="s">
        <v>2468</v>
      </c>
      <c r="B468" s="358" t="s">
        <v>643</v>
      </c>
    </row>
    <row r="469" spans="1:2" s="371" customFormat="1" ht="38.25">
      <c r="A469" s="363" t="s">
        <v>644</v>
      </c>
      <c r="B469" s="358" t="s">
        <v>645</v>
      </c>
    </row>
    <row r="470" spans="1:2" s="371" customFormat="1" ht="38.25">
      <c r="A470" s="376" t="s">
        <v>631</v>
      </c>
      <c r="B470" s="358" t="s">
        <v>646</v>
      </c>
    </row>
    <row r="471" spans="1:2" s="371" customFormat="1">
      <c r="A471" s="357" t="s">
        <v>2468</v>
      </c>
      <c r="B471" s="358" t="s">
        <v>646</v>
      </c>
    </row>
    <row r="472" spans="1:2" s="371" customFormat="1" ht="25.5">
      <c r="A472" s="363" t="s">
        <v>647</v>
      </c>
      <c r="B472" s="358" t="s">
        <v>648</v>
      </c>
    </row>
    <row r="473" spans="1:2" s="371" customFormat="1" ht="25.5">
      <c r="A473" s="363" t="s">
        <v>34</v>
      </c>
      <c r="B473" s="358" t="s">
        <v>651</v>
      </c>
    </row>
    <row r="474" spans="1:2" s="371" customFormat="1">
      <c r="A474" s="357" t="s">
        <v>2468</v>
      </c>
      <c r="B474" s="358" t="s">
        <v>651</v>
      </c>
    </row>
    <row r="475" spans="1:2" s="371" customFormat="1">
      <c r="A475" s="362" t="s">
        <v>2484</v>
      </c>
      <c r="B475" s="580" t="s">
        <v>2403</v>
      </c>
    </row>
    <row r="476" spans="1:2" s="371" customFormat="1">
      <c r="A476" s="372" t="s">
        <v>338</v>
      </c>
      <c r="B476" s="358" t="s">
        <v>319</v>
      </c>
    </row>
    <row r="477" spans="1:2" s="371" customFormat="1" ht="38.25">
      <c r="A477" s="372" t="s">
        <v>2485</v>
      </c>
      <c r="B477" s="358" t="s">
        <v>320</v>
      </c>
    </row>
    <row r="478" spans="1:2" s="371" customFormat="1" ht="38.25">
      <c r="A478" s="372" t="s">
        <v>1309</v>
      </c>
      <c r="B478" s="358" t="s">
        <v>1651</v>
      </c>
    </row>
    <row r="479" spans="1:2" s="371" customFormat="1">
      <c r="A479" s="357" t="s">
        <v>2468</v>
      </c>
      <c r="B479" s="358" t="s">
        <v>1651</v>
      </c>
    </row>
    <row r="480" spans="1:2" s="371" customFormat="1" ht="25.5">
      <c r="A480" s="357" t="s">
        <v>1893</v>
      </c>
      <c r="B480" s="358" t="s">
        <v>2486</v>
      </c>
    </row>
    <row r="481" spans="1:2" s="371" customFormat="1">
      <c r="A481" s="357" t="s">
        <v>2468</v>
      </c>
      <c r="B481" s="358" t="s">
        <v>2486</v>
      </c>
    </row>
    <row r="482" spans="1:2" s="371" customFormat="1" ht="25.5">
      <c r="A482" s="376" t="s">
        <v>1373</v>
      </c>
      <c r="B482" s="358" t="s">
        <v>546</v>
      </c>
    </row>
    <row r="483" spans="1:2" s="371" customFormat="1" ht="25.5">
      <c r="A483" s="376" t="s">
        <v>34</v>
      </c>
      <c r="B483" s="358" t="s">
        <v>550</v>
      </c>
    </row>
    <row r="484" spans="1:2" s="371" customFormat="1">
      <c r="A484" s="357" t="s">
        <v>2468</v>
      </c>
      <c r="B484" s="358" t="s">
        <v>550</v>
      </c>
    </row>
    <row r="485" spans="1:2" s="371" customFormat="1">
      <c r="A485" s="357" t="s">
        <v>2469</v>
      </c>
      <c r="B485" s="358" t="s">
        <v>550</v>
      </c>
    </row>
    <row r="486" spans="1:2" s="371" customFormat="1" ht="25.5">
      <c r="A486" s="357" t="s">
        <v>1899</v>
      </c>
      <c r="B486" s="358" t="s">
        <v>2487</v>
      </c>
    </row>
    <row r="487" spans="1:2" s="371" customFormat="1">
      <c r="A487" s="357" t="s">
        <v>2468</v>
      </c>
      <c r="B487" s="358" t="s">
        <v>2487</v>
      </c>
    </row>
    <row r="488" spans="1:2" s="371" customFormat="1">
      <c r="A488" s="357" t="s">
        <v>2469</v>
      </c>
      <c r="B488" s="358" t="s">
        <v>2487</v>
      </c>
    </row>
    <row r="489" spans="1:2" s="371" customFormat="1" ht="25.5">
      <c r="A489" s="613" t="s">
        <v>2488</v>
      </c>
      <c r="B489" s="358" t="s">
        <v>2489</v>
      </c>
    </row>
    <row r="490" spans="1:2" s="371" customFormat="1">
      <c r="A490" s="357" t="s">
        <v>2468</v>
      </c>
      <c r="B490" s="358" t="s">
        <v>2489</v>
      </c>
    </row>
    <row r="491" spans="1:2" s="371" customFormat="1">
      <c r="A491" s="357" t="s">
        <v>2469</v>
      </c>
      <c r="B491" s="358" t="s">
        <v>2489</v>
      </c>
    </row>
    <row r="492" spans="1:2" s="371" customFormat="1" ht="25.5">
      <c r="A492" s="376" t="s">
        <v>1374</v>
      </c>
      <c r="B492" s="358" t="s">
        <v>551</v>
      </c>
    </row>
    <row r="493" spans="1:2" s="371" customFormat="1" ht="25.5">
      <c r="A493" s="376" t="s">
        <v>34</v>
      </c>
      <c r="B493" s="358" t="s">
        <v>555</v>
      </c>
    </row>
    <row r="494" spans="1:2" s="371" customFormat="1">
      <c r="A494" s="357" t="s">
        <v>2468</v>
      </c>
      <c r="B494" s="358" t="s">
        <v>555</v>
      </c>
    </row>
    <row r="495" spans="1:2" s="371" customFormat="1" ht="25.5">
      <c r="A495" s="357" t="s">
        <v>1899</v>
      </c>
      <c r="B495" s="358" t="s">
        <v>2490</v>
      </c>
    </row>
    <row r="496" spans="1:2" s="371" customFormat="1">
      <c r="A496" s="357" t="s">
        <v>2468</v>
      </c>
      <c r="B496" s="358" t="s">
        <v>2490</v>
      </c>
    </row>
    <row r="497" spans="1:2" s="371" customFormat="1" ht="25.5">
      <c r="A497" s="613" t="s">
        <v>2488</v>
      </c>
      <c r="B497" s="358" t="s">
        <v>2491</v>
      </c>
    </row>
    <row r="498" spans="1:2" s="371" customFormat="1">
      <c r="A498" s="357" t="s">
        <v>2468</v>
      </c>
      <c r="B498" s="358" t="s">
        <v>2491</v>
      </c>
    </row>
    <row r="499" spans="1:2" s="371" customFormat="1" ht="38.25">
      <c r="A499" s="376" t="s">
        <v>1375</v>
      </c>
      <c r="B499" s="358" t="s">
        <v>556</v>
      </c>
    </row>
    <row r="500" spans="1:2" s="371" customFormat="1" ht="25.5">
      <c r="A500" s="376" t="s">
        <v>34</v>
      </c>
      <c r="B500" s="358" t="s">
        <v>560</v>
      </c>
    </row>
    <row r="501" spans="1:2" s="371" customFormat="1">
      <c r="A501" s="357" t="s">
        <v>2468</v>
      </c>
      <c r="B501" s="358" t="s">
        <v>560</v>
      </c>
    </row>
    <row r="502" spans="1:2" s="371" customFormat="1" ht="25.5">
      <c r="A502" s="357" t="s">
        <v>1899</v>
      </c>
      <c r="B502" s="358" t="s">
        <v>2492</v>
      </c>
    </row>
    <row r="503" spans="1:2" s="371" customFormat="1">
      <c r="A503" s="357" t="s">
        <v>2468</v>
      </c>
      <c r="B503" s="358" t="s">
        <v>2492</v>
      </c>
    </row>
    <row r="504" spans="1:2" s="371" customFormat="1" ht="25.5">
      <c r="A504" s="357" t="s">
        <v>1694</v>
      </c>
      <c r="B504" s="358" t="s">
        <v>1695</v>
      </c>
    </row>
    <row r="505" spans="1:2" s="371" customFormat="1">
      <c r="A505" s="357" t="s">
        <v>2468</v>
      </c>
      <c r="B505" s="358" t="s">
        <v>1695</v>
      </c>
    </row>
    <row r="506" spans="1:2" s="371" customFormat="1" ht="25.5">
      <c r="A506" s="357" t="s">
        <v>1902</v>
      </c>
      <c r="B506" s="358" t="s">
        <v>2493</v>
      </c>
    </row>
    <row r="507" spans="1:2" s="371" customFormat="1">
      <c r="A507" s="357" t="s">
        <v>2468</v>
      </c>
      <c r="B507" s="358" t="s">
        <v>2493</v>
      </c>
    </row>
    <row r="508" spans="1:2" s="371" customFormat="1" ht="25.5">
      <c r="A508" s="613" t="s">
        <v>2488</v>
      </c>
      <c r="B508" s="358" t="s">
        <v>2494</v>
      </c>
    </row>
    <row r="509" spans="1:2" s="371" customFormat="1">
      <c r="A509" s="357" t="s">
        <v>2468</v>
      </c>
      <c r="B509" s="358" t="s">
        <v>2494</v>
      </c>
    </row>
    <row r="510" spans="1:2" s="371" customFormat="1" ht="38.25">
      <c r="A510" s="376" t="s">
        <v>1380</v>
      </c>
      <c r="B510" s="358" t="s">
        <v>561</v>
      </c>
    </row>
    <row r="511" spans="1:2" s="371" customFormat="1" ht="25.5">
      <c r="A511" s="376" t="s">
        <v>34</v>
      </c>
      <c r="B511" s="358" t="s">
        <v>565</v>
      </c>
    </row>
    <row r="512" spans="1:2" s="371" customFormat="1">
      <c r="A512" s="357" t="s">
        <v>2468</v>
      </c>
      <c r="B512" s="358" t="s">
        <v>565</v>
      </c>
    </row>
    <row r="513" spans="1:2" s="371" customFormat="1">
      <c r="A513" s="357" t="s">
        <v>2469</v>
      </c>
      <c r="B513" s="358" t="s">
        <v>565</v>
      </c>
    </row>
    <row r="514" spans="1:2" s="371" customFormat="1" ht="25.5">
      <c r="A514" s="357" t="s">
        <v>1899</v>
      </c>
      <c r="B514" s="358" t="s">
        <v>2495</v>
      </c>
    </row>
    <row r="515" spans="1:2" s="371" customFormat="1">
      <c r="A515" s="357" t="s">
        <v>2468</v>
      </c>
      <c r="B515" s="358" t="s">
        <v>2495</v>
      </c>
    </row>
    <row r="516" spans="1:2" s="371" customFormat="1">
      <c r="A516" s="357" t="s">
        <v>2469</v>
      </c>
      <c r="B516" s="358" t="s">
        <v>2495</v>
      </c>
    </row>
    <row r="517" spans="1:2" s="371" customFormat="1" ht="25.5">
      <c r="A517" s="613" t="s">
        <v>2488</v>
      </c>
      <c r="B517" s="358" t="s">
        <v>2496</v>
      </c>
    </row>
    <row r="518" spans="1:2" s="371" customFormat="1">
      <c r="A518" s="357" t="s">
        <v>2468</v>
      </c>
      <c r="B518" s="358" t="s">
        <v>2496</v>
      </c>
    </row>
    <row r="519" spans="1:2" s="371" customFormat="1">
      <c r="A519" s="357" t="s">
        <v>2469</v>
      </c>
      <c r="B519" s="358" t="s">
        <v>2496</v>
      </c>
    </row>
    <row r="520" spans="1:2" s="371" customFormat="1" ht="38.25">
      <c r="A520" s="357" t="s">
        <v>1580</v>
      </c>
      <c r="B520" s="358" t="s">
        <v>1700</v>
      </c>
    </row>
    <row r="521" spans="1:2" s="371" customFormat="1" ht="38.25">
      <c r="A521" s="357" t="s">
        <v>1394</v>
      </c>
      <c r="B521" s="358" t="s">
        <v>1395</v>
      </c>
    </row>
    <row r="522" spans="1:2" s="371" customFormat="1" ht="25.5">
      <c r="A522" s="357" t="s">
        <v>2424</v>
      </c>
      <c r="B522" s="358" t="s">
        <v>1395</v>
      </c>
    </row>
    <row r="523" spans="1:2" s="371" customFormat="1" ht="25.5">
      <c r="A523" s="357" t="s">
        <v>2224</v>
      </c>
      <c r="B523" s="358" t="s">
        <v>2497</v>
      </c>
    </row>
    <row r="524" spans="1:2" s="371" customFormat="1">
      <c r="A524" s="589" t="s">
        <v>2469</v>
      </c>
      <c r="B524" s="358" t="s">
        <v>2497</v>
      </c>
    </row>
    <row r="525" spans="1:2" s="371" customFormat="1" ht="38.25">
      <c r="A525" s="589" t="s">
        <v>2244</v>
      </c>
      <c r="B525" s="358" t="s">
        <v>2498</v>
      </c>
    </row>
    <row r="526" spans="1:2" s="371" customFormat="1">
      <c r="A526" s="589" t="s">
        <v>2469</v>
      </c>
      <c r="B526" s="358" t="s">
        <v>2498</v>
      </c>
    </row>
    <row r="527" spans="1:2" s="371" customFormat="1" ht="38.25">
      <c r="A527" s="599" t="s">
        <v>2245</v>
      </c>
      <c r="B527" s="358" t="s">
        <v>2295</v>
      </c>
    </row>
    <row r="528" spans="1:2" s="371" customFormat="1">
      <c r="A528" s="357" t="s">
        <v>2468</v>
      </c>
      <c r="B528" s="358" t="s">
        <v>2295</v>
      </c>
    </row>
    <row r="529" spans="1:2" s="371" customFormat="1" ht="38.25">
      <c r="A529" s="357" t="s">
        <v>1392</v>
      </c>
      <c r="B529" s="358" t="s">
        <v>2499</v>
      </c>
    </row>
    <row r="530" spans="1:2" s="371" customFormat="1">
      <c r="A530" s="357" t="s">
        <v>2468</v>
      </c>
      <c r="B530" s="358" t="s">
        <v>2499</v>
      </c>
    </row>
    <row r="531" spans="1:2" s="371" customFormat="1" ht="38.25">
      <c r="A531" s="357" t="s">
        <v>1705</v>
      </c>
      <c r="B531" s="358" t="s">
        <v>1706</v>
      </c>
    </row>
    <row r="532" spans="1:2" s="371" customFormat="1">
      <c r="A532" s="357" t="s">
        <v>2468</v>
      </c>
      <c r="B532" s="358" t="s">
        <v>1706</v>
      </c>
    </row>
    <row r="533" spans="1:2" s="371" customFormat="1">
      <c r="A533" s="357" t="s">
        <v>2468</v>
      </c>
      <c r="B533" s="585" t="s">
        <v>824</v>
      </c>
    </row>
    <row r="534" spans="1:2" s="371" customFormat="1">
      <c r="A534" s="376" t="s">
        <v>2468</v>
      </c>
      <c r="B534" s="358" t="s">
        <v>915</v>
      </c>
    </row>
    <row r="535" spans="1:2" s="371" customFormat="1" ht="76.5">
      <c r="A535" s="376" t="s">
        <v>2231</v>
      </c>
      <c r="B535" s="358" t="s">
        <v>2500</v>
      </c>
    </row>
    <row r="536" spans="1:2" s="371" customFormat="1">
      <c r="A536" s="589" t="s">
        <v>2469</v>
      </c>
      <c r="B536" s="358" t="s">
        <v>2500</v>
      </c>
    </row>
    <row r="537" spans="1:2" s="371" customFormat="1">
      <c r="A537" s="582" t="s">
        <v>2501</v>
      </c>
      <c r="B537" s="583" t="s">
        <v>2403</v>
      </c>
    </row>
    <row r="538" spans="1:2" s="371" customFormat="1" ht="25.5">
      <c r="A538" s="376" t="s">
        <v>1483</v>
      </c>
      <c r="B538" s="358" t="s">
        <v>1071</v>
      </c>
    </row>
    <row r="539" spans="1:2" s="371" customFormat="1" ht="38.25">
      <c r="A539" s="376" t="s">
        <v>1484</v>
      </c>
      <c r="B539" s="358" t="s">
        <v>1074</v>
      </c>
    </row>
    <row r="540" spans="1:2" s="371" customFormat="1" ht="25.5">
      <c r="A540" s="376" t="s">
        <v>942</v>
      </c>
      <c r="B540" s="358" t="s">
        <v>1076</v>
      </c>
    </row>
    <row r="541" spans="1:2" s="371" customFormat="1" ht="25.5">
      <c r="A541" s="363" t="s">
        <v>2406</v>
      </c>
      <c r="B541" s="358" t="s">
        <v>1076</v>
      </c>
    </row>
    <row r="542" spans="1:2" s="371" customFormat="1" ht="25.5">
      <c r="A542" s="376" t="s">
        <v>2407</v>
      </c>
      <c r="B542" s="358" t="s">
        <v>1076</v>
      </c>
    </row>
    <row r="543" spans="1:2" s="371" customFormat="1">
      <c r="A543" s="376" t="s">
        <v>2408</v>
      </c>
      <c r="B543" s="358" t="s">
        <v>1076</v>
      </c>
    </row>
    <row r="544" spans="1:2" s="371" customFormat="1" ht="25.5">
      <c r="A544" s="376" t="s">
        <v>945</v>
      </c>
      <c r="B544" s="358" t="s">
        <v>1078</v>
      </c>
    </row>
    <row r="545" spans="1:2" s="371" customFormat="1" ht="25.5">
      <c r="A545" s="363" t="s">
        <v>2406</v>
      </c>
      <c r="B545" s="358" t="s">
        <v>1078</v>
      </c>
    </row>
    <row r="546" spans="1:2" s="371" customFormat="1">
      <c r="A546" s="363" t="s">
        <v>1023</v>
      </c>
      <c r="B546" s="358" t="s">
        <v>1083</v>
      </c>
    </row>
    <row r="547" spans="1:2" s="568" customFormat="1" ht="38.25">
      <c r="A547" s="376" t="s">
        <v>1485</v>
      </c>
      <c r="B547" s="358" t="s">
        <v>1486</v>
      </c>
    </row>
    <row r="548" spans="1:2" s="568" customFormat="1" ht="25.5">
      <c r="A548" s="376" t="s">
        <v>2407</v>
      </c>
      <c r="B548" s="358" t="s">
        <v>1486</v>
      </c>
    </row>
    <row r="549" spans="1:2" s="568" customFormat="1">
      <c r="A549" s="589" t="s">
        <v>2423</v>
      </c>
      <c r="B549" s="358" t="s">
        <v>1486</v>
      </c>
    </row>
    <row r="550" spans="1:2" s="568" customFormat="1" ht="25.5">
      <c r="A550" s="361" t="s">
        <v>2502</v>
      </c>
      <c r="B550" s="578" t="s">
        <v>2403</v>
      </c>
    </row>
    <row r="551" spans="1:2" s="568" customFormat="1" ht="25.5">
      <c r="A551" s="376" t="s">
        <v>1088</v>
      </c>
      <c r="B551" s="358" t="s">
        <v>1089</v>
      </c>
    </row>
    <row r="552" spans="1:2" s="568" customFormat="1" ht="38.25">
      <c r="A552" s="376" t="s">
        <v>1091</v>
      </c>
      <c r="B552" s="358" t="s">
        <v>1092</v>
      </c>
    </row>
    <row r="553" spans="1:2" s="568" customFormat="1" ht="25.5">
      <c r="A553" s="376" t="s">
        <v>1525</v>
      </c>
      <c r="B553" s="358" t="s">
        <v>2503</v>
      </c>
    </row>
    <row r="554" spans="1:2" s="568" customFormat="1" ht="25.5">
      <c r="A554" s="376" t="s">
        <v>2406</v>
      </c>
      <c r="B554" s="358" t="s">
        <v>2503</v>
      </c>
    </row>
    <row r="555" spans="1:2" s="568" customFormat="1" ht="16.149999999999999" customHeight="1">
      <c r="A555" s="376" t="s">
        <v>1906</v>
      </c>
      <c r="B555" s="358" t="s">
        <v>2504</v>
      </c>
    </row>
    <row r="556" spans="1:2" s="568" customFormat="1">
      <c r="A556" s="376" t="s">
        <v>2481</v>
      </c>
      <c r="B556" s="358" t="s">
        <v>2504</v>
      </c>
    </row>
    <row r="557" spans="1:2" s="568" customFormat="1" ht="38.25">
      <c r="A557" s="616" t="s">
        <v>2505</v>
      </c>
      <c r="B557" s="358" t="s">
        <v>1549</v>
      </c>
    </row>
    <row r="558" spans="1:2" s="568" customFormat="1" ht="25.5">
      <c r="A558" s="367" t="s">
        <v>1273</v>
      </c>
      <c r="B558" s="358" t="s">
        <v>1844</v>
      </c>
    </row>
    <row r="559" spans="1:2" s="568" customFormat="1" ht="25.5">
      <c r="A559" s="372" t="s">
        <v>1275</v>
      </c>
      <c r="B559" s="358" t="s">
        <v>137</v>
      </c>
    </row>
    <row r="560" spans="1:2" s="568" customFormat="1" ht="25.5">
      <c r="A560" s="376" t="s">
        <v>2407</v>
      </c>
      <c r="B560" s="358" t="s">
        <v>137</v>
      </c>
    </row>
    <row r="561" spans="1:2" s="568" customFormat="1">
      <c r="A561" s="357" t="s">
        <v>2479</v>
      </c>
      <c r="B561" s="358" t="s">
        <v>137</v>
      </c>
    </row>
    <row r="562" spans="1:2" s="568" customFormat="1" ht="25.5">
      <c r="A562" s="372" t="s">
        <v>142</v>
      </c>
      <c r="B562" s="358" t="s">
        <v>143</v>
      </c>
    </row>
    <row r="563" spans="1:2" s="568" customFormat="1" ht="25.5">
      <c r="A563" s="376" t="s">
        <v>2407</v>
      </c>
      <c r="B563" s="358" t="s">
        <v>143</v>
      </c>
    </row>
    <row r="564" spans="1:2" s="568" customFormat="1">
      <c r="A564" s="357" t="s">
        <v>2479</v>
      </c>
      <c r="B564" s="358" t="s">
        <v>143</v>
      </c>
    </row>
    <row r="565" spans="1:2" s="568" customFormat="1" ht="114.75">
      <c r="A565" s="589" t="s">
        <v>1625</v>
      </c>
      <c r="B565" s="358" t="s">
        <v>149</v>
      </c>
    </row>
    <row r="566" spans="1:2" s="568" customFormat="1" ht="25.5">
      <c r="A566" s="376" t="s">
        <v>2407</v>
      </c>
      <c r="B566" s="358" t="s">
        <v>149</v>
      </c>
    </row>
    <row r="567" spans="1:2" s="568" customFormat="1">
      <c r="A567" s="357" t="s">
        <v>2479</v>
      </c>
      <c r="B567" s="358" t="s">
        <v>149</v>
      </c>
    </row>
    <row r="568" spans="1:2" s="568" customFormat="1" ht="25.5">
      <c r="A568" s="368" t="s">
        <v>166</v>
      </c>
      <c r="B568" s="358" t="s">
        <v>167</v>
      </c>
    </row>
    <row r="569" spans="1:2" s="371" customFormat="1">
      <c r="A569" s="357" t="s">
        <v>2479</v>
      </c>
      <c r="B569" s="358" t="s">
        <v>167</v>
      </c>
    </row>
    <row r="570" spans="1:2" s="371" customFormat="1">
      <c r="A570" s="357" t="s">
        <v>1278</v>
      </c>
      <c r="B570" s="358" t="s">
        <v>1279</v>
      </c>
    </row>
    <row r="571" spans="1:2" s="371" customFormat="1">
      <c r="A571" s="357" t="s">
        <v>2479</v>
      </c>
      <c r="B571" s="358" t="s">
        <v>1279</v>
      </c>
    </row>
    <row r="572" spans="1:2" s="371" customFormat="1" ht="38.25">
      <c r="A572" s="357" t="s">
        <v>2233</v>
      </c>
      <c r="B572" s="358" t="s">
        <v>1282</v>
      </c>
    </row>
    <row r="573" spans="1:2" s="371" customFormat="1" ht="25.5">
      <c r="A573" s="357" t="s">
        <v>2407</v>
      </c>
      <c r="B573" s="358" t="s">
        <v>1282</v>
      </c>
    </row>
    <row r="574" spans="1:2" s="371" customFormat="1">
      <c r="A574" s="357" t="s">
        <v>2479</v>
      </c>
      <c r="B574" s="358" t="s">
        <v>1282</v>
      </c>
    </row>
    <row r="575" spans="1:2" s="371" customFormat="1" ht="76.5">
      <c r="A575" s="368" t="s">
        <v>1280</v>
      </c>
      <c r="B575" s="358" t="s">
        <v>1626</v>
      </c>
    </row>
    <row r="576" spans="1:2" s="371" customFormat="1" ht="25.5">
      <c r="A576" s="376" t="s">
        <v>2407</v>
      </c>
      <c r="B576" s="358" t="s">
        <v>1626</v>
      </c>
    </row>
    <row r="577" spans="1:2" s="371" customFormat="1">
      <c r="A577" s="357" t="s">
        <v>2479</v>
      </c>
      <c r="B577" s="358" t="s">
        <v>1626</v>
      </c>
    </row>
    <row r="578" spans="1:2" s="371" customFormat="1" ht="38.25">
      <c r="A578" s="357" t="s">
        <v>154</v>
      </c>
      <c r="B578" s="358" t="s">
        <v>1627</v>
      </c>
    </row>
    <row r="579" spans="1:2" s="568" customFormat="1" ht="25.5">
      <c r="A579" s="357" t="s">
        <v>2407</v>
      </c>
      <c r="B579" s="358" t="s">
        <v>1627</v>
      </c>
    </row>
    <row r="580" spans="1:2" s="568" customFormat="1">
      <c r="A580" s="357" t="s">
        <v>2479</v>
      </c>
      <c r="B580" s="358" t="s">
        <v>1627</v>
      </c>
    </row>
    <row r="581" spans="1:2" s="568" customFormat="1" ht="38.25">
      <c r="A581" s="368" t="s">
        <v>160</v>
      </c>
      <c r="B581" s="358" t="s">
        <v>1628</v>
      </c>
    </row>
    <row r="582" spans="1:2" s="568" customFormat="1" ht="25.5">
      <c r="A582" s="376" t="s">
        <v>2407</v>
      </c>
      <c r="B582" s="358" t="s">
        <v>1628</v>
      </c>
    </row>
    <row r="583" spans="1:2" s="568" customFormat="1">
      <c r="A583" s="357" t="s">
        <v>2479</v>
      </c>
      <c r="B583" s="358" t="s">
        <v>1628</v>
      </c>
    </row>
    <row r="584" spans="1:2" s="568" customFormat="1" ht="38.25">
      <c r="A584" s="368" t="s">
        <v>183</v>
      </c>
      <c r="B584" s="358" t="s">
        <v>1629</v>
      </c>
    </row>
    <row r="585" spans="1:2" s="568" customFormat="1" ht="25.5">
      <c r="A585" s="376" t="s">
        <v>2407</v>
      </c>
      <c r="B585" s="358" t="s">
        <v>1629</v>
      </c>
    </row>
    <row r="586" spans="1:2" s="568" customFormat="1">
      <c r="A586" s="357" t="s">
        <v>2479</v>
      </c>
      <c r="B586" s="358" t="s">
        <v>1629</v>
      </c>
    </row>
    <row r="587" spans="1:2" s="568" customFormat="1" ht="25.5">
      <c r="A587" s="368" t="s">
        <v>189</v>
      </c>
      <c r="B587" s="358" t="s">
        <v>1630</v>
      </c>
    </row>
    <row r="588" spans="1:2" s="568" customFormat="1" ht="25.5">
      <c r="A588" s="376" t="s">
        <v>2407</v>
      </c>
      <c r="B588" s="358" t="s">
        <v>1630</v>
      </c>
    </row>
    <row r="589" spans="1:2" s="568" customFormat="1">
      <c r="A589" s="357" t="s">
        <v>2479</v>
      </c>
      <c r="B589" s="358" t="s">
        <v>1630</v>
      </c>
    </row>
    <row r="590" spans="1:2" s="568" customFormat="1" ht="25.5">
      <c r="A590" s="368" t="s">
        <v>172</v>
      </c>
      <c r="B590" s="358" t="s">
        <v>1631</v>
      </c>
    </row>
    <row r="591" spans="1:2" s="568" customFormat="1" ht="25.5">
      <c r="A591" s="376" t="s">
        <v>2407</v>
      </c>
      <c r="B591" s="358" t="s">
        <v>1631</v>
      </c>
    </row>
    <row r="592" spans="1:2" s="568" customFormat="1">
      <c r="A592" s="357" t="s">
        <v>2479</v>
      </c>
      <c r="B592" s="358" t="s">
        <v>1631</v>
      </c>
    </row>
    <row r="593" spans="1:2" s="568" customFormat="1" ht="38.25">
      <c r="A593" s="368" t="s">
        <v>1281</v>
      </c>
      <c r="B593" s="358" t="s">
        <v>1633</v>
      </c>
    </row>
    <row r="594" spans="1:2" s="568" customFormat="1" ht="25.5">
      <c r="A594" s="376" t="s">
        <v>2407</v>
      </c>
      <c r="B594" s="358" t="s">
        <v>1633</v>
      </c>
    </row>
    <row r="595" spans="1:2" s="568" customFormat="1">
      <c r="A595" s="357" t="s">
        <v>2479</v>
      </c>
      <c r="B595" s="358" t="s">
        <v>1633</v>
      </c>
    </row>
    <row r="596" spans="1:2" s="568" customFormat="1" ht="25.5">
      <c r="A596" s="367" t="s">
        <v>1283</v>
      </c>
      <c r="B596" s="358" t="s">
        <v>191</v>
      </c>
    </row>
    <row r="597" spans="1:2" s="371" customFormat="1" ht="63.75">
      <c r="A597" s="368" t="s">
        <v>212</v>
      </c>
      <c r="B597" s="358" t="s">
        <v>213</v>
      </c>
    </row>
    <row r="598" spans="1:2" s="371" customFormat="1">
      <c r="A598" s="357" t="s">
        <v>2479</v>
      </c>
      <c r="B598" s="358" t="s">
        <v>213</v>
      </c>
    </row>
    <row r="599" spans="1:2" s="371" customFormat="1">
      <c r="A599" s="368" t="s">
        <v>218</v>
      </c>
      <c r="B599" s="358" t="s">
        <v>219</v>
      </c>
    </row>
    <row r="600" spans="1:2" s="371" customFormat="1" ht="25.5">
      <c r="A600" s="376" t="s">
        <v>2407</v>
      </c>
      <c r="B600" s="358" t="s">
        <v>219</v>
      </c>
    </row>
    <row r="601" spans="1:2" s="371" customFormat="1">
      <c r="A601" s="357" t="s">
        <v>2479</v>
      </c>
      <c r="B601" s="358" t="s">
        <v>219</v>
      </c>
    </row>
    <row r="602" spans="1:2" s="371" customFormat="1" ht="63.75">
      <c r="A602" s="618" t="s">
        <v>1288</v>
      </c>
      <c r="B602" s="381" t="s">
        <v>1289</v>
      </c>
    </row>
    <row r="603" spans="1:2" s="371" customFormat="1" ht="25.5">
      <c r="A603" s="376" t="s">
        <v>2407</v>
      </c>
      <c r="B603" s="381" t="s">
        <v>1289</v>
      </c>
    </row>
    <row r="604" spans="1:2" s="371" customFormat="1">
      <c r="A604" s="601" t="s">
        <v>2479</v>
      </c>
      <c r="B604" s="381" t="s">
        <v>1289</v>
      </c>
    </row>
    <row r="605" spans="1:2" s="371" customFormat="1" ht="25.5">
      <c r="A605" s="618" t="s">
        <v>1287</v>
      </c>
      <c r="B605" s="358" t="s">
        <v>1635</v>
      </c>
    </row>
    <row r="606" spans="1:2" s="371" customFormat="1" ht="25.5">
      <c r="A606" s="376" t="s">
        <v>2407</v>
      </c>
      <c r="B606" s="358" t="s">
        <v>1635</v>
      </c>
    </row>
    <row r="607" spans="1:2" s="371" customFormat="1">
      <c r="A607" s="357" t="s">
        <v>2479</v>
      </c>
      <c r="B607" s="358" t="s">
        <v>1635</v>
      </c>
    </row>
    <row r="608" spans="1:2" s="371" customFormat="1" ht="25.5">
      <c r="A608" s="367" t="s">
        <v>1290</v>
      </c>
      <c r="B608" s="358" t="s">
        <v>235</v>
      </c>
    </row>
    <row r="609" spans="1:2" s="371" customFormat="1" ht="38.25">
      <c r="A609" s="368" t="s">
        <v>240</v>
      </c>
      <c r="B609" s="358" t="s">
        <v>241</v>
      </c>
    </row>
    <row r="610" spans="1:2" s="371" customFormat="1">
      <c r="A610" s="357" t="s">
        <v>2479</v>
      </c>
      <c r="B610" s="358" t="s">
        <v>241</v>
      </c>
    </row>
    <row r="611" spans="1:2" s="371" customFormat="1" ht="38.25">
      <c r="A611" s="368" t="s">
        <v>250</v>
      </c>
      <c r="B611" s="358" t="s">
        <v>251</v>
      </c>
    </row>
    <row r="612" spans="1:2" s="371" customFormat="1">
      <c r="A612" s="357" t="s">
        <v>2479</v>
      </c>
      <c r="B612" s="358" t="s">
        <v>251</v>
      </c>
    </row>
    <row r="613" spans="1:2" s="371" customFormat="1" ht="25.5">
      <c r="A613" s="368" t="s">
        <v>254</v>
      </c>
      <c r="B613" s="358" t="s">
        <v>255</v>
      </c>
    </row>
    <row r="614" spans="1:2" s="371" customFormat="1">
      <c r="A614" s="357" t="s">
        <v>2479</v>
      </c>
      <c r="B614" s="358" t="s">
        <v>255</v>
      </c>
    </row>
    <row r="615" spans="1:2" s="371" customFormat="1" ht="25.5">
      <c r="A615" s="368" t="s">
        <v>260</v>
      </c>
      <c r="B615" s="358" t="s">
        <v>261</v>
      </c>
    </row>
    <row r="616" spans="1:2" s="371" customFormat="1">
      <c r="A616" s="357" t="s">
        <v>2479</v>
      </c>
      <c r="B616" s="358" t="s">
        <v>261</v>
      </c>
    </row>
    <row r="617" spans="1:2" s="371" customFormat="1" ht="25.5">
      <c r="A617" s="368" t="s">
        <v>264</v>
      </c>
      <c r="B617" s="358" t="s">
        <v>265</v>
      </c>
    </row>
    <row r="618" spans="1:2" s="371" customFormat="1">
      <c r="A618" s="357" t="s">
        <v>2479</v>
      </c>
      <c r="B618" s="358" t="s">
        <v>265</v>
      </c>
    </row>
    <row r="619" spans="1:2" s="371" customFormat="1" ht="102">
      <c r="A619" s="368" t="s">
        <v>268</v>
      </c>
      <c r="B619" s="358" t="s">
        <v>269</v>
      </c>
    </row>
    <row r="620" spans="1:2" s="371" customFormat="1">
      <c r="A620" s="357" t="s">
        <v>2479</v>
      </c>
      <c r="B620" s="358" t="s">
        <v>269</v>
      </c>
    </row>
    <row r="621" spans="1:2" s="371" customFormat="1" ht="25.5">
      <c r="A621" s="368" t="s">
        <v>274</v>
      </c>
      <c r="B621" s="358" t="s">
        <v>275</v>
      </c>
    </row>
    <row r="622" spans="1:2" s="371" customFormat="1">
      <c r="A622" s="357" t="s">
        <v>2479</v>
      </c>
      <c r="B622" s="358" t="s">
        <v>275</v>
      </c>
    </row>
    <row r="623" spans="1:2" s="371" customFormat="1" ht="51">
      <c r="A623" s="368" t="s">
        <v>278</v>
      </c>
      <c r="B623" s="358" t="s">
        <v>279</v>
      </c>
    </row>
    <row r="624" spans="1:2" s="371" customFormat="1">
      <c r="A624" s="357" t="s">
        <v>2479</v>
      </c>
      <c r="B624" s="358" t="s">
        <v>279</v>
      </c>
    </row>
    <row r="625" spans="1:2" s="371" customFormat="1" ht="25.5">
      <c r="A625" s="368" t="s">
        <v>282</v>
      </c>
      <c r="B625" s="358" t="s">
        <v>283</v>
      </c>
    </row>
    <row r="626" spans="1:2" s="371" customFormat="1">
      <c r="A626" s="357" t="s">
        <v>2479</v>
      </c>
      <c r="B626" s="358" t="s">
        <v>283</v>
      </c>
    </row>
    <row r="627" spans="1:2" s="371" customFormat="1" ht="25.5">
      <c r="A627" s="368" t="s">
        <v>290</v>
      </c>
      <c r="B627" s="358" t="s">
        <v>291</v>
      </c>
    </row>
    <row r="628" spans="1:2" s="371" customFormat="1">
      <c r="A628" s="357" t="s">
        <v>2479</v>
      </c>
      <c r="B628" s="358" t="s">
        <v>291</v>
      </c>
    </row>
    <row r="629" spans="1:2" s="371" customFormat="1" ht="38.25">
      <c r="A629" s="368" t="s">
        <v>2507</v>
      </c>
      <c r="B629" s="358" t="s">
        <v>301</v>
      </c>
    </row>
    <row r="630" spans="1:2" s="371" customFormat="1">
      <c r="A630" s="658" t="s">
        <v>2479</v>
      </c>
      <c r="B630" s="358" t="s">
        <v>301</v>
      </c>
    </row>
    <row r="631" spans="1:2" s="371" customFormat="1" ht="25.5">
      <c r="A631" s="368" t="s">
        <v>1637</v>
      </c>
      <c r="B631" s="358" t="s">
        <v>1298</v>
      </c>
    </row>
    <row r="632" spans="1:2" s="568" customFormat="1" ht="25.5">
      <c r="A632" s="372" t="s">
        <v>322</v>
      </c>
      <c r="B632" s="358" t="s">
        <v>1638</v>
      </c>
    </row>
    <row r="633" spans="1:2" s="568" customFormat="1" ht="25.5">
      <c r="A633" s="376" t="s">
        <v>2407</v>
      </c>
      <c r="B633" s="358" t="s">
        <v>1638</v>
      </c>
    </row>
    <row r="634" spans="1:2" s="568" customFormat="1" ht="25.5">
      <c r="A634" s="357" t="s">
        <v>2453</v>
      </c>
      <c r="B634" s="358" t="s">
        <v>1638</v>
      </c>
    </row>
    <row r="635" spans="1:2" s="568" customFormat="1" ht="25.5">
      <c r="A635" s="368" t="s">
        <v>1639</v>
      </c>
      <c r="B635" s="358" t="s">
        <v>1640</v>
      </c>
    </row>
    <row r="636" spans="1:2" s="568" customFormat="1" ht="38.25">
      <c r="A636" s="372" t="s">
        <v>1641</v>
      </c>
      <c r="B636" s="358" t="s">
        <v>1642</v>
      </c>
    </row>
    <row r="637" spans="1:2" s="568" customFormat="1" ht="25.5">
      <c r="A637" s="376" t="s">
        <v>2407</v>
      </c>
      <c r="B637" s="358" t="s">
        <v>1642</v>
      </c>
    </row>
    <row r="638" spans="1:2" s="568" customFormat="1" ht="25.5">
      <c r="A638" s="376" t="s">
        <v>1646</v>
      </c>
      <c r="B638" s="358" t="s">
        <v>1647</v>
      </c>
    </row>
    <row r="639" spans="1:2" s="568" customFormat="1" ht="25.5">
      <c r="A639" s="372" t="s">
        <v>1648</v>
      </c>
      <c r="B639" s="358" t="s">
        <v>1649</v>
      </c>
    </row>
    <row r="640" spans="1:2" s="568" customFormat="1" ht="25.5">
      <c r="A640" s="376" t="s">
        <v>2407</v>
      </c>
      <c r="B640" s="358" t="s">
        <v>1649</v>
      </c>
    </row>
    <row r="641" spans="1:2" s="568" customFormat="1" ht="38.25">
      <c r="A641" s="616" t="s">
        <v>1306</v>
      </c>
      <c r="B641" s="358" t="s">
        <v>320</v>
      </c>
    </row>
    <row r="642" spans="1:2" s="568" customFormat="1" ht="38.25">
      <c r="A642" s="372" t="s">
        <v>342</v>
      </c>
      <c r="B642" s="358" t="s">
        <v>1650</v>
      </c>
    </row>
    <row r="643" spans="1:2" s="568" customFormat="1" ht="25.5">
      <c r="A643" s="357" t="s">
        <v>2453</v>
      </c>
      <c r="B643" s="358" t="s">
        <v>1650</v>
      </c>
    </row>
    <row r="644" spans="1:2" s="568" customFormat="1" ht="25.5">
      <c r="A644" s="368" t="s">
        <v>254</v>
      </c>
      <c r="B644" s="358" t="s">
        <v>1833</v>
      </c>
    </row>
    <row r="645" spans="1:2" s="568" customFormat="1">
      <c r="A645" s="357" t="s">
        <v>2479</v>
      </c>
      <c r="B645" s="358" t="s">
        <v>1833</v>
      </c>
    </row>
    <row r="646" spans="1:2" s="568" customFormat="1" ht="51">
      <c r="A646" s="368" t="s">
        <v>1286</v>
      </c>
      <c r="B646" s="358" t="s">
        <v>206</v>
      </c>
    </row>
    <row r="647" spans="1:2" s="568" customFormat="1">
      <c r="A647" s="357" t="s">
        <v>2479</v>
      </c>
      <c r="B647" s="358" t="s">
        <v>206</v>
      </c>
    </row>
    <row r="648" spans="1:2" s="568" customFormat="1">
      <c r="A648" s="368" t="s">
        <v>224</v>
      </c>
      <c r="B648" s="358" t="s">
        <v>225</v>
      </c>
    </row>
    <row r="649" spans="1:2" s="568" customFormat="1">
      <c r="A649" s="357" t="s">
        <v>2479</v>
      </c>
      <c r="B649" s="358" t="s">
        <v>225</v>
      </c>
    </row>
    <row r="650" spans="1:2" s="568" customFormat="1" ht="51">
      <c r="A650" s="368" t="s">
        <v>1634</v>
      </c>
      <c r="B650" s="358" t="s">
        <v>201</v>
      </c>
    </row>
    <row r="651" spans="1:2" s="568" customFormat="1">
      <c r="A651" s="357" t="s">
        <v>2479</v>
      </c>
      <c r="B651" s="358" t="s">
        <v>201</v>
      </c>
    </row>
    <row r="652" spans="1:2" s="568" customFormat="1">
      <c r="A652" s="582" t="s">
        <v>2508</v>
      </c>
      <c r="B652" s="583" t="s">
        <v>2403</v>
      </c>
    </row>
    <row r="653" spans="1:2" s="568" customFormat="1" ht="25.5">
      <c r="A653" s="376" t="s">
        <v>2406</v>
      </c>
      <c r="B653" s="358" t="s">
        <v>143</v>
      </c>
    </row>
    <row r="654" spans="1:2" s="568" customFormat="1" ht="25.5">
      <c r="A654" s="372" t="s">
        <v>1643</v>
      </c>
      <c r="B654" s="358" t="s">
        <v>1644</v>
      </c>
    </row>
    <row r="655" spans="1:2" s="568" customFormat="1" ht="25.5">
      <c r="A655" s="372" t="s">
        <v>1311</v>
      </c>
      <c r="B655" s="358" t="s">
        <v>1645</v>
      </c>
    </row>
    <row r="656" spans="1:2" s="568" customFormat="1" ht="25.5">
      <c r="A656" s="372" t="s">
        <v>2424</v>
      </c>
      <c r="B656" s="358" t="s">
        <v>1645</v>
      </c>
    </row>
    <row r="657" spans="1:2" s="568" customFormat="1" ht="25.5">
      <c r="A657" s="376" t="s">
        <v>2407</v>
      </c>
      <c r="B657" s="358" t="s">
        <v>1650</v>
      </c>
    </row>
    <row r="658" spans="1:2" s="568" customFormat="1">
      <c r="A658" s="376" t="s">
        <v>2408</v>
      </c>
      <c r="B658" s="358" t="s">
        <v>1650</v>
      </c>
    </row>
    <row r="659" spans="1:2" s="568" customFormat="1" ht="25.5">
      <c r="A659" s="623" t="s">
        <v>942</v>
      </c>
      <c r="B659" s="624" t="s">
        <v>1094</v>
      </c>
    </row>
    <row r="660" spans="1:2" s="568" customFormat="1" ht="25.5">
      <c r="A660" s="363" t="s">
        <v>2406</v>
      </c>
      <c r="B660" s="624" t="s">
        <v>1094</v>
      </c>
    </row>
    <row r="661" spans="1:2" s="568" customFormat="1" ht="27" customHeight="1">
      <c r="A661" s="376" t="s">
        <v>2407</v>
      </c>
      <c r="B661" s="624" t="s">
        <v>1094</v>
      </c>
    </row>
    <row r="662" spans="1:2" s="568" customFormat="1">
      <c r="A662" s="376" t="s">
        <v>2408</v>
      </c>
      <c r="B662" s="624" t="s">
        <v>1094</v>
      </c>
    </row>
    <row r="663" spans="1:2" s="568" customFormat="1" ht="25.5">
      <c r="A663" s="623" t="s">
        <v>945</v>
      </c>
      <c r="B663" s="624" t="s">
        <v>1096</v>
      </c>
    </row>
    <row r="664" spans="1:2" s="568" customFormat="1" ht="25.5">
      <c r="A664" s="363" t="s">
        <v>2406</v>
      </c>
      <c r="B664" s="624" t="s">
        <v>1096</v>
      </c>
    </row>
    <row r="665" spans="1:2" s="568" customFormat="1" ht="51">
      <c r="A665" s="623" t="s">
        <v>1487</v>
      </c>
      <c r="B665" s="624" t="s">
        <v>1100</v>
      </c>
    </row>
    <row r="666" spans="1:2" s="568" customFormat="1" ht="25.5">
      <c r="A666" s="363" t="s">
        <v>2406</v>
      </c>
      <c r="B666" s="624" t="s">
        <v>1100</v>
      </c>
    </row>
    <row r="667" spans="1:2" s="568" customFormat="1" ht="25.5">
      <c r="A667" s="376" t="s">
        <v>2407</v>
      </c>
      <c r="B667" s="624" t="s">
        <v>1100</v>
      </c>
    </row>
    <row r="668" spans="1:2" s="568" customFormat="1" ht="38.25">
      <c r="A668" s="623" t="s">
        <v>1488</v>
      </c>
      <c r="B668" s="624" t="s">
        <v>1104</v>
      </c>
    </row>
    <row r="669" spans="1:2" s="568" customFormat="1" ht="25.5">
      <c r="A669" s="363" t="s">
        <v>2406</v>
      </c>
      <c r="B669" s="624" t="s">
        <v>1104</v>
      </c>
    </row>
    <row r="670" spans="1:2" s="568" customFormat="1" ht="25.5">
      <c r="A670" s="376" t="s">
        <v>2407</v>
      </c>
      <c r="B670" s="624" t="s">
        <v>1104</v>
      </c>
    </row>
    <row r="671" spans="1:2" s="568" customFormat="1">
      <c r="A671" s="376" t="s">
        <v>2408</v>
      </c>
      <c r="B671" s="624" t="s">
        <v>1104</v>
      </c>
    </row>
    <row r="672" spans="1:2" s="568" customFormat="1" ht="38.25">
      <c r="A672" s="372" t="s">
        <v>342</v>
      </c>
      <c r="B672" s="358" t="s">
        <v>1822</v>
      </c>
    </row>
    <row r="673" spans="1:2" s="568" customFormat="1" ht="25.5">
      <c r="A673" s="376" t="s">
        <v>2407</v>
      </c>
      <c r="B673" s="358" t="s">
        <v>1822</v>
      </c>
    </row>
    <row r="674" spans="1:2" s="568" customFormat="1" ht="25.5">
      <c r="A674" s="361" t="s">
        <v>2509</v>
      </c>
      <c r="B674" s="578" t="s">
        <v>2403</v>
      </c>
    </row>
    <row r="675" spans="1:2" s="568" customFormat="1" ht="25.5">
      <c r="A675" s="376" t="s">
        <v>1713</v>
      </c>
      <c r="B675" s="358" t="s">
        <v>585</v>
      </c>
    </row>
    <row r="676" spans="1:2" s="568" customFormat="1" ht="38.25">
      <c r="A676" s="376" t="s">
        <v>587</v>
      </c>
      <c r="B676" s="358" t="s">
        <v>588</v>
      </c>
    </row>
    <row r="677" spans="1:2" s="568" customFormat="1" ht="38.25">
      <c r="A677" s="376" t="s">
        <v>2510</v>
      </c>
      <c r="B677" s="358" t="s">
        <v>589</v>
      </c>
    </row>
    <row r="678" spans="1:2" s="568" customFormat="1" ht="25.5">
      <c r="A678" s="363" t="s">
        <v>34</v>
      </c>
      <c r="B678" s="358" t="s">
        <v>591</v>
      </c>
    </row>
    <row r="679" spans="1:2" s="568" customFormat="1">
      <c r="A679" s="357" t="s">
        <v>2468</v>
      </c>
      <c r="B679" s="358" t="s">
        <v>591</v>
      </c>
    </row>
    <row r="680" spans="1:2" s="568" customFormat="1" ht="38.25">
      <c r="A680" s="376" t="s">
        <v>2221</v>
      </c>
      <c r="B680" s="358" t="s">
        <v>2511</v>
      </c>
    </row>
    <row r="681" spans="1:2" s="568" customFormat="1">
      <c r="A681" s="357" t="s">
        <v>2468</v>
      </c>
      <c r="B681" s="358" t="s">
        <v>2511</v>
      </c>
    </row>
    <row r="682" spans="1:2" s="568" customFormat="1" ht="25.5">
      <c r="A682" s="599" t="s">
        <v>1610</v>
      </c>
      <c r="B682" s="358" t="s">
        <v>1400</v>
      </c>
    </row>
    <row r="683" spans="1:2" s="568" customFormat="1">
      <c r="A683" s="599" t="s">
        <v>2468</v>
      </c>
      <c r="B683" s="358" t="s">
        <v>1400</v>
      </c>
    </row>
    <row r="684" spans="1:2" s="568" customFormat="1" ht="38.25">
      <c r="A684" s="599" t="s">
        <v>2222</v>
      </c>
      <c r="B684" s="358" t="s">
        <v>2512</v>
      </c>
    </row>
    <row r="685" spans="1:2" s="568" customFormat="1">
      <c r="A685" s="357" t="s">
        <v>2468</v>
      </c>
      <c r="B685" s="358" t="s">
        <v>2512</v>
      </c>
    </row>
    <row r="686" spans="1:2" s="568" customFormat="1">
      <c r="A686" s="362" t="s">
        <v>2514</v>
      </c>
      <c r="B686" s="580" t="s">
        <v>2403</v>
      </c>
    </row>
    <row r="687" spans="1:2" s="568" customFormat="1">
      <c r="A687" s="582" t="s">
        <v>2515</v>
      </c>
      <c r="B687" s="583" t="s">
        <v>2403</v>
      </c>
    </row>
    <row r="688" spans="1:2" s="568" customFormat="1" ht="25.5">
      <c r="A688" s="379" t="s">
        <v>1401</v>
      </c>
      <c r="B688" s="381" t="s">
        <v>592</v>
      </c>
    </row>
    <row r="689" spans="1:2" s="568" customFormat="1" ht="25.5">
      <c r="A689" s="363" t="s">
        <v>34</v>
      </c>
      <c r="B689" s="381" t="s">
        <v>595</v>
      </c>
    </row>
    <row r="690" spans="1:2" s="568" customFormat="1">
      <c r="A690" s="357" t="s">
        <v>2468</v>
      </c>
      <c r="B690" s="381" t="s">
        <v>595</v>
      </c>
    </row>
    <row r="691" spans="1:2" s="568" customFormat="1" ht="25.5">
      <c r="A691" s="599" t="s">
        <v>1610</v>
      </c>
      <c r="B691" s="358" t="s">
        <v>1402</v>
      </c>
    </row>
    <row r="692" spans="1:2" s="568" customFormat="1">
      <c r="A692" s="599" t="s">
        <v>2468</v>
      </c>
      <c r="B692" s="358" t="s">
        <v>1402</v>
      </c>
    </row>
    <row r="693" spans="1:2" s="568" customFormat="1">
      <c r="A693" s="582" t="s">
        <v>2516</v>
      </c>
      <c r="B693" s="583" t="s">
        <v>2403</v>
      </c>
    </row>
    <row r="694" spans="1:2" s="568" customFormat="1" ht="63.75">
      <c r="A694" s="376" t="s">
        <v>1714</v>
      </c>
      <c r="B694" s="358" t="s">
        <v>1715</v>
      </c>
    </row>
    <row r="695" spans="1:2" s="568" customFormat="1" ht="25.5">
      <c r="A695" s="363" t="s">
        <v>34</v>
      </c>
      <c r="B695" s="381" t="s">
        <v>1716</v>
      </c>
    </row>
    <row r="696" spans="1:2" s="568" customFormat="1">
      <c r="A696" s="357" t="s">
        <v>2468</v>
      </c>
      <c r="B696" s="381" t="s">
        <v>1716</v>
      </c>
    </row>
    <row r="697" spans="1:2" s="568" customFormat="1" ht="25.5">
      <c r="A697" s="376" t="s">
        <v>1717</v>
      </c>
      <c r="B697" s="358" t="s">
        <v>598</v>
      </c>
    </row>
    <row r="698" spans="1:2" s="568" customFormat="1" ht="25.5">
      <c r="A698" s="376" t="s">
        <v>1403</v>
      </c>
      <c r="B698" s="358" t="s">
        <v>599</v>
      </c>
    </row>
    <row r="699" spans="1:2" s="568" customFormat="1" ht="25.5">
      <c r="A699" s="376" t="s">
        <v>601</v>
      </c>
      <c r="B699" s="358" t="s">
        <v>603</v>
      </c>
    </row>
    <row r="700" spans="1:2" s="568" customFormat="1">
      <c r="A700" s="376" t="s">
        <v>2422</v>
      </c>
      <c r="B700" s="358" t="s">
        <v>603</v>
      </c>
    </row>
    <row r="701" spans="1:2" s="568" customFormat="1" ht="25.5">
      <c r="A701" s="376" t="s">
        <v>2407</v>
      </c>
      <c r="B701" s="358" t="s">
        <v>603</v>
      </c>
    </row>
    <row r="702" spans="1:2" s="568" customFormat="1" ht="38.25">
      <c r="A702" s="601" t="s">
        <v>1583</v>
      </c>
      <c r="B702" s="358" t="s">
        <v>1718</v>
      </c>
    </row>
    <row r="703" spans="1:2" s="568" customFormat="1">
      <c r="A703" s="363" t="s">
        <v>1719</v>
      </c>
      <c r="B703" s="358" t="s">
        <v>1720</v>
      </c>
    </row>
    <row r="704" spans="1:2" s="568" customFormat="1" ht="25.5">
      <c r="A704" s="376" t="s">
        <v>2407</v>
      </c>
      <c r="B704" s="358" t="s">
        <v>1720</v>
      </c>
    </row>
    <row r="705" spans="1:2" s="568" customFormat="1">
      <c r="A705" s="582" t="s">
        <v>2517</v>
      </c>
      <c r="B705" s="583" t="s">
        <v>2403</v>
      </c>
    </row>
    <row r="706" spans="1:2" s="568" customFormat="1" ht="51">
      <c r="A706" s="376" t="s">
        <v>1404</v>
      </c>
      <c r="B706" s="358" t="s">
        <v>607</v>
      </c>
    </row>
    <row r="707" spans="1:2" s="568" customFormat="1" ht="63.75">
      <c r="A707" s="376" t="s">
        <v>1724</v>
      </c>
      <c r="B707" s="358" t="s">
        <v>611</v>
      </c>
    </row>
    <row r="708" spans="1:2" s="568" customFormat="1" ht="25.5">
      <c r="A708" s="376" t="s">
        <v>2424</v>
      </c>
      <c r="B708" s="358" t="s">
        <v>611</v>
      </c>
    </row>
    <row r="709" spans="1:2" s="568" customFormat="1" ht="51">
      <c r="A709" s="376" t="s">
        <v>1725</v>
      </c>
      <c r="B709" s="358" t="s">
        <v>1726</v>
      </c>
    </row>
    <row r="710" spans="1:2" s="568" customFormat="1" ht="25.5">
      <c r="A710" s="376" t="s">
        <v>2424</v>
      </c>
      <c r="B710" s="358" t="s">
        <v>1726</v>
      </c>
    </row>
    <row r="711" spans="1:2" s="568" customFormat="1">
      <c r="A711" s="582" t="s">
        <v>2518</v>
      </c>
      <c r="B711" s="583" t="s">
        <v>2403</v>
      </c>
    </row>
    <row r="712" spans="1:2" s="568" customFormat="1" ht="25.5">
      <c r="A712" s="376" t="s">
        <v>1489</v>
      </c>
      <c r="B712" s="358" t="s">
        <v>1111</v>
      </c>
    </row>
    <row r="713" spans="1:2" s="568" customFormat="1" ht="38.25">
      <c r="A713" s="376" t="s">
        <v>1490</v>
      </c>
      <c r="B713" s="358" t="s">
        <v>1114</v>
      </c>
    </row>
    <row r="714" spans="1:2" s="568" customFormat="1" ht="25.5">
      <c r="A714" s="376" t="s">
        <v>942</v>
      </c>
      <c r="B714" s="358" t="s">
        <v>1116</v>
      </c>
    </row>
    <row r="715" spans="1:2" s="568" customFormat="1" ht="25.5">
      <c r="A715" s="363" t="s">
        <v>2406</v>
      </c>
      <c r="B715" s="358" t="s">
        <v>1116</v>
      </c>
    </row>
    <row r="716" spans="1:2" s="568" customFormat="1" ht="25.5">
      <c r="A716" s="376" t="s">
        <v>2407</v>
      </c>
      <c r="B716" s="358" t="s">
        <v>1116</v>
      </c>
    </row>
    <row r="717" spans="1:2" s="568" customFormat="1">
      <c r="A717" s="376" t="s">
        <v>2408</v>
      </c>
      <c r="B717" s="358" t="s">
        <v>1116</v>
      </c>
    </row>
    <row r="718" spans="1:2" s="568" customFormat="1" ht="25.5">
      <c r="A718" s="376" t="s">
        <v>945</v>
      </c>
      <c r="B718" s="358" t="s">
        <v>1118</v>
      </c>
    </row>
    <row r="719" spans="1:2" s="568" customFormat="1" ht="25.5">
      <c r="A719" s="363" t="s">
        <v>2406</v>
      </c>
      <c r="B719" s="358" t="s">
        <v>1118</v>
      </c>
    </row>
    <row r="720" spans="1:2" s="568" customFormat="1" ht="25.5">
      <c r="A720" s="599" t="s">
        <v>34</v>
      </c>
      <c r="B720" s="625" t="s">
        <v>2319</v>
      </c>
    </row>
    <row r="721" spans="1:2" s="568" customFormat="1">
      <c r="A721" s="589" t="s">
        <v>2422</v>
      </c>
      <c r="B721" s="625" t="s">
        <v>2319</v>
      </c>
    </row>
    <row r="722" spans="1:2" s="568" customFormat="1" ht="25.5">
      <c r="A722" s="376" t="s">
        <v>2407</v>
      </c>
      <c r="B722" s="625" t="s">
        <v>2319</v>
      </c>
    </row>
    <row r="723" spans="1:2" s="568" customFormat="1">
      <c r="A723" s="363" t="s">
        <v>1023</v>
      </c>
      <c r="B723" s="358" t="s">
        <v>2519</v>
      </c>
    </row>
    <row r="724" spans="1:2" s="568" customFormat="1" ht="38.25">
      <c r="A724" s="363" t="s">
        <v>1828</v>
      </c>
      <c r="B724" s="358" t="s">
        <v>2520</v>
      </c>
    </row>
    <row r="725" spans="1:2" s="568" customFormat="1" ht="25.5">
      <c r="A725" s="376" t="s">
        <v>2407</v>
      </c>
      <c r="B725" s="358" t="s">
        <v>2520</v>
      </c>
    </row>
    <row r="726" spans="1:2" s="568" customFormat="1">
      <c r="A726" s="376" t="s">
        <v>2408</v>
      </c>
      <c r="B726" s="358" t="s">
        <v>2520</v>
      </c>
    </row>
    <row r="727" spans="1:2" s="568" customFormat="1">
      <c r="A727" s="361" t="s">
        <v>2521</v>
      </c>
      <c r="B727" s="578" t="s">
        <v>2403</v>
      </c>
    </row>
    <row r="728" spans="1:2" s="568" customFormat="1" ht="25.5">
      <c r="A728" s="601" t="s">
        <v>1123</v>
      </c>
      <c r="B728" s="381" t="s">
        <v>1124</v>
      </c>
    </row>
    <row r="729" spans="1:2" s="568" customFormat="1" ht="25.5">
      <c r="A729" s="601" t="s">
        <v>1126</v>
      </c>
      <c r="B729" s="381" t="s">
        <v>1127</v>
      </c>
    </row>
    <row r="730" spans="1:2" s="568" customFormat="1" ht="25.5">
      <c r="A730" s="376" t="s">
        <v>942</v>
      </c>
      <c r="B730" s="381" t="s">
        <v>1129</v>
      </c>
    </row>
    <row r="731" spans="1:2" s="568" customFormat="1" ht="25.5">
      <c r="A731" s="363" t="s">
        <v>2406</v>
      </c>
      <c r="B731" s="381" t="s">
        <v>1129</v>
      </c>
    </row>
    <row r="732" spans="1:2" s="568" customFormat="1" ht="25.5">
      <c r="A732" s="376" t="s">
        <v>2407</v>
      </c>
      <c r="B732" s="381" t="s">
        <v>1129</v>
      </c>
    </row>
    <row r="733" spans="1:2" s="568" customFormat="1">
      <c r="A733" s="376" t="s">
        <v>2408</v>
      </c>
      <c r="B733" s="381" t="s">
        <v>1129</v>
      </c>
    </row>
    <row r="734" spans="1:2" s="568" customFormat="1" ht="25.5">
      <c r="A734" s="376" t="s">
        <v>945</v>
      </c>
      <c r="B734" s="381" t="s">
        <v>1131</v>
      </c>
    </row>
    <row r="735" spans="1:2" s="568" customFormat="1" ht="25.5">
      <c r="A735" s="363" t="s">
        <v>2406</v>
      </c>
      <c r="B735" s="381" t="s">
        <v>1131</v>
      </c>
    </row>
    <row r="736" spans="1:2" s="568" customFormat="1" ht="51">
      <c r="A736" s="618" t="s">
        <v>1482</v>
      </c>
      <c r="B736" s="381" t="s">
        <v>1133</v>
      </c>
    </row>
    <row r="737" spans="1:2" s="568" customFormat="1" ht="25.5">
      <c r="A737" s="379" t="s">
        <v>2406</v>
      </c>
      <c r="B737" s="381" t="s">
        <v>1133</v>
      </c>
    </row>
    <row r="738" spans="1:2" s="568" customFormat="1" ht="25.5">
      <c r="A738" s="376" t="s">
        <v>2407</v>
      </c>
      <c r="B738" s="381" t="s">
        <v>1133</v>
      </c>
    </row>
    <row r="739" spans="1:2" s="576" customFormat="1" ht="51">
      <c r="A739" s="379" t="s">
        <v>1804</v>
      </c>
      <c r="B739" s="381" t="s">
        <v>1135</v>
      </c>
    </row>
    <row r="740" spans="1:2" s="598" customFormat="1" ht="25.5">
      <c r="A740" s="363" t="s">
        <v>2406</v>
      </c>
      <c r="B740" s="381" t="s">
        <v>1135</v>
      </c>
    </row>
    <row r="741" spans="1:2" s="598" customFormat="1" ht="25.5">
      <c r="A741" s="376" t="s">
        <v>2407</v>
      </c>
      <c r="B741" s="381" t="s">
        <v>1135</v>
      </c>
    </row>
    <row r="742" spans="1:2" s="598" customFormat="1" ht="25.5">
      <c r="A742" s="376" t="s">
        <v>690</v>
      </c>
      <c r="B742" s="381" t="s">
        <v>692</v>
      </c>
    </row>
    <row r="743" spans="1:2" s="598" customFormat="1" ht="25.5">
      <c r="A743" s="376" t="s">
        <v>2407</v>
      </c>
      <c r="B743" s="381" t="s">
        <v>692</v>
      </c>
    </row>
    <row r="744" spans="1:2" s="598" customFormat="1" ht="25.5">
      <c r="A744" s="376" t="s">
        <v>666</v>
      </c>
      <c r="B744" s="381" t="s">
        <v>1492</v>
      </c>
    </row>
    <row r="745" spans="1:2" s="576" customFormat="1">
      <c r="A745" s="376" t="s">
        <v>2415</v>
      </c>
      <c r="B745" s="381" t="s">
        <v>1492</v>
      </c>
    </row>
    <row r="746" spans="1:2" s="576" customFormat="1">
      <c r="A746" s="582" t="s">
        <v>2522</v>
      </c>
      <c r="B746" s="583" t="s">
        <v>2403</v>
      </c>
    </row>
    <row r="747" spans="1:2" s="576" customFormat="1" ht="25.5">
      <c r="A747" s="376" t="s">
        <v>423</v>
      </c>
      <c r="B747" s="358" t="s">
        <v>425</v>
      </c>
    </row>
    <row r="748" spans="1:2" s="576" customFormat="1" ht="25.5">
      <c r="A748" s="376" t="s">
        <v>2407</v>
      </c>
      <c r="B748" s="358" t="s">
        <v>425</v>
      </c>
    </row>
    <row r="749" spans="1:2" s="576" customFormat="1" ht="89.25">
      <c r="A749" s="376" t="s">
        <v>1658</v>
      </c>
      <c r="B749" s="358" t="s">
        <v>1322</v>
      </c>
    </row>
    <row r="750" spans="1:2" s="576" customFormat="1" ht="25.5">
      <c r="A750" s="376" t="s">
        <v>2407</v>
      </c>
      <c r="B750" s="358" t="s">
        <v>1322</v>
      </c>
    </row>
    <row r="751" spans="1:2" s="576" customFormat="1" ht="25.5">
      <c r="A751" s="376" t="s">
        <v>1659</v>
      </c>
      <c r="B751" s="358" t="s">
        <v>1660</v>
      </c>
    </row>
    <row r="752" spans="1:2" s="576" customFormat="1" ht="25.5">
      <c r="A752" s="376" t="s">
        <v>2407</v>
      </c>
      <c r="B752" s="358" t="s">
        <v>1660</v>
      </c>
    </row>
    <row r="753" spans="1:2" s="576" customFormat="1" ht="63.75">
      <c r="A753" s="376" t="s">
        <v>1319</v>
      </c>
      <c r="B753" s="358" t="s">
        <v>2523</v>
      </c>
    </row>
    <row r="754" spans="1:2" s="576" customFormat="1" ht="25.5">
      <c r="A754" s="376" t="s">
        <v>2407</v>
      </c>
      <c r="B754" s="358" t="s">
        <v>2523</v>
      </c>
    </row>
    <row r="755" spans="1:2" s="371" customFormat="1" ht="25.5">
      <c r="A755" s="601" t="s">
        <v>367</v>
      </c>
      <c r="B755" s="381" t="s">
        <v>368</v>
      </c>
    </row>
    <row r="756" spans="1:2" s="371" customFormat="1" ht="38.25">
      <c r="A756" s="601" t="s">
        <v>2524</v>
      </c>
      <c r="B756" s="381" t="s">
        <v>370</v>
      </c>
    </row>
    <row r="757" spans="1:2" s="371" customFormat="1" ht="25.5">
      <c r="A757" s="376" t="s">
        <v>373</v>
      </c>
      <c r="B757" s="381" t="s">
        <v>375</v>
      </c>
    </row>
    <row r="758" spans="1:2" s="371" customFormat="1" ht="25.5">
      <c r="A758" s="376" t="s">
        <v>2407</v>
      </c>
      <c r="B758" s="381" t="s">
        <v>375</v>
      </c>
    </row>
    <row r="759" spans="1:2" s="371" customFormat="1" ht="25.5">
      <c r="A759" s="376" t="s">
        <v>373</v>
      </c>
      <c r="B759" s="381" t="s">
        <v>1817</v>
      </c>
    </row>
    <row r="760" spans="1:2" s="371" customFormat="1" ht="25.5">
      <c r="A760" s="376" t="s">
        <v>2407</v>
      </c>
      <c r="B760" s="381" t="s">
        <v>1817</v>
      </c>
    </row>
    <row r="761" spans="1:2" s="371" customFormat="1">
      <c r="A761" s="582" t="s">
        <v>2525</v>
      </c>
      <c r="B761" s="583" t="s">
        <v>2403</v>
      </c>
    </row>
    <row r="762" spans="1:2" s="371" customFormat="1" ht="63.75">
      <c r="A762" s="599" t="s">
        <v>1345</v>
      </c>
      <c r="B762" s="625" t="s">
        <v>488</v>
      </c>
    </row>
    <row r="763" spans="1:2" s="371" customFormat="1" ht="25.5">
      <c r="A763" s="599" t="s">
        <v>2407</v>
      </c>
      <c r="B763" s="625" t="s">
        <v>488</v>
      </c>
    </row>
    <row r="764" spans="1:2" s="371" customFormat="1">
      <c r="A764" s="363" t="s">
        <v>1669</v>
      </c>
      <c r="B764" s="381" t="s">
        <v>1670</v>
      </c>
    </row>
    <row r="765" spans="1:2" s="371" customFormat="1" ht="25.5">
      <c r="A765" s="376" t="s">
        <v>2407</v>
      </c>
      <c r="B765" s="381" t="s">
        <v>1670</v>
      </c>
    </row>
    <row r="766" spans="1:2" s="371" customFormat="1" ht="51">
      <c r="A766" s="363" t="s">
        <v>1671</v>
      </c>
      <c r="B766" s="381" t="s">
        <v>1672</v>
      </c>
    </row>
    <row r="767" spans="1:2" s="371" customFormat="1" ht="25.5">
      <c r="A767" s="376" t="s">
        <v>2407</v>
      </c>
      <c r="B767" s="381" t="s">
        <v>1672</v>
      </c>
    </row>
    <row r="768" spans="1:2" s="371" customFormat="1" ht="25.5">
      <c r="A768" s="363" t="s">
        <v>1692</v>
      </c>
      <c r="B768" s="381" t="s">
        <v>538</v>
      </c>
    </row>
    <row r="769" spans="1:2" s="371" customFormat="1" ht="25.5">
      <c r="A769" s="376" t="s">
        <v>2407</v>
      </c>
      <c r="B769" s="381" t="s">
        <v>538</v>
      </c>
    </row>
    <row r="770" spans="1:2" s="371" customFormat="1">
      <c r="A770" s="361" t="s">
        <v>2526</v>
      </c>
      <c r="B770" s="578" t="s">
        <v>2403</v>
      </c>
    </row>
    <row r="771" spans="1:2" s="371" customFormat="1" ht="25.5">
      <c r="A771" s="376" t="s">
        <v>1142</v>
      </c>
      <c r="B771" s="358" t="s">
        <v>1143</v>
      </c>
    </row>
    <row r="772" spans="1:2" s="371" customFormat="1" ht="25.5">
      <c r="A772" s="376" t="s">
        <v>1145</v>
      </c>
      <c r="B772" s="358" t="s">
        <v>1146</v>
      </c>
    </row>
    <row r="773" spans="1:2" s="371" customFormat="1" ht="25.5">
      <c r="A773" s="376" t="s">
        <v>942</v>
      </c>
      <c r="B773" s="358" t="s">
        <v>1148</v>
      </c>
    </row>
    <row r="774" spans="1:2" s="371" customFormat="1" ht="25.5">
      <c r="A774" s="379" t="s">
        <v>2406</v>
      </c>
      <c r="B774" s="358" t="s">
        <v>1148</v>
      </c>
    </row>
    <row r="775" spans="1:2" s="371" customFormat="1" ht="25.5">
      <c r="A775" s="376" t="s">
        <v>2407</v>
      </c>
      <c r="B775" s="358" t="s">
        <v>1148</v>
      </c>
    </row>
    <row r="776" spans="1:2" s="371" customFormat="1">
      <c r="A776" s="376" t="s">
        <v>2408</v>
      </c>
      <c r="B776" s="358" t="s">
        <v>1148</v>
      </c>
    </row>
    <row r="777" spans="1:2" s="371" customFormat="1" ht="25.5">
      <c r="A777" s="379" t="s">
        <v>2527</v>
      </c>
      <c r="B777" s="358" t="s">
        <v>1150</v>
      </c>
    </row>
    <row r="778" spans="1:2" s="371" customFormat="1" ht="25.5">
      <c r="A778" s="379" t="s">
        <v>2406</v>
      </c>
      <c r="B778" s="358" t="s">
        <v>1150</v>
      </c>
    </row>
    <row r="779" spans="1:2" s="371" customFormat="1" ht="51">
      <c r="A779" s="618" t="s">
        <v>1482</v>
      </c>
      <c r="B779" s="358" t="s">
        <v>1152</v>
      </c>
    </row>
    <row r="780" spans="1:2" s="371" customFormat="1" ht="25.5">
      <c r="A780" s="379" t="s">
        <v>2406</v>
      </c>
      <c r="B780" s="358" t="s">
        <v>1152</v>
      </c>
    </row>
    <row r="781" spans="1:2" s="371" customFormat="1" ht="25.5">
      <c r="A781" s="376" t="s">
        <v>2407</v>
      </c>
      <c r="B781" s="358" t="s">
        <v>1152</v>
      </c>
    </row>
    <row r="782" spans="1:2" s="371" customFormat="1" ht="51">
      <c r="A782" s="379" t="s">
        <v>1804</v>
      </c>
      <c r="B782" s="358" t="s">
        <v>1154</v>
      </c>
    </row>
    <row r="783" spans="1:2" s="371" customFormat="1" ht="25.5">
      <c r="A783" s="379" t="s">
        <v>2406</v>
      </c>
      <c r="B783" s="358" t="s">
        <v>1154</v>
      </c>
    </row>
    <row r="784" spans="1:2" s="371" customFormat="1" ht="25.5">
      <c r="A784" s="376" t="s">
        <v>2407</v>
      </c>
      <c r="B784" s="358" t="s">
        <v>1154</v>
      </c>
    </row>
    <row r="785" spans="1:2" s="371" customFormat="1" ht="25.5">
      <c r="A785" s="376" t="s">
        <v>666</v>
      </c>
      <c r="B785" s="358" t="s">
        <v>1495</v>
      </c>
    </row>
    <row r="786" spans="1:2" s="371" customFormat="1">
      <c r="A786" s="376" t="s">
        <v>2415</v>
      </c>
      <c r="B786" s="358" t="s">
        <v>1495</v>
      </c>
    </row>
    <row r="787" spans="1:2" s="371" customFormat="1" ht="38.25">
      <c r="A787" s="601" t="s">
        <v>369</v>
      </c>
      <c r="B787" s="381" t="s">
        <v>370</v>
      </c>
    </row>
    <row r="788" spans="1:2" s="371" customFormat="1" ht="51">
      <c r="A788" s="379" t="s">
        <v>2232</v>
      </c>
      <c r="B788" s="358" t="s">
        <v>2528</v>
      </c>
    </row>
    <row r="789" spans="1:2" s="371" customFormat="1" ht="38.25">
      <c r="A789" s="379" t="s">
        <v>2430</v>
      </c>
      <c r="B789" s="358" t="s">
        <v>2528</v>
      </c>
    </row>
    <row r="790" spans="1:2" s="371" customFormat="1" ht="63.75">
      <c r="A790" s="376" t="s">
        <v>2529</v>
      </c>
      <c r="B790" s="358" t="s">
        <v>2530</v>
      </c>
    </row>
    <row r="791" spans="1:2" s="371" customFormat="1" ht="38.25">
      <c r="A791" s="379" t="s">
        <v>2430</v>
      </c>
      <c r="B791" s="358" t="s">
        <v>2530</v>
      </c>
    </row>
    <row r="792" spans="1:2" s="371" customFormat="1">
      <c r="A792" s="630" t="s">
        <v>2531</v>
      </c>
      <c r="B792" s="631" t="s">
        <v>2403</v>
      </c>
    </row>
    <row r="793" spans="1:2" s="371" customFormat="1" ht="20.45" customHeight="1">
      <c r="A793" s="376" t="s">
        <v>1156</v>
      </c>
      <c r="B793" s="358" t="s">
        <v>1157</v>
      </c>
    </row>
    <row r="794" spans="1:2" s="371" customFormat="1" ht="25.5">
      <c r="A794" s="376" t="s">
        <v>1159</v>
      </c>
      <c r="B794" s="358" t="s">
        <v>1160</v>
      </c>
    </row>
    <row r="795" spans="1:2" s="371" customFormat="1" ht="25.5">
      <c r="A795" s="376" t="s">
        <v>942</v>
      </c>
      <c r="B795" s="358" t="s">
        <v>1162</v>
      </c>
    </row>
    <row r="796" spans="1:2" s="371" customFormat="1" ht="25.5">
      <c r="A796" s="379" t="s">
        <v>2406</v>
      </c>
      <c r="B796" s="358" t="s">
        <v>1162</v>
      </c>
    </row>
    <row r="797" spans="1:2" s="371" customFormat="1" ht="25.5">
      <c r="A797" s="376" t="s">
        <v>2407</v>
      </c>
      <c r="B797" s="358" t="s">
        <v>1162</v>
      </c>
    </row>
    <row r="798" spans="1:2" s="371" customFormat="1">
      <c r="A798" s="602" t="s">
        <v>1803</v>
      </c>
      <c r="B798" s="593" t="s">
        <v>1162</v>
      </c>
    </row>
    <row r="799" spans="1:2" s="371" customFormat="1">
      <c r="A799" s="376" t="s">
        <v>2408</v>
      </c>
      <c r="B799" s="358" t="s">
        <v>1162</v>
      </c>
    </row>
    <row r="800" spans="1:2" s="371" customFormat="1" ht="25.5">
      <c r="A800" s="379" t="s">
        <v>2527</v>
      </c>
      <c r="B800" s="381" t="s">
        <v>1164</v>
      </c>
    </row>
    <row r="801" spans="1:2" s="371" customFormat="1" ht="25.5">
      <c r="A801" s="379" t="s">
        <v>2406</v>
      </c>
      <c r="B801" s="381" t="s">
        <v>1164</v>
      </c>
    </row>
    <row r="802" spans="1:2" s="371" customFormat="1" ht="51">
      <c r="A802" s="618" t="s">
        <v>1482</v>
      </c>
      <c r="B802" s="381" t="s">
        <v>1166</v>
      </c>
    </row>
    <row r="803" spans="1:2" s="371" customFormat="1" ht="25.5">
      <c r="A803" s="379" t="s">
        <v>2406</v>
      </c>
      <c r="B803" s="381" t="s">
        <v>1166</v>
      </c>
    </row>
    <row r="804" spans="1:2" s="371" customFormat="1" ht="25.5">
      <c r="A804" s="376" t="s">
        <v>2407</v>
      </c>
      <c r="B804" s="381" t="s">
        <v>1166</v>
      </c>
    </row>
    <row r="805" spans="1:2" s="371" customFormat="1" ht="51">
      <c r="A805" s="379" t="s">
        <v>1804</v>
      </c>
      <c r="B805" s="381" t="s">
        <v>1168</v>
      </c>
    </row>
    <row r="806" spans="1:2" s="371" customFormat="1" ht="25.5">
      <c r="A806" s="376" t="s">
        <v>2407</v>
      </c>
      <c r="B806" s="381" t="s">
        <v>1168</v>
      </c>
    </row>
    <row r="807" spans="1:2" s="371" customFormat="1" ht="25.5">
      <c r="A807" s="376" t="s">
        <v>666</v>
      </c>
      <c r="B807" s="381" t="s">
        <v>1497</v>
      </c>
    </row>
    <row r="808" spans="1:2" s="371" customFormat="1">
      <c r="A808" s="376" t="s">
        <v>2415</v>
      </c>
      <c r="B808" s="381" t="s">
        <v>1497</v>
      </c>
    </row>
    <row r="809" spans="1:2" s="371" customFormat="1">
      <c r="A809" s="379" t="s">
        <v>1023</v>
      </c>
      <c r="B809" s="358" t="s">
        <v>1170</v>
      </c>
    </row>
    <row r="810" spans="1:2" s="371" customFormat="1">
      <c r="A810" s="376" t="s">
        <v>378</v>
      </c>
      <c r="B810" s="358" t="s">
        <v>1498</v>
      </c>
    </row>
    <row r="811" spans="1:2" s="371" customFormat="1" ht="25.5">
      <c r="A811" s="376" t="s">
        <v>2407</v>
      </c>
      <c r="B811" s="358" t="s">
        <v>1498</v>
      </c>
    </row>
    <row r="812" spans="1:2" s="371" customFormat="1" ht="51">
      <c r="A812" s="379" t="s">
        <v>1691</v>
      </c>
      <c r="B812" s="381" t="s">
        <v>531</v>
      </c>
    </row>
    <row r="813" spans="1:2" s="371" customFormat="1">
      <c r="A813" s="361" t="s">
        <v>2532</v>
      </c>
      <c r="B813" s="578" t="s">
        <v>2403</v>
      </c>
    </row>
    <row r="814" spans="1:2" s="371" customFormat="1" ht="25.5">
      <c r="A814" s="376" t="s">
        <v>1175</v>
      </c>
      <c r="B814" s="358" t="s">
        <v>1176</v>
      </c>
    </row>
    <row r="815" spans="1:2" s="371" customFormat="1" ht="25.5">
      <c r="A815" s="376" t="s">
        <v>1178</v>
      </c>
      <c r="B815" s="358" t="s">
        <v>1179</v>
      </c>
    </row>
    <row r="816" spans="1:2" s="371" customFormat="1" ht="25.5">
      <c r="A816" s="376" t="s">
        <v>942</v>
      </c>
      <c r="B816" s="358" t="s">
        <v>1181</v>
      </c>
    </row>
    <row r="817" spans="1:2" s="371" customFormat="1" ht="25.5">
      <c r="A817" s="376" t="s">
        <v>2407</v>
      </c>
      <c r="B817" s="358" t="s">
        <v>1181</v>
      </c>
    </row>
    <row r="818" spans="1:2" s="371" customFormat="1" ht="25.5">
      <c r="A818" s="376" t="s">
        <v>1525</v>
      </c>
      <c r="B818" s="358" t="s">
        <v>2533</v>
      </c>
    </row>
    <row r="819" spans="1:2" s="371" customFormat="1" ht="25.5">
      <c r="A819" s="376" t="s">
        <v>2406</v>
      </c>
      <c r="B819" s="358" t="s">
        <v>2533</v>
      </c>
    </row>
    <row r="820" spans="1:2" s="371" customFormat="1" ht="25.5">
      <c r="A820" s="376" t="s">
        <v>666</v>
      </c>
      <c r="B820" s="358" t="s">
        <v>1187</v>
      </c>
    </row>
    <row r="821" spans="1:2" s="371" customFormat="1">
      <c r="A821" s="376" t="s">
        <v>2415</v>
      </c>
      <c r="B821" s="358" t="s">
        <v>1187</v>
      </c>
    </row>
    <row r="822" spans="1:2" s="371" customFormat="1">
      <c r="A822" s="376" t="s">
        <v>2408</v>
      </c>
      <c r="B822" s="358" t="s">
        <v>1187</v>
      </c>
    </row>
    <row r="823" spans="1:2" s="371" customFormat="1">
      <c r="A823" s="376" t="s">
        <v>1500</v>
      </c>
      <c r="B823" s="358" t="s">
        <v>1501</v>
      </c>
    </row>
    <row r="824" spans="1:2" s="371" customFormat="1">
      <c r="A824" s="376" t="s">
        <v>2415</v>
      </c>
      <c r="B824" s="358" t="s">
        <v>1501</v>
      </c>
    </row>
    <row r="825" spans="1:2" s="371" customFormat="1">
      <c r="A825" s="376" t="s">
        <v>2408</v>
      </c>
      <c r="B825" s="358" t="s">
        <v>1501</v>
      </c>
    </row>
    <row r="826" spans="1:2" s="371" customFormat="1">
      <c r="A826" s="582" t="s">
        <v>2534</v>
      </c>
      <c r="B826" s="583" t="s">
        <v>2403</v>
      </c>
    </row>
    <row r="827" spans="1:2" s="371" customFormat="1" ht="38.25">
      <c r="A827" s="376" t="s">
        <v>1335</v>
      </c>
      <c r="B827" s="358" t="s">
        <v>455</v>
      </c>
    </row>
    <row r="828" spans="1:2" s="371" customFormat="1" ht="25.5">
      <c r="A828" s="376" t="s">
        <v>34</v>
      </c>
      <c r="B828" s="358" t="s">
        <v>458</v>
      </c>
    </row>
    <row r="829" spans="1:2" s="571" customFormat="1">
      <c r="A829" s="357" t="s">
        <v>2468</v>
      </c>
      <c r="B829" s="358" t="s">
        <v>458</v>
      </c>
    </row>
    <row r="830" spans="1:2" s="571" customFormat="1">
      <c r="A830" s="582" t="s">
        <v>2535</v>
      </c>
      <c r="B830" s="583" t="s">
        <v>2403</v>
      </c>
    </row>
    <row r="831" spans="1:2" s="571" customFormat="1" ht="38.25">
      <c r="A831" s="372" t="s">
        <v>1314</v>
      </c>
      <c r="B831" s="358" t="s">
        <v>400</v>
      </c>
    </row>
    <row r="832" spans="1:2" s="571" customFormat="1" ht="25.5">
      <c r="A832" s="372" t="s">
        <v>34</v>
      </c>
      <c r="B832" s="358" t="s">
        <v>404</v>
      </c>
    </row>
    <row r="833" spans="1:2" s="571" customFormat="1">
      <c r="A833" s="357" t="s">
        <v>2468</v>
      </c>
      <c r="B833" s="358" t="s">
        <v>404</v>
      </c>
    </row>
    <row r="834" spans="1:2" s="571" customFormat="1" ht="25.5">
      <c r="A834" s="372" t="s">
        <v>2536</v>
      </c>
      <c r="B834" s="358" t="s">
        <v>409</v>
      </c>
    </row>
    <row r="835" spans="1:2" s="571" customFormat="1" ht="38.25">
      <c r="A835" s="379" t="s">
        <v>2430</v>
      </c>
      <c r="B835" s="358" t="s">
        <v>409</v>
      </c>
    </row>
    <row r="836" spans="1:2" s="571" customFormat="1" ht="102">
      <c r="A836" s="379" t="s">
        <v>1653</v>
      </c>
      <c r="B836" s="358" t="s">
        <v>1654</v>
      </c>
    </row>
    <row r="837" spans="1:2" s="571" customFormat="1" ht="89.25">
      <c r="A837" s="379" t="s">
        <v>1655</v>
      </c>
      <c r="B837" s="358" t="s">
        <v>1654</v>
      </c>
    </row>
    <row r="838" spans="1:2" s="571" customFormat="1" ht="38.25">
      <c r="A838" s="379" t="s">
        <v>2430</v>
      </c>
      <c r="B838" s="358" t="s">
        <v>1654</v>
      </c>
    </row>
    <row r="839" spans="1:2" s="571" customFormat="1" ht="25.5">
      <c r="A839" s="379" t="s">
        <v>2325</v>
      </c>
      <c r="B839" s="358" t="s">
        <v>2326</v>
      </c>
    </row>
    <row r="840" spans="1:2" s="571" customFormat="1" ht="25.5">
      <c r="A840" s="376" t="s">
        <v>2407</v>
      </c>
      <c r="B840" s="358" t="s">
        <v>2326</v>
      </c>
    </row>
    <row r="841" spans="1:2" s="571" customFormat="1" ht="51">
      <c r="A841" s="363" t="s">
        <v>1270</v>
      </c>
      <c r="B841" s="382" t="s">
        <v>109</v>
      </c>
    </row>
    <row r="842" spans="1:2" s="571" customFormat="1" ht="51">
      <c r="A842" s="363" t="s">
        <v>1623</v>
      </c>
      <c r="B842" s="382" t="s">
        <v>113</v>
      </c>
    </row>
    <row r="843" spans="1:2" s="571" customFormat="1" ht="25.5">
      <c r="A843" s="376" t="s">
        <v>2407</v>
      </c>
      <c r="B843" s="382" t="s">
        <v>113</v>
      </c>
    </row>
    <row r="844" spans="1:2" s="571" customFormat="1" ht="39" customHeight="1">
      <c r="A844" s="376" t="s">
        <v>1656</v>
      </c>
      <c r="B844" s="358" t="s">
        <v>415</v>
      </c>
    </row>
    <row r="845" spans="1:2" s="571" customFormat="1" ht="25.5">
      <c r="A845" s="376" t="s">
        <v>2407</v>
      </c>
      <c r="B845" s="358" t="s">
        <v>415</v>
      </c>
    </row>
    <row r="846" spans="1:2" s="571" customFormat="1" ht="89.25">
      <c r="A846" s="376" t="s">
        <v>1657</v>
      </c>
      <c r="B846" s="358" t="s">
        <v>420</v>
      </c>
    </row>
    <row r="847" spans="1:2" s="571" customFormat="1" ht="25.5">
      <c r="A847" s="376" t="s">
        <v>2407</v>
      </c>
      <c r="B847" s="358" t="s">
        <v>420</v>
      </c>
    </row>
    <row r="848" spans="1:2" s="620" customFormat="1">
      <c r="A848" s="376" t="s">
        <v>428</v>
      </c>
      <c r="B848" s="358" t="s">
        <v>430</v>
      </c>
    </row>
    <row r="849" spans="1:2" s="571" customFormat="1" ht="25.5">
      <c r="A849" s="376" t="s">
        <v>2407</v>
      </c>
      <c r="B849" s="358" t="s">
        <v>430</v>
      </c>
    </row>
    <row r="850" spans="1:2" s="571" customFormat="1" ht="63.75">
      <c r="A850" s="376" t="s">
        <v>1663</v>
      </c>
      <c r="B850" s="377" t="s">
        <v>440</v>
      </c>
    </row>
    <row r="851" spans="1:2" s="621" customFormat="1" ht="38.25">
      <c r="A851" s="379" t="s">
        <v>2430</v>
      </c>
      <c r="B851" s="377" t="s">
        <v>440</v>
      </c>
    </row>
    <row r="852" spans="1:2" s="621" customFormat="1" ht="25.5">
      <c r="A852" s="379" t="s">
        <v>1324</v>
      </c>
      <c r="B852" s="377" t="s">
        <v>1325</v>
      </c>
    </row>
    <row r="853" spans="1:2" s="621" customFormat="1" ht="25.5">
      <c r="A853" s="376" t="s">
        <v>2407</v>
      </c>
      <c r="B853" s="377" t="s">
        <v>1325</v>
      </c>
    </row>
    <row r="854" spans="1:2" s="371" customFormat="1" ht="38.25">
      <c r="A854" s="376" t="s">
        <v>1664</v>
      </c>
      <c r="B854" s="377" t="s">
        <v>1329</v>
      </c>
    </row>
    <row r="855" spans="1:2" s="371" customFormat="1" ht="25.5">
      <c r="A855" s="376" t="s">
        <v>2407</v>
      </c>
      <c r="B855" s="377" t="s">
        <v>1329</v>
      </c>
    </row>
    <row r="856" spans="1:2" s="371" customFormat="1" ht="51">
      <c r="A856" s="376" t="s">
        <v>1665</v>
      </c>
      <c r="B856" s="377" t="s">
        <v>1331</v>
      </c>
    </row>
    <row r="857" spans="1:2" s="371" customFormat="1" ht="25.5">
      <c r="A857" s="376" t="s">
        <v>2407</v>
      </c>
      <c r="B857" s="377" t="s">
        <v>1331</v>
      </c>
    </row>
    <row r="858" spans="1:2" s="371" customFormat="1" ht="25.5">
      <c r="A858" s="376" t="s">
        <v>1332</v>
      </c>
      <c r="B858" s="358" t="s">
        <v>441</v>
      </c>
    </row>
    <row r="859" spans="1:2" s="371" customFormat="1" ht="25.5">
      <c r="A859" s="372" t="s">
        <v>34</v>
      </c>
      <c r="B859" s="358" t="s">
        <v>1666</v>
      </c>
    </row>
    <row r="860" spans="1:2" s="371" customFormat="1">
      <c r="A860" s="357" t="s">
        <v>2468</v>
      </c>
      <c r="B860" s="358" t="s">
        <v>1666</v>
      </c>
    </row>
    <row r="861" spans="1:2" s="622" customFormat="1" ht="38.25">
      <c r="A861" s="376" t="s">
        <v>1333</v>
      </c>
      <c r="B861" s="358" t="s">
        <v>446</v>
      </c>
    </row>
    <row r="862" spans="1:2" s="371" customFormat="1" ht="25.5">
      <c r="A862" s="376" t="s">
        <v>2407</v>
      </c>
      <c r="B862" s="358" t="s">
        <v>446</v>
      </c>
    </row>
    <row r="863" spans="1:2" s="371" customFormat="1" ht="25.5">
      <c r="A863" s="376" t="s">
        <v>1656</v>
      </c>
      <c r="B863" s="358" t="s">
        <v>1816</v>
      </c>
    </row>
    <row r="864" spans="1:2" s="371" customFormat="1" ht="25.5">
      <c r="A864" s="376" t="s">
        <v>2407</v>
      </c>
      <c r="B864" s="358" t="s">
        <v>1816</v>
      </c>
    </row>
    <row r="865" spans="1:2" s="371" customFormat="1" ht="51">
      <c r="A865" s="363" t="s">
        <v>1623</v>
      </c>
      <c r="B865" s="358" t="s">
        <v>1823</v>
      </c>
    </row>
    <row r="866" spans="1:2" s="371" customFormat="1" ht="25.5">
      <c r="A866" s="376" t="s">
        <v>2407</v>
      </c>
      <c r="B866" s="358" t="s">
        <v>1823</v>
      </c>
    </row>
    <row r="867" spans="1:2" s="571" customFormat="1" ht="38.25">
      <c r="A867" s="376" t="s">
        <v>1333</v>
      </c>
      <c r="B867" s="358" t="s">
        <v>1824</v>
      </c>
    </row>
    <row r="868" spans="1:2" s="571" customFormat="1" ht="25.5">
      <c r="A868" s="376" t="s">
        <v>2407</v>
      </c>
      <c r="B868" s="358" t="s">
        <v>1824</v>
      </c>
    </row>
    <row r="869" spans="1:2" s="571" customFormat="1" ht="63.75">
      <c r="A869" s="376" t="s">
        <v>1663</v>
      </c>
      <c r="B869" s="377" t="s">
        <v>1831</v>
      </c>
    </row>
    <row r="870" spans="1:2" s="571" customFormat="1" ht="38.25">
      <c r="A870" s="379" t="s">
        <v>2430</v>
      </c>
      <c r="B870" s="377" t="s">
        <v>1831</v>
      </c>
    </row>
    <row r="871" spans="1:2" s="571" customFormat="1" ht="51">
      <c r="A871" s="603" t="s">
        <v>1326</v>
      </c>
      <c r="B871" s="604" t="s">
        <v>2537</v>
      </c>
    </row>
    <row r="872" spans="1:2" s="571" customFormat="1" ht="25.5">
      <c r="A872" s="376" t="s">
        <v>2407</v>
      </c>
      <c r="B872" s="604" t="s">
        <v>2537</v>
      </c>
    </row>
    <row r="873" spans="1:2" s="571" customFormat="1" ht="51">
      <c r="A873" s="376" t="s">
        <v>1665</v>
      </c>
      <c r="B873" s="377" t="s">
        <v>1835</v>
      </c>
    </row>
    <row r="874" spans="1:2" s="571" customFormat="1" ht="25.5">
      <c r="A874" s="376" t="s">
        <v>2407</v>
      </c>
      <c r="B874" s="377" t="s">
        <v>1835</v>
      </c>
    </row>
    <row r="875" spans="1:2" s="571" customFormat="1">
      <c r="A875" s="376" t="s">
        <v>378</v>
      </c>
      <c r="B875" s="377" t="s">
        <v>380</v>
      </c>
    </row>
    <row r="876" spans="1:2" s="571" customFormat="1" ht="25.5">
      <c r="A876" s="376" t="s">
        <v>2407</v>
      </c>
      <c r="B876" s="377" t="s">
        <v>380</v>
      </c>
    </row>
    <row r="877" spans="1:2" s="571" customFormat="1">
      <c r="A877" s="376" t="s">
        <v>1023</v>
      </c>
      <c r="B877" s="377" t="s">
        <v>1189</v>
      </c>
    </row>
    <row r="878" spans="1:2" s="571" customFormat="1">
      <c r="A878" s="376" t="s">
        <v>378</v>
      </c>
      <c r="B878" s="377" t="s">
        <v>1506</v>
      </c>
    </row>
    <row r="879" spans="1:2" s="571" customFormat="1" ht="76.5">
      <c r="A879" s="376" t="s">
        <v>2538</v>
      </c>
      <c r="B879" s="377" t="s">
        <v>1506</v>
      </c>
    </row>
    <row r="880" spans="1:2" s="571" customFormat="1">
      <c r="A880" s="592" t="s">
        <v>1803</v>
      </c>
      <c r="B880" s="594" t="s">
        <v>1506</v>
      </c>
    </row>
    <row r="881" spans="1:2" s="571" customFormat="1">
      <c r="A881" s="605" t="s">
        <v>2446</v>
      </c>
      <c r="B881" s="607" t="s">
        <v>1506</v>
      </c>
    </row>
    <row r="882" spans="1:2" s="571" customFormat="1" ht="140.25">
      <c r="A882" s="589" t="s">
        <v>2229</v>
      </c>
      <c r="B882" s="358" t="s">
        <v>1509</v>
      </c>
    </row>
    <row r="883" spans="1:2" s="571" customFormat="1">
      <c r="A883" s="592" t="s">
        <v>1803</v>
      </c>
      <c r="B883" s="593" t="s">
        <v>1509</v>
      </c>
    </row>
    <row r="884" spans="1:2" s="571" customFormat="1" ht="25.5">
      <c r="A884" s="589" t="s">
        <v>2407</v>
      </c>
      <c r="B884" s="377" t="s">
        <v>1509</v>
      </c>
    </row>
    <row r="885" spans="1:2" s="571" customFormat="1" ht="114.75">
      <c r="A885" s="589" t="s">
        <v>2230</v>
      </c>
      <c r="B885" s="358" t="s">
        <v>1511</v>
      </c>
    </row>
    <row r="886" spans="1:2" s="571" customFormat="1">
      <c r="A886" s="592" t="s">
        <v>1803</v>
      </c>
      <c r="B886" s="593" t="s">
        <v>1511</v>
      </c>
    </row>
    <row r="887" spans="1:2" s="571" customFormat="1" ht="25.5">
      <c r="A887" s="599" t="s">
        <v>2407</v>
      </c>
      <c r="B887" s="358" t="s">
        <v>1511</v>
      </c>
    </row>
    <row r="888" spans="1:2" s="571" customFormat="1">
      <c r="A888" s="582" t="s">
        <v>2539</v>
      </c>
      <c r="B888" s="583" t="s">
        <v>2403</v>
      </c>
    </row>
    <row r="889" spans="1:2" s="571" customFormat="1" ht="38.25">
      <c r="A889" s="376" t="s">
        <v>1313</v>
      </c>
      <c r="B889" s="377" t="s">
        <v>391</v>
      </c>
    </row>
    <row r="890" spans="1:2" s="571" customFormat="1">
      <c r="A890" s="376" t="s">
        <v>394</v>
      </c>
      <c r="B890" s="377" t="s">
        <v>396</v>
      </c>
    </row>
    <row r="891" spans="1:2" s="571" customFormat="1" ht="25.5">
      <c r="A891" s="376" t="s">
        <v>2407</v>
      </c>
      <c r="B891" s="377" t="s">
        <v>396</v>
      </c>
    </row>
    <row r="892" spans="1:2" s="620" customFormat="1" ht="38.25">
      <c r="A892" s="376" t="s">
        <v>2241</v>
      </c>
      <c r="B892" s="377" t="s">
        <v>2274</v>
      </c>
    </row>
    <row r="893" spans="1:2" s="571" customFormat="1">
      <c r="A893" s="376" t="s">
        <v>394</v>
      </c>
      <c r="B893" s="377" t="s">
        <v>2275</v>
      </c>
    </row>
    <row r="894" spans="1:2" s="571" customFormat="1" ht="25.5">
      <c r="A894" s="376" t="s">
        <v>2407</v>
      </c>
      <c r="B894" s="377" t="s">
        <v>2275</v>
      </c>
    </row>
    <row r="895" spans="1:2" s="571" customFormat="1" ht="25.5">
      <c r="A895" s="376" t="s">
        <v>1337</v>
      </c>
      <c r="B895" s="358" t="s">
        <v>459</v>
      </c>
    </row>
    <row r="896" spans="1:2" s="568" customFormat="1" ht="38.25">
      <c r="A896" s="376" t="s">
        <v>2285</v>
      </c>
      <c r="B896" s="358" t="s">
        <v>464</v>
      </c>
    </row>
    <row r="897" spans="1:2" s="568" customFormat="1" ht="25.5">
      <c r="A897" s="376" t="s">
        <v>2407</v>
      </c>
      <c r="B897" s="358" t="s">
        <v>464</v>
      </c>
    </row>
    <row r="898" spans="1:2" s="568" customFormat="1" ht="38.25">
      <c r="A898" s="376" t="s">
        <v>1342</v>
      </c>
      <c r="B898" s="358" t="s">
        <v>465</v>
      </c>
    </row>
    <row r="899" spans="1:2" s="568" customFormat="1" ht="25.5">
      <c r="A899" s="376" t="s">
        <v>1343</v>
      </c>
      <c r="B899" s="358" t="s">
        <v>466</v>
      </c>
    </row>
    <row r="900" spans="1:2" s="568" customFormat="1" ht="25.5">
      <c r="A900" s="376" t="s">
        <v>2407</v>
      </c>
      <c r="B900" s="358" t="s">
        <v>466</v>
      </c>
    </row>
    <row r="901" spans="1:2" s="568" customFormat="1" ht="25.5">
      <c r="A901" s="376" t="s">
        <v>34</v>
      </c>
      <c r="B901" s="358" t="s">
        <v>468</v>
      </c>
    </row>
    <row r="902" spans="1:2" s="568" customFormat="1">
      <c r="A902" s="658" t="s">
        <v>2468</v>
      </c>
      <c r="B902" s="358" t="s">
        <v>468</v>
      </c>
    </row>
    <row r="903" spans="1:2" s="568" customFormat="1" ht="25.5">
      <c r="A903" s="376" t="s">
        <v>1668</v>
      </c>
      <c r="B903" s="358" t="s">
        <v>473</v>
      </c>
    </row>
    <row r="904" spans="1:2" s="568" customFormat="1" ht="25.5">
      <c r="A904" s="376" t="s">
        <v>2407</v>
      </c>
      <c r="B904" s="358" t="s">
        <v>473</v>
      </c>
    </row>
    <row r="905" spans="1:2" s="568" customFormat="1" ht="38.25">
      <c r="A905" s="376" t="s">
        <v>2540</v>
      </c>
      <c r="B905" s="358" t="s">
        <v>478</v>
      </c>
    </row>
    <row r="906" spans="1:2" s="568" customFormat="1">
      <c r="A906" s="639" t="s">
        <v>2446</v>
      </c>
      <c r="B906" s="606" t="s">
        <v>478</v>
      </c>
    </row>
    <row r="907" spans="1:2" s="568" customFormat="1" ht="25.5">
      <c r="A907" s="372" t="s">
        <v>481</v>
      </c>
      <c r="B907" s="358" t="s">
        <v>483</v>
      </c>
    </row>
    <row r="908" spans="1:2" s="568" customFormat="1" ht="25.5">
      <c r="A908" s="376" t="s">
        <v>2407</v>
      </c>
      <c r="B908" s="358" t="s">
        <v>483</v>
      </c>
    </row>
    <row r="909" spans="1:2" s="568" customFormat="1" ht="51">
      <c r="A909" s="376" t="s">
        <v>2236</v>
      </c>
      <c r="B909" s="358" t="s">
        <v>2541</v>
      </c>
    </row>
    <row r="910" spans="1:2" s="568" customFormat="1" ht="25.5">
      <c r="A910" s="376" t="s">
        <v>2407</v>
      </c>
      <c r="B910" s="358" t="s">
        <v>2541</v>
      </c>
    </row>
    <row r="911" spans="1:2" s="568" customFormat="1" ht="25.5">
      <c r="A911" s="376" t="s">
        <v>1673</v>
      </c>
      <c r="B911" s="358" t="s">
        <v>1674</v>
      </c>
    </row>
    <row r="912" spans="1:2" s="568" customFormat="1" ht="25.5">
      <c r="A912" s="376" t="s">
        <v>2407</v>
      </c>
      <c r="B912" s="358" t="s">
        <v>1674</v>
      </c>
    </row>
    <row r="913" spans="1:2" s="568" customFormat="1" ht="25.5">
      <c r="A913" s="376" t="s">
        <v>1895</v>
      </c>
      <c r="B913" s="604" t="s">
        <v>2542</v>
      </c>
    </row>
    <row r="914" spans="1:2" s="568" customFormat="1" ht="25.5">
      <c r="A914" s="376" t="s">
        <v>2407</v>
      </c>
      <c r="B914" s="604" t="s">
        <v>2542</v>
      </c>
    </row>
    <row r="915" spans="1:2" s="568" customFormat="1" ht="25.5">
      <c r="A915" s="379" t="s">
        <v>1463</v>
      </c>
      <c r="B915" s="381" t="s">
        <v>916</v>
      </c>
    </row>
    <row r="916" spans="1:2" s="568" customFormat="1" ht="25.5">
      <c r="A916" s="363" t="s">
        <v>913</v>
      </c>
      <c r="B916" s="358" t="s">
        <v>917</v>
      </c>
    </row>
    <row r="917" spans="1:2" s="568" customFormat="1" ht="25.5">
      <c r="A917" s="376" t="s">
        <v>2407</v>
      </c>
      <c r="B917" s="358" t="s">
        <v>917</v>
      </c>
    </row>
    <row r="918" spans="1:2" s="568" customFormat="1" ht="25.5">
      <c r="A918" s="372" t="s">
        <v>481</v>
      </c>
      <c r="B918" s="358" t="s">
        <v>2543</v>
      </c>
    </row>
    <row r="919" spans="1:2" s="568" customFormat="1">
      <c r="A919" s="602" t="s">
        <v>1803</v>
      </c>
      <c r="B919" s="593" t="s">
        <v>2543</v>
      </c>
    </row>
    <row r="920" spans="1:2" s="568" customFormat="1" ht="25.5">
      <c r="A920" s="376" t="s">
        <v>2407</v>
      </c>
      <c r="B920" s="358" t="s">
        <v>2543</v>
      </c>
    </row>
    <row r="921" spans="1:2" s="568" customFormat="1" ht="25.5">
      <c r="A921" s="376" t="s">
        <v>1668</v>
      </c>
      <c r="B921" s="358" t="s">
        <v>1818</v>
      </c>
    </row>
    <row r="922" spans="1:2" s="568" customFormat="1" ht="25.5">
      <c r="A922" s="379" t="s">
        <v>2544</v>
      </c>
      <c r="B922" s="381" t="s">
        <v>1818</v>
      </c>
    </row>
    <row r="923" spans="1:2" s="568" customFormat="1">
      <c r="A923" s="605" t="s">
        <v>2545</v>
      </c>
      <c r="B923" s="606" t="s">
        <v>1818</v>
      </c>
    </row>
    <row r="924" spans="1:2" s="568" customFormat="1" ht="38.25">
      <c r="A924" s="376" t="s">
        <v>2285</v>
      </c>
      <c r="B924" s="358" t="s">
        <v>1819</v>
      </c>
    </row>
    <row r="925" spans="1:2" s="568" customFormat="1" ht="25.5">
      <c r="A925" s="643" t="s">
        <v>2407</v>
      </c>
      <c r="B925" s="358" t="s">
        <v>1819</v>
      </c>
    </row>
    <row r="926" spans="1:2" s="568" customFormat="1" ht="25.5">
      <c r="A926" s="376" t="s">
        <v>476</v>
      </c>
      <c r="B926" s="358" t="s">
        <v>1820</v>
      </c>
    </row>
    <row r="927" spans="1:2" s="568" customFormat="1" ht="38.25">
      <c r="A927" s="376" t="s">
        <v>2546</v>
      </c>
      <c r="B927" s="358" t="s">
        <v>1820</v>
      </c>
    </row>
    <row r="928" spans="1:2" s="568" customFormat="1" ht="25.5">
      <c r="A928" s="376" t="s">
        <v>2407</v>
      </c>
      <c r="B928" s="358" t="s">
        <v>1820</v>
      </c>
    </row>
    <row r="929" spans="1:2" s="568" customFormat="1">
      <c r="A929" s="605" t="s">
        <v>2545</v>
      </c>
      <c r="B929" s="606" t="s">
        <v>1820</v>
      </c>
    </row>
    <row r="930" spans="1:2" s="568" customFormat="1" ht="25.5">
      <c r="A930" s="372" t="s">
        <v>481</v>
      </c>
      <c r="B930" s="358" t="s">
        <v>1825</v>
      </c>
    </row>
    <row r="931" spans="1:2" s="568" customFormat="1" ht="25.5">
      <c r="A931" s="376" t="s">
        <v>2407</v>
      </c>
      <c r="B931" s="358" t="s">
        <v>1825</v>
      </c>
    </row>
    <row r="932" spans="1:2" s="568" customFormat="1" ht="25.5">
      <c r="A932" s="363" t="s">
        <v>2406</v>
      </c>
      <c r="B932" s="358" t="s">
        <v>1181</v>
      </c>
    </row>
    <row r="933" spans="1:2" s="568" customFormat="1">
      <c r="A933" s="663" t="s">
        <v>1803</v>
      </c>
      <c r="B933" s="593" t="s">
        <v>1181</v>
      </c>
    </row>
    <row r="934" spans="1:2" s="568" customFormat="1">
      <c r="A934" s="376" t="s">
        <v>2408</v>
      </c>
      <c r="B934" s="358" t="s">
        <v>1181</v>
      </c>
    </row>
    <row r="935" spans="1:2" s="568" customFormat="1" ht="25.5">
      <c r="A935" s="376" t="s">
        <v>945</v>
      </c>
      <c r="B935" s="358" t="s">
        <v>1183</v>
      </c>
    </row>
    <row r="936" spans="1:2" s="568" customFormat="1" ht="25.5">
      <c r="A936" s="363" t="s">
        <v>2406</v>
      </c>
      <c r="B936" s="358" t="s">
        <v>1183</v>
      </c>
    </row>
    <row r="937" spans="1:2" s="568" customFormat="1" ht="25.5">
      <c r="A937" s="357" t="s">
        <v>2453</v>
      </c>
      <c r="B937" s="358" t="s">
        <v>1183</v>
      </c>
    </row>
    <row r="938" spans="1:2" s="568" customFormat="1" ht="51">
      <c r="A938" s="376" t="s">
        <v>2228</v>
      </c>
      <c r="B938" s="358" t="s">
        <v>1192</v>
      </c>
    </row>
    <row r="939" spans="1:2" s="568" customFormat="1">
      <c r="A939" s="602" t="s">
        <v>1803</v>
      </c>
      <c r="B939" s="593" t="s">
        <v>1192</v>
      </c>
    </row>
    <row r="940" spans="1:2" s="568" customFormat="1" ht="25.5">
      <c r="A940" s="376" t="s">
        <v>2407</v>
      </c>
      <c r="B940" s="358" t="s">
        <v>1192</v>
      </c>
    </row>
    <row r="941" spans="1:2" s="568" customFormat="1" ht="25.5">
      <c r="A941" s="376" t="s">
        <v>1733</v>
      </c>
      <c r="B941" s="358" t="s">
        <v>1193</v>
      </c>
    </row>
    <row r="942" spans="1:2" s="568" customFormat="1">
      <c r="A942" s="602" t="s">
        <v>1803</v>
      </c>
      <c r="B942" s="593" t="s">
        <v>1193</v>
      </c>
    </row>
    <row r="943" spans="1:2" s="568" customFormat="1" ht="25.5">
      <c r="A943" s="376" t="s">
        <v>2407</v>
      </c>
      <c r="B943" s="358" t="s">
        <v>1193</v>
      </c>
    </row>
    <row r="944" spans="1:2" s="568" customFormat="1" ht="38.25">
      <c r="A944" s="379" t="s">
        <v>1295</v>
      </c>
      <c r="B944" s="381" t="s">
        <v>306</v>
      </c>
    </row>
    <row r="945" spans="1:2" s="568" customFormat="1" ht="38.25">
      <c r="A945" s="376" t="s">
        <v>309</v>
      </c>
      <c r="B945" s="358" t="s">
        <v>310</v>
      </c>
    </row>
    <row r="946" spans="1:2" s="568" customFormat="1" ht="38.25">
      <c r="A946" s="376" t="s">
        <v>2430</v>
      </c>
      <c r="B946" s="358" t="s">
        <v>310</v>
      </c>
    </row>
    <row r="947" spans="1:2" s="568" customFormat="1" ht="51">
      <c r="A947" s="379" t="s">
        <v>1296</v>
      </c>
      <c r="B947" s="381" t="s">
        <v>311</v>
      </c>
    </row>
    <row r="948" spans="1:2" s="568" customFormat="1" ht="38.25">
      <c r="A948" s="376" t="s">
        <v>314</v>
      </c>
      <c r="B948" s="358" t="s">
        <v>315</v>
      </c>
    </row>
    <row r="949" spans="1:2" s="568" customFormat="1" ht="38.25">
      <c r="A949" s="376" t="s">
        <v>2430</v>
      </c>
      <c r="B949" s="358" t="s">
        <v>315</v>
      </c>
    </row>
    <row r="950" spans="1:2" s="568" customFormat="1" ht="38.25">
      <c r="A950" s="376" t="s">
        <v>309</v>
      </c>
      <c r="B950" s="358" t="s">
        <v>1832</v>
      </c>
    </row>
    <row r="951" spans="1:2" s="568" customFormat="1" ht="38.25">
      <c r="A951" s="376" t="s">
        <v>2430</v>
      </c>
      <c r="B951" s="358" t="s">
        <v>1832</v>
      </c>
    </row>
    <row r="952" spans="1:2" s="568" customFormat="1">
      <c r="A952" s="361" t="s">
        <v>2547</v>
      </c>
      <c r="B952" s="578" t="s">
        <v>2403</v>
      </c>
    </row>
    <row r="953" spans="1:2" s="568" customFormat="1" ht="38.25">
      <c r="A953" s="376" t="s">
        <v>2548</v>
      </c>
      <c r="B953" s="358" t="s">
        <v>786</v>
      </c>
    </row>
    <row r="954" spans="1:2" s="568" customFormat="1" ht="25.5">
      <c r="A954" s="590" t="s">
        <v>2549</v>
      </c>
      <c r="B954" s="358" t="s">
        <v>1196</v>
      </c>
    </row>
    <row r="955" spans="1:2" s="568" customFormat="1" ht="25.5">
      <c r="A955" s="590" t="s">
        <v>2550</v>
      </c>
      <c r="B955" s="358" t="s">
        <v>1199</v>
      </c>
    </row>
    <row r="956" spans="1:2" s="568" customFormat="1" ht="25.5">
      <c r="A956" s="590" t="s">
        <v>942</v>
      </c>
      <c r="B956" s="358" t="s">
        <v>1201</v>
      </c>
    </row>
    <row r="957" spans="1:2" s="568" customFormat="1" ht="25.5">
      <c r="A957" s="590" t="s">
        <v>2406</v>
      </c>
      <c r="B957" s="358" t="s">
        <v>1201</v>
      </c>
    </row>
    <row r="958" spans="1:2" s="568" customFormat="1" ht="25.5">
      <c r="A958" s="590" t="s">
        <v>2407</v>
      </c>
      <c r="B958" s="358" t="s">
        <v>1201</v>
      </c>
    </row>
    <row r="959" spans="1:2" s="568" customFormat="1">
      <c r="A959" s="590" t="s">
        <v>2408</v>
      </c>
      <c r="B959" s="358" t="s">
        <v>1201</v>
      </c>
    </row>
    <row r="960" spans="1:2" s="568" customFormat="1" ht="25.5">
      <c r="A960" s="590" t="s">
        <v>945</v>
      </c>
      <c r="B960" s="358" t="s">
        <v>1203</v>
      </c>
    </row>
    <row r="961" spans="1:2" s="568" customFormat="1" ht="25.5">
      <c r="A961" s="590" t="s">
        <v>2406</v>
      </c>
      <c r="B961" s="358" t="s">
        <v>1203</v>
      </c>
    </row>
    <row r="962" spans="1:2" s="568" customFormat="1" ht="25.5">
      <c r="A962" s="357" t="s">
        <v>2453</v>
      </c>
      <c r="B962" s="358" t="s">
        <v>1203</v>
      </c>
    </row>
    <row r="963" spans="1:2" s="568" customFormat="1" ht="25.5">
      <c r="A963" s="590" t="s">
        <v>666</v>
      </c>
      <c r="B963" s="358" t="s">
        <v>1512</v>
      </c>
    </row>
    <row r="964" spans="1:2" s="568" customFormat="1">
      <c r="A964" s="590" t="s">
        <v>2415</v>
      </c>
      <c r="B964" s="358" t="s">
        <v>1512</v>
      </c>
    </row>
    <row r="965" spans="1:2" s="568" customFormat="1">
      <c r="A965" s="590" t="s">
        <v>1023</v>
      </c>
      <c r="B965" s="358" t="s">
        <v>1209</v>
      </c>
    </row>
    <row r="966" spans="1:2" s="568" customFormat="1" ht="38.25">
      <c r="A966" s="590" t="s">
        <v>1206</v>
      </c>
      <c r="B966" s="358" t="s">
        <v>1808</v>
      </c>
    </row>
    <row r="967" spans="1:2" s="568" customFormat="1" ht="25.5">
      <c r="A967" s="376" t="s">
        <v>2407</v>
      </c>
      <c r="B967" s="358" t="s">
        <v>1808</v>
      </c>
    </row>
    <row r="968" spans="1:2" s="568" customFormat="1">
      <c r="A968" s="590" t="s">
        <v>2415</v>
      </c>
      <c r="B968" s="358" t="s">
        <v>1808</v>
      </c>
    </row>
    <row r="969" spans="1:2" s="568" customFormat="1" ht="25.5">
      <c r="A969" s="357" t="s">
        <v>1809</v>
      </c>
      <c r="B969" s="358" t="s">
        <v>1213</v>
      </c>
    </row>
    <row r="970" spans="1:2" s="568" customFormat="1" ht="25.5">
      <c r="A970" s="376" t="s">
        <v>2407</v>
      </c>
      <c r="B970" s="358" t="s">
        <v>1213</v>
      </c>
    </row>
    <row r="971" spans="1:2" s="568" customFormat="1" ht="76.5">
      <c r="A971" s="376" t="s">
        <v>1810</v>
      </c>
      <c r="B971" s="358" t="s">
        <v>1811</v>
      </c>
    </row>
    <row r="972" spans="1:2" s="568" customFormat="1">
      <c r="A972" s="590" t="s">
        <v>2415</v>
      </c>
      <c r="B972" s="358" t="s">
        <v>1811</v>
      </c>
    </row>
    <row r="973" spans="1:2" s="568" customFormat="1" ht="25.5">
      <c r="A973" s="376" t="s">
        <v>1675</v>
      </c>
      <c r="B973" s="382" t="s">
        <v>496</v>
      </c>
    </row>
    <row r="974" spans="1:2" s="568" customFormat="1" ht="25.5">
      <c r="A974" s="376" t="s">
        <v>1676</v>
      </c>
      <c r="B974" s="382" t="s">
        <v>1677</v>
      </c>
    </row>
    <row r="975" spans="1:2" s="568" customFormat="1" ht="51">
      <c r="A975" s="376" t="s">
        <v>1349</v>
      </c>
      <c r="B975" s="382" t="s">
        <v>1678</v>
      </c>
    </row>
    <row r="976" spans="1:2" s="568" customFormat="1" ht="25.5">
      <c r="A976" s="363" t="s">
        <v>1679</v>
      </c>
      <c r="B976" s="382" t="s">
        <v>1680</v>
      </c>
    </row>
    <row r="977" spans="1:2" s="568" customFormat="1" ht="25.5">
      <c r="A977" s="376" t="s">
        <v>2407</v>
      </c>
      <c r="B977" s="382" t="s">
        <v>1680</v>
      </c>
    </row>
    <row r="978" spans="1:2" s="568" customFormat="1" ht="51">
      <c r="A978" s="376" t="s">
        <v>1681</v>
      </c>
      <c r="B978" s="382" t="s">
        <v>1682</v>
      </c>
    </row>
    <row r="979" spans="1:2" s="568" customFormat="1">
      <c r="A979" s="376" t="s">
        <v>1897</v>
      </c>
      <c r="B979" s="382" t="s">
        <v>2292</v>
      </c>
    </row>
    <row r="980" spans="1:2" s="568" customFormat="1" ht="25.5">
      <c r="A980" s="376" t="s">
        <v>2407</v>
      </c>
      <c r="B980" s="382" t="s">
        <v>2292</v>
      </c>
    </row>
    <row r="981" spans="1:2" s="568" customFormat="1" ht="25.5">
      <c r="A981" s="590" t="s">
        <v>1514</v>
      </c>
      <c r="B981" s="358" t="s">
        <v>1217</v>
      </c>
    </row>
    <row r="982" spans="1:2" s="568" customFormat="1" ht="25.5">
      <c r="A982" s="376" t="s">
        <v>2407</v>
      </c>
      <c r="B982" s="358" t="s">
        <v>1217</v>
      </c>
    </row>
    <row r="983" spans="1:2" s="568" customFormat="1" ht="25.5">
      <c r="A983" s="363" t="s">
        <v>1679</v>
      </c>
      <c r="B983" s="382" t="s">
        <v>1821</v>
      </c>
    </row>
    <row r="984" spans="1:2" s="568" customFormat="1" ht="25.5">
      <c r="A984" s="376" t="s">
        <v>2407</v>
      </c>
      <c r="B984" s="382" t="s">
        <v>1821</v>
      </c>
    </row>
    <row r="985" spans="1:2" s="568" customFormat="1">
      <c r="A985" s="590" t="s">
        <v>378</v>
      </c>
      <c r="B985" s="358" t="s">
        <v>1807</v>
      </c>
    </row>
    <row r="986" spans="1:2" s="568" customFormat="1" ht="25.5">
      <c r="A986" s="376" t="s">
        <v>2407</v>
      </c>
      <c r="B986" s="358" t="s">
        <v>1807</v>
      </c>
    </row>
    <row r="987" spans="1:2" s="568" customFormat="1" ht="63.75">
      <c r="A987" s="363" t="s">
        <v>1346</v>
      </c>
      <c r="B987" s="381" t="s">
        <v>493</v>
      </c>
    </row>
    <row r="988" spans="1:2" s="568" customFormat="1" ht="25.5">
      <c r="A988" s="376" t="s">
        <v>2407</v>
      </c>
      <c r="B988" s="381" t="s">
        <v>493</v>
      </c>
    </row>
    <row r="989" spans="1:2" s="568" customFormat="1" ht="63.75">
      <c r="A989" s="376" t="s">
        <v>1346</v>
      </c>
      <c r="B989" s="381" t="s">
        <v>2551</v>
      </c>
    </row>
    <row r="990" spans="1:2" s="568" customFormat="1" ht="51">
      <c r="A990" s="376" t="s">
        <v>2552</v>
      </c>
      <c r="B990" s="381" t="s">
        <v>2551</v>
      </c>
    </row>
    <row r="991" spans="1:2" s="568" customFormat="1">
      <c r="A991" s="605" t="s">
        <v>2446</v>
      </c>
      <c r="B991" s="606" t="s">
        <v>2551</v>
      </c>
    </row>
    <row r="992" spans="1:2" s="568" customFormat="1" ht="25.5">
      <c r="A992" s="376" t="s">
        <v>1616</v>
      </c>
      <c r="B992" s="358" t="s">
        <v>97</v>
      </c>
    </row>
    <row r="993" spans="1:2" s="568" customFormat="1" ht="38.25">
      <c r="A993" s="376" t="s">
        <v>1258</v>
      </c>
      <c r="B993" s="358" t="s">
        <v>98</v>
      </c>
    </row>
    <row r="994" spans="1:2" s="568" customFormat="1" ht="38.25">
      <c r="A994" s="376" t="s">
        <v>1617</v>
      </c>
      <c r="B994" s="358" t="s">
        <v>1618</v>
      </c>
    </row>
    <row r="995" spans="1:2" s="568" customFormat="1" ht="51">
      <c r="A995" s="376" t="s">
        <v>2554</v>
      </c>
      <c r="B995" s="358" t="s">
        <v>1618</v>
      </c>
    </row>
    <row r="996" spans="1:2" s="568" customFormat="1">
      <c r="A996" s="605" t="s">
        <v>2446</v>
      </c>
      <c r="B996" s="606" t="s">
        <v>1618</v>
      </c>
    </row>
    <row r="997" spans="1:2" s="568" customFormat="1" ht="38.25">
      <c r="A997" s="376" t="s">
        <v>1619</v>
      </c>
      <c r="B997" s="358" t="s">
        <v>1620</v>
      </c>
    </row>
    <row r="998" spans="1:2" s="568" customFormat="1" ht="63.75">
      <c r="A998" s="645" t="s">
        <v>2555</v>
      </c>
      <c r="B998" s="358" t="s">
        <v>1620</v>
      </c>
    </row>
    <row r="999" spans="1:2" s="568" customFormat="1" ht="63.75">
      <c r="A999" s="645" t="s">
        <v>2556</v>
      </c>
      <c r="B999" s="358" t="s">
        <v>1620</v>
      </c>
    </row>
    <row r="1000" spans="1:2" s="568" customFormat="1">
      <c r="A1000" s="605" t="s">
        <v>2446</v>
      </c>
      <c r="B1000" s="606" t="s">
        <v>1620</v>
      </c>
    </row>
    <row r="1001" spans="1:2" s="568" customFormat="1" ht="76.5">
      <c r="A1001" s="376" t="s">
        <v>1266</v>
      </c>
      <c r="B1001" s="358" t="s">
        <v>1834</v>
      </c>
    </row>
    <row r="1002" spans="1:2" s="626" customFormat="1" ht="51">
      <c r="A1002" s="376" t="s">
        <v>2557</v>
      </c>
      <c r="B1002" s="358" t="s">
        <v>1834</v>
      </c>
    </row>
    <row r="1003" spans="1:2" s="626" customFormat="1">
      <c r="A1003" s="605" t="s">
        <v>2446</v>
      </c>
      <c r="B1003" s="606" t="s">
        <v>1834</v>
      </c>
    </row>
    <row r="1004" spans="1:2" s="568" customFormat="1" ht="38.25">
      <c r="A1004" s="376" t="s">
        <v>1707</v>
      </c>
      <c r="B1004" s="381" t="s">
        <v>1397</v>
      </c>
    </row>
    <row r="1005" spans="1:2" s="568" customFormat="1" ht="63.75">
      <c r="A1005" s="357" t="s">
        <v>1708</v>
      </c>
      <c r="B1005" s="381" t="s">
        <v>1709</v>
      </c>
    </row>
    <row r="1006" spans="1:2" s="568" customFormat="1" ht="25.5">
      <c r="A1006" s="357" t="s">
        <v>2558</v>
      </c>
      <c r="B1006" s="381" t="s">
        <v>1709</v>
      </c>
    </row>
    <row r="1007" spans="1:2" s="568" customFormat="1">
      <c r="A1007" s="605" t="s">
        <v>2446</v>
      </c>
      <c r="B1007" s="606" t="s">
        <v>1709</v>
      </c>
    </row>
    <row r="1008" spans="1:2" s="568" customFormat="1" ht="25.5">
      <c r="A1008" s="376" t="s">
        <v>1710</v>
      </c>
      <c r="B1008" s="381" t="s">
        <v>1711</v>
      </c>
    </row>
    <row r="1009" spans="1:2" s="568" customFormat="1" ht="38.25">
      <c r="A1009" s="376" t="s">
        <v>100</v>
      </c>
      <c r="B1009" s="381" t="s">
        <v>1712</v>
      </c>
    </row>
    <row r="1010" spans="1:2" s="568" customFormat="1" ht="38.25">
      <c r="A1010" s="376" t="s">
        <v>2559</v>
      </c>
      <c r="B1010" s="381" t="s">
        <v>1712</v>
      </c>
    </row>
    <row r="1011" spans="1:2" s="568" customFormat="1">
      <c r="A1011" s="605" t="s">
        <v>2446</v>
      </c>
      <c r="B1011" s="606" t="s">
        <v>1712</v>
      </c>
    </row>
    <row r="1012" spans="1:2" s="568" customFormat="1" ht="38.25">
      <c r="A1012" s="376" t="s">
        <v>100</v>
      </c>
      <c r="B1012" s="381" t="s">
        <v>1830</v>
      </c>
    </row>
    <row r="1013" spans="1:2" s="568" customFormat="1" ht="38.25">
      <c r="A1013" s="376" t="s">
        <v>2560</v>
      </c>
      <c r="B1013" s="381" t="s">
        <v>1830</v>
      </c>
    </row>
    <row r="1014" spans="1:2" s="568" customFormat="1">
      <c r="A1014" s="605" t="s">
        <v>2446</v>
      </c>
      <c r="B1014" s="606" t="s">
        <v>1830</v>
      </c>
    </row>
    <row r="1015" spans="1:2" s="568" customFormat="1" ht="25.5">
      <c r="A1015" s="357" t="s">
        <v>1406</v>
      </c>
      <c r="B1015" s="358" t="s">
        <v>2561</v>
      </c>
    </row>
    <row r="1016" spans="1:2" s="568" customFormat="1" ht="51">
      <c r="A1016" s="357" t="s">
        <v>2226</v>
      </c>
      <c r="B1016" s="358" t="s">
        <v>2562</v>
      </c>
    </row>
    <row r="1017" spans="1:2" s="568" customFormat="1">
      <c r="A1017" s="602" t="s">
        <v>1803</v>
      </c>
      <c r="B1017" s="593" t="s">
        <v>2562</v>
      </c>
    </row>
    <row r="1018" spans="1:2" s="627" customFormat="1" ht="25.5">
      <c r="A1018" s="376" t="s">
        <v>2407</v>
      </c>
      <c r="B1018" s="358" t="s">
        <v>2562</v>
      </c>
    </row>
    <row r="1019" spans="1:2" s="568" customFormat="1" ht="25.5">
      <c r="A1019" s="361" t="s">
        <v>2563</v>
      </c>
      <c r="B1019" s="578" t="s">
        <v>2403</v>
      </c>
    </row>
    <row r="1020" spans="1:2" s="568" customFormat="1" ht="38.25">
      <c r="A1020" s="616" t="s">
        <v>1219</v>
      </c>
      <c r="B1020" s="358" t="s">
        <v>1220</v>
      </c>
    </row>
    <row r="1021" spans="1:2" s="568" customFormat="1" ht="38.25">
      <c r="A1021" s="376" t="s">
        <v>1222</v>
      </c>
      <c r="B1021" s="358" t="s">
        <v>1223</v>
      </c>
    </row>
    <row r="1022" spans="1:2" s="568" customFormat="1" ht="25.5">
      <c r="A1022" s="376" t="s">
        <v>1525</v>
      </c>
      <c r="B1022" s="358" t="s">
        <v>2564</v>
      </c>
    </row>
    <row r="1023" spans="1:2" s="568" customFormat="1" ht="25.5">
      <c r="A1023" s="376" t="s">
        <v>2406</v>
      </c>
      <c r="B1023" s="358" t="s">
        <v>2564</v>
      </c>
    </row>
    <row r="1024" spans="1:2" s="568" customFormat="1">
      <c r="A1024" s="362" t="s">
        <v>2565</v>
      </c>
      <c r="B1024" s="580" t="s">
        <v>2403</v>
      </c>
    </row>
    <row r="1025" spans="1:2" s="568" customFormat="1" ht="38.25">
      <c r="A1025" s="582" t="s">
        <v>2566</v>
      </c>
      <c r="B1025" s="583" t="s">
        <v>2403</v>
      </c>
    </row>
    <row r="1026" spans="1:2" s="568" customFormat="1" ht="25.5">
      <c r="A1026" s="367" t="s">
        <v>1452</v>
      </c>
      <c r="B1026" s="358" t="s">
        <v>851</v>
      </c>
    </row>
    <row r="1027" spans="1:2" s="568" customFormat="1" ht="25.5">
      <c r="A1027" s="367" t="s">
        <v>1769</v>
      </c>
      <c r="B1027" s="358" t="s">
        <v>1770</v>
      </c>
    </row>
    <row r="1028" spans="1:2" s="568" customFormat="1" ht="25.5">
      <c r="A1028" s="367" t="s">
        <v>2407</v>
      </c>
      <c r="B1028" s="358" t="s">
        <v>1770</v>
      </c>
    </row>
    <row r="1029" spans="1:2" s="568" customFormat="1" ht="38.25">
      <c r="A1029" s="376" t="s">
        <v>865</v>
      </c>
      <c r="B1029" s="358" t="s">
        <v>866</v>
      </c>
    </row>
    <row r="1030" spans="1:2" s="568" customFormat="1" ht="38.25">
      <c r="A1030" s="376" t="s">
        <v>1455</v>
      </c>
      <c r="B1030" s="358" t="s">
        <v>867</v>
      </c>
    </row>
    <row r="1031" spans="1:2" s="568" customFormat="1" ht="51">
      <c r="A1031" s="367" t="s">
        <v>1456</v>
      </c>
      <c r="B1031" s="358" t="s">
        <v>872</v>
      </c>
    </row>
    <row r="1032" spans="1:2" s="568" customFormat="1" ht="25.5">
      <c r="A1032" s="376" t="s">
        <v>2407</v>
      </c>
      <c r="B1032" s="358" t="s">
        <v>872</v>
      </c>
    </row>
    <row r="1033" spans="1:2" s="568" customFormat="1" ht="25.5">
      <c r="A1033" s="367" t="s">
        <v>1772</v>
      </c>
      <c r="B1033" s="358" t="s">
        <v>873</v>
      </c>
    </row>
    <row r="1034" spans="1:2" s="568" customFormat="1" ht="25.5">
      <c r="A1034" s="367" t="s">
        <v>34</v>
      </c>
      <c r="B1034" s="358" t="s">
        <v>1773</v>
      </c>
    </row>
    <row r="1035" spans="1:2" s="568" customFormat="1">
      <c r="A1035" s="376" t="s">
        <v>2422</v>
      </c>
      <c r="B1035" s="358" t="s">
        <v>1773</v>
      </c>
    </row>
    <row r="1036" spans="1:2" s="568" customFormat="1" ht="25.5">
      <c r="A1036" s="367" t="s">
        <v>2407</v>
      </c>
      <c r="B1036" s="358" t="s">
        <v>1773</v>
      </c>
    </row>
    <row r="1037" spans="1:2" s="568" customFormat="1">
      <c r="A1037" s="367" t="s">
        <v>2408</v>
      </c>
      <c r="B1037" s="358" t="s">
        <v>1773</v>
      </c>
    </row>
    <row r="1038" spans="1:2" s="568" customFormat="1" ht="25.5">
      <c r="A1038" s="367" t="s">
        <v>1452</v>
      </c>
      <c r="B1038" s="358" t="s">
        <v>879</v>
      </c>
    </row>
    <row r="1039" spans="1:2" s="568" customFormat="1" ht="51">
      <c r="A1039" s="376" t="s">
        <v>870</v>
      </c>
      <c r="B1039" s="358" t="s">
        <v>1774</v>
      </c>
    </row>
    <row r="1040" spans="1:2" s="568" customFormat="1" ht="25.5">
      <c r="A1040" s="367" t="s">
        <v>2407</v>
      </c>
      <c r="B1040" s="358" t="s">
        <v>1774</v>
      </c>
    </row>
    <row r="1041" spans="1:2">
      <c r="A1041" s="367" t="s">
        <v>2408</v>
      </c>
      <c r="B1041" s="358" t="s">
        <v>1774</v>
      </c>
    </row>
    <row r="1042" spans="1:2" ht="25.5">
      <c r="A1042" s="367" t="s">
        <v>1775</v>
      </c>
      <c r="B1042" s="358" t="s">
        <v>891</v>
      </c>
    </row>
    <row r="1043" spans="1:2" s="568" customFormat="1" ht="25.5">
      <c r="A1043" s="367" t="s">
        <v>894</v>
      </c>
      <c r="B1043" s="358" t="s">
        <v>896</v>
      </c>
    </row>
    <row r="1044" spans="1:2" s="568" customFormat="1" ht="25.5">
      <c r="A1044" s="376" t="s">
        <v>2407</v>
      </c>
      <c r="B1044" s="358" t="s">
        <v>896</v>
      </c>
    </row>
    <row r="1045" spans="1:2" s="568" customFormat="1">
      <c r="A1045" s="589" t="s">
        <v>2418</v>
      </c>
      <c r="B1045" s="358" t="s">
        <v>896</v>
      </c>
    </row>
    <row r="1046" spans="1:2" s="568" customFormat="1" ht="25.5">
      <c r="A1046" s="376" t="s">
        <v>1776</v>
      </c>
      <c r="B1046" s="358" t="s">
        <v>1777</v>
      </c>
    </row>
    <row r="1047" spans="1:2" s="568" customFormat="1" ht="38.25">
      <c r="A1047" s="376" t="s">
        <v>1778</v>
      </c>
      <c r="B1047" s="358" t="s">
        <v>1779</v>
      </c>
    </row>
    <row r="1048" spans="1:2" s="568" customFormat="1" ht="25.5">
      <c r="A1048" s="367" t="s">
        <v>34</v>
      </c>
      <c r="B1048" s="358" t="s">
        <v>1780</v>
      </c>
    </row>
    <row r="1049" spans="1:2" s="568" customFormat="1">
      <c r="A1049" s="367" t="s">
        <v>2422</v>
      </c>
      <c r="B1049" s="358" t="s">
        <v>1780</v>
      </c>
    </row>
    <row r="1050" spans="1:2" s="568" customFormat="1" ht="25.5">
      <c r="A1050" s="376" t="s">
        <v>2407</v>
      </c>
      <c r="B1050" s="358" t="s">
        <v>1780</v>
      </c>
    </row>
    <row r="1051" spans="1:2" s="568" customFormat="1">
      <c r="A1051" s="367" t="s">
        <v>2408</v>
      </c>
      <c r="B1051" s="358" t="s">
        <v>1780</v>
      </c>
    </row>
    <row r="1052" spans="1:2" s="568" customFormat="1" ht="63.75">
      <c r="A1052" s="367" t="s">
        <v>1457</v>
      </c>
      <c r="B1052" s="358" t="s">
        <v>1781</v>
      </c>
    </row>
    <row r="1053" spans="1:2" s="568" customFormat="1" ht="51">
      <c r="A1053" s="367" t="s">
        <v>876</v>
      </c>
      <c r="B1053" s="358" t="s">
        <v>1782</v>
      </c>
    </row>
    <row r="1054" spans="1:2" s="568" customFormat="1" ht="25.5">
      <c r="A1054" s="376" t="s">
        <v>2407</v>
      </c>
      <c r="B1054" s="358" t="s">
        <v>1782</v>
      </c>
    </row>
    <row r="1055" spans="1:2" s="568" customFormat="1" ht="63.75">
      <c r="A1055" s="367" t="s">
        <v>2303</v>
      </c>
      <c r="B1055" s="358" t="s">
        <v>1783</v>
      </c>
    </row>
    <row r="1056" spans="1:2" s="568" customFormat="1" ht="25.5">
      <c r="A1056" s="367" t="s">
        <v>822</v>
      </c>
      <c r="B1056" s="358" t="s">
        <v>1784</v>
      </c>
    </row>
    <row r="1057" spans="1:2" s="568" customFormat="1" ht="25.5">
      <c r="A1057" s="367" t="s">
        <v>2407</v>
      </c>
      <c r="B1057" s="358" t="s">
        <v>1784</v>
      </c>
    </row>
    <row r="1058" spans="1:2" s="568" customFormat="1" ht="63.75">
      <c r="A1058" s="367" t="s">
        <v>1785</v>
      </c>
      <c r="B1058" s="358" t="s">
        <v>1786</v>
      </c>
    </row>
    <row r="1059" spans="1:2" s="568" customFormat="1" ht="25.5">
      <c r="A1059" s="367" t="s">
        <v>822</v>
      </c>
      <c r="B1059" s="358" t="s">
        <v>1787</v>
      </c>
    </row>
    <row r="1060" spans="1:2" s="568" customFormat="1" ht="25.5">
      <c r="A1060" s="367" t="s">
        <v>2407</v>
      </c>
      <c r="B1060" s="358" t="s">
        <v>1787</v>
      </c>
    </row>
    <row r="1061" spans="1:2" s="568" customFormat="1" ht="25.5">
      <c r="A1061" s="367" t="s">
        <v>942</v>
      </c>
      <c r="B1061" s="358" t="s">
        <v>1225</v>
      </c>
    </row>
    <row r="1062" spans="1:2" s="568" customFormat="1" ht="25.5">
      <c r="A1062" s="376" t="s">
        <v>2406</v>
      </c>
      <c r="B1062" s="358" t="s">
        <v>1225</v>
      </c>
    </row>
    <row r="1063" spans="1:2" s="568" customFormat="1" ht="25.5">
      <c r="A1063" s="376" t="s">
        <v>2407</v>
      </c>
      <c r="B1063" s="358" t="s">
        <v>1225</v>
      </c>
    </row>
    <row r="1064" spans="1:2" s="568" customFormat="1">
      <c r="A1064" s="376" t="s">
        <v>2408</v>
      </c>
      <c r="B1064" s="358" t="s">
        <v>1225</v>
      </c>
    </row>
    <row r="1065" spans="1:2" s="568" customFormat="1" ht="25.5">
      <c r="A1065" s="367" t="s">
        <v>945</v>
      </c>
      <c r="B1065" s="358" t="s">
        <v>1227</v>
      </c>
    </row>
    <row r="1066" spans="1:2" s="568" customFormat="1" ht="25.5">
      <c r="A1066" s="376" t="s">
        <v>2406</v>
      </c>
      <c r="B1066" s="358" t="s">
        <v>1227</v>
      </c>
    </row>
    <row r="1067" spans="1:2" s="568" customFormat="1">
      <c r="A1067" s="361" t="s">
        <v>962</v>
      </c>
      <c r="B1067" s="578" t="s">
        <v>2403</v>
      </c>
    </row>
    <row r="1068" spans="1:2" s="568" customFormat="1" ht="26.25">
      <c r="A1068" s="647" t="s">
        <v>1515</v>
      </c>
      <c r="B1068" s="358" t="s">
        <v>1516</v>
      </c>
    </row>
    <row r="1069" spans="1:2" s="568" customFormat="1" ht="26.25">
      <c r="A1069" s="647" t="s">
        <v>1517</v>
      </c>
      <c r="B1069" s="358" t="s">
        <v>1518</v>
      </c>
    </row>
    <row r="1070" spans="1:2" s="568" customFormat="1" ht="25.5">
      <c r="A1070" s="376" t="s">
        <v>942</v>
      </c>
      <c r="B1070" s="358" t="s">
        <v>1519</v>
      </c>
    </row>
    <row r="1071" spans="1:2" s="568" customFormat="1" ht="25.5">
      <c r="A1071" s="363" t="s">
        <v>2406</v>
      </c>
      <c r="B1071" s="358" t="s">
        <v>1519</v>
      </c>
    </row>
    <row r="1072" spans="1:2" s="568" customFormat="1" ht="25.5">
      <c r="A1072" s="376" t="s">
        <v>2407</v>
      </c>
      <c r="B1072" s="358" t="s">
        <v>1519</v>
      </c>
    </row>
    <row r="1073" spans="1:2" s="568" customFormat="1">
      <c r="A1073" s="376" t="s">
        <v>2408</v>
      </c>
      <c r="B1073" s="358" t="s">
        <v>1519</v>
      </c>
    </row>
    <row r="1074" spans="1:2" s="568" customFormat="1" ht="25.5">
      <c r="A1074" s="363" t="s">
        <v>945</v>
      </c>
      <c r="B1074" s="358" t="s">
        <v>1520</v>
      </c>
    </row>
    <row r="1075" spans="1:2" s="568" customFormat="1" ht="25.5">
      <c r="A1075" s="363" t="s">
        <v>2406</v>
      </c>
      <c r="B1075" s="358" t="s">
        <v>1520</v>
      </c>
    </row>
    <row r="1076" spans="1:2" s="568" customFormat="1">
      <c r="A1076" s="630" t="s">
        <v>2567</v>
      </c>
      <c r="B1076" s="578"/>
    </row>
    <row r="1077" spans="1:2" s="568" customFormat="1">
      <c r="A1077" s="656"/>
      <c r="B1077" s="651" t="s">
        <v>2568</v>
      </c>
    </row>
    <row r="1078" spans="1:2" s="568" customFormat="1">
      <c r="A1078" s="656"/>
      <c r="B1078" s="651" t="s">
        <v>2276</v>
      </c>
    </row>
    <row r="1079" spans="1:2" s="568" customFormat="1">
      <c r="A1079" s="656"/>
      <c r="B1079" s="651" t="s">
        <v>2569</v>
      </c>
    </row>
    <row r="1080" spans="1:2" s="568" customFormat="1">
      <c r="A1080" s="656"/>
      <c r="B1080" s="651" t="s">
        <v>2570</v>
      </c>
    </row>
    <row r="1081" spans="1:2" s="612" customFormat="1">
      <c r="A1081" s="656"/>
      <c r="B1081" s="651" t="s">
        <v>2571</v>
      </c>
    </row>
    <row r="1082" spans="1:2" s="612" customFormat="1">
      <c r="A1082" s="661"/>
      <c r="B1082" s="665" t="s">
        <v>2572</v>
      </c>
    </row>
    <row r="1083" spans="1:2" s="568" customFormat="1">
      <c r="A1083" s="662"/>
      <c r="B1083" s="666" t="s">
        <v>2573</v>
      </c>
    </row>
    <row r="1084" spans="1:2" s="568" customFormat="1">
      <c r="A1084" s="662"/>
      <c r="B1084" s="666" t="s">
        <v>2574</v>
      </c>
    </row>
    <row r="1085" spans="1:2" s="568" customFormat="1">
      <c r="A1085" s="660"/>
      <c r="B1085" s="666" t="s">
        <v>2575</v>
      </c>
    </row>
    <row r="1086" spans="1:2" s="568" customFormat="1">
      <c r="A1086"/>
      <c r="B1086"/>
    </row>
    <row r="1087" spans="1:2" s="568" customFormat="1">
      <c r="A1087"/>
      <c r="B1087"/>
    </row>
    <row r="1088" spans="1:2" s="568" customFormat="1">
      <c r="A1088"/>
      <c r="B1088"/>
    </row>
    <row r="1089" spans="1:2" s="568" customFormat="1">
      <c r="A1089"/>
      <c r="B1089"/>
    </row>
    <row r="1090" spans="1:2" s="568" customFormat="1">
      <c r="A1090"/>
      <c r="B1090"/>
    </row>
    <row r="1091" spans="1:2" s="568" customFormat="1">
      <c r="A1091"/>
      <c r="B1091"/>
    </row>
    <row r="1092" spans="1:2" s="568" customFormat="1">
      <c r="A1092"/>
      <c r="B1092"/>
    </row>
    <row r="1093" spans="1:2" s="568" customFormat="1">
      <c r="A1093"/>
      <c r="B1093"/>
    </row>
    <row r="1094" spans="1:2" s="568" customFormat="1">
      <c r="A1094"/>
      <c r="B1094"/>
    </row>
    <row r="1095" spans="1:2" s="568" customFormat="1">
      <c r="A1095"/>
      <c r="B1095"/>
    </row>
    <row r="1096" spans="1:2" s="568" customFormat="1">
      <c r="A1096"/>
      <c r="B1096"/>
    </row>
    <row r="1097" spans="1:2" s="568" customFormat="1">
      <c r="A1097"/>
      <c r="B1097"/>
    </row>
    <row r="1098" spans="1:2" s="568" customFormat="1">
      <c r="A1098"/>
      <c r="B1098"/>
    </row>
    <row r="1099" spans="1:2" s="568" customFormat="1">
      <c r="A1099"/>
      <c r="B1099"/>
    </row>
    <row r="1100" spans="1:2" s="568" customFormat="1">
      <c r="A1100"/>
      <c r="B1100"/>
    </row>
    <row r="1101" spans="1:2" s="568" customFormat="1">
      <c r="A1101"/>
      <c r="B1101"/>
    </row>
    <row r="1102" spans="1:2" s="568" customFormat="1">
      <c r="A1102"/>
      <c r="B1102"/>
    </row>
    <row r="1103" spans="1:2" s="568" customFormat="1">
      <c r="A1103"/>
      <c r="B1103"/>
    </row>
    <row r="1104" spans="1:2" s="568" customFormat="1">
      <c r="A1104"/>
      <c r="B1104"/>
    </row>
    <row r="1105" spans="1:2" s="568" customFormat="1">
      <c r="A1105"/>
      <c r="B1105"/>
    </row>
    <row r="1106" spans="1:2" s="568" customFormat="1">
      <c r="A1106"/>
      <c r="B1106"/>
    </row>
    <row r="1107" spans="1:2" s="568" customFormat="1">
      <c r="A1107"/>
      <c r="B1107"/>
    </row>
    <row r="1108" spans="1:2" s="568" customFormat="1">
      <c r="A1108"/>
      <c r="B1108"/>
    </row>
    <row r="1109" spans="1:2" s="568" customFormat="1">
      <c r="A1109"/>
      <c r="B1109"/>
    </row>
    <row r="1110" spans="1:2" s="568" customFormat="1">
      <c r="A1110"/>
      <c r="B1110"/>
    </row>
    <row r="1111" spans="1:2" s="568" customFormat="1">
      <c r="A1111"/>
      <c r="B1111"/>
    </row>
    <row r="1112" spans="1:2" s="568" customFormat="1">
      <c r="A1112"/>
      <c r="B1112"/>
    </row>
    <row r="1113" spans="1:2" s="568" customFormat="1">
      <c r="A1113"/>
      <c r="B1113"/>
    </row>
    <row r="1114" spans="1:2" s="568" customFormat="1">
      <c r="A1114"/>
      <c r="B1114"/>
    </row>
    <row r="1115" spans="1:2" s="568" customFormat="1">
      <c r="A1115"/>
      <c r="B1115"/>
    </row>
    <row r="1116" spans="1:2" s="568" customFormat="1">
      <c r="A1116"/>
      <c r="B1116"/>
    </row>
    <row r="1117" spans="1:2" s="568" customFormat="1">
      <c r="A1117"/>
      <c r="B1117"/>
    </row>
    <row r="1118" spans="1:2" s="568" customFormat="1">
      <c r="A1118"/>
      <c r="B1118"/>
    </row>
    <row r="1119" spans="1:2" s="568" customFormat="1">
      <c r="A1119"/>
      <c r="B1119"/>
    </row>
    <row r="1120" spans="1:2" s="568" customFormat="1">
      <c r="A1120"/>
      <c r="B1120"/>
    </row>
    <row r="1121" spans="1:2" s="568" customFormat="1">
      <c r="A1121"/>
      <c r="B1121"/>
    </row>
    <row r="1122" spans="1:2" s="568" customFormat="1">
      <c r="A1122"/>
      <c r="B1122"/>
    </row>
    <row r="1123" spans="1:2" s="568" customFormat="1">
      <c r="A1123"/>
      <c r="B1123"/>
    </row>
    <row r="1124" spans="1:2" s="568" customFormat="1">
      <c r="A1124"/>
      <c r="B1124"/>
    </row>
    <row r="1125" spans="1:2" s="568" customFormat="1">
      <c r="A1125"/>
      <c r="B1125"/>
    </row>
    <row r="1126" spans="1:2" s="568" customFormat="1">
      <c r="A1126"/>
      <c r="B1126"/>
    </row>
    <row r="1127" spans="1:2" s="568" customFormat="1">
      <c r="A1127"/>
      <c r="B1127"/>
    </row>
    <row r="1128" spans="1:2" s="568" customFormat="1">
      <c r="A1128"/>
      <c r="B1128"/>
    </row>
    <row r="1129" spans="1:2" s="568" customFormat="1">
      <c r="A1129"/>
      <c r="B1129"/>
    </row>
    <row r="1130" spans="1:2" s="632" customFormat="1">
      <c r="A1130"/>
      <c r="B1130"/>
    </row>
    <row r="1131" spans="1:2" s="568" customFormat="1">
      <c r="A1131"/>
      <c r="B1131"/>
    </row>
    <row r="1132" spans="1:2" s="568" customFormat="1">
      <c r="A1132"/>
      <c r="B1132"/>
    </row>
    <row r="1133" spans="1:2" s="568" customFormat="1">
      <c r="A1133"/>
      <c r="B1133"/>
    </row>
    <row r="1134" spans="1:2" s="568" customFormat="1">
      <c r="A1134"/>
      <c r="B1134"/>
    </row>
    <row r="1135" spans="1:2" s="626" customFormat="1">
      <c r="A1135"/>
      <c r="B1135"/>
    </row>
    <row r="1136" spans="1:2" s="632" customFormat="1">
      <c r="A1136"/>
      <c r="B1136"/>
    </row>
    <row r="1137" spans="1:2" s="626" customFormat="1">
      <c r="A1137"/>
      <c r="B1137"/>
    </row>
    <row r="1138" spans="1:2" s="632" customFormat="1">
      <c r="A1138"/>
      <c r="B1138"/>
    </row>
    <row r="1139" spans="1:2" s="632" customFormat="1">
      <c r="A1139"/>
      <c r="B1139"/>
    </row>
    <row r="1140" spans="1:2" s="626" customFormat="1">
      <c r="A1140"/>
      <c r="B1140"/>
    </row>
    <row r="1141" spans="1:2" s="632" customFormat="1">
      <c r="A1141"/>
      <c r="B1141"/>
    </row>
    <row r="1142" spans="1:2" s="568" customFormat="1">
      <c r="A1142"/>
      <c r="B1142"/>
    </row>
    <row r="1143" spans="1:2" s="568" customFormat="1">
      <c r="A1143"/>
      <c r="B1143"/>
    </row>
    <row r="1144" spans="1:2" s="568" customFormat="1">
      <c r="A1144"/>
      <c r="B1144"/>
    </row>
    <row r="1145" spans="1:2" s="568" customFormat="1">
      <c r="A1145"/>
      <c r="B1145"/>
    </row>
    <row r="1146" spans="1:2" s="568" customFormat="1">
      <c r="A1146"/>
      <c r="B1146"/>
    </row>
    <row r="1147" spans="1:2" s="568" customFormat="1">
      <c r="A1147"/>
      <c r="B1147"/>
    </row>
    <row r="1148" spans="1:2" s="568" customFormat="1">
      <c r="A1148"/>
      <c r="B1148"/>
    </row>
    <row r="1149" spans="1:2" s="568" customFormat="1">
      <c r="A1149"/>
      <c r="B1149"/>
    </row>
    <row r="1150" spans="1:2" s="568" customFormat="1">
      <c r="A1150"/>
      <c r="B1150"/>
    </row>
    <row r="1151" spans="1:2" s="568" customFormat="1">
      <c r="A1151"/>
      <c r="B1151"/>
    </row>
    <row r="1152" spans="1:2" s="568" customFormat="1">
      <c r="A1152"/>
      <c r="B1152"/>
    </row>
    <row r="1153" spans="1:2" s="568" customFormat="1">
      <c r="A1153"/>
      <c r="B1153"/>
    </row>
    <row r="1154" spans="1:2" s="568" customFormat="1">
      <c r="A1154"/>
      <c r="B1154"/>
    </row>
    <row r="1155" spans="1:2" s="568" customFormat="1">
      <c r="A1155"/>
      <c r="B1155"/>
    </row>
    <row r="1156" spans="1:2" s="568" customFormat="1">
      <c r="A1156"/>
      <c r="B1156"/>
    </row>
    <row r="1157" spans="1:2" s="568" customFormat="1">
      <c r="A1157"/>
      <c r="B1157"/>
    </row>
    <row r="1158" spans="1:2" s="568" customFormat="1">
      <c r="A1158"/>
      <c r="B1158"/>
    </row>
    <row r="1159" spans="1:2" s="568" customFormat="1">
      <c r="A1159"/>
      <c r="B1159"/>
    </row>
    <row r="1160" spans="1:2" s="626" customFormat="1">
      <c r="A1160"/>
      <c r="B1160"/>
    </row>
    <row r="1161" spans="1:2" s="626" customFormat="1">
      <c r="A1161"/>
      <c r="B1161"/>
    </row>
    <row r="1162" spans="1:2" s="626" customFormat="1">
      <c r="A1162"/>
      <c r="B1162"/>
    </row>
    <row r="1163" spans="1:2" s="568" customFormat="1">
      <c r="A1163"/>
      <c r="B1163"/>
    </row>
    <row r="1164" spans="1:2" s="568" customFormat="1">
      <c r="A1164"/>
      <c r="B1164"/>
    </row>
    <row r="1165" spans="1:2" s="568" customFormat="1">
      <c r="A1165"/>
      <c r="B1165"/>
    </row>
    <row r="1166" spans="1:2" s="568" customFormat="1">
      <c r="A1166"/>
      <c r="B1166"/>
    </row>
    <row r="1167" spans="1:2" s="626" customFormat="1">
      <c r="A1167"/>
      <c r="B1167"/>
    </row>
    <row r="1168" spans="1:2" s="568" customFormat="1">
      <c r="A1168"/>
      <c r="B1168"/>
    </row>
    <row r="1169" spans="1:2" s="568" customFormat="1">
      <c r="A1169"/>
      <c r="B1169"/>
    </row>
    <row r="1170" spans="1:2" s="626" customFormat="1">
      <c r="A1170"/>
      <c r="B1170"/>
    </row>
    <row r="1171" spans="1:2" s="568" customFormat="1">
      <c r="A1171"/>
      <c r="B1171"/>
    </row>
    <row r="1172" spans="1:2" s="568" customFormat="1">
      <c r="A1172"/>
      <c r="B1172"/>
    </row>
    <row r="1173" spans="1:2" s="568" customFormat="1">
      <c r="A1173"/>
      <c r="B1173"/>
    </row>
    <row r="1174" spans="1:2" s="568" customFormat="1">
      <c r="A1174"/>
      <c r="B1174"/>
    </row>
    <row r="1175" spans="1:2" s="568" customFormat="1">
      <c r="A1175"/>
      <c r="B1175"/>
    </row>
    <row r="1176" spans="1:2" s="568" customFormat="1">
      <c r="A1176"/>
      <c r="B1176"/>
    </row>
    <row r="1177" spans="1:2" s="568" customFormat="1">
      <c r="A1177"/>
      <c r="B1177"/>
    </row>
    <row r="1178" spans="1:2" s="568" customFormat="1">
      <c r="A1178"/>
      <c r="B1178"/>
    </row>
    <row r="1179" spans="1:2" s="568" customFormat="1">
      <c r="A1179"/>
      <c r="B1179"/>
    </row>
    <row r="1180" spans="1:2" s="568" customFormat="1">
      <c r="A1180"/>
      <c r="B1180"/>
    </row>
    <row r="1181" spans="1:2" s="568" customFormat="1">
      <c r="A1181"/>
      <c r="B1181"/>
    </row>
    <row r="1182" spans="1:2" s="568" customFormat="1">
      <c r="A1182"/>
      <c r="B1182"/>
    </row>
    <row r="1183" spans="1:2" s="568" customFormat="1">
      <c r="A1183"/>
      <c r="B1183"/>
    </row>
    <row r="1184" spans="1:2" s="568" customFormat="1">
      <c r="A1184"/>
      <c r="B1184"/>
    </row>
    <row r="1185" spans="1:2" s="568" customFormat="1">
      <c r="A1185"/>
      <c r="B1185"/>
    </row>
    <row r="1186" spans="1:2" s="568" customFormat="1">
      <c r="A1186"/>
      <c r="B1186"/>
    </row>
    <row r="1187" spans="1:2" s="568" customFormat="1">
      <c r="A1187"/>
      <c r="B1187"/>
    </row>
    <row r="1188" spans="1:2" s="568" customFormat="1">
      <c r="A1188"/>
      <c r="B1188"/>
    </row>
    <row r="1189" spans="1:2" s="568" customFormat="1">
      <c r="A1189"/>
      <c r="B1189"/>
    </row>
    <row r="1190" spans="1:2" s="568" customFormat="1">
      <c r="A1190"/>
      <c r="B1190"/>
    </row>
    <row r="1191" spans="1:2" s="568" customFormat="1">
      <c r="A1191"/>
      <c r="B1191"/>
    </row>
    <row r="1192" spans="1:2" s="568" customFormat="1">
      <c r="A1192"/>
      <c r="B1192"/>
    </row>
    <row r="1193" spans="1:2" s="568" customFormat="1">
      <c r="A1193"/>
      <c r="B1193"/>
    </row>
    <row r="1194" spans="1:2" s="568" customFormat="1">
      <c r="A1194"/>
      <c r="B1194"/>
    </row>
    <row r="1195" spans="1:2" s="568" customFormat="1">
      <c r="A1195"/>
      <c r="B1195"/>
    </row>
    <row r="1196" spans="1:2" s="568" customFormat="1">
      <c r="A1196"/>
      <c r="B1196"/>
    </row>
    <row r="1197" spans="1:2" s="568" customFormat="1">
      <c r="A1197"/>
      <c r="B1197"/>
    </row>
    <row r="1198" spans="1:2" s="568" customFormat="1">
      <c r="A1198"/>
      <c r="B1198"/>
    </row>
    <row r="1199" spans="1:2" s="568" customFormat="1">
      <c r="A1199"/>
      <c r="B1199"/>
    </row>
    <row r="1200" spans="1:2" s="568" customFormat="1">
      <c r="A1200"/>
      <c r="B1200"/>
    </row>
    <row r="1201" spans="1:2" s="568" customFormat="1">
      <c r="A1201"/>
      <c r="B1201"/>
    </row>
    <row r="1202" spans="1:2" s="568" customFormat="1">
      <c r="A1202"/>
      <c r="B1202"/>
    </row>
    <row r="1203" spans="1:2" s="568" customFormat="1">
      <c r="A1203"/>
      <c r="B1203"/>
    </row>
    <row r="1204" spans="1:2" s="568" customFormat="1">
      <c r="A1204"/>
      <c r="B1204"/>
    </row>
    <row r="1205" spans="1:2" s="568" customFormat="1">
      <c r="A1205"/>
      <c r="B1205"/>
    </row>
    <row r="1206" spans="1:2" s="568" customFormat="1">
      <c r="A1206"/>
      <c r="B1206"/>
    </row>
    <row r="1207" spans="1:2" s="568" customFormat="1">
      <c r="A1207"/>
      <c r="B1207"/>
    </row>
    <row r="1208" spans="1:2" s="568" customFormat="1">
      <c r="A1208"/>
      <c r="B1208"/>
    </row>
    <row r="1209" spans="1:2" s="568" customFormat="1">
      <c r="A1209"/>
      <c r="B1209"/>
    </row>
    <row r="1210" spans="1:2" s="568" customFormat="1">
      <c r="A1210"/>
      <c r="B1210"/>
    </row>
    <row r="1211" spans="1:2" s="568" customFormat="1">
      <c r="A1211"/>
      <c r="B1211"/>
    </row>
    <row r="1212" spans="1:2" s="568" customFormat="1">
      <c r="A1212"/>
      <c r="B1212"/>
    </row>
    <row r="1213" spans="1:2" s="568" customFormat="1">
      <c r="A1213"/>
      <c r="B1213"/>
    </row>
    <row r="1214" spans="1:2" s="568" customFormat="1">
      <c r="A1214"/>
      <c r="B1214"/>
    </row>
    <row r="1215" spans="1:2" s="568" customFormat="1">
      <c r="A1215"/>
      <c r="B1215"/>
    </row>
    <row r="1216" spans="1:2" s="568" customFormat="1">
      <c r="A1216"/>
      <c r="B1216"/>
    </row>
    <row r="1217" spans="1:2" s="568" customFormat="1">
      <c r="A1217"/>
      <c r="B1217"/>
    </row>
    <row r="1218" spans="1:2" s="568" customFormat="1">
      <c r="A1218"/>
      <c r="B1218"/>
    </row>
    <row r="1219" spans="1:2" s="568" customFormat="1">
      <c r="A1219"/>
      <c r="B1219"/>
    </row>
    <row r="1220" spans="1:2" s="568" customFormat="1">
      <c r="A1220"/>
      <c r="B1220"/>
    </row>
    <row r="1221" spans="1:2" s="568" customFormat="1">
      <c r="A1221"/>
      <c r="B1221"/>
    </row>
    <row r="1222" spans="1:2" s="568" customFormat="1">
      <c r="A1222"/>
      <c r="B1222"/>
    </row>
    <row r="1223" spans="1:2" s="568" customFormat="1">
      <c r="A1223"/>
      <c r="B1223"/>
    </row>
    <row r="1224" spans="1:2" s="568" customFormat="1">
      <c r="A1224"/>
      <c r="B1224"/>
    </row>
    <row r="1225" spans="1:2" s="568" customFormat="1">
      <c r="A1225"/>
      <c r="B1225"/>
    </row>
    <row r="1226" spans="1:2" s="568" customFormat="1">
      <c r="A1226"/>
      <c r="B1226"/>
    </row>
    <row r="1227" spans="1:2" s="568" customFormat="1">
      <c r="A1227"/>
      <c r="B1227"/>
    </row>
    <row r="1228" spans="1:2" s="568" customFormat="1">
      <c r="A1228"/>
      <c r="B1228"/>
    </row>
    <row r="1229" spans="1:2" s="568" customFormat="1">
      <c r="A1229"/>
      <c r="B1229"/>
    </row>
    <row r="1230" spans="1:2" s="568" customFormat="1">
      <c r="A1230"/>
      <c r="B1230"/>
    </row>
    <row r="1231" spans="1:2" s="568" customFormat="1">
      <c r="A1231"/>
      <c r="B1231"/>
    </row>
    <row r="1232" spans="1:2" s="568" customFormat="1">
      <c r="A1232"/>
      <c r="B1232"/>
    </row>
    <row r="1233" spans="1:2" s="568" customFormat="1">
      <c r="A1233"/>
      <c r="B1233"/>
    </row>
    <row r="1234" spans="1:2" s="568" customFormat="1">
      <c r="A1234"/>
      <c r="B1234"/>
    </row>
    <row r="1235" spans="1:2" s="568" customFormat="1">
      <c r="A1235"/>
      <c r="B1235"/>
    </row>
    <row r="1236" spans="1:2" s="568" customFormat="1">
      <c r="A1236"/>
      <c r="B1236"/>
    </row>
    <row r="1237" spans="1:2" s="637" customFormat="1">
      <c r="A1237"/>
      <c r="B1237"/>
    </row>
    <row r="1238" spans="1:2" s="637" customFormat="1">
      <c r="A1238"/>
      <c r="B1238"/>
    </row>
    <row r="1239" spans="1:2" s="637" customFormat="1">
      <c r="A1239"/>
      <c r="B1239"/>
    </row>
    <row r="1240" spans="1:2" s="637" customFormat="1">
      <c r="A1240"/>
      <c r="B1240"/>
    </row>
    <row r="1241" spans="1:2" s="568" customFormat="1">
      <c r="A1241"/>
      <c r="B1241"/>
    </row>
    <row r="1242" spans="1:2" s="568" customFormat="1">
      <c r="A1242"/>
      <c r="B1242"/>
    </row>
    <row r="1243" spans="1:2" s="568" customFormat="1">
      <c r="A1243"/>
      <c r="B1243"/>
    </row>
    <row r="1244" spans="1:2" s="568" customFormat="1">
      <c r="A1244"/>
      <c r="B1244"/>
    </row>
    <row r="1245" spans="1:2" s="568" customFormat="1">
      <c r="A1245"/>
      <c r="B1245"/>
    </row>
    <row r="1246" spans="1:2" s="568" customFormat="1">
      <c r="A1246"/>
      <c r="B1246"/>
    </row>
    <row r="1247" spans="1:2" s="568" customFormat="1">
      <c r="A1247"/>
      <c r="B1247"/>
    </row>
    <row r="1248" spans="1:2" s="568" customFormat="1">
      <c r="A1248"/>
      <c r="B1248"/>
    </row>
    <row r="1249" spans="1:2" s="568" customFormat="1">
      <c r="A1249"/>
      <c r="B1249"/>
    </row>
    <row r="1250" spans="1:2" s="568" customFormat="1">
      <c r="A1250"/>
      <c r="B1250"/>
    </row>
    <row r="1251" spans="1:2" s="568" customFormat="1">
      <c r="A1251"/>
      <c r="B1251"/>
    </row>
    <row r="1252" spans="1:2" s="568" customFormat="1">
      <c r="A1252"/>
      <c r="B1252"/>
    </row>
    <row r="1253" spans="1:2" s="568" customFormat="1">
      <c r="A1253"/>
      <c r="B1253"/>
    </row>
    <row r="1254" spans="1:2" s="568" customFormat="1">
      <c r="A1254"/>
      <c r="B1254"/>
    </row>
    <row r="1255" spans="1:2" s="568" customFormat="1">
      <c r="A1255"/>
      <c r="B1255"/>
    </row>
    <row r="1256" spans="1:2" s="568" customFormat="1">
      <c r="A1256"/>
      <c r="B1256"/>
    </row>
    <row r="1257" spans="1:2" s="568" customFormat="1">
      <c r="A1257"/>
      <c r="B1257"/>
    </row>
    <row r="1258" spans="1:2" s="568" customFormat="1">
      <c r="A1258"/>
      <c r="B1258"/>
    </row>
    <row r="1259" spans="1:2" s="568" customFormat="1">
      <c r="A1259"/>
      <c r="B1259"/>
    </row>
    <row r="1260" spans="1:2" s="568" customFormat="1">
      <c r="A1260"/>
      <c r="B1260"/>
    </row>
    <row r="1261" spans="1:2" s="568" customFormat="1">
      <c r="A1261"/>
      <c r="B1261"/>
    </row>
    <row r="1262" spans="1:2" s="568" customFormat="1">
      <c r="A1262"/>
      <c r="B1262"/>
    </row>
    <row r="1263" spans="1:2" s="568" customFormat="1">
      <c r="A1263"/>
      <c r="B1263"/>
    </row>
    <row r="1264" spans="1:2" s="568" customFormat="1">
      <c r="A1264"/>
      <c r="B1264"/>
    </row>
    <row r="1265" spans="1:2" s="568" customFormat="1">
      <c r="A1265"/>
      <c r="B1265"/>
    </row>
    <row r="1266" spans="1:2" s="568" customFormat="1">
      <c r="A1266"/>
      <c r="B1266"/>
    </row>
    <row r="1267" spans="1:2" s="568" customFormat="1">
      <c r="A1267"/>
      <c r="B1267"/>
    </row>
    <row r="1268" spans="1:2" s="568" customFormat="1">
      <c r="A1268"/>
      <c r="B1268"/>
    </row>
    <row r="1269" spans="1:2" s="568" customFormat="1">
      <c r="A1269"/>
      <c r="B1269"/>
    </row>
    <row r="1270" spans="1:2" s="568" customFormat="1">
      <c r="A1270"/>
      <c r="B1270"/>
    </row>
    <row r="1271" spans="1:2" s="568" customFormat="1">
      <c r="A1271"/>
      <c r="B1271"/>
    </row>
    <row r="1272" spans="1:2" s="568" customFormat="1">
      <c r="A1272"/>
      <c r="B1272"/>
    </row>
    <row r="1273" spans="1:2" s="568" customFormat="1">
      <c r="A1273"/>
      <c r="B1273"/>
    </row>
    <row r="1274" spans="1:2" s="568" customFormat="1">
      <c r="A1274"/>
      <c r="B1274"/>
    </row>
    <row r="1275" spans="1:2" s="568" customFormat="1">
      <c r="A1275"/>
      <c r="B1275"/>
    </row>
    <row r="1276" spans="1:2" s="627" customFormat="1">
      <c r="A1276"/>
      <c r="B1276"/>
    </row>
    <row r="1277" spans="1:2" s="568" customFormat="1">
      <c r="A1277"/>
      <c r="B1277"/>
    </row>
    <row r="1278" spans="1:2" s="568" customFormat="1">
      <c r="A1278"/>
      <c r="B1278"/>
    </row>
    <row r="1279" spans="1:2" s="568" customFormat="1">
      <c r="A1279"/>
      <c r="B1279"/>
    </row>
    <row r="1280" spans="1:2" s="568" customFormat="1">
      <c r="A1280"/>
      <c r="B1280"/>
    </row>
    <row r="1281" spans="1:2" s="568" customFormat="1">
      <c r="A1281"/>
      <c r="B1281"/>
    </row>
    <row r="1282" spans="1:2" s="568" customFormat="1">
      <c r="A1282"/>
      <c r="B1282"/>
    </row>
    <row r="1283" spans="1:2" s="568" customFormat="1">
      <c r="A1283"/>
      <c r="B1283"/>
    </row>
    <row r="1284" spans="1:2" s="568" customFormat="1">
      <c r="A1284"/>
      <c r="B1284"/>
    </row>
    <row r="1285" spans="1:2" s="568" customFormat="1">
      <c r="A1285"/>
      <c r="B1285"/>
    </row>
    <row r="1286" spans="1:2" s="568" customFormat="1">
      <c r="A1286"/>
      <c r="B1286"/>
    </row>
    <row r="1287" spans="1:2" s="568" customFormat="1">
      <c r="A1287"/>
      <c r="B1287"/>
    </row>
    <row r="1288" spans="1:2" s="568" customFormat="1">
      <c r="A1288"/>
      <c r="B1288"/>
    </row>
    <row r="1289" spans="1:2" s="568" customFormat="1">
      <c r="A1289"/>
      <c r="B1289"/>
    </row>
    <row r="1290" spans="1:2" s="568" customFormat="1">
      <c r="A1290"/>
      <c r="B1290"/>
    </row>
    <row r="1291" spans="1:2" s="568" customFormat="1">
      <c r="A1291"/>
      <c r="B1291"/>
    </row>
    <row r="1292" spans="1:2" s="568" customFormat="1">
      <c r="A1292"/>
      <c r="B1292"/>
    </row>
    <row r="1293" spans="1:2" s="568" customFormat="1">
      <c r="A1293"/>
      <c r="B1293"/>
    </row>
    <row r="1294" spans="1:2" s="568" customFormat="1">
      <c r="A1294"/>
      <c r="B1294"/>
    </row>
    <row r="1295" spans="1:2" s="568" customFormat="1">
      <c r="A1295"/>
      <c r="B1295"/>
    </row>
    <row r="1296" spans="1:2" s="568" customFormat="1">
      <c r="A1296"/>
      <c r="B1296"/>
    </row>
    <row r="1297" spans="1:2" s="568" customFormat="1">
      <c r="A1297"/>
      <c r="B1297"/>
    </row>
    <row r="1298" spans="1:2" s="568" customFormat="1">
      <c r="A1298"/>
      <c r="B1298"/>
    </row>
    <row r="1299" spans="1:2" s="568" customFormat="1">
      <c r="A1299"/>
      <c r="B1299"/>
    </row>
    <row r="1300" spans="1:2" s="568" customFormat="1">
      <c r="A1300"/>
      <c r="B1300"/>
    </row>
    <row r="1301" spans="1:2" s="568" customFormat="1">
      <c r="A1301"/>
      <c r="B1301"/>
    </row>
    <row r="1302" spans="1:2" s="568" customFormat="1">
      <c r="A1302"/>
      <c r="B1302"/>
    </row>
    <row r="1303" spans="1:2" s="568" customFormat="1">
      <c r="A1303"/>
      <c r="B1303"/>
    </row>
    <row r="1304" spans="1:2" s="568" customFormat="1">
      <c r="A1304"/>
      <c r="B1304"/>
    </row>
    <row r="1305" spans="1:2" s="568" customFormat="1">
      <c r="A1305"/>
      <c r="B1305"/>
    </row>
    <row r="1306" spans="1:2" s="627" customFormat="1">
      <c r="A1306"/>
      <c r="B1306"/>
    </row>
    <row r="1307" spans="1:2" s="568" customFormat="1">
      <c r="A1307"/>
      <c r="B1307"/>
    </row>
    <row r="1308" spans="1:2" s="568" customFormat="1">
      <c r="A1308"/>
      <c r="B1308"/>
    </row>
    <row r="1309" spans="1:2" s="568" customFormat="1">
      <c r="A1309"/>
      <c r="B1309"/>
    </row>
    <row r="1310" spans="1:2" s="627" customFormat="1">
      <c r="A1310"/>
      <c r="B1310"/>
    </row>
    <row r="1311" spans="1:2" s="568" customFormat="1">
      <c r="A1311"/>
      <c r="B1311"/>
    </row>
    <row r="1312" spans="1:2" s="568" customFormat="1">
      <c r="A1312"/>
      <c r="B1312"/>
    </row>
    <row r="1313" spans="1:2" s="568" customFormat="1">
      <c r="A1313"/>
      <c r="B1313"/>
    </row>
    <row r="1314" spans="1:2" s="568" customFormat="1">
      <c r="A1314"/>
      <c r="B1314"/>
    </row>
    <row r="1315" spans="1:2" s="568" customFormat="1">
      <c r="A1315"/>
      <c r="B1315"/>
    </row>
    <row r="1316" spans="1:2" s="568" customFormat="1">
      <c r="A1316"/>
      <c r="B1316"/>
    </row>
    <row r="1317" spans="1:2" s="568" customFormat="1">
      <c r="A1317"/>
      <c r="B1317"/>
    </row>
    <row r="1318" spans="1:2" s="568" customFormat="1">
      <c r="A1318"/>
      <c r="B1318"/>
    </row>
    <row r="1319" spans="1:2" s="568" customFormat="1">
      <c r="A1319"/>
      <c r="B1319"/>
    </row>
    <row r="1320" spans="1:2" s="568" customFormat="1">
      <c r="A1320"/>
      <c r="B1320"/>
    </row>
    <row r="1321" spans="1:2" s="568" customFormat="1">
      <c r="A1321"/>
      <c r="B1321"/>
    </row>
    <row r="1322" spans="1:2" s="568" customFormat="1">
      <c r="A1322"/>
      <c r="B1322"/>
    </row>
    <row r="1323" spans="1:2" s="568" customFormat="1">
      <c r="A1323"/>
      <c r="B1323"/>
    </row>
    <row r="1324" spans="1:2" s="568" customFormat="1">
      <c r="A1324"/>
      <c r="B1324"/>
    </row>
    <row r="1325" spans="1:2" s="568" customFormat="1">
      <c r="A1325"/>
      <c r="B1325"/>
    </row>
    <row r="1326" spans="1:2" s="568" customFormat="1">
      <c r="A1326"/>
      <c r="B1326"/>
    </row>
    <row r="1327" spans="1:2" s="568" customFormat="1">
      <c r="A1327"/>
      <c r="B1327"/>
    </row>
    <row r="1328" spans="1:2" s="568" customFormat="1">
      <c r="A1328"/>
      <c r="B1328"/>
    </row>
    <row r="1329" spans="1:2" s="568" customFormat="1">
      <c r="A1329"/>
      <c r="B1329"/>
    </row>
    <row r="1330" spans="1:2" s="568" customFormat="1">
      <c r="A1330"/>
      <c r="B1330"/>
    </row>
    <row r="1331" spans="1:2" s="568" customFormat="1">
      <c r="A1331"/>
      <c r="B1331"/>
    </row>
    <row r="1332" spans="1:2" s="568" customFormat="1">
      <c r="A1332"/>
      <c r="B1332"/>
    </row>
    <row r="1333" spans="1:2" s="568" customFormat="1">
      <c r="A1333"/>
      <c r="B1333"/>
    </row>
    <row r="1334" spans="1:2" s="568" customFormat="1">
      <c r="A1334"/>
      <c r="B1334"/>
    </row>
    <row r="1335" spans="1:2" s="568" customFormat="1">
      <c r="A1335"/>
      <c r="B1335"/>
    </row>
    <row r="1336" spans="1:2" s="568" customFormat="1">
      <c r="A1336"/>
      <c r="B1336"/>
    </row>
    <row r="1337" spans="1:2" s="568" customFormat="1">
      <c r="A1337"/>
      <c r="B1337"/>
    </row>
    <row r="1338" spans="1:2" s="568" customFormat="1">
      <c r="A1338"/>
      <c r="B1338"/>
    </row>
    <row r="1339" spans="1:2" s="640" customFormat="1">
      <c r="A1339"/>
      <c r="B1339"/>
    </row>
    <row r="1340" spans="1:2" s="568" customFormat="1">
      <c r="A1340"/>
      <c r="B1340"/>
    </row>
    <row r="1341" spans="1:2" s="568" customFormat="1">
      <c r="A1341"/>
      <c r="B1341"/>
    </row>
    <row r="1342" spans="1:2" s="568" customFormat="1">
      <c r="A1342"/>
      <c r="B1342"/>
    </row>
    <row r="1343" spans="1:2" s="568" customFormat="1">
      <c r="A1343"/>
      <c r="B1343"/>
    </row>
    <row r="1344" spans="1:2" s="568" customFormat="1">
      <c r="A1344"/>
      <c r="B1344"/>
    </row>
    <row r="1345" spans="1:2" s="568" customFormat="1">
      <c r="A1345"/>
      <c r="B1345"/>
    </row>
    <row r="1346" spans="1:2" s="568" customFormat="1">
      <c r="A1346"/>
      <c r="B1346"/>
    </row>
    <row r="1347" spans="1:2" s="568" customFormat="1">
      <c r="A1347"/>
      <c r="B1347"/>
    </row>
    <row r="1348" spans="1:2" s="568" customFormat="1">
      <c r="A1348"/>
      <c r="B1348"/>
    </row>
    <row r="1349" spans="1:2" s="568" customFormat="1">
      <c r="A1349"/>
      <c r="B1349"/>
    </row>
    <row r="1350" spans="1:2" s="568" customFormat="1">
      <c r="A1350"/>
      <c r="B1350"/>
    </row>
    <row r="1351" spans="1:2" s="568" customFormat="1">
      <c r="A1351"/>
      <c r="B1351"/>
    </row>
    <row r="1352" spans="1:2" s="568" customFormat="1">
      <c r="A1352"/>
      <c r="B1352"/>
    </row>
    <row r="1353" spans="1:2" s="568" customFormat="1">
      <c r="A1353"/>
      <c r="B1353"/>
    </row>
    <row r="1354" spans="1:2" s="568" customFormat="1">
      <c r="A1354"/>
      <c r="B1354"/>
    </row>
    <row r="1355" spans="1:2" s="568" customFormat="1">
      <c r="A1355"/>
      <c r="B1355"/>
    </row>
    <row r="1356" spans="1:2" s="568" customFormat="1">
      <c r="A1356"/>
      <c r="B1356"/>
    </row>
    <row r="1357" spans="1:2" s="568" customFormat="1">
      <c r="A1357"/>
      <c r="B1357"/>
    </row>
    <row r="1358" spans="1:2" s="568" customFormat="1">
      <c r="A1358"/>
      <c r="B1358"/>
    </row>
    <row r="1359" spans="1:2" s="568" customFormat="1">
      <c r="A1359"/>
      <c r="B1359"/>
    </row>
    <row r="1360" spans="1:2" s="568" customFormat="1">
      <c r="A1360"/>
      <c r="B1360"/>
    </row>
    <row r="1361" spans="1:2" s="568" customFormat="1">
      <c r="A1361"/>
      <c r="B1361"/>
    </row>
    <row r="1362" spans="1:2" s="627" customFormat="1">
      <c r="A1362"/>
      <c r="B1362"/>
    </row>
    <row r="1363" spans="1:2" s="568" customFormat="1">
      <c r="A1363"/>
      <c r="B1363"/>
    </row>
    <row r="1364" spans="1:2" s="568" customFormat="1">
      <c r="A1364"/>
      <c r="B1364"/>
    </row>
    <row r="1365" spans="1:2" s="568" customFormat="1">
      <c r="A1365"/>
      <c r="B1365"/>
    </row>
    <row r="1366" spans="1:2" s="568" customFormat="1">
      <c r="A1366"/>
      <c r="B1366"/>
    </row>
    <row r="1367" spans="1:2" s="568" customFormat="1">
      <c r="A1367"/>
      <c r="B1367"/>
    </row>
    <row r="1368" spans="1:2" s="568" customFormat="1">
      <c r="A1368"/>
      <c r="B1368"/>
    </row>
    <row r="1369" spans="1:2" s="568" customFormat="1">
      <c r="A1369"/>
      <c r="B1369"/>
    </row>
    <row r="1370" spans="1:2" s="568" customFormat="1">
      <c r="A1370"/>
      <c r="B1370"/>
    </row>
    <row r="1371" spans="1:2" s="568" customFormat="1">
      <c r="A1371"/>
      <c r="B1371"/>
    </row>
    <row r="1372" spans="1:2" s="568" customFormat="1">
      <c r="A1372"/>
      <c r="B1372"/>
    </row>
    <row r="1373" spans="1:2" s="568" customFormat="1">
      <c r="A1373"/>
      <c r="B1373"/>
    </row>
    <row r="1374" spans="1:2" s="568" customFormat="1">
      <c r="A1374"/>
      <c r="B1374"/>
    </row>
    <row r="1375" spans="1:2" s="568" customFormat="1">
      <c r="A1375"/>
      <c r="B1375"/>
    </row>
    <row r="1376" spans="1:2" s="568" customFormat="1" ht="16.899999999999999" customHeight="1">
      <c r="A1376"/>
      <c r="B1376"/>
    </row>
    <row r="1377" spans="1:2" s="568" customFormat="1">
      <c r="A1377"/>
      <c r="B1377"/>
    </row>
    <row r="1378" spans="1:2" s="568" customFormat="1">
      <c r="A1378"/>
      <c r="B1378"/>
    </row>
    <row r="1379" spans="1:2" s="568" customFormat="1">
      <c r="A1379"/>
      <c r="B1379"/>
    </row>
    <row r="1380" spans="1:2" s="568" customFormat="1">
      <c r="A1380"/>
      <c r="B1380"/>
    </row>
    <row r="1381" spans="1:2" s="568" customFormat="1">
      <c r="A1381"/>
      <c r="B1381"/>
    </row>
    <row r="1382" spans="1:2" s="568" customFormat="1">
      <c r="A1382"/>
      <c r="B1382"/>
    </row>
    <row r="1383" spans="1:2" s="568" customFormat="1">
      <c r="A1383"/>
      <c r="B1383"/>
    </row>
    <row r="1384" spans="1:2" s="568" customFormat="1">
      <c r="A1384"/>
      <c r="B1384"/>
    </row>
    <row r="1385" spans="1:2" s="568" customFormat="1">
      <c r="A1385"/>
      <c r="B1385"/>
    </row>
    <row r="1386" spans="1:2" s="568" customFormat="1">
      <c r="A1386"/>
      <c r="B1386"/>
    </row>
    <row r="1387" spans="1:2" s="568" customFormat="1">
      <c r="A1387"/>
      <c r="B1387"/>
    </row>
    <row r="1388" spans="1:2" s="568" customFormat="1">
      <c r="A1388"/>
      <c r="B1388"/>
    </row>
    <row r="1389" spans="1:2" s="568" customFormat="1">
      <c r="A1389"/>
      <c r="B1389"/>
    </row>
    <row r="1390" spans="1:2" s="568" customFormat="1">
      <c r="A1390"/>
      <c r="B1390"/>
    </row>
    <row r="1391" spans="1:2" s="568" customFormat="1">
      <c r="A1391"/>
      <c r="B1391"/>
    </row>
    <row r="1392" spans="1:2" s="568" customFormat="1">
      <c r="A1392"/>
      <c r="B1392"/>
    </row>
    <row r="1393" spans="1:2" s="568" customFormat="1">
      <c r="A1393"/>
      <c r="B1393"/>
    </row>
    <row r="1394" spans="1:2" s="568" customFormat="1">
      <c r="A1394"/>
      <c r="B1394"/>
    </row>
    <row r="1395" spans="1:2" s="568" customFormat="1">
      <c r="A1395"/>
      <c r="B1395"/>
    </row>
    <row r="1396" spans="1:2" s="568" customFormat="1">
      <c r="A1396"/>
      <c r="B1396"/>
    </row>
    <row r="1397" spans="1:2" s="568" customFormat="1">
      <c r="A1397"/>
      <c r="B1397"/>
    </row>
    <row r="1398" spans="1:2" s="568" customFormat="1">
      <c r="A1398"/>
      <c r="B1398"/>
    </row>
    <row r="1399" spans="1:2" s="568" customFormat="1">
      <c r="A1399"/>
      <c r="B1399"/>
    </row>
    <row r="1400" spans="1:2" s="568" customFormat="1">
      <c r="A1400"/>
      <c r="B1400"/>
    </row>
    <row r="1401" spans="1:2" s="568" customFormat="1">
      <c r="A1401"/>
      <c r="B1401"/>
    </row>
    <row r="1402" spans="1:2" s="568" customFormat="1">
      <c r="A1402"/>
      <c r="B1402"/>
    </row>
    <row r="1403" spans="1:2" s="568" customFormat="1">
      <c r="A1403"/>
      <c r="B1403"/>
    </row>
    <row r="1404" spans="1:2" s="568" customFormat="1">
      <c r="A1404"/>
      <c r="B1404"/>
    </row>
    <row r="1405" spans="1:2" s="568" customFormat="1">
      <c r="A1405"/>
      <c r="B1405"/>
    </row>
    <row r="1406" spans="1:2" s="568" customFormat="1">
      <c r="A1406"/>
      <c r="B1406"/>
    </row>
    <row r="1407" spans="1:2" s="568" customFormat="1">
      <c r="A1407"/>
      <c r="B1407"/>
    </row>
    <row r="1408" spans="1:2" s="568" customFormat="1">
      <c r="A1408"/>
      <c r="B1408"/>
    </row>
    <row r="1409" spans="1:2" s="568" customFormat="1">
      <c r="A1409"/>
      <c r="B1409"/>
    </row>
    <row r="1410" spans="1:2" s="568" customFormat="1">
      <c r="A1410"/>
      <c r="B1410"/>
    </row>
    <row r="1411" spans="1:2" s="568" customFormat="1">
      <c r="A1411"/>
      <c r="B1411"/>
    </row>
    <row r="1412" spans="1:2" s="568" customFormat="1">
      <c r="A1412"/>
      <c r="B1412"/>
    </row>
    <row r="1413" spans="1:2" s="568" customFormat="1">
      <c r="A1413"/>
      <c r="B1413"/>
    </row>
    <row r="1414" spans="1:2" s="568" customFormat="1">
      <c r="A1414"/>
      <c r="B1414"/>
    </row>
    <row r="1415" spans="1:2" s="627" customFormat="1">
      <c r="A1415"/>
      <c r="B1415"/>
    </row>
    <row r="1416" spans="1:2" s="568" customFormat="1">
      <c r="A1416"/>
      <c r="B1416"/>
    </row>
    <row r="1417" spans="1:2" s="568" customFormat="1">
      <c r="A1417"/>
      <c r="B1417"/>
    </row>
    <row r="1418" spans="1:2" s="568" customFormat="1">
      <c r="A1418"/>
      <c r="B1418"/>
    </row>
    <row r="1419" spans="1:2" s="568" customFormat="1">
      <c r="A1419"/>
      <c r="B1419"/>
    </row>
    <row r="1420" spans="1:2" s="568" customFormat="1">
      <c r="A1420"/>
      <c r="B1420"/>
    </row>
    <row r="1421" spans="1:2" s="568" customFormat="1">
      <c r="A1421"/>
      <c r="B1421"/>
    </row>
    <row r="1422" spans="1:2" s="568" customFormat="1">
      <c r="A1422"/>
      <c r="B1422"/>
    </row>
    <row r="1423" spans="1:2" s="568" customFormat="1">
      <c r="A1423"/>
      <c r="B1423"/>
    </row>
    <row r="1424" spans="1:2" s="568" customFormat="1">
      <c r="A1424"/>
      <c r="B1424"/>
    </row>
    <row r="1425" spans="1:2" s="568" customFormat="1">
      <c r="A1425"/>
      <c r="B1425"/>
    </row>
    <row r="1426" spans="1:2" s="568" customFormat="1">
      <c r="A1426"/>
      <c r="B1426"/>
    </row>
    <row r="1427" spans="1:2" s="568" customFormat="1">
      <c r="A1427"/>
      <c r="B1427"/>
    </row>
    <row r="1428" spans="1:2" s="568" customFormat="1">
      <c r="A1428"/>
      <c r="B1428"/>
    </row>
    <row r="1429" spans="1:2" s="568" customFormat="1">
      <c r="A1429"/>
      <c r="B1429"/>
    </row>
    <row r="1430" spans="1:2" s="568" customFormat="1">
      <c r="A1430"/>
      <c r="B1430"/>
    </row>
    <row r="1431" spans="1:2" s="568" customFormat="1">
      <c r="A1431"/>
      <c r="B1431"/>
    </row>
    <row r="1432" spans="1:2" s="568" customFormat="1">
      <c r="A1432"/>
      <c r="B1432"/>
    </row>
    <row r="1433" spans="1:2" s="568" customFormat="1">
      <c r="A1433"/>
      <c r="B1433"/>
    </row>
    <row r="1434" spans="1:2" s="568" customFormat="1">
      <c r="A1434"/>
      <c r="B1434"/>
    </row>
    <row r="1435" spans="1:2" s="568" customFormat="1">
      <c r="A1435"/>
      <c r="B1435"/>
    </row>
    <row r="1436" spans="1:2" s="568" customFormat="1">
      <c r="A1436"/>
      <c r="B1436"/>
    </row>
    <row r="1437" spans="1:2" s="568" customFormat="1">
      <c r="A1437"/>
      <c r="B1437"/>
    </row>
    <row r="1438" spans="1:2" s="568" customFormat="1">
      <c r="A1438"/>
      <c r="B1438"/>
    </row>
    <row r="1439" spans="1:2" s="568" customFormat="1">
      <c r="A1439"/>
      <c r="B1439"/>
    </row>
    <row r="1440" spans="1:2" s="568" customFormat="1">
      <c r="A1440"/>
      <c r="B1440"/>
    </row>
    <row r="1441" spans="1:2" s="568" customFormat="1">
      <c r="A1441"/>
      <c r="B1441"/>
    </row>
    <row r="1442" spans="1:2" s="568" customFormat="1">
      <c r="A1442"/>
      <c r="B1442"/>
    </row>
    <row r="1443" spans="1:2" s="568" customFormat="1">
      <c r="A1443"/>
      <c r="B1443"/>
    </row>
    <row r="1444" spans="1:2" s="568" customFormat="1">
      <c r="A1444"/>
      <c r="B1444"/>
    </row>
    <row r="1445" spans="1:2" s="568" customFormat="1">
      <c r="A1445"/>
      <c r="B1445"/>
    </row>
    <row r="1446" spans="1:2" s="568" customFormat="1">
      <c r="A1446"/>
      <c r="B1446"/>
    </row>
    <row r="1447" spans="1:2" s="568" customFormat="1">
      <c r="A1447"/>
      <c r="B1447"/>
    </row>
    <row r="1448" spans="1:2" s="568" customFormat="1">
      <c r="A1448"/>
      <c r="B1448"/>
    </row>
    <row r="1449" spans="1:2" s="568" customFormat="1">
      <c r="A1449"/>
      <c r="B1449"/>
    </row>
    <row r="1450" spans="1:2" s="568" customFormat="1">
      <c r="A1450"/>
      <c r="B1450"/>
    </row>
    <row r="1451" spans="1:2" s="568" customFormat="1">
      <c r="A1451"/>
      <c r="B1451"/>
    </row>
    <row r="1452" spans="1:2" s="568" customFormat="1">
      <c r="A1452"/>
      <c r="B1452"/>
    </row>
    <row r="1453" spans="1:2" s="568" customFormat="1">
      <c r="A1453"/>
      <c r="B1453"/>
    </row>
    <row r="1454" spans="1:2" s="568" customFormat="1">
      <c r="A1454"/>
      <c r="B1454"/>
    </row>
    <row r="1455" spans="1:2" s="568" customFormat="1">
      <c r="A1455"/>
      <c r="B1455"/>
    </row>
    <row r="1456" spans="1:2" s="568" customFormat="1">
      <c r="A1456"/>
      <c r="B1456"/>
    </row>
    <row r="1457" spans="1:2" s="568" customFormat="1">
      <c r="A1457"/>
      <c r="B1457"/>
    </row>
    <row r="1458" spans="1:2" s="568" customFormat="1">
      <c r="A1458"/>
      <c r="B1458"/>
    </row>
    <row r="1459" spans="1:2" s="568" customFormat="1">
      <c r="A1459"/>
      <c r="B1459"/>
    </row>
    <row r="1460" spans="1:2" s="568" customFormat="1">
      <c r="A1460"/>
      <c r="B1460"/>
    </row>
    <row r="1461" spans="1:2" s="568" customFormat="1">
      <c r="A1461"/>
      <c r="B1461"/>
    </row>
    <row r="1462" spans="1:2" s="568" customFormat="1">
      <c r="A1462"/>
      <c r="B1462"/>
    </row>
    <row r="1463" spans="1:2" s="568" customFormat="1">
      <c r="A1463"/>
      <c r="B1463"/>
    </row>
    <row r="1464" spans="1:2" s="568" customFormat="1">
      <c r="A1464"/>
      <c r="B1464"/>
    </row>
    <row r="1465" spans="1:2" s="568" customFormat="1">
      <c r="A1465"/>
      <c r="B1465"/>
    </row>
    <row r="1466" spans="1:2" s="568" customFormat="1">
      <c r="A1466"/>
      <c r="B1466"/>
    </row>
    <row r="1467" spans="1:2" s="568" customFormat="1">
      <c r="A1467"/>
      <c r="B1467"/>
    </row>
    <row r="1468" spans="1:2" s="644" customFormat="1">
      <c r="A1468"/>
      <c r="B1468"/>
    </row>
    <row r="1469" spans="1:2" s="568" customFormat="1">
      <c r="A1469"/>
      <c r="B1469"/>
    </row>
    <row r="1470" spans="1:2" s="568" customFormat="1">
      <c r="A1470"/>
      <c r="B1470"/>
    </row>
    <row r="1471" spans="1:2" s="568" customFormat="1">
      <c r="A1471"/>
      <c r="B1471"/>
    </row>
    <row r="1472" spans="1:2" s="568" customFormat="1">
      <c r="A1472"/>
      <c r="B1472"/>
    </row>
    <row r="1473" spans="1:2" s="568" customFormat="1">
      <c r="A1473"/>
      <c r="B1473"/>
    </row>
    <row r="1474" spans="1:2" s="568" customFormat="1">
      <c r="A1474"/>
      <c r="B1474"/>
    </row>
    <row r="1475" spans="1:2" s="568" customFormat="1">
      <c r="A1475"/>
      <c r="B1475"/>
    </row>
    <row r="1476" spans="1:2" s="568" customFormat="1">
      <c r="A1476"/>
      <c r="B1476"/>
    </row>
    <row r="1477" spans="1:2" s="568" customFormat="1">
      <c r="A1477"/>
      <c r="B1477"/>
    </row>
    <row r="1478" spans="1:2" s="568" customFormat="1">
      <c r="A1478"/>
      <c r="B1478"/>
    </row>
    <row r="1479" spans="1:2" s="568" customFormat="1">
      <c r="A1479"/>
      <c r="B1479"/>
    </row>
    <row r="1480" spans="1:2" s="568" customFormat="1">
      <c r="A1480"/>
      <c r="B1480"/>
    </row>
    <row r="1481" spans="1:2" s="568" customFormat="1">
      <c r="A1481"/>
      <c r="B1481"/>
    </row>
    <row r="1482" spans="1:2" s="568" customFormat="1">
      <c r="A1482"/>
      <c r="B1482"/>
    </row>
    <row r="1483" spans="1:2" s="568" customFormat="1">
      <c r="A1483"/>
      <c r="B1483"/>
    </row>
    <row r="1484" spans="1:2" s="568" customFormat="1">
      <c r="A1484"/>
      <c r="B1484"/>
    </row>
    <row r="1485" spans="1:2" s="568" customFormat="1">
      <c r="A1485"/>
      <c r="B1485"/>
    </row>
    <row r="1486" spans="1:2" s="568" customFormat="1">
      <c r="A1486"/>
      <c r="B1486"/>
    </row>
    <row r="1487" spans="1:2" s="568" customFormat="1">
      <c r="A1487"/>
      <c r="B1487"/>
    </row>
    <row r="1488" spans="1:2" s="568" customFormat="1">
      <c r="A1488"/>
      <c r="B1488"/>
    </row>
    <row r="1489" spans="1:2" s="568" customFormat="1">
      <c r="A1489"/>
      <c r="B1489"/>
    </row>
    <row r="1490" spans="1:2" s="568" customFormat="1">
      <c r="A1490"/>
      <c r="B1490"/>
    </row>
    <row r="1491" spans="1:2" s="568" customFormat="1">
      <c r="A1491"/>
      <c r="B1491"/>
    </row>
    <row r="1492" spans="1:2" s="568" customFormat="1">
      <c r="A1492"/>
      <c r="B1492"/>
    </row>
    <row r="1493" spans="1:2" s="568" customFormat="1">
      <c r="A1493"/>
      <c r="B1493"/>
    </row>
    <row r="1494" spans="1:2" s="568" customFormat="1">
      <c r="A1494"/>
      <c r="B1494"/>
    </row>
    <row r="1495" spans="1:2" s="568" customFormat="1">
      <c r="A1495"/>
      <c r="B1495"/>
    </row>
    <row r="1496" spans="1:2" s="568" customFormat="1">
      <c r="A1496"/>
      <c r="B1496"/>
    </row>
    <row r="1497" spans="1:2" s="568" customFormat="1">
      <c r="A1497"/>
      <c r="B1497"/>
    </row>
    <row r="1498" spans="1:2" s="568" customFormat="1">
      <c r="A1498"/>
      <c r="B1498"/>
    </row>
    <row r="1499" spans="1:2" s="568" customFormat="1">
      <c r="A1499"/>
      <c r="B1499"/>
    </row>
    <row r="1500" spans="1:2" s="568" customFormat="1">
      <c r="A1500"/>
      <c r="B1500"/>
    </row>
    <row r="1501" spans="1:2" s="568" customFormat="1">
      <c r="A1501"/>
      <c r="B1501"/>
    </row>
    <row r="1502" spans="1:2" s="568" customFormat="1">
      <c r="A1502"/>
      <c r="B1502"/>
    </row>
    <row r="1503" spans="1:2" s="568" customFormat="1">
      <c r="A1503"/>
      <c r="B1503"/>
    </row>
    <row r="1504" spans="1:2" s="568" customFormat="1">
      <c r="A1504"/>
      <c r="B1504"/>
    </row>
    <row r="1505" spans="1:2" s="568" customFormat="1">
      <c r="A1505"/>
      <c r="B1505"/>
    </row>
    <row r="1506" spans="1:2" s="644" customFormat="1">
      <c r="A1506"/>
      <c r="B1506"/>
    </row>
    <row r="1507" spans="1:2" s="568" customFormat="1">
      <c r="A1507"/>
      <c r="B1507"/>
    </row>
    <row r="1508" spans="1:2" s="568" customFormat="1">
      <c r="A1508"/>
      <c r="B1508"/>
    </row>
    <row r="1509" spans="1:2" s="568" customFormat="1">
      <c r="A1509"/>
      <c r="B1509"/>
    </row>
    <row r="1510" spans="1:2" s="568" customFormat="1">
      <c r="A1510"/>
      <c r="B1510"/>
    </row>
    <row r="1511" spans="1:2" s="568" customFormat="1">
      <c r="A1511"/>
      <c r="B1511"/>
    </row>
    <row r="1512" spans="1:2" s="568" customFormat="1">
      <c r="A1512"/>
      <c r="B1512"/>
    </row>
    <row r="1513" spans="1:2" s="568" customFormat="1">
      <c r="A1513"/>
      <c r="B1513"/>
    </row>
    <row r="1514" spans="1:2" s="568" customFormat="1">
      <c r="A1514"/>
      <c r="B1514"/>
    </row>
    <row r="1515" spans="1:2" s="568" customFormat="1">
      <c r="A1515"/>
      <c r="B1515"/>
    </row>
    <row r="1516" spans="1:2" s="568" customFormat="1">
      <c r="A1516"/>
      <c r="B1516"/>
    </row>
    <row r="1517" spans="1:2" s="568" customFormat="1">
      <c r="A1517"/>
      <c r="B1517"/>
    </row>
    <row r="1518" spans="1:2" s="568" customFormat="1">
      <c r="A1518"/>
      <c r="B1518"/>
    </row>
    <row r="1519" spans="1:2" s="568" customFormat="1">
      <c r="A1519"/>
      <c r="B1519"/>
    </row>
    <row r="1520" spans="1:2" s="568" customFormat="1">
      <c r="A1520"/>
      <c r="B1520"/>
    </row>
    <row r="1521" spans="1:2" s="568" customFormat="1">
      <c r="A1521"/>
      <c r="B1521"/>
    </row>
    <row r="1522" spans="1:2" s="568" customFormat="1">
      <c r="A1522"/>
      <c r="B1522"/>
    </row>
    <row r="1523" spans="1:2" s="568" customFormat="1">
      <c r="A1523"/>
      <c r="B1523"/>
    </row>
    <row r="1524" spans="1:2" s="568" customFormat="1">
      <c r="A1524"/>
      <c r="B1524"/>
    </row>
    <row r="1525" spans="1:2" s="568" customFormat="1">
      <c r="A1525"/>
      <c r="B1525"/>
    </row>
    <row r="1526" spans="1:2" s="568" customFormat="1">
      <c r="A1526"/>
      <c r="B1526"/>
    </row>
    <row r="1527" spans="1:2" s="568" customFormat="1">
      <c r="A1527"/>
      <c r="B1527"/>
    </row>
    <row r="1528" spans="1:2" s="568" customFormat="1">
      <c r="A1528"/>
      <c r="B1528"/>
    </row>
    <row r="1529" spans="1:2" s="568" customFormat="1">
      <c r="A1529"/>
      <c r="B1529"/>
    </row>
    <row r="1530" spans="1:2" s="568" customFormat="1">
      <c r="A1530"/>
      <c r="B1530"/>
    </row>
    <row r="1531" spans="1:2" s="568" customFormat="1">
      <c r="A1531"/>
      <c r="B1531"/>
    </row>
    <row r="1532" spans="1:2" s="568" customFormat="1">
      <c r="A1532"/>
      <c r="B1532"/>
    </row>
    <row r="1533" spans="1:2" s="568" customFormat="1">
      <c r="A1533"/>
      <c r="B1533"/>
    </row>
    <row r="1534" spans="1:2" s="568" customFormat="1">
      <c r="A1534"/>
      <c r="B1534"/>
    </row>
    <row r="1535" spans="1:2" s="568" customFormat="1">
      <c r="A1535"/>
      <c r="B1535"/>
    </row>
    <row r="1536" spans="1:2" s="568" customFormat="1">
      <c r="A1536"/>
      <c r="B1536"/>
    </row>
    <row r="1537" spans="1:2" s="568" customFormat="1">
      <c r="A1537"/>
      <c r="B1537"/>
    </row>
    <row r="1538" spans="1:2" s="568" customFormat="1">
      <c r="A1538"/>
      <c r="B1538"/>
    </row>
    <row r="1539" spans="1:2" s="568" customFormat="1">
      <c r="A1539"/>
      <c r="B1539"/>
    </row>
    <row r="1540" spans="1:2" s="568" customFormat="1">
      <c r="A1540"/>
      <c r="B1540"/>
    </row>
    <row r="1541" spans="1:2" s="568" customFormat="1">
      <c r="A1541"/>
      <c r="B1541"/>
    </row>
    <row r="1542" spans="1:2" s="568" customFormat="1">
      <c r="A1542"/>
      <c r="B1542"/>
    </row>
    <row r="1543" spans="1:2" s="568" customFormat="1">
      <c r="A1543"/>
      <c r="B1543"/>
    </row>
    <row r="1544" spans="1:2" s="568" customFormat="1">
      <c r="A1544"/>
      <c r="B1544"/>
    </row>
    <row r="1545" spans="1:2" s="568" customFormat="1">
      <c r="A1545"/>
      <c r="B1545"/>
    </row>
    <row r="1546" spans="1:2" s="568" customFormat="1">
      <c r="A1546"/>
      <c r="B1546"/>
    </row>
    <row r="1547" spans="1:2" s="568" customFormat="1">
      <c r="A1547"/>
      <c r="B1547"/>
    </row>
    <row r="1548" spans="1:2" s="568" customFormat="1">
      <c r="A1548"/>
      <c r="B1548"/>
    </row>
    <row r="1549" spans="1:2" s="568" customFormat="1">
      <c r="A1549"/>
      <c r="B1549"/>
    </row>
    <row r="1550" spans="1:2" s="568" customFormat="1">
      <c r="A1550"/>
      <c r="B1550"/>
    </row>
    <row r="1551" spans="1:2" s="568" customFormat="1">
      <c r="A1551"/>
      <c r="B1551"/>
    </row>
    <row r="1552" spans="1:2" s="568" customFormat="1">
      <c r="A1552"/>
      <c r="B1552"/>
    </row>
    <row r="1553" spans="1:2" s="568" customFormat="1">
      <c r="A1553"/>
      <c r="B1553"/>
    </row>
    <row r="1554" spans="1:2" s="568" customFormat="1">
      <c r="A1554"/>
      <c r="B1554"/>
    </row>
    <row r="1555" spans="1:2" s="646" customFormat="1">
      <c r="A1555"/>
      <c r="B1555"/>
    </row>
    <row r="1556" spans="1:2" s="568" customFormat="1">
      <c r="A1556"/>
      <c r="B1556"/>
    </row>
    <row r="1557" spans="1:2" s="568" customFormat="1">
      <c r="A1557"/>
      <c r="B1557"/>
    </row>
    <row r="1558" spans="1:2" s="568" customFormat="1">
      <c r="A1558"/>
      <c r="B1558"/>
    </row>
    <row r="1559" spans="1:2" s="568" customFormat="1">
      <c r="A1559"/>
      <c r="B1559"/>
    </row>
    <row r="1560" spans="1:2" s="646" customFormat="1">
      <c r="A1560"/>
      <c r="B1560"/>
    </row>
    <row r="1561" spans="1:2" s="568" customFormat="1">
      <c r="A1561"/>
      <c r="B1561"/>
    </row>
    <row r="1562" spans="1:2" s="568" customFormat="1">
      <c r="A1562"/>
      <c r="B1562"/>
    </row>
    <row r="1563" spans="1:2" s="568" customFormat="1">
      <c r="A1563"/>
      <c r="B1563"/>
    </row>
    <row r="1564" spans="1:2" s="568" customFormat="1">
      <c r="A1564"/>
      <c r="B1564"/>
    </row>
    <row r="1565" spans="1:2" s="568" customFormat="1">
      <c r="A1565"/>
      <c r="B1565"/>
    </row>
    <row r="1566" spans="1:2" s="568" customFormat="1">
      <c r="A1566"/>
      <c r="B1566"/>
    </row>
    <row r="1567" spans="1:2" s="568" customFormat="1">
      <c r="A1567"/>
      <c r="B1567"/>
    </row>
    <row r="1568" spans="1:2" s="568" customFormat="1">
      <c r="A1568"/>
      <c r="B1568"/>
    </row>
    <row r="1569" spans="1:2" s="568" customFormat="1">
      <c r="A1569"/>
      <c r="B1569"/>
    </row>
    <row r="1570" spans="1:2" s="568" customFormat="1">
      <c r="A1570"/>
      <c r="B1570"/>
    </row>
    <row r="1571" spans="1:2" s="568" customFormat="1">
      <c r="A1571"/>
      <c r="B1571"/>
    </row>
    <row r="1572" spans="1:2" s="568" customFormat="1">
      <c r="A1572"/>
      <c r="B1572"/>
    </row>
    <row r="1573" spans="1:2" s="646" customFormat="1">
      <c r="A1573"/>
      <c r="B1573"/>
    </row>
    <row r="1574" spans="1:2" s="568" customFormat="1">
      <c r="A1574"/>
      <c r="B1574"/>
    </row>
    <row r="1575" spans="1:2" s="568" customFormat="1">
      <c r="A1575"/>
      <c r="B1575"/>
    </row>
    <row r="1576" spans="1:2" s="568" customFormat="1">
      <c r="A1576"/>
      <c r="B1576"/>
    </row>
    <row r="1577" spans="1:2" s="568" customFormat="1">
      <c r="A1577"/>
      <c r="B1577"/>
    </row>
    <row r="1578" spans="1:2" s="568" customFormat="1">
      <c r="A1578"/>
      <c r="B1578"/>
    </row>
    <row r="1579" spans="1:2" s="568" customFormat="1">
      <c r="A1579"/>
      <c r="B1579"/>
    </row>
    <row r="1580" spans="1:2" s="568" customFormat="1">
      <c r="A1580"/>
      <c r="B1580"/>
    </row>
    <row r="1581" spans="1:2" s="568" customFormat="1">
      <c r="A1581"/>
      <c r="B1581"/>
    </row>
    <row r="1582" spans="1:2" s="568" customFormat="1">
      <c r="A1582"/>
      <c r="B1582"/>
    </row>
    <row r="1583" spans="1:2" s="568" customFormat="1">
      <c r="A1583"/>
      <c r="B1583"/>
    </row>
    <row r="1584" spans="1:2" s="568" customFormat="1">
      <c r="A1584"/>
      <c r="B1584"/>
    </row>
    <row r="1585" spans="1:2" s="568" customFormat="1">
      <c r="A1585"/>
      <c r="B1585"/>
    </row>
    <row r="1586" spans="1:2" s="568" customFormat="1">
      <c r="A1586"/>
      <c r="B1586"/>
    </row>
    <row r="1587" spans="1:2" s="568" customFormat="1">
      <c r="A1587"/>
      <c r="B1587"/>
    </row>
    <row r="1588" spans="1:2" s="568" customFormat="1">
      <c r="A1588"/>
      <c r="B1588"/>
    </row>
    <row r="1589" spans="1:2" s="568" customFormat="1">
      <c r="A1589"/>
      <c r="B1589"/>
    </row>
    <row r="1590" spans="1:2" s="568" customFormat="1">
      <c r="A1590"/>
      <c r="B1590"/>
    </row>
    <row r="1591" spans="1:2" s="568" customFormat="1">
      <c r="A1591"/>
      <c r="B1591"/>
    </row>
    <row r="1592" spans="1:2" s="568" customFormat="1">
      <c r="A1592"/>
      <c r="B1592"/>
    </row>
    <row r="1593" spans="1:2" s="568" customFormat="1">
      <c r="A1593"/>
      <c r="B1593"/>
    </row>
    <row r="1594" spans="1:2" s="646" customFormat="1">
      <c r="A1594"/>
      <c r="B1594"/>
    </row>
    <row r="1595" spans="1:2" s="568" customFormat="1">
      <c r="A1595"/>
      <c r="B1595"/>
    </row>
    <row r="1596" spans="1:2" s="568" customFormat="1">
      <c r="A1596"/>
      <c r="B1596"/>
    </row>
    <row r="1597" spans="1:2" s="568" customFormat="1">
      <c r="A1597"/>
      <c r="B1597"/>
    </row>
    <row r="1598" spans="1:2" s="568" customFormat="1">
      <c r="A1598"/>
      <c r="B1598"/>
    </row>
    <row r="1599" spans="1:2" s="568" customFormat="1">
      <c r="A1599"/>
      <c r="B1599"/>
    </row>
    <row r="1600" spans="1:2" s="568" customFormat="1">
      <c r="A1600"/>
      <c r="B1600"/>
    </row>
    <row r="1601" spans="1:2" s="568" customFormat="1">
      <c r="A1601"/>
      <c r="B1601"/>
    </row>
    <row r="1602" spans="1:2" s="568" customFormat="1">
      <c r="A1602"/>
      <c r="B1602"/>
    </row>
    <row r="1603" spans="1:2" s="568" customFormat="1">
      <c r="A1603"/>
      <c r="B1603"/>
    </row>
    <row r="1604" spans="1:2" s="568" customFormat="1">
      <c r="A1604"/>
      <c r="B1604"/>
    </row>
    <row r="1605" spans="1:2" s="568" customFormat="1">
      <c r="A1605"/>
      <c r="B1605"/>
    </row>
    <row r="1606" spans="1:2" s="568" customFormat="1">
      <c r="A1606"/>
      <c r="B1606"/>
    </row>
    <row r="1607" spans="1:2" s="568" customFormat="1">
      <c r="A1607"/>
      <c r="B1607"/>
    </row>
    <row r="1608" spans="1:2" s="568" customFormat="1">
      <c r="A1608"/>
      <c r="B1608"/>
    </row>
    <row r="1609" spans="1:2" s="568" customFormat="1">
      <c r="A1609"/>
      <c r="B1609"/>
    </row>
    <row r="1610" spans="1:2" s="568" customFormat="1">
      <c r="A1610"/>
      <c r="B1610"/>
    </row>
    <row r="1611" spans="1:2" s="568" customFormat="1">
      <c r="A1611"/>
      <c r="B1611"/>
    </row>
    <row r="1612" spans="1:2" s="568" customFormat="1">
      <c r="A1612"/>
      <c r="B1612"/>
    </row>
    <row r="1613" spans="1:2" s="568" customFormat="1">
      <c r="A1613"/>
      <c r="B1613"/>
    </row>
    <row r="1614" spans="1:2">
      <c r="A1614"/>
      <c r="B1614"/>
    </row>
    <row r="1615" spans="1:2">
      <c r="A1615"/>
      <c r="B1615"/>
    </row>
    <row r="1616" spans="1:2">
      <c r="A1616"/>
      <c r="B1616"/>
    </row>
    <row r="1617" spans="1:2">
      <c r="A1617"/>
      <c r="B1617"/>
    </row>
    <row r="1618" spans="1:2" s="652" customFormat="1">
      <c r="A1618"/>
      <c r="B1618"/>
    </row>
    <row r="1619" spans="1:2" s="652" customFormat="1">
      <c r="A1619"/>
      <c r="B1619"/>
    </row>
    <row r="1620" spans="1:2" s="652" customFormat="1">
      <c r="A1620"/>
      <c r="B1620"/>
    </row>
    <row r="1621" spans="1:2" s="652" customFormat="1">
      <c r="A1621"/>
      <c r="B1621"/>
    </row>
    <row r="1622" spans="1:2" s="652" customFormat="1">
      <c r="A1622"/>
      <c r="B1622"/>
    </row>
    <row r="1623" spans="1:2" s="652" customFormat="1">
      <c r="A1623"/>
      <c r="B1623"/>
    </row>
    <row r="1624" spans="1:2">
      <c r="A1624"/>
      <c r="B1624"/>
    </row>
    <row r="1625" spans="1:2">
      <c r="A1625"/>
      <c r="B1625"/>
    </row>
    <row r="1626" spans="1:2" s="654" customFormat="1">
      <c r="A1626"/>
      <c r="B1626"/>
    </row>
    <row r="1627" spans="1:2">
      <c r="A1627"/>
      <c r="B1627"/>
    </row>
    <row r="1628" spans="1:2">
      <c r="A1628"/>
      <c r="B1628"/>
    </row>
    <row r="1629" spans="1:2">
      <c r="A1629"/>
      <c r="B1629"/>
    </row>
    <row r="1630" spans="1:2">
      <c r="A1630"/>
      <c r="B1630"/>
    </row>
    <row r="1631" spans="1:2">
      <c r="A1631"/>
      <c r="B1631"/>
    </row>
    <row r="1632" spans="1:2">
      <c r="A1632"/>
      <c r="B1632"/>
    </row>
    <row r="1633" spans="1:2">
      <c r="A1633"/>
      <c r="B1633"/>
    </row>
    <row r="1634" spans="1:2">
      <c r="A1634"/>
      <c r="B1634"/>
    </row>
    <row r="1635" spans="1:2">
      <c r="A1635"/>
      <c r="B1635"/>
    </row>
    <row r="1636" spans="1:2">
      <c r="A1636"/>
      <c r="B1636"/>
    </row>
    <row r="1637" spans="1:2">
      <c r="A1637"/>
      <c r="B1637"/>
    </row>
    <row r="1638" spans="1:2">
      <c r="A1638"/>
      <c r="B1638"/>
    </row>
    <row r="1639" spans="1:2">
      <c r="A1639"/>
      <c r="B1639"/>
    </row>
    <row r="1640" spans="1:2">
      <c r="A1640"/>
      <c r="B1640"/>
    </row>
    <row r="1641" spans="1:2">
      <c r="A1641"/>
      <c r="B1641"/>
    </row>
    <row r="1642" spans="1:2">
      <c r="A1642"/>
      <c r="B1642"/>
    </row>
    <row r="1643" spans="1:2">
      <c r="A1643"/>
      <c r="B1643"/>
    </row>
    <row r="1644" spans="1:2">
      <c r="A1644"/>
      <c r="B1644"/>
    </row>
    <row r="1645" spans="1:2">
      <c r="A1645"/>
      <c r="B1645"/>
    </row>
    <row r="1646" spans="1:2">
      <c r="A1646"/>
      <c r="B1646"/>
    </row>
  </sheetData>
  <pageMargins left="0.59055118110236227" right="0.15748031496062992" top="0.51181102362204722" bottom="0.27559055118110237" header="0.19685039370078741" footer="0.15748031496062992"/>
  <pageSetup paperSize="9" scale="10" fitToHeight="2" orientation="portrait" r:id="rId1"/>
  <headerFooter differentFirst="1" alignWithMargins="0">
    <oddHeader>&amp;C&amp;P</oddHeader>
  </headerFooter>
  <rowBreaks count="1" manualBreakCount="1">
    <brk id="706" max="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2:F336"/>
  <sheetViews>
    <sheetView workbookViewId="0">
      <selection activeCell="G11" sqref="G11"/>
    </sheetView>
  </sheetViews>
  <sheetFormatPr defaultRowHeight="18.75"/>
  <cols>
    <col min="1" max="1" width="14.5703125" style="560" customWidth="1"/>
    <col min="2" max="2" width="10.85546875" style="560" customWidth="1"/>
    <col min="3" max="3" width="17.140625" style="560" customWidth="1"/>
    <col min="4" max="4" width="13.5703125" style="560" customWidth="1"/>
    <col min="5" max="6" width="11.5703125" style="551" bestFit="1" customWidth="1"/>
  </cols>
  <sheetData>
    <row r="2" spans="1:6" ht="12.75">
      <c r="A2" s="553"/>
      <c r="B2" s="553"/>
      <c r="C2" s="553"/>
      <c r="D2" s="553"/>
    </row>
    <row r="5" spans="1:6">
      <c r="A5" s="675" t="s">
        <v>2249</v>
      </c>
      <c r="B5" s="676"/>
      <c r="C5" s="676"/>
      <c r="D5" s="676"/>
    </row>
    <row r="6" spans="1:6" ht="75">
      <c r="A6" s="332" t="s">
        <v>1606</v>
      </c>
      <c r="B6" s="332" t="s">
        <v>1</v>
      </c>
      <c r="C6" s="332" t="s">
        <v>5</v>
      </c>
      <c r="D6" s="332" t="s">
        <v>6</v>
      </c>
    </row>
    <row r="7" spans="1:6">
      <c r="A7" s="255">
        <v>6</v>
      </c>
      <c r="B7" s="255">
        <v>7</v>
      </c>
      <c r="C7" s="255">
        <v>8</v>
      </c>
      <c r="D7" s="255">
        <v>9</v>
      </c>
    </row>
    <row r="8" spans="1:6">
      <c r="A8" s="440" t="s">
        <v>7</v>
      </c>
      <c r="B8" s="440" t="s">
        <v>15</v>
      </c>
      <c r="C8" s="440" t="s">
        <v>7</v>
      </c>
      <c r="D8" s="440" t="s">
        <v>22</v>
      </c>
      <c r="E8" s="551" t="str">
        <f>CONCATENATE(A8,B8,C8,D8)</f>
        <v>0110111010</v>
      </c>
      <c r="F8" s="551" t="str">
        <f>TEXT(E8,"0000000000")</f>
        <v>0110111010</v>
      </c>
    </row>
    <row r="9" spans="1:6">
      <c r="A9" s="440" t="s">
        <v>7</v>
      </c>
      <c r="B9" s="440" t="s">
        <v>15</v>
      </c>
      <c r="C9" s="440" t="s">
        <v>7</v>
      </c>
      <c r="D9" s="440" t="s">
        <v>26</v>
      </c>
      <c r="E9" s="551" t="str">
        <f t="shared" ref="E9:E72" si="0">CONCATENATE(A9,B9,C9,D9)</f>
        <v>0110176140</v>
      </c>
      <c r="F9" s="551" t="str">
        <f t="shared" ref="F9:F72" si="1">TEXT(E9,"0000000000")</f>
        <v>0110176140</v>
      </c>
    </row>
    <row r="10" spans="1:6">
      <c r="A10" s="442" t="s">
        <v>7</v>
      </c>
      <c r="B10" s="442" t="s">
        <v>15</v>
      </c>
      <c r="C10" s="442" t="s">
        <v>7</v>
      </c>
      <c r="D10" s="442" t="s">
        <v>30</v>
      </c>
      <c r="E10" s="551" t="str">
        <f t="shared" si="0"/>
        <v>0110177170</v>
      </c>
      <c r="F10" s="551" t="str">
        <f t="shared" si="1"/>
        <v>0110177170</v>
      </c>
    </row>
    <row r="11" spans="1:6">
      <c r="A11" s="440" t="s">
        <v>7</v>
      </c>
      <c r="B11" s="440" t="s">
        <v>15</v>
      </c>
      <c r="C11" s="440" t="s">
        <v>7</v>
      </c>
      <c r="D11" s="440" t="s">
        <v>1536</v>
      </c>
      <c r="E11" s="551" t="str">
        <f t="shared" si="0"/>
        <v>0110177250</v>
      </c>
      <c r="F11" s="551" t="str">
        <f t="shared" si="1"/>
        <v>0110177250</v>
      </c>
    </row>
    <row r="12" spans="1:6">
      <c r="A12" s="442" t="s">
        <v>7</v>
      </c>
      <c r="B12" s="442" t="s">
        <v>15</v>
      </c>
      <c r="C12" s="442" t="s">
        <v>37</v>
      </c>
      <c r="D12" s="442" t="s">
        <v>22</v>
      </c>
      <c r="E12" s="551" t="str">
        <f t="shared" si="0"/>
        <v>0110211010</v>
      </c>
      <c r="F12" s="551" t="str">
        <f t="shared" si="1"/>
        <v>0110211010</v>
      </c>
    </row>
    <row r="13" spans="1:6">
      <c r="A13" s="442" t="s">
        <v>7</v>
      </c>
      <c r="B13" s="442" t="s">
        <v>15</v>
      </c>
      <c r="C13" s="442" t="s">
        <v>37</v>
      </c>
      <c r="D13" s="442" t="s">
        <v>46</v>
      </c>
      <c r="E13" s="551" t="str">
        <f t="shared" si="0"/>
        <v>0110277160</v>
      </c>
      <c r="F13" s="551" t="str">
        <f t="shared" si="1"/>
        <v>0110277160</v>
      </c>
    </row>
    <row r="14" spans="1:6">
      <c r="A14" s="440" t="s">
        <v>7</v>
      </c>
      <c r="B14" s="440" t="s">
        <v>15</v>
      </c>
      <c r="C14" s="440" t="s">
        <v>37</v>
      </c>
      <c r="D14" s="440" t="s">
        <v>1536</v>
      </c>
      <c r="E14" s="551" t="str">
        <f t="shared" si="0"/>
        <v>0110277250</v>
      </c>
      <c r="F14" s="551" t="str">
        <f t="shared" si="1"/>
        <v>0110277250</v>
      </c>
    </row>
    <row r="15" spans="1:6">
      <c r="A15" s="440" t="s">
        <v>7</v>
      </c>
      <c r="B15" s="440" t="s">
        <v>15</v>
      </c>
      <c r="C15" s="440" t="s">
        <v>48</v>
      </c>
      <c r="D15" s="440" t="s">
        <v>22</v>
      </c>
      <c r="E15" s="551" t="str">
        <f t="shared" si="0"/>
        <v>0110311010</v>
      </c>
      <c r="F15" s="551" t="str">
        <f t="shared" si="1"/>
        <v>0110311010</v>
      </c>
    </row>
    <row r="16" spans="1:6">
      <c r="A16" s="440" t="s">
        <v>7</v>
      </c>
      <c r="B16" s="440" t="s">
        <v>15</v>
      </c>
      <c r="C16" s="440" t="s">
        <v>48</v>
      </c>
      <c r="D16" s="440" t="s">
        <v>1539</v>
      </c>
      <c r="E16" s="551" t="str">
        <f t="shared" si="0"/>
        <v>0110377080</v>
      </c>
      <c r="F16" s="551" t="str">
        <f t="shared" si="1"/>
        <v>0110377080</v>
      </c>
    </row>
    <row r="17" spans="1:6">
      <c r="A17" s="440" t="s">
        <v>7</v>
      </c>
      <c r="B17" s="440" t="s">
        <v>15</v>
      </c>
      <c r="C17" s="440" t="s">
        <v>48</v>
      </c>
      <c r="D17" s="440" t="s">
        <v>1536</v>
      </c>
      <c r="E17" s="551" t="str">
        <f t="shared" si="0"/>
        <v>0110377250</v>
      </c>
      <c r="F17" s="551" t="str">
        <f t="shared" si="1"/>
        <v>0110377250</v>
      </c>
    </row>
    <row r="18" spans="1:6">
      <c r="A18" s="440" t="s">
        <v>7</v>
      </c>
      <c r="B18" s="440" t="s">
        <v>15</v>
      </c>
      <c r="C18" s="440" t="s">
        <v>48</v>
      </c>
      <c r="D18" s="440" t="s">
        <v>1540</v>
      </c>
      <c r="E18" s="551" t="str">
        <f t="shared" si="0"/>
        <v>01103S7080</v>
      </c>
      <c r="F18" s="551" t="str">
        <f t="shared" si="1"/>
        <v>01103S7080</v>
      </c>
    </row>
    <row r="19" spans="1:6">
      <c r="A19" s="440" t="s">
        <v>7</v>
      </c>
      <c r="B19" s="440" t="s">
        <v>15</v>
      </c>
      <c r="C19" s="440" t="s">
        <v>53</v>
      </c>
      <c r="D19" s="440" t="s">
        <v>22</v>
      </c>
      <c r="E19" s="551" t="str">
        <f t="shared" si="0"/>
        <v>0110411010</v>
      </c>
      <c r="F19" s="551" t="str">
        <f t="shared" si="1"/>
        <v>0110411010</v>
      </c>
    </row>
    <row r="20" spans="1:6">
      <c r="A20" s="440" t="s">
        <v>7</v>
      </c>
      <c r="B20" s="440" t="s">
        <v>15</v>
      </c>
      <c r="C20" s="440" t="s">
        <v>53</v>
      </c>
      <c r="D20" s="440" t="s">
        <v>60</v>
      </c>
      <c r="E20" s="551" t="str">
        <f t="shared" si="0"/>
        <v>0110420330</v>
      </c>
      <c r="F20" s="551" t="str">
        <f t="shared" si="1"/>
        <v>0110420330</v>
      </c>
    </row>
    <row r="21" spans="1:6">
      <c r="A21" s="440" t="s">
        <v>7</v>
      </c>
      <c r="B21" s="440" t="s">
        <v>15</v>
      </c>
      <c r="C21" s="440" t="s">
        <v>53</v>
      </c>
      <c r="D21" s="440" t="s">
        <v>1536</v>
      </c>
      <c r="E21" s="551" t="str">
        <f t="shared" si="0"/>
        <v>0110477250</v>
      </c>
      <c r="F21" s="551" t="str">
        <f t="shared" si="1"/>
        <v>0110477250</v>
      </c>
    </row>
    <row r="22" spans="1:6">
      <c r="A22" s="440" t="s">
        <v>7</v>
      </c>
      <c r="B22" s="440" t="s">
        <v>15</v>
      </c>
      <c r="C22" s="440" t="s">
        <v>62</v>
      </c>
      <c r="D22" s="440" t="s">
        <v>66</v>
      </c>
      <c r="E22" s="551" t="str">
        <f t="shared" si="0"/>
        <v>0110520240</v>
      </c>
      <c r="F22" s="551" t="str">
        <f t="shared" si="1"/>
        <v>0110520240</v>
      </c>
    </row>
    <row r="23" spans="1:6">
      <c r="A23" s="440" t="s">
        <v>7</v>
      </c>
      <c r="B23" s="440" t="s">
        <v>15</v>
      </c>
      <c r="C23" s="440" t="s">
        <v>68</v>
      </c>
      <c r="D23" s="440" t="s">
        <v>22</v>
      </c>
      <c r="E23" s="551" t="str">
        <f t="shared" si="0"/>
        <v>0110611010</v>
      </c>
      <c r="F23" s="551" t="str">
        <f t="shared" si="1"/>
        <v>0110611010</v>
      </c>
    </row>
    <row r="24" spans="1:6">
      <c r="A24" s="440" t="s">
        <v>7</v>
      </c>
      <c r="B24" s="440" t="s">
        <v>15</v>
      </c>
      <c r="C24" s="440" t="s">
        <v>68</v>
      </c>
      <c r="D24" s="440" t="s">
        <v>1541</v>
      </c>
      <c r="E24" s="551" t="str">
        <f t="shared" si="0"/>
        <v>0110676690</v>
      </c>
      <c r="F24" s="551" t="str">
        <f t="shared" si="1"/>
        <v>0110676690</v>
      </c>
    </row>
    <row r="25" spans="1:6">
      <c r="A25" s="440" t="s">
        <v>7</v>
      </c>
      <c r="B25" s="440" t="s">
        <v>15</v>
      </c>
      <c r="C25" s="440" t="s">
        <v>68</v>
      </c>
      <c r="D25" s="440" t="s">
        <v>1888</v>
      </c>
      <c r="E25" s="551" t="str">
        <f t="shared" si="0"/>
        <v>0110677300</v>
      </c>
      <c r="F25" s="551" t="str">
        <f t="shared" si="1"/>
        <v>0110677300</v>
      </c>
    </row>
    <row r="26" spans="1:6">
      <c r="A26" s="440" t="s">
        <v>7</v>
      </c>
      <c r="B26" s="440" t="s">
        <v>15</v>
      </c>
      <c r="C26" s="440" t="s">
        <v>68</v>
      </c>
      <c r="D26" s="440" t="s">
        <v>1542</v>
      </c>
      <c r="E26" s="551" t="str">
        <f t="shared" si="0"/>
        <v>01106S6690</v>
      </c>
      <c r="F26" s="551" t="str">
        <f t="shared" si="1"/>
        <v>01106S6690</v>
      </c>
    </row>
    <row r="27" spans="1:6">
      <c r="A27" s="440" t="s">
        <v>7</v>
      </c>
      <c r="B27" s="440" t="s">
        <v>15</v>
      </c>
      <c r="C27" s="440" t="s">
        <v>68</v>
      </c>
      <c r="D27" s="440" t="s">
        <v>1890</v>
      </c>
      <c r="E27" s="551" t="str">
        <f t="shared" si="0"/>
        <v>01106S7300</v>
      </c>
      <c r="F27" s="551" t="str">
        <f t="shared" si="1"/>
        <v>01106S7300</v>
      </c>
    </row>
    <row r="28" spans="1:6">
      <c r="A28" s="440" t="s">
        <v>7</v>
      </c>
      <c r="B28" s="440" t="s">
        <v>15</v>
      </c>
      <c r="C28" s="440" t="s">
        <v>73</v>
      </c>
      <c r="D28" s="440" t="s">
        <v>1838</v>
      </c>
      <c r="E28" s="551" t="str">
        <f t="shared" si="0"/>
        <v>0110778110</v>
      </c>
      <c r="F28" s="551" t="str">
        <f t="shared" si="1"/>
        <v>0110778110</v>
      </c>
    </row>
    <row r="29" spans="1:6">
      <c r="A29" s="440" t="s">
        <v>7</v>
      </c>
      <c r="B29" s="440" t="s">
        <v>15</v>
      </c>
      <c r="C29" s="440" t="s">
        <v>73</v>
      </c>
      <c r="D29" s="440" t="s">
        <v>1839</v>
      </c>
      <c r="E29" s="551" t="str">
        <f t="shared" si="0"/>
        <v>0110778120</v>
      </c>
      <c r="F29" s="551" t="str">
        <f t="shared" si="1"/>
        <v>0110778120</v>
      </c>
    </row>
    <row r="30" spans="1:6">
      <c r="A30" s="440" t="s">
        <v>7</v>
      </c>
      <c r="B30" s="440" t="s">
        <v>15</v>
      </c>
      <c r="C30" s="440" t="s">
        <v>73</v>
      </c>
      <c r="D30" s="440" t="s">
        <v>1840</v>
      </c>
      <c r="E30" s="551" t="str">
        <f t="shared" si="0"/>
        <v>0110778130</v>
      </c>
      <c r="F30" s="551" t="str">
        <f t="shared" si="1"/>
        <v>0110778130</v>
      </c>
    </row>
    <row r="31" spans="1:6">
      <c r="A31" s="440" t="s">
        <v>7</v>
      </c>
      <c r="B31" s="440" t="s">
        <v>15</v>
      </c>
      <c r="C31" s="440" t="s">
        <v>73</v>
      </c>
      <c r="D31" s="440" t="s">
        <v>1841</v>
      </c>
      <c r="E31" s="551" t="str">
        <f t="shared" si="0"/>
        <v>0110778140</v>
      </c>
      <c r="F31" s="551" t="str">
        <f t="shared" si="1"/>
        <v>0110778140</v>
      </c>
    </row>
    <row r="32" spans="1:6">
      <c r="A32" s="440" t="s">
        <v>7</v>
      </c>
      <c r="B32" s="440" t="s">
        <v>15</v>
      </c>
      <c r="C32" s="440" t="s">
        <v>93</v>
      </c>
      <c r="D32" s="440" t="s">
        <v>22</v>
      </c>
      <c r="E32" s="551" t="str">
        <f t="shared" si="0"/>
        <v>0110811010</v>
      </c>
      <c r="F32" s="551" t="str">
        <f t="shared" si="1"/>
        <v>0110811010</v>
      </c>
    </row>
    <row r="33" spans="1:6">
      <c r="A33" s="440" t="s">
        <v>7</v>
      </c>
      <c r="B33" s="440" t="s">
        <v>15</v>
      </c>
      <c r="C33" s="440" t="s">
        <v>93</v>
      </c>
      <c r="D33" s="440" t="s">
        <v>1536</v>
      </c>
      <c r="E33" s="551" t="str">
        <f t="shared" si="0"/>
        <v>0110877250</v>
      </c>
      <c r="F33" s="551" t="str">
        <f t="shared" si="1"/>
        <v>0110877250</v>
      </c>
    </row>
    <row r="34" spans="1:6">
      <c r="A34" s="73" t="s">
        <v>7</v>
      </c>
      <c r="B34" s="73" t="s">
        <v>94</v>
      </c>
      <c r="C34" s="73" t="s">
        <v>7</v>
      </c>
      <c r="D34" s="73" t="s">
        <v>101</v>
      </c>
      <c r="E34" s="551" t="str">
        <f t="shared" si="0"/>
        <v>0120140010</v>
      </c>
      <c r="F34" s="551" t="str">
        <f t="shared" si="1"/>
        <v>0120140010</v>
      </c>
    </row>
    <row r="35" spans="1:6">
      <c r="A35" s="440" t="s">
        <v>7</v>
      </c>
      <c r="B35" s="440" t="s">
        <v>94</v>
      </c>
      <c r="C35" s="440" t="s">
        <v>7</v>
      </c>
      <c r="D35" s="440" t="s">
        <v>1842</v>
      </c>
      <c r="E35" s="551" t="str">
        <f t="shared" si="0"/>
        <v>01201L5201</v>
      </c>
      <c r="F35" s="551" t="str">
        <f t="shared" si="1"/>
        <v>01201L5201</v>
      </c>
    </row>
    <row r="36" spans="1:6">
      <c r="A36" s="440" t="s">
        <v>7</v>
      </c>
      <c r="B36" s="440" t="s">
        <v>94</v>
      </c>
      <c r="C36" s="440" t="s">
        <v>7</v>
      </c>
      <c r="D36" s="440" t="s">
        <v>1843</v>
      </c>
      <c r="E36" s="551" t="str">
        <f t="shared" si="0"/>
        <v>01201R5200</v>
      </c>
      <c r="F36" s="551" t="str">
        <f t="shared" si="1"/>
        <v>01201R5200</v>
      </c>
    </row>
    <row r="37" spans="1:6">
      <c r="A37" s="440" t="s">
        <v>37</v>
      </c>
      <c r="B37" s="440" t="s">
        <v>105</v>
      </c>
      <c r="C37" s="440" t="s">
        <v>37</v>
      </c>
      <c r="D37" s="440" t="s">
        <v>117</v>
      </c>
      <c r="E37" s="551" t="str">
        <f t="shared" si="0"/>
        <v>02Б0220160</v>
      </c>
      <c r="F37" s="551" t="str">
        <f t="shared" si="1"/>
        <v>02Б0220160</v>
      </c>
    </row>
    <row r="38" spans="1:6">
      <c r="A38" s="440" t="s">
        <v>37</v>
      </c>
      <c r="B38" s="440" t="s">
        <v>105</v>
      </c>
      <c r="C38" s="440" t="s">
        <v>7</v>
      </c>
      <c r="D38" s="440" t="s">
        <v>112</v>
      </c>
      <c r="E38" s="551" t="str">
        <f t="shared" si="0"/>
        <v>02Б0120560</v>
      </c>
      <c r="F38" s="551" t="str">
        <f t="shared" si="1"/>
        <v>02Б0120560</v>
      </c>
    </row>
    <row r="39" spans="1:6">
      <c r="A39" s="457" t="s">
        <v>48</v>
      </c>
      <c r="B39" s="457" t="s">
        <v>15</v>
      </c>
      <c r="C39" s="457" t="s">
        <v>7</v>
      </c>
      <c r="D39" s="457" t="s">
        <v>136</v>
      </c>
      <c r="E39" s="551" t="str">
        <f t="shared" si="0"/>
        <v>0310152200</v>
      </c>
      <c r="F39" s="551" t="str">
        <f t="shared" si="1"/>
        <v>0310152200</v>
      </c>
    </row>
    <row r="40" spans="1:6">
      <c r="A40" s="457" t="s">
        <v>48</v>
      </c>
      <c r="B40" s="457" t="s">
        <v>15</v>
      </c>
      <c r="C40" s="457" t="s">
        <v>7</v>
      </c>
      <c r="D40" s="457" t="s">
        <v>141</v>
      </c>
      <c r="E40" s="551" t="str">
        <f t="shared" si="0"/>
        <v>0310152500</v>
      </c>
      <c r="F40" s="551" t="str">
        <f t="shared" si="1"/>
        <v>0310152500</v>
      </c>
    </row>
    <row r="41" spans="1:6">
      <c r="A41" s="457" t="s">
        <v>48</v>
      </c>
      <c r="B41" s="457" t="s">
        <v>15</v>
      </c>
      <c r="C41" s="457" t="s">
        <v>7</v>
      </c>
      <c r="D41" s="457" t="s">
        <v>147</v>
      </c>
      <c r="E41" s="551" t="str">
        <f t="shared" si="0"/>
        <v>0310152800</v>
      </c>
      <c r="F41" s="551" t="str">
        <f t="shared" si="1"/>
        <v>0310152800</v>
      </c>
    </row>
    <row r="42" spans="1:6">
      <c r="A42" s="457" t="s">
        <v>48</v>
      </c>
      <c r="B42" s="457" t="s">
        <v>15</v>
      </c>
      <c r="C42" s="457" t="s">
        <v>7</v>
      </c>
      <c r="D42" s="457" t="s">
        <v>165</v>
      </c>
      <c r="E42" s="551" t="str">
        <f t="shared" si="0"/>
        <v>0310176240</v>
      </c>
      <c r="F42" s="551" t="str">
        <f t="shared" si="1"/>
        <v>0310176240</v>
      </c>
    </row>
    <row r="43" spans="1:6">
      <c r="A43" s="457" t="s">
        <v>48</v>
      </c>
      <c r="B43" s="457" t="s">
        <v>15</v>
      </c>
      <c r="C43" s="457" t="s">
        <v>7</v>
      </c>
      <c r="D43" s="457" t="s">
        <v>1551</v>
      </c>
      <c r="E43" s="551" t="str">
        <f t="shared" si="0"/>
        <v>0310176250</v>
      </c>
      <c r="F43" s="551" t="str">
        <f t="shared" si="1"/>
        <v>0310176250</v>
      </c>
    </row>
    <row r="44" spans="1:6">
      <c r="A44" s="457" t="s">
        <v>48</v>
      </c>
      <c r="B44" s="457" t="s">
        <v>15</v>
      </c>
      <c r="C44" s="457" t="s">
        <v>7</v>
      </c>
      <c r="D44" s="457" t="s">
        <v>1552</v>
      </c>
      <c r="E44" s="551" t="str">
        <f t="shared" si="0"/>
        <v>0310177220</v>
      </c>
      <c r="F44" s="551" t="str">
        <f t="shared" si="1"/>
        <v>0310177220</v>
      </c>
    </row>
    <row r="45" spans="1:6">
      <c r="A45" s="457" t="s">
        <v>48</v>
      </c>
      <c r="B45" s="457" t="s">
        <v>15</v>
      </c>
      <c r="C45" s="457" t="s">
        <v>7</v>
      </c>
      <c r="D45" s="457" t="s">
        <v>1845</v>
      </c>
      <c r="E45" s="551" t="str">
        <f t="shared" si="0"/>
        <v>0310178210</v>
      </c>
      <c r="F45" s="551" t="str">
        <f t="shared" si="1"/>
        <v>0310178210</v>
      </c>
    </row>
    <row r="46" spans="1:6">
      <c r="A46" s="440" t="s">
        <v>48</v>
      </c>
      <c r="B46" s="440" t="s">
        <v>15</v>
      </c>
      <c r="C46" s="440" t="s">
        <v>7</v>
      </c>
      <c r="D46" s="440" t="s">
        <v>1846</v>
      </c>
      <c r="E46" s="551" t="str">
        <f t="shared" si="0"/>
        <v>0310178220</v>
      </c>
      <c r="F46" s="551" t="str">
        <f t="shared" si="1"/>
        <v>0310178220</v>
      </c>
    </row>
    <row r="47" spans="1:6">
      <c r="A47" s="440" t="s">
        <v>48</v>
      </c>
      <c r="B47" s="440" t="s">
        <v>15</v>
      </c>
      <c r="C47" s="440" t="s">
        <v>7</v>
      </c>
      <c r="D47" s="440" t="s">
        <v>1847</v>
      </c>
      <c r="E47" s="551" t="str">
        <f t="shared" si="0"/>
        <v>0310178230</v>
      </c>
      <c r="F47" s="551" t="str">
        <f t="shared" si="1"/>
        <v>0310178230</v>
      </c>
    </row>
    <row r="48" spans="1:6">
      <c r="A48" s="457" t="s">
        <v>48</v>
      </c>
      <c r="B48" s="457" t="s">
        <v>15</v>
      </c>
      <c r="C48" s="457" t="s">
        <v>7</v>
      </c>
      <c r="D48" s="457" t="s">
        <v>1848</v>
      </c>
      <c r="E48" s="551" t="str">
        <f t="shared" si="0"/>
        <v>0310178240</v>
      </c>
      <c r="F48" s="551" t="str">
        <f t="shared" si="1"/>
        <v>0310178240</v>
      </c>
    </row>
    <row r="49" spans="1:6">
      <c r="A49" s="457" t="s">
        <v>48</v>
      </c>
      <c r="B49" s="457" t="s">
        <v>15</v>
      </c>
      <c r="C49" s="457" t="s">
        <v>7</v>
      </c>
      <c r="D49" s="457" t="s">
        <v>1849</v>
      </c>
      <c r="E49" s="551" t="str">
        <f t="shared" si="0"/>
        <v>0310178250</v>
      </c>
      <c r="F49" s="551" t="str">
        <f t="shared" si="1"/>
        <v>0310178250</v>
      </c>
    </row>
    <row r="50" spans="1:6">
      <c r="A50" s="457" t="s">
        <v>48</v>
      </c>
      <c r="B50" s="457" t="s">
        <v>15</v>
      </c>
      <c r="C50" s="457" t="s">
        <v>7</v>
      </c>
      <c r="D50" s="457" t="s">
        <v>1850</v>
      </c>
      <c r="E50" s="551" t="str">
        <f t="shared" si="0"/>
        <v>0310178260</v>
      </c>
      <c r="F50" s="551" t="str">
        <f t="shared" si="1"/>
        <v>0310178260</v>
      </c>
    </row>
    <row r="51" spans="1:6">
      <c r="A51" s="442" t="s">
        <v>48</v>
      </c>
      <c r="B51" s="442" t="s">
        <v>15</v>
      </c>
      <c r="C51" s="442" t="s">
        <v>7</v>
      </c>
      <c r="D51" s="442" t="s">
        <v>1851</v>
      </c>
      <c r="E51" s="551" t="str">
        <f t="shared" si="0"/>
        <v>03101R4620</v>
      </c>
      <c r="F51" s="551" t="str">
        <f t="shared" si="1"/>
        <v>03101R4620</v>
      </c>
    </row>
    <row r="52" spans="1:6">
      <c r="A52" s="457" t="s">
        <v>48</v>
      </c>
      <c r="B52" s="457" t="s">
        <v>15</v>
      </c>
      <c r="C52" s="457" t="s">
        <v>37</v>
      </c>
      <c r="D52" s="457" t="s">
        <v>205</v>
      </c>
      <c r="E52" s="551" t="str">
        <f t="shared" si="0"/>
        <v>0310252700</v>
      </c>
      <c r="F52" s="551" t="str">
        <f t="shared" si="1"/>
        <v>0310252700</v>
      </c>
    </row>
    <row r="53" spans="1:6">
      <c r="A53" s="457" t="s">
        <v>48</v>
      </c>
      <c r="B53" s="457" t="s">
        <v>15</v>
      </c>
      <c r="C53" s="457" t="s">
        <v>37</v>
      </c>
      <c r="D53" s="457" t="s">
        <v>211</v>
      </c>
      <c r="E53" s="551" t="str">
        <f t="shared" si="0"/>
        <v>0310253800</v>
      </c>
      <c r="F53" s="551" t="str">
        <f t="shared" si="1"/>
        <v>0310253800</v>
      </c>
    </row>
    <row r="54" spans="1:6">
      <c r="A54" s="457" t="s">
        <v>48</v>
      </c>
      <c r="B54" s="457" t="s">
        <v>15</v>
      </c>
      <c r="C54" s="457" t="s">
        <v>37</v>
      </c>
      <c r="D54" s="457" t="s">
        <v>217</v>
      </c>
      <c r="E54" s="551" t="str">
        <f t="shared" si="0"/>
        <v>0310276260</v>
      </c>
      <c r="F54" s="551" t="str">
        <f t="shared" si="1"/>
        <v>0310276260</v>
      </c>
    </row>
    <row r="55" spans="1:6">
      <c r="A55" s="457" t="s">
        <v>48</v>
      </c>
      <c r="B55" s="457" t="s">
        <v>15</v>
      </c>
      <c r="C55" s="457" t="s">
        <v>37</v>
      </c>
      <c r="D55" s="457" t="s">
        <v>223</v>
      </c>
      <c r="E55" s="551" t="str">
        <f t="shared" si="0"/>
        <v>0310276270</v>
      </c>
      <c r="F55" s="551" t="str">
        <f t="shared" si="1"/>
        <v>0310276270</v>
      </c>
    </row>
    <row r="56" spans="1:6">
      <c r="A56" s="457" t="s">
        <v>48</v>
      </c>
      <c r="B56" s="457" t="s">
        <v>15</v>
      </c>
      <c r="C56" s="457" t="s">
        <v>37</v>
      </c>
      <c r="D56" s="457" t="s">
        <v>1553</v>
      </c>
      <c r="E56" s="551" t="str">
        <f t="shared" si="0"/>
        <v>0310277190</v>
      </c>
      <c r="F56" s="551" t="str">
        <f t="shared" si="1"/>
        <v>0310277190</v>
      </c>
    </row>
    <row r="57" spans="1:6">
      <c r="A57" s="457" t="s">
        <v>48</v>
      </c>
      <c r="B57" s="457" t="s">
        <v>15</v>
      </c>
      <c r="C57" s="457" t="s">
        <v>37</v>
      </c>
      <c r="D57" s="457" t="s">
        <v>1852</v>
      </c>
      <c r="E57" s="551" t="str">
        <f t="shared" si="0"/>
        <v>0310278280</v>
      </c>
      <c r="F57" s="551" t="str">
        <f t="shared" si="1"/>
        <v>0310278280</v>
      </c>
    </row>
    <row r="58" spans="1:6">
      <c r="A58" s="447" t="s">
        <v>48</v>
      </c>
      <c r="B58" s="447" t="s">
        <v>15</v>
      </c>
      <c r="C58" s="447" t="s">
        <v>37</v>
      </c>
      <c r="D58" s="447" t="s">
        <v>200</v>
      </c>
      <c r="E58" s="551" t="str">
        <f t="shared" si="0"/>
        <v>03102R0840</v>
      </c>
      <c r="F58" s="551" t="str">
        <f t="shared" si="1"/>
        <v>03102R0840</v>
      </c>
    </row>
    <row r="59" spans="1:6">
      <c r="A59" s="28" t="s">
        <v>48</v>
      </c>
      <c r="B59" s="28" t="s">
        <v>94</v>
      </c>
      <c r="C59" s="28" t="s">
        <v>7</v>
      </c>
      <c r="D59" s="28">
        <v>80030</v>
      </c>
      <c r="E59" s="551" t="str">
        <f t="shared" si="0"/>
        <v>0320180030</v>
      </c>
      <c r="F59" s="551" t="str">
        <f t="shared" si="1"/>
        <v>0320180030</v>
      </c>
    </row>
    <row r="60" spans="1:6">
      <c r="A60" s="28" t="s">
        <v>48</v>
      </c>
      <c r="B60" s="28" t="s">
        <v>94</v>
      </c>
      <c r="C60" s="28" t="s">
        <v>7</v>
      </c>
      <c r="D60" s="28">
        <v>80070</v>
      </c>
      <c r="E60" s="551" t="str">
        <f t="shared" si="0"/>
        <v>0320180070</v>
      </c>
      <c r="F60" s="551" t="str">
        <f t="shared" si="1"/>
        <v>0320180070</v>
      </c>
    </row>
    <row r="61" spans="1:6">
      <c r="A61" s="28" t="s">
        <v>48</v>
      </c>
      <c r="B61" s="28" t="s">
        <v>94</v>
      </c>
      <c r="C61" s="28" t="s">
        <v>7</v>
      </c>
      <c r="D61" s="28">
        <v>80080</v>
      </c>
      <c r="E61" s="551" t="str">
        <f t="shared" si="0"/>
        <v>0320180080</v>
      </c>
      <c r="F61" s="551" t="str">
        <f t="shared" si="1"/>
        <v>0320180080</v>
      </c>
    </row>
    <row r="62" spans="1:6">
      <c r="A62" s="28" t="s">
        <v>48</v>
      </c>
      <c r="B62" s="28" t="s">
        <v>94</v>
      </c>
      <c r="C62" s="28" t="s">
        <v>7</v>
      </c>
      <c r="D62" s="28">
        <v>80100</v>
      </c>
      <c r="E62" s="551" t="str">
        <f t="shared" si="0"/>
        <v>0320180100</v>
      </c>
      <c r="F62" s="551" t="str">
        <f t="shared" si="1"/>
        <v>0320180100</v>
      </c>
    </row>
    <row r="63" spans="1:6">
      <c r="A63" s="28" t="s">
        <v>48</v>
      </c>
      <c r="B63" s="28" t="s">
        <v>94</v>
      </c>
      <c r="C63" s="28" t="s">
        <v>7</v>
      </c>
      <c r="D63" s="28">
        <v>80110</v>
      </c>
      <c r="E63" s="551" t="str">
        <f t="shared" si="0"/>
        <v>0320180110</v>
      </c>
      <c r="F63" s="551" t="str">
        <f t="shared" si="1"/>
        <v>0320180110</v>
      </c>
    </row>
    <row r="64" spans="1:6">
      <c r="A64" s="28" t="s">
        <v>48</v>
      </c>
      <c r="B64" s="28" t="s">
        <v>94</v>
      </c>
      <c r="C64" s="28" t="s">
        <v>7</v>
      </c>
      <c r="D64" s="28">
        <v>80120</v>
      </c>
      <c r="E64" s="551" t="str">
        <f t="shared" si="0"/>
        <v>0320180120</v>
      </c>
      <c r="F64" s="551" t="str">
        <f t="shared" si="1"/>
        <v>0320180120</v>
      </c>
    </row>
    <row r="65" spans="1:6">
      <c r="A65" s="28" t="s">
        <v>48</v>
      </c>
      <c r="B65" s="28" t="s">
        <v>94</v>
      </c>
      <c r="C65" s="28" t="s">
        <v>7</v>
      </c>
      <c r="D65" s="28">
        <v>80140</v>
      </c>
      <c r="E65" s="551" t="str">
        <f t="shared" si="0"/>
        <v>0320180140</v>
      </c>
      <c r="F65" s="551" t="str">
        <f t="shared" si="1"/>
        <v>0320180140</v>
      </c>
    </row>
    <row r="66" spans="1:6">
      <c r="A66" s="28" t="s">
        <v>48</v>
      </c>
      <c r="B66" s="28" t="s">
        <v>94</v>
      </c>
      <c r="C66" s="28" t="s">
        <v>7</v>
      </c>
      <c r="D66" s="28">
        <v>80150</v>
      </c>
      <c r="E66" s="551" t="str">
        <f t="shared" si="0"/>
        <v>0320180150</v>
      </c>
      <c r="F66" s="551" t="str">
        <f t="shared" si="1"/>
        <v>0320180150</v>
      </c>
    </row>
    <row r="67" spans="1:6">
      <c r="A67" s="28" t="s">
        <v>48</v>
      </c>
      <c r="B67" s="28" t="s">
        <v>94</v>
      </c>
      <c r="C67" s="28" t="s">
        <v>7</v>
      </c>
      <c r="D67" s="28">
        <v>80160</v>
      </c>
      <c r="E67" s="551" t="str">
        <f t="shared" si="0"/>
        <v>0320180160</v>
      </c>
      <c r="F67" s="551" t="str">
        <f t="shared" si="1"/>
        <v>0320180160</v>
      </c>
    </row>
    <row r="68" spans="1:6">
      <c r="A68" s="28" t="s">
        <v>48</v>
      </c>
      <c r="B68" s="28" t="s">
        <v>94</v>
      </c>
      <c r="C68" s="28" t="s">
        <v>7</v>
      </c>
      <c r="D68" s="28">
        <v>80180</v>
      </c>
      <c r="E68" s="551" t="str">
        <f t="shared" si="0"/>
        <v>0320180180</v>
      </c>
      <c r="F68" s="551" t="str">
        <f t="shared" si="1"/>
        <v>0320180180</v>
      </c>
    </row>
    <row r="69" spans="1:6">
      <c r="A69" s="28" t="s">
        <v>48</v>
      </c>
      <c r="B69" s="28" t="s">
        <v>94</v>
      </c>
      <c r="C69" s="28" t="s">
        <v>7</v>
      </c>
      <c r="D69" s="28">
        <v>80190</v>
      </c>
      <c r="E69" s="551" t="str">
        <f t="shared" si="0"/>
        <v>0320180190</v>
      </c>
      <c r="F69" s="551" t="str">
        <f t="shared" si="1"/>
        <v>0320180190</v>
      </c>
    </row>
    <row r="70" spans="1:6">
      <c r="A70" s="28" t="s">
        <v>48</v>
      </c>
      <c r="B70" s="28" t="s">
        <v>94</v>
      </c>
      <c r="C70" s="28" t="s">
        <v>7</v>
      </c>
      <c r="D70" s="28">
        <v>80210</v>
      </c>
      <c r="E70" s="551" t="str">
        <f t="shared" si="0"/>
        <v>0320180210</v>
      </c>
      <c r="F70" s="551" t="str">
        <f t="shared" si="1"/>
        <v>0320180210</v>
      </c>
    </row>
    <row r="71" spans="1:6">
      <c r="A71" s="28" t="s">
        <v>48</v>
      </c>
      <c r="B71" s="28" t="s">
        <v>94</v>
      </c>
      <c r="C71" s="28" t="s">
        <v>37</v>
      </c>
      <c r="D71" s="28">
        <v>80240</v>
      </c>
      <c r="E71" s="551" t="str">
        <f t="shared" si="0"/>
        <v>0320280240</v>
      </c>
      <c r="F71" s="551" t="str">
        <f t="shared" si="1"/>
        <v>0320280240</v>
      </c>
    </row>
    <row r="72" spans="1:6">
      <c r="A72" s="28" t="s">
        <v>48</v>
      </c>
      <c r="B72" s="28" t="s">
        <v>94</v>
      </c>
      <c r="C72" s="28" t="s">
        <v>48</v>
      </c>
      <c r="D72" s="28">
        <v>80020</v>
      </c>
      <c r="E72" s="551" t="str">
        <f t="shared" si="0"/>
        <v>0320380020</v>
      </c>
      <c r="F72" s="551" t="str">
        <f t="shared" si="1"/>
        <v>0320380020</v>
      </c>
    </row>
    <row r="73" spans="1:6">
      <c r="A73" s="28" t="s">
        <v>48</v>
      </c>
      <c r="B73" s="28" t="s">
        <v>94</v>
      </c>
      <c r="C73" s="28" t="s">
        <v>53</v>
      </c>
      <c r="D73" s="28">
        <v>80220</v>
      </c>
      <c r="E73" s="551" t="str">
        <f t="shared" ref="E73:E136" si="2">CONCATENATE(A73,B73,C73,D73)</f>
        <v>0320480220</v>
      </c>
      <c r="F73" s="551" t="str">
        <f t="shared" ref="F73:F136" si="3">TEXT(E73,"0000000000")</f>
        <v>0320480220</v>
      </c>
    </row>
    <row r="74" spans="1:6">
      <c r="A74" s="446" t="s">
        <v>48</v>
      </c>
      <c r="B74" s="446" t="s">
        <v>94</v>
      </c>
      <c r="C74" s="446" t="s">
        <v>62</v>
      </c>
      <c r="D74" s="446" t="s">
        <v>1853</v>
      </c>
      <c r="E74" s="551" t="str">
        <f t="shared" si="2"/>
        <v>0320520500</v>
      </c>
      <c r="F74" s="551" t="str">
        <f t="shared" si="3"/>
        <v>0320520500</v>
      </c>
    </row>
    <row r="75" spans="1:6">
      <c r="A75" s="446" t="s">
        <v>48</v>
      </c>
      <c r="B75" s="446" t="s">
        <v>94</v>
      </c>
      <c r="C75" s="446" t="s">
        <v>68</v>
      </c>
      <c r="D75" s="446" t="s">
        <v>1854</v>
      </c>
      <c r="E75" s="551" t="str">
        <f t="shared" si="2"/>
        <v>0320620520</v>
      </c>
      <c r="F75" s="551" t="str">
        <f t="shared" si="3"/>
        <v>0320620520</v>
      </c>
    </row>
    <row r="76" spans="1:6">
      <c r="A76" s="28" t="s">
        <v>48</v>
      </c>
      <c r="B76" s="28" t="s">
        <v>94</v>
      </c>
      <c r="C76" s="28" t="s">
        <v>73</v>
      </c>
      <c r="D76" s="28" t="s">
        <v>1855</v>
      </c>
      <c r="E76" s="551" t="str">
        <f t="shared" si="2"/>
        <v>0320760040</v>
      </c>
      <c r="F76" s="551" t="str">
        <f t="shared" si="3"/>
        <v>0320760040</v>
      </c>
    </row>
    <row r="77" spans="1:6">
      <c r="A77" s="28" t="s">
        <v>48</v>
      </c>
      <c r="B77" s="28" t="s">
        <v>94</v>
      </c>
      <c r="C77" s="28" t="s">
        <v>93</v>
      </c>
      <c r="D77" s="28" t="s">
        <v>1856</v>
      </c>
      <c r="E77" s="551" t="str">
        <f t="shared" si="2"/>
        <v>0320820510</v>
      </c>
      <c r="F77" s="551" t="str">
        <f t="shared" si="3"/>
        <v>0320820510</v>
      </c>
    </row>
    <row r="78" spans="1:6">
      <c r="A78" s="28" t="s">
        <v>48</v>
      </c>
      <c r="B78" s="28" t="s">
        <v>316</v>
      </c>
      <c r="C78" s="28" t="s">
        <v>7</v>
      </c>
      <c r="D78" s="28">
        <v>20530</v>
      </c>
      <c r="E78" s="551" t="str">
        <f t="shared" si="2"/>
        <v>0330120530</v>
      </c>
      <c r="F78" s="551" t="str">
        <f t="shared" si="3"/>
        <v>0330120530</v>
      </c>
    </row>
    <row r="79" spans="1:6">
      <c r="A79" s="28" t="s">
        <v>48</v>
      </c>
      <c r="B79" s="28" t="s">
        <v>316</v>
      </c>
      <c r="C79" s="28" t="s">
        <v>7</v>
      </c>
      <c r="D79" s="28" t="s">
        <v>344</v>
      </c>
      <c r="E79" s="551" t="str">
        <f t="shared" si="2"/>
        <v>03301L0270</v>
      </c>
      <c r="F79" s="551" t="str">
        <f t="shared" si="3"/>
        <v>03301L0270</v>
      </c>
    </row>
    <row r="80" spans="1:6">
      <c r="A80" s="28" t="s">
        <v>48</v>
      </c>
      <c r="B80" s="28" t="s">
        <v>316</v>
      </c>
      <c r="C80" s="28" t="s">
        <v>7</v>
      </c>
      <c r="D80" s="28" t="s">
        <v>1892</v>
      </c>
      <c r="E80" s="551" t="str">
        <f t="shared" si="2"/>
        <v>03301R0270</v>
      </c>
      <c r="F80" s="551" t="str">
        <f t="shared" si="3"/>
        <v>03301R0270</v>
      </c>
    </row>
    <row r="81" spans="1:6">
      <c r="A81" s="28" t="s">
        <v>53</v>
      </c>
      <c r="B81" s="28" t="s">
        <v>15</v>
      </c>
      <c r="C81" s="28" t="s">
        <v>7</v>
      </c>
      <c r="D81" s="28" t="s">
        <v>374</v>
      </c>
      <c r="E81" s="551" t="str">
        <f t="shared" si="2"/>
        <v>0410120190</v>
      </c>
      <c r="F81" s="551" t="str">
        <f t="shared" si="3"/>
        <v>0410120190</v>
      </c>
    </row>
    <row r="82" spans="1:6">
      <c r="A82" s="28" t="s">
        <v>53</v>
      </c>
      <c r="B82" s="28" t="s">
        <v>15</v>
      </c>
      <c r="C82" s="28" t="s">
        <v>7</v>
      </c>
      <c r="D82" s="28" t="s">
        <v>379</v>
      </c>
      <c r="E82" s="551" t="str">
        <f t="shared" si="2"/>
        <v>0410120200</v>
      </c>
      <c r="F82" s="551" t="str">
        <f t="shared" si="3"/>
        <v>0410120200</v>
      </c>
    </row>
    <row r="83" spans="1:6">
      <c r="A83" s="28" t="s">
        <v>53</v>
      </c>
      <c r="B83" s="28" t="s">
        <v>15</v>
      </c>
      <c r="C83" s="28" t="s">
        <v>37</v>
      </c>
      <c r="D83" s="28" t="s">
        <v>395</v>
      </c>
      <c r="E83" s="551" t="str">
        <f t="shared" si="2"/>
        <v>0410220220</v>
      </c>
      <c r="F83" s="551" t="str">
        <f t="shared" si="3"/>
        <v>0410220220</v>
      </c>
    </row>
    <row r="84" spans="1:6">
      <c r="A84" s="28" t="s">
        <v>53</v>
      </c>
      <c r="B84" s="28" t="s">
        <v>15</v>
      </c>
      <c r="C84" s="28" t="s">
        <v>48</v>
      </c>
      <c r="D84" s="28" t="s">
        <v>395</v>
      </c>
      <c r="E84" s="551" t="str">
        <f t="shared" si="2"/>
        <v>0410320220</v>
      </c>
      <c r="F84" s="551" t="str">
        <f t="shared" si="3"/>
        <v>0410320220</v>
      </c>
    </row>
    <row r="85" spans="1:6">
      <c r="A85" s="28" t="s">
        <v>53</v>
      </c>
      <c r="B85" s="28" t="s">
        <v>94</v>
      </c>
      <c r="C85" s="28" t="s">
        <v>7</v>
      </c>
      <c r="D85" s="28" t="s">
        <v>22</v>
      </c>
      <c r="E85" s="551" t="str">
        <f t="shared" si="2"/>
        <v>0420111010</v>
      </c>
      <c r="F85" s="551" t="str">
        <f t="shared" si="3"/>
        <v>0420111010</v>
      </c>
    </row>
    <row r="86" spans="1:6">
      <c r="A86" s="28" t="s">
        <v>53</v>
      </c>
      <c r="B86" s="28" t="s">
        <v>94</v>
      </c>
      <c r="C86" s="28" t="s">
        <v>7</v>
      </c>
      <c r="D86" s="28" t="s">
        <v>408</v>
      </c>
      <c r="E86" s="551" t="str">
        <f t="shared" si="2"/>
        <v>0420160020</v>
      </c>
      <c r="F86" s="551" t="str">
        <f t="shared" si="3"/>
        <v>0420160020</v>
      </c>
    </row>
    <row r="87" spans="1:6">
      <c r="A87" s="28" t="s">
        <v>53</v>
      </c>
      <c r="B87" s="28" t="s">
        <v>94</v>
      </c>
      <c r="C87" s="28" t="s">
        <v>7</v>
      </c>
      <c r="D87" s="28" t="s">
        <v>1857</v>
      </c>
      <c r="E87" s="551" t="str">
        <f t="shared" si="2"/>
        <v>0420160070</v>
      </c>
      <c r="F87" s="551" t="str">
        <f t="shared" si="3"/>
        <v>0420160070</v>
      </c>
    </row>
    <row r="88" spans="1:6">
      <c r="A88" s="457" t="s">
        <v>53</v>
      </c>
      <c r="B88" s="457" t="s">
        <v>94</v>
      </c>
      <c r="C88" s="457" t="s">
        <v>37</v>
      </c>
      <c r="D88" s="457" t="s">
        <v>414</v>
      </c>
      <c r="E88" s="551" t="str">
        <f t="shared" si="2"/>
        <v>0420220130</v>
      </c>
      <c r="F88" s="551" t="str">
        <f t="shared" si="3"/>
        <v>0420220130</v>
      </c>
    </row>
    <row r="89" spans="1:6">
      <c r="A89" s="457" t="s">
        <v>53</v>
      </c>
      <c r="B89" s="457" t="s">
        <v>94</v>
      </c>
      <c r="C89" s="457" t="s">
        <v>37</v>
      </c>
      <c r="D89" s="457" t="s">
        <v>419</v>
      </c>
      <c r="E89" s="551" t="str">
        <f t="shared" si="2"/>
        <v>0420220810</v>
      </c>
      <c r="F89" s="551" t="str">
        <f t="shared" si="3"/>
        <v>0420220810</v>
      </c>
    </row>
    <row r="90" spans="1:6">
      <c r="A90" s="457" t="s">
        <v>53</v>
      </c>
      <c r="B90" s="457" t="s">
        <v>94</v>
      </c>
      <c r="C90" s="457" t="s">
        <v>37</v>
      </c>
      <c r="D90" s="457" t="s">
        <v>424</v>
      </c>
      <c r="E90" s="551" t="str">
        <f t="shared" si="2"/>
        <v>0420220820</v>
      </c>
      <c r="F90" s="551" t="str">
        <f t="shared" si="3"/>
        <v>0420220820</v>
      </c>
    </row>
    <row r="91" spans="1:6">
      <c r="A91" s="457" t="s">
        <v>53</v>
      </c>
      <c r="B91" s="457" t="s">
        <v>94</v>
      </c>
      <c r="C91" s="457" t="s">
        <v>37</v>
      </c>
      <c r="D91" s="457" t="s">
        <v>429</v>
      </c>
      <c r="E91" s="551" t="str">
        <f t="shared" si="2"/>
        <v>0420220830</v>
      </c>
      <c r="F91" s="551" t="str">
        <f t="shared" si="3"/>
        <v>0420220830</v>
      </c>
    </row>
    <row r="92" spans="1:6">
      <c r="A92" s="457" t="s">
        <v>53</v>
      </c>
      <c r="B92" s="457" t="s">
        <v>94</v>
      </c>
      <c r="C92" s="457" t="s">
        <v>37</v>
      </c>
      <c r="D92" s="457" t="s">
        <v>434</v>
      </c>
      <c r="E92" s="551" t="str">
        <f t="shared" si="2"/>
        <v>0420221010</v>
      </c>
      <c r="F92" s="551" t="str">
        <f t="shared" si="3"/>
        <v>0420221010</v>
      </c>
    </row>
    <row r="93" spans="1:6">
      <c r="A93" s="457" t="s">
        <v>53</v>
      </c>
      <c r="B93" s="457" t="s">
        <v>94</v>
      </c>
      <c r="C93" s="457" t="s">
        <v>37</v>
      </c>
      <c r="D93" s="457" t="s">
        <v>1559</v>
      </c>
      <c r="E93" s="551" t="str">
        <f t="shared" si="2"/>
        <v>0420221030</v>
      </c>
      <c r="F93" s="551" t="str">
        <f t="shared" si="3"/>
        <v>0420221030</v>
      </c>
    </row>
    <row r="94" spans="1:6">
      <c r="A94" s="457" t="s">
        <v>53</v>
      </c>
      <c r="B94" s="457" t="s">
        <v>94</v>
      </c>
      <c r="C94" s="457" t="s">
        <v>37</v>
      </c>
      <c r="D94" s="457" t="s">
        <v>1858</v>
      </c>
      <c r="E94" s="551" t="str">
        <f t="shared" si="2"/>
        <v>0420221090</v>
      </c>
      <c r="F94" s="551" t="str">
        <f t="shared" si="3"/>
        <v>0420221090</v>
      </c>
    </row>
    <row r="95" spans="1:6">
      <c r="A95" s="457" t="s">
        <v>53</v>
      </c>
      <c r="B95" s="457" t="s">
        <v>94</v>
      </c>
      <c r="C95" s="457" t="s">
        <v>37</v>
      </c>
      <c r="D95" s="457" t="s">
        <v>2234</v>
      </c>
      <c r="E95" s="551" t="str">
        <f t="shared" si="2"/>
        <v>0420221410</v>
      </c>
      <c r="F95" s="551" t="str">
        <f t="shared" si="3"/>
        <v>0420221410</v>
      </c>
    </row>
    <row r="96" spans="1:6">
      <c r="A96" s="457" t="s">
        <v>53</v>
      </c>
      <c r="B96" s="457" t="s">
        <v>94</v>
      </c>
      <c r="C96" s="457" t="s">
        <v>37</v>
      </c>
      <c r="D96" s="457" t="s">
        <v>439</v>
      </c>
      <c r="E96" s="551" t="str">
        <f t="shared" si="2"/>
        <v>0420260090</v>
      </c>
      <c r="F96" s="551" t="str">
        <f t="shared" si="3"/>
        <v>0420260090</v>
      </c>
    </row>
    <row r="97" spans="1:6">
      <c r="A97" s="457" t="s">
        <v>53</v>
      </c>
      <c r="B97" s="457" t="s">
        <v>94</v>
      </c>
      <c r="C97" s="457" t="s">
        <v>37</v>
      </c>
      <c r="D97" s="457" t="s">
        <v>1560</v>
      </c>
      <c r="E97" s="551" t="str">
        <f t="shared" si="2"/>
        <v>0420276460</v>
      </c>
      <c r="F97" s="551" t="str">
        <f t="shared" si="3"/>
        <v>0420276460</v>
      </c>
    </row>
    <row r="98" spans="1:6">
      <c r="A98" s="457" t="s">
        <v>53</v>
      </c>
      <c r="B98" s="457" t="s">
        <v>94</v>
      </c>
      <c r="C98" s="457" t="s">
        <v>37</v>
      </c>
      <c r="D98" s="457" t="s">
        <v>1562</v>
      </c>
      <c r="E98" s="551" t="str">
        <f t="shared" si="2"/>
        <v>04202S6460</v>
      </c>
      <c r="F98" s="551" t="str">
        <f t="shared" si="3"/>
        <v>04202S6460</v>
      </c>
    </row>
    <row r="99" spans="1:6">
      <c r="A99" s="457" t="s">
        <v>53</v>
      </c>
      <c r="B99" s="457" t="s">
        <v>94</v>
      </c>
      <c r="C99" s="457" t="s">
        <v>37</v>
      </c>
      <c r="D99" s="457" t="s">
        <v>1563</v>
      </c>
      <c r="E99" s="551" t="str">
        <f t="shared" si="2"/>
        <v>04202S6470</v>
      </c>
      <c r="F99" s="551" t="str">
        <f t="shared" si="3"/>
        <v>04202S6470</v>
      </c>
    </row>
    <row r="100" spans="1:6">
      <c r="A100" s="457" t="s">
        <v>53</v>
      </c>
      <c r="B100" s="457" t="s">
        <v>94</v>
      </c>
      <c r="C100" s="457" t="s">
        <v>48</v>
      </c>
      <c r="D100" s="457" t="s">
        <v>22</v>
      </c>
      <c r="E100" s="551" t="str">
        <f t="shared" si="2"/>
        <v>0420311010</v>
      </c>
      <c r="F100" s="551" t="str">
        <f t="shared" si="3"/>
        <v>0420311010</v>
      </c>
    </row>
    <row r="101" spans="1:6">
      <c r="A101" s="457" t="s">
        <v>53</v>
      </c>
      <c r="B101" s="457" t="s">
        <v>94</v>
      </c>
      <c r="C101" s="457" t="s">
        <v>48</v>
      </c>
      <c r="D101" s="457" t="s">
        <v>445</v>
      </c>
      <c r="E101" s="551" t="str">
        <f t="shared" si="2"/>
        <v>0420320570</v>
      </c>
      <c r="F101" s="551" t="str">
        <f t="shared" si="3"/>
        <v>0420320570</v>
      </c>
    </row>
    <row r="102" spans="1:6">
      <c r="A102" s="301" t="s">
        <v>53</v>
      </c>
      <c r="B102" s="301" t="s">
        <v>94</v>
      </c>
      <c r="C102" s="301" t="s">
        <v>48</v>
      </c>
      <c r="D102" s="301" t="s">
        <v>450</v>
      </c>
      <c r="E102" s="551" t="str">
        <f t="shared" si="2"/>
        <v>0420320920</v>
      </c>
      <c r="F102" s="551" t="str">
        <f t="shared" si="3"/>
        <v>0420320920</v>
      </c>
    </row>
    <row r="103" spans="1:6">
      <c r="A103" s="457" t="s">
        <v>53</v>
      </c>
      <c r="B103" s="457" t="s">
        <v>316</v>
      </c>
      <c r="C103" s="457" t="s">
        <v>7</v>
      </c>
      <c r="D103" s="457" t="s">
        <v>22</v>
      </c>
      <c r="E103" s="551" t="str">
        <f t="shared" si="2"/>
        <v>0430111010</v>
      </c>
      <c r="F103" s="551" t="str">
        <f t="shared" si="3"/>
        <v>0430111010</v>
      </c>
    </row>
    <row r="104" spans="1:6">
      <c r="A104" s="457" t="s">
        <v>53</v>
      </c>
      <c r="B104" s="457" t="s">
        <v>316</v>
      </c>
      <c r="C104" s="457" t="s">
        <v>37</v>
      </c>
      <c r="D104" s="457" t="s">
        <v>463</v>
      </c>
      <c r="E104" s="551" t="str">
        <f t="shared" si="2"/>
        <v>0430220290</v>
      </c>
      <c r="F104" s="551" t="str">
        <f t="shared" si="3"/>
        <v>0430220290</v>
      </c>
    </row>
    <row r="105" spans="1:6">
      <c r="A105" s="14" t="s">
        <v>53</v>
      </c>
      <c r="B105" s="14" t="s">
        <v>316</v>
      </c>
      <c r="C105" s="440" t="s">
        <v>48</v>
      </c>
      <c r="D105" s="440">
        <v>77150</v>
      </c>
      <c r="E105" s="551" t="str">
        <f t="shared" si="2"/>
        <v>0430377150</v>
      </c>
      <c r="F105" s="551" t="str">
        <f t="shared" si="3"/>
        <v>0430377150</v>
      </c>
    </row>
    <row r="106" spans="1:6">
      <c r="A106" s="457" t="s">
        <v>53</v>
      </c>
      <c r="B106" s="457" t="s">
        <v>316</v>
      </c>
      <c r="C106" s="457" t="s">
        <v>53</v>
      </c>
      <c r="D106" s="457" t="s">
        <v>22</v>
      </c>
      <c r="E106" s="551" t="str">
        <f t="shared" si="2"/>
        <v>0430411010</v>
      </c>
      <c r="F106" s="551" t="str">
        <f t="shared" si="3"/>
        <v>0430411010</v>
      </c>
    </row>
    <row r="107" spans="1:6">
      <c r="A107" s="457" t="s">
        <v>53</v>
      </c>
      <c r="B107" s="457" t="s">
        <v>316</v>
      </c>
      <c r="C107" s="457" t="s">
        <v>53</v>
      </c>
      <c r="D107" s="457" t="s">
        <v>472</v>
      </c>
      <c r="E107" s="551" t="str">
        <f t="shared" si="2"/>
        <v>0430420280</v>
      </c>
      <c r="F107" s="551" t="str">
        <f t="shared" si="3"/>
        <v>0430420280</v>
      </c>
    </row>
    <row r="108" spans="1:6">
      <c r="A108" s="457" t="s">
        <v>53</v>
      </c>
      <c r="B108" s="457" t="s">
        <v>316</v>
      </c>
      <c r="C108" s="457" t="s">
        <v>53</v>
      </c>
      <c r="D108" s="457" t="s">
        <v>477</v>
      </c>
      <c r="E108" s="551" t="str">
        <f t="shared" si="2"/>
        <v>0430420300</v>
      </c>
      <c r="F108" s="551" t="str">
        <f t="shared" si="3"/>
        <v>0430420300</v>
      </c>
    </row>
    <row r="109" spans="1:6">
      <c r="A109" s="457" t="s">
        <v>53</v>
      </c>
      <c r="B109" s="457" t="s">
        <v>316</v>
      </c>
      <c r="C109" s="457" t="s">
        <v>53</v>
      </c>
      <c r="D109" s="457" t="s">
        <v>482</v>
      </c>
      <c r="E109" s="551" t="str">
        <f t="shared" si="2"/>
        <v>0430420780</v>
      </c>
      <c r="F109" s="551" t="str">
        <f t="shared" si="3"/>
        <v>0430420780</v>
      </c>
    </row>
    <row r="110" spans="1:6">
      <c r="A110" s="457" t="s">
        <v>53</v>
      </c>
      <c r="B110" s="457" t="s">
        <v>316</v>
      </c>
      <c r="C110" s="457" t="s">
        <v>53</v>
      </c>
      <c r="D110" s="457" t="s">
        <v>487</v>
      </c>
      <c r="E110" s="551" t="str">
        <f t="shared" si="2"/>
        <v>0430420790</v>
      </c>
      <c r="F110" s="551" t="str">
        <f t="shared" si="3"/>
        <v>0430420790</v>
      </c>
    </row>
    <row r="111" spans="1:6">
      <c r="A111" s="447" t="s">
        <v>53</v>
      </c>
      <c r="B111" s="447" t="s">
        <v>316</v>
      </c>
      <c r="C111" s="447" t="s">
        <v>53</v>
      </c>
      <c r="D111" s="447" t="s">
        <v>492</v>
      </c>
      <c r="E111" s="551" t="str">
        <f t="shared" si="2"/>
        <v>0430420800</v>
      </c>
      <c r="F111" s="551" t="str">
        <f t="shared" si="3"/>
        <v>0430420800</v>
      </c>
    </row>
    <row r="112" spans="1:6">
      <c r="A112" s="457" t="s">
        <v>53</v>
      </c>
      <c r="B112" s="457" t="s">
        <v>316</v>
      </c>
      <c r="C112" s="457" t="s">
        <v>53</v>
      </c>
      <c r="D112" s="457" t="s">
        <v>1859</v>
      </c>
      <c r="E112" s="551" t="str">
        <f t="shared" si="2"/>
        <v>0430421070</v>
      </c>
      <c r="F112" s="551" t="str">
        <f t="shared" si="3"/>
        <v>0430421070</v>
      </c>
    </row>
    <row r="113" spans="1:6">
      <c r="A113" s="457" t="s">
        <v>53</v>
      </c>
      <c r="B113" s="457" t="s">
        <v>316</v>
      </c>
      <c r="C113" s="457" t="s">
        <v>53</v>
      </c>
      <c r="D113" s="457" t="s">
        <v>1860</v>
      </c>
      <c r="E113" s="551" t="str">
        <f t="shared" si="2"/>
        <v>0430421080</v>
      </c>
      <c r="F113" s="551" t="str">
        <f t="shared" si="3"/>
        <v>0430421080</v>
      </c>
    </row>
    <row r="114" spans="1:6">
      <c r="A114" s="457" t="s">
        <v>53</v>
      </c>
      <c r="B114" s="457" t="s">
        <v>316</v>
      </c>
      <c r="C114" s="457" t="s">
        <v>53</v>
      </c>
      <c r="D114" s="457" t="s">
        <v>2235</v>
      </c>
      <c r="E114" s="551" t="str">
        <f t="shared" si="2"/>
        <v>0430421390</v>
      </c>
      <c r="F114" s="551" t="str">
        <f t="shared" si="3"/>
        <v>0430421390</v>
      </c>
    </row>
    <row r="115" spans="1:6">
      <c r="A115" s="440" t="s">
        <v>62</v>
      </c>
      <c r="B115" s="440" t="s">
        <v>105</v>
      </c>
      <c r="C115" s="440" t="s">
        <v>7</v>
      </c>
      <c r="D115" s="440" t="s">
        <v>503</v>
      </c>
      <c r="E115" s="551" t="str">
        <f t="shared" si="2"/>
        <v>05Б0120390</v>
      </c>
      <c r="F115" s="551" t="str">
        <f t="shared" si="3"/>
        <v>05Б0120390</v>
      </c>
    </row>
    <row r="116" spans="1:6">
      <c r="A116" s="440" t="s">
        <v>62</v>
      </c>
      <c r="B116" s="440" t="s">
        <v>105</v>
      </c>
      <c r="C116" s="440" t="s">
        <v>37</v>
      </c>
      <c r="D116" s="440" t="s">
        <v>1896</v>
      </c>
      <c r="E116" s="551" t="str">
        <f t="shared" si="2"/>
        <v>05Б0221190</v>
      </c>
      <c r="F116" s="551" t="str">
        <f t="shared" si="3"/>
        <v>05Б0221190</v>
      </c>
    </row>
    <row r="117" spans="1:6">
      <c r="A117" s="440" t="s">
        <v>68</v>
      </c>
      <c r="B117" s="440" t="s">
        <v>105</v>
      </c>
      <c r="C117" s="440" t="s">
        <v>7</v>
      </c>
      <c r="D117" s="440" t="s">
        <v>2237</v>
      </c>
      <c r="E117" s="551" t="str">
        <f t="shared" si="2"/>
        <v>06Б0177360</v>
      </c>
      <c r="F117" s="551" t="str">
        <f t="shared" si="3"/>
        <v>06Б0177360</v>
      </c>
    </row>
    <row r="118" spans="1:6">
      <c r="A118" s="440" t="s">
        <v>68</v>
      </c>
      <c r="B118" s="440" t="s">
        <v>105</v>
      </c>
      <c r="C118" s="440" t="s">
        <v>7</v>
      </c>
      <c r="D118" s="440" t="s">
        <v>2239</v>
      </c>
      <c r="E118" s="551" t="str">
        <f t="shared" si="2"/>
        <v>06Б01S7360</v>
      </c>
      <c r="F118" s="551" t="str">
        <f t="shared" si="3"/>
        <v>06Б01S7360</v>
      </c>
    </row>
    <row r="119" spans="1:6">
      <c r="A119" s="440" t="s">
        <v>73</v>
      </c>
      <c r="B119" s="440" t="s">
        <v>15</v>
      </c>
      <c r="C119" s="440" t="s">
        <v>7</v>
      </c>
      <c r="D119" s="440" t="s">
        <v>535</v>
      </c>
      <c r="E119" s="551" t="str">
        <f t="shared" si="2"/>
        <v>0710120060</v>
      </c>
      <c r="F119" s="551" t="str">
        <f t="shared" si="3"/>
        <v>0710120060</v>
      </c>
    </row>
    <row r="120" spans="1:6">
      <c r="A120" s="440" t="s">
        <v>73</v>
      </c>
      <c r="B120" s="440" t="s">
        <v>15</v>
      </c>
      <c r="C120" s="440" t="s">
        <v>7</v>
      </c>
      <c r="D120" s="440" t="s">
        <v>537</v>
      </c>
      <c r="E120" s="551" t="str">
        <f t="shared" si="2"/>
        <v>0710121130</v>
      </c>
      <c r="F120" s="551" t="str">
        <f t="shared" si="3"/>
        <v>0710121130</v>
      </c>
    </row>
    <row r="121" spans="1:6">
      <c r="A121" s="440" t="s">
        <v>73</v>
      </c>
      <c r="B121" s="440" t="s">
        <v>94</v>
      </c>
      <c r="C121" s="440" t="s">
        <v>7</v>
      </c>
      <c r="D121" s="457" t="s">
        <v>22</v>
      </c>
      <c r="E121" s="551" t="str">
        <f t="shared" si="2"/>
        <v>0720111010</v>
      </c>
      <c r="F121" s="551" t="str">
        <f t="shared" si="3"/>
        <v>0720111010</v>
      </c>
    </row>
    <row r="122" spans="1:6">
      <c r="A122" s="440" t="s">
        <v>73</v>
      </c>
      <c r="B122" s="440" t="s">
        <v>94</v>
      </c>
      <c r="C122" s="440" t="s">
        <v>7</v>
      </c>
      <c r="D122" s="457" t="s">
        <v>1539</v>
      </c>
      <c r="E122" s="551" t="str">
        <f t="shared" si="2"/>
        <v>0720177080</v>
      </c>
      <c r="F122" s="551" t="str">
        <f t="shared" si="3"/>
        <v>0720177080</v>
      </c>
    </row>
    <row r="123" spans="1:6">
      <c r="A123" s="440" t="s">
        <v>73</v>
      </c>
      <c r="B123" s="440" t="s">
        <v>94</v>
      </c>
      <c r="C123" s="440" t="s">
        <v>7</v>
      </c>
      <c r="D123" s="457" t="s">
        <v>1536</v>
      </c>
      <c r="E123" s="551" t="str">
        <f t="shared" si="2"/>
        <v>0720177250</v>
      </c>
      <c r="F123" s="551" t="str">
        <f t="shared" si="3"/>
        <v>0720177250</v>
      </c>
    </row>
    <row r="124" spans="1:6">
      <c r="A124" s="440" t="s">
        <v>73</v>
      </c>
      <c r="B124" s="440" t="s">
        <v>94</v>
      </c>
      <c r="C124" s="440" t="s">
        <v>7</v>
      </c>
      <c r="D124" s="457" t="s">
        <v>1540</v>
      </c>
      <c r="E124" s="551" t="str">
        <f t="shared" si="2"/>
        <v>07201S7080</v>
      </c>
      <c r="F124" s="551" t="str">
        <f t="shared" si="3"/>
        <v>07201S7080</v>
      </c>
    </row>
    <row r="125" spans="1:6">
      <c r="A125" s="440" t="s">
        <v>73</v>
      </c>
      <c r="B125" s="440" t="s">
        <v>94</v>
      </c>
      <c r="C125" s="440" t="s">
        <v>37</v>
      </c>
      <c r="D125" s="457" t="s">
        <v>22</v>
      </c>
      <c r="E125" s="551" t="str">
        <f t="shared" si="2"/>
        <v>0720211010</v>
      </c>
      <c r="F125" s="551" t="str">
        <f t="shared" si="3"/>
        <v>0720211010</v>
      </c>
    </row>
    <row r="126" spans="1:6">
      <c r="A126" s="440" t="s">
        <v>73</v>
      </c>
      <c r="B126" s="440" t="s">
        <v>94</v>
      </c>
      <c r="C126" s="440" t="s">
        <v>37</v>
      </c>
      <c r="D126" s="457" t="s">
        <v>1898</v>
      </c>
      <c r="E126" s="551" t="str">
        <f t="shared" si="2"/>
        <v>0720277090</v>
      </c>
      <c r="F126" s="551" t="str">
        <f t="shared" si="3"/>
        <v>0720277090</v>
      </c>
    </row>
    <row r="127" spans="1:6">
      <c r="A127" s="440" t="s">
        <v>73</v>
      </c>
      <c r="B127" s="440" t="s">
        <v>94</v>
      </c>
      <c r="C127" s="440" t="s">
        <v>37</v>
      </c>
      <c r="D127" s="457" t="s">
        <v>1900</v>
      </c>
      <c r="E127" s="551" t="str">
        <f t="shared" si="2"/>
        <v>07202S7090</v>
      </c>
      <c r="F127" s="551" t="str">
        <f t="shared" si="3"/>
        <v>07202S7090</v>
      </c>
    </row>
    <row r="128" spans="1:6">
      <c r="A128" s="440" t="s">
        <v>73</v>
      </c>
      <c r="B128" s="440" t="s">
        <v>94</v>
      </c>
      <c r="C128" s="440" t="s">
        <v>48</v>
      </c>
      <c r="D128" s="457" t="s">
        <v>22</v>
      </c>
      <c r="E128" s="551" t="str">
        <f t="shared" si="2"/>
        <v>0720311010</v>
      </c>
      <c r="F128" s="551" t="str">
        <f t="shared" si="3"/>
        <v>0720311010</v>
      </c>
    </row>
    <row r="129" spans="1:6">
      <c r="A129" s="440" t="s">
        <v>73</v>
      </c>
      <c r="B129" s="440" t="s">
        <v>94</v>
      </c>
      <c r="C129" s="440" t="s">
        <v>48</v>
      </c>
      <c r="D129" s="457" t="s">
        <v>1898</v>
      </c>
      <c r="E129" s="551" t="str">
        <f t="shared" si="2"/>
        <v>0720377090</v>
      </c>
      <c r="F129" s="551" t="str">
        <f t="shared" si="3"/>
        <v>0720377090</v>
      </c>
    </row>
    <row r="130" spans="1:6">
      <c r="A130" s="440" t="s">
        <v>73</v>
      </c>
      <c r="B130" s="440" t="s">
        <v>94</v>
      </c>
      <c r="C130" s="440" t="s">
        <v>48</v>
      </c>
      <c r="D130" s="457" t="s">
        <v>1900</v>
      </c>
      <c r="E130" s="551" t="str">
        <f t="shared" si="2"/>
        <v>07203S7090</v>
      </c>
      <c r="F130" s="551" t="str">
        <f t="shared" si="3"/>
        <v>07203S7090</v>
      </c>
    </row>
    <row r="131" spans="1:6">
      <c r="A131" s="440" t="s">
        <v>73</v>
      </c>
      <c r="B131" s="440" t="s">
        <v>94</v>
      </c>
      <c r="C131" s="440" t="s">
        <v>53</v>
      </c>
      <c r="D131" s="457" t="s">
        <v>22</v>
      </c>
      <c r="E131" s="551" t="str">
        <f t="shared" si="2"/>
        <v>0720411010</v>
      </c>
      <c r="F131" s="551" t="str">
        <f t="shared" si="3"/>
        <v>0720411010</v>
      </c>
    </row>
    <row r="132" spans="1:6">
      <c r="A132" s="440" t="s">
        <v>73</v>
      </c>
      <c r="B132" s="440" t="s">
        <v>94</v>
      </c>
      <c r="C132" s="440" t="s">
        <v>53</v>
      </c>
      <c r="D132" s="457" t="s">
        <v>1898</v>
      </c>
      <c r="E132" s="551" t="str">
        <f t="shared" si="2"/>
        <v>0720477090</v>
      </c>
      <c r="F132" s="551" t="str">
        <f t="shared" si="3"/>
        <v>0720477090</v>
      </c>
    </row>
    <row r="133" spans="1:6">
      <c r="A133" s="440" t="s">
        <v>73</v>
      </c>
      <c r="B133" s="440" t="s">
        <v>94</v>
      </c>
      <c r="C133" s="440" t="s">
        <v>53</v>
      </c>
      <c r="D133" s="457" t="s">
        <v>1862</v>
      </c>
      <c r="E133" s="551" t="str">
        <f t="shared" si="2"/>
        <v>07204L5194</v>
      </c>
      <c r="F133" s="551" t="str">
        <f t="shared" si="3"/>
        <v>07204L5194</v>
      </c>
    </row>
    <row r="134" spans="1:6">
      <c r="A134" s="442" t="s">
        <v>73</v>
      </c>
      <c r="B134" s="442" t="s">
        <v>94</v>
      </c>
      <c r="C134" s="442" t="s">
        <v>53</v>
      </c>
      <c r="D134" s="447" t="s">
        <v>1901</v>
      </c>
      <c r="E134" s="551" t="str">
        <f t="shared" si="2"/>
        <v>07204R5194</v>
      </c>
      <c r="F134" s="551" t="str">
        <f t="shared" si="3"/>
        <v>07204R5194</v>
      </c>
    </row>
    <row r="135" spans="1:6">
      <c r="A135" s="440" t="s">
        <v>73</v>
      </c>
      <c r="B135" s="440" t="s">
        <v>94</v>
      </c>
      <c r="C135" s="440" t="s">
        <v>53</v>
      </c>
      <c r="D135" s="457" t="s">
        <v>1900</v>
      </c>
      <c r="E135" s="551" t="str">
        <f t="shared" si="2"/>
        <v>07204S7090</v>
      </c>
      <c r="F135" s="551" t="str">
        <f t="shared" si="3"/>
        <v>07204S7090</v>
      </c>
    </row>
    <row r="136" spans="1:6">
      <c r="A136" s="440" t="s">
        <v>73</v>
      </c>
      <c r="B136" s="440" t="s">
        <v>94</v>
      </c>
      <c r="C136" s="440" t="s">
        <v>62</v>
      </c>
      <c r="D136" s="457" t="s">
        <v>22</v>
      </c>
      <c r="E136" s="551" t="str">
        <f t="shared" si="2"/>
        <v>0720511010</v>
      </c>
      <c r="F136" s="551" t="str">
        <f t="shared" si="3"/>
        <v>0720511010</v>
      </c>
    </row>
    <row r="137" spans="1:6">
      <c r="A137" s="440" t="s">
        <v>73</v>
      </c>
      <c r="B137" s="440" t="s">
        <v>94</v>
      </c>
      <c r="C137" s="440" t="s">
        <v>62</v>
      </c>
      <c r="D137" s="457" t="s">
        <v>1898</v>
      </c>
      <c r="E137" s="551" t="str">
        <f t="shared" ref="E137:E200" si="4">CONCATENATE(A137,B137,C137,D137)</f>
        <v>0720577090</v>
      </c>
      <c r="F137" s="551" t="str">
        <f t="shared" ref="F137:F200" si="5">TEXT(E137,"0000000000")</f>
        <v>0720577090</v>
      </c>
    </row>
    <row r="138" spans="1:6">
      <c r="A138" s="440" t="s">
        <v>73</v>
      </c>
      <c r="B138" s="440" t="s">
        <v>94</v>
      </c>
      <c r="C138" s="440" t="s">
        <v>62</v>
      </c>
      <c r="D138" s="457" t="s">
        <v>1900</v>
      </c>
      <c r="E138" s="551" t="str">
        <f t="shared" si="4"/>
        <v>07205S7090</v>
      </c>
      <c r="F138" s="551" t="str">
        <f t="shared" si="5"/>
        <v>07205S7090</v>
      </c>
    </row>
    <row r="139" spans="1:6">
      <c r="A139" s="440" t="s">
        <v>73</v>
      </c>
      <c r="B139" s="440" t="s">
        <v>94</v>
      </c>
      <c r="C139" s="440" t="s">
        <v>68</v>
      </c>
      <c r="D139" s="440" t="s">
        <v>570</v>
      </c>
      <c r="E139" s="551" t="str">
        <f t="shared" si="4"/>
        <v>0720620400</v>
      </c>
      <c r="F139" s="551" t="str">
        <f t="shared" si="5"/>
        <v>0720620400</v>
      </c>
    </row>
    <row r="140" spans="1:6">
      <c r="A140" s="440" t="s">
        <v>73</v>
      </c>
      <c r="B140" s="440" t="s">
        <v>94</v>
      </c>
      <c r="C140" s="440" t="s">
        <v>93</v>
      </c>
      <c r="D140" s="440" t="s">
        <v>578</v>
      </c>
      <c r="E140" s="551" t="str">
        <f t="shared" si="4"/>
        <v>0720821230</v>
      </c>
      <c r="F140" s="551" t="str">
        <f t="shared" si="5"/>
        <v>0720821230</v>
      </c>
    </row>
    <row r="141" spans="1:6">
      <c r="A141" s="440" t="s">
        <v>73</v>
      </c>
      <c r="B141" s="440" t="s">
        <v>94</v>
      </c>
      <c r="C141" s="440" t="s">
        <v>580</v>
      </c>
      <c r="D141" s="440" t="s">
        <v>1577</v>
      </c>
      <c r="E141" s="551" t="str">
        <f t="shared" si="4"/>
        <v>0720921280</v>
      </c>
      <c r="F141" s="551" t="str">
        <f t="shared" si="5"/>
        <v>0720921280</v>
      </c>
    </row>
    <row r="142" spans="1:6">
      <c r="A142" s="440" t="s">
        <v>73</v>
      </c>
      <c r="B142" s="440" t="s">
        <v>94</v>
      </c>
      <c r="C142" s="440" t="s">
        <v>674</v>
      </c>
      <c r="D142" s="440" t="s">
        <v>1581</v>
      </c>
      <c r="E142" s="551" t="str">
        <f t="shared" si="4"/>
        <v>0721160160</v>
      </c>
      <c r="F142" s="551" t="str">
        <f t="shared" si="5"/>
        <v>0721160160</v>
      </c>
    </row>
    <row r="143" spans="1:6">
      <c r="A143" s="440" t="s">
        <v>73</v>
      </c>
      <c r="B143" s="440" t="s">
        <v>94</v>
      </c>
      <c r="C143" s="440" t="s">
        <v>703</v>
      </c>
      <c r="D143" s="440" t="s">
        <v>1863</v>
      </c>
      <c r="E143" s="551" t="str">
        <f t="shared" si="4"/>
        <v>0721221260</v>
      </c>
      <c r="F143" s="551" t="str">
        <f t="shared" si="5"/>
        <v>0721221260</v>
      </c>
    </row>
    <row r="144" spans="1:6">
      <c r="A144" s="440" t="s">
        <v>73</v>
      </c>
      <c r="B144" s="440" t="s">
        <v>94</v>
      </c>
      <c r="C144" s="440" t="s">
        <v>703</v>
      </c>
      <c r="D144" s="440" t="s">
        <v>2223</v>
      </c>
      <c r="E144" s="551" t="str">
        <f t="shared" si="4"/>
        <v>0721221370</v>
      </c>
      <c r="F144" s="551" t="str">
        <f t="shared" si="5"/>
        <v>0721221370</v>
      </c>
    </row>
    <row r="145" spans="1:6">
      <c r="A145" s="440" t="s">
        <v>73</v>
      </c>
      <c r="B145" s="440" t="s">
        <v>94</v>
      </c>
      <c r="C145" s="440" t="s">
        <v>703</v>
      </c>
      <c r="D145" s="440" t="s">
        <v>2242</v>
      </c>
      <c r="E145" s="551" t="str">
        <f t="shared" si="4"/>
        <v>0721221420</v>
      </c>
      <c r="F145" s="551" t="str">
        <f t="shared" si="5"/>
        <v>0721221420</v>
      </c>
    </row>
    <row r="146" spans="1:6">
      <c r="A146" s="440" t="s">
        <v>73</v>
      </c>
      <c r="B146" s="440" t="s">
        <v>94</v>
      </c>
      <c r="C146" s="440" t="s">
        <v>703</v>
      </c>
      <c r="D146" s="440" t="s">
        <v>2243</v>
      </c>
      <c r="E146" s="551" t="str">
        <f t="shared" si="4"/>
        <v>0721221430</v>
      </c>
      <c r="F146" s="551" t="str">
        <f t="shared" si="5"/>
        <v>0721221430</v>
      </c>
    </row>
    <row r="147" spans="1:6">
      <c r="A147" s="440" t="s">
        <v>73</v>
      </c>
      <c r="B147" s="440" t="s">
        <v>94</v>
      </c>
      <c r="C147" s="440" t="s">
        <v>703</v>
      </c>
      <c r="D147" s="440" t="s">
        <v>1579</v>
      </c>
      <c r="E147" s="551" t="str">
        <f t="shared" si="4"/>
        <v>0721276660</v>
      </c>
      <c r="F147" s="551" t="str">
        <f t="shared" si="5"/>
        <v>0721276660</v>
      </c>
    </row>
    <row r="148" spans="1:6">
      <c r="A148" s="440" t="s">
        <v>73</v>
      </c>
      <c r="B148" s="440" t="s">
        <v>94</v>
      </c>
      <c r="C148" s="440" t="s">
        <v>703</v>
      </c>
      <c r="D148" s="440" t="s">
        <v>1578</v>
      </c>
      <c r="E148" s="551" t="str">
        <f t="shared" si="4"/>
        <v>07212S6660</v>
      </c>
      <c r="F148" s="551" t="str">
        <f t="shared" si="5"/>
        <v>07212S6660</v>
      </c>
    </row>
    <row r="149" spans="1:6">
      <c r="A149" s="440" t="s">
        <v>73</v>
      </c>
      <c r="B149" s="440" t="s">
        <v>94</v>
      </c>
      <c r="C149" s="440" t="s">
        <v>751</v>
      </c>
      <c r="D149" s="440" t="s">
        <v>1864</v>
      </c>
      <c r="E149" s="551" t="str">
        <f t="shared" si="4"/>
        <v>0721340020</v>
      </c>
      <c r="F149" s="551" t="str">
        <f t="shared" si="5"/>
        <v>0721340020</v>
      </c>
    </row>
    <row r="150" spans="1:6">
      <c r="A150" s="440" t="s">
        <v>73</v>
      </c>
      <c r="B150" s="440" t="s">
        <v>94</v>
      </c>
      <c r="C150" s="440" t="s">
        <v>776</v>
      </c>
      <c r="D150" s="440" t="s">
        <v>101</v>
      </c>
      <c r="E150" s="551" t="str">
        <f t="shared" si="4"/>
        <v>0721440010</v>
      </c>
      <c r="F150" s="551" t="str">
        <f t="shared" si="5"/>
        <v>0721440010</v>
      </c>
    </row>
    <row r="151" spans="1:6">
      <c r="A151" s="440" t="s">
        <v>93</v>
      </c>
      <c r="B151" s="440" t="s">
        <v>15</v>
      </c>
      <c r="C151" s="440" t="s">
        <v>7</v>
      </c>
      <c r="D151" s="457" t="s">
        <v>22</v>
      </c>
      <c r="E151" s="551" t="str">
        <f t="shared" si="4"/>
        <v>0810111010</v>
      </c>
      <c r="F151" s="551" t="str">
        <f t="shared" si="5"/>
        <v>0810111010</v>
      </c>
    </row>
    <row r="152" spans="1:6">
      <c r="A152" s="440" t="s">
        <v>93</v>
      </c>
      <c r="B152" s="440" t="s">
        <v>15</v>
      </c>
      <c r="C152" s="440" t="s">
        <v>7</v>
      </c>
      <c r="D152" s="457" t="s">
        <v>1539</v>
      </c>
      <c r="E152" s="551" t="str">
        <f t="shared" si="4"/>
        <v>0810177080</v>
      </c>
      <c r="F152" s="551" t="str">
        <f t="shared" si="5"/>
        <v>0810177080</v>
      </c>
    </row>
    <row r="153" spans="1:6">
      <c r="A153" s="440" t="s">
        <v>93</v>
      </c>
      <c r="B153" s="440" t="s">
        <v>15</v>
      </c>
      <c r="C153" s="440" t="s">
        <v>7</v>
      </c>
      <c r="D153" s="457" t="s">
        <v>1536</v>
      </c>
      <c r="E153" s="551" t="str">
        <f t="shared" si="4"/>
        <v>0810177250</v>
      </c>
      <c r="F153" s="551" t="str">
        <f t="shared" si="5"/>
        <v>0810177250</v>
      </c>
    </row>
    <row r="154" spans="1:6">
      <c r="A154" s="440" t="s">
        <v>93</v>
      </c>
      <c r="B154" s="440" t="s">
        <v>15</v>
      </c>
      <c r="C154" s="440" t="s">
        <v>7</v>
      </c>
      <c r="D154" s="457" t="s">
        <v>1540</v>
      </c>
      <c r="E154" s="551" t="str">
        <f t="shared" si="4"/>
        <v>08101S7080</v>
      </c>
      <c r="F154" s="551" t="str">
        <f t="shared" si="5"/>
        <v>08101S7080</v>
      </c>
    </row>
    <row r="155" spans="1:6">
      <c r="A155" s="440" t="s">
        <v>93</v>
      </c>
      <c r="B155" s="440" t="s">
        <v>15</v>
      </c>
      <c r="C155" s="440" t="s">
        <v>37</v>
      </c>
      <c r="D155" s="457" t="s">
        <v>22</v>
      </c>
      <c r="E155" s="551" t="str">
        <f t="shared" si="4"/>
        <v>0810211010</v>
      </c>
      <c r="F155" s="551" t="str">
        <f t="shared" si="5"/>
        <v>0810211010</v>
      </c>
    </row>
    <row r="156" spans="1:6">
      <c r="A156" s="440" t="s">
        <v>93</v>
      </c>
      <c r="B156" s="440" t="s">
        <v>15</v>
      </c>
      <c r="C156" s="440" t="s">
        <v>37</v>
      </c>
      <c r="D156" s="457" t="s">
        <v>1536</v>
      </c>
      <c r="E156" s="551" t="str">
        <f t="shared" si="4"/>
        <v>0810277250</v>
      </c>
      <c r="F156" s="551" t="str">
        <f t="shared" si="5"/>
        <v>0810277250</v>
      </c>
    </row>
    <row r="157" spans="1:6">
      <c r="A157" s="440" t="s">
        <v>93</v>
      </c>
      <c r="B157" s="440" t="s">
        <v>15</v>
      </c>
      <c r="C157" s="440" t="s">
        <v>48</v>
      </c>
      <c r="D157" s="457" t="s">
        <v>22</v>
      </c>
      <c r="E157" s="551" t="str">
        <f t="shared" si="4"/>
        <v>0810311010</v>
      </c>
      <c r="F157" s="551" t="str">
        <f t="shared" si="5"/>
        <v>0810311010</v>
      </c>
    </row>
    <row r="158" spans="1:6">
      <c r="A158" s="440" t="s">
        <v>93</v>
      </c>
      <c r="B158" s="440" t="s">
        <v>15</v>
      </c>
      <c r="C158" s="440" t="s">
        <v>53</v>
      </c>
      <c r="D158" s="457" t="s">
        <v>2225</v>
      </c>
      <c r="E158" s="551" t="str">
        <f t="shared" si="4"/>
        <v>0810421380</v>
      </c>
      <c r="F158" s="551" t="str">
        <f t="shared" si="5"/>
        <v>0810421380</v>
      </c>
    </row>
    <row r="159" spans="1:6">
      <c r="A159" s="440" t="s">
        <v>93</v>
      </c>
      <c r="B159" s="440" t="s">
        <v>94</v>
      </c>
      <c r="C159" s="440" t="s">
        <v>7</v>
      </c>
      <c r="D159" s="440" t="s">
        <v>602</v>
      </c>
      <c r="E159" s="551" t="str">
        <f t="shared" si="4"/>
        <v>0820120420</v>
      </c>
      <c r="F159" s="551" t="str">
        <f t="shared" si="5"/>
        <v>0820120420</v>
      </c>
    </row>
    <row r="160" spans="1:6">
      <c r="A160" s="440" t="s">
        <v>93</v>
      </c>
      <c r="B160" s="440" t="s">
        <v>94</v>
      </c>
      <c r="C160" s="440" t="s">
        <v>37</v>
      </c>
      <c r="D160" s="440" t="s">
        <v>606</v>
      </c>
      <c r="E160" s="551" t="str">
        <f t="shared" si="4"/>
        <v>0820220440</v>
      </c>
      <c r="F160" s="551" t="str">
        <f t="shared" si="5"/>
        <v>0820220440</v>
      </c>
    </row>
    <row r="161" spans="1:6">
      <c r="A161" s="73" t="s">
        <v>93</v>
      </c>
      <c r="B161" s="73" t="s">
        <v>94</v>
      </c>
      <c r="C161" s="73" t="s">
        <v>48</v>
      </c>
      <c r="D161" s="73" t="s">
        <v>1865</v>
      </c>
      <c r="E161" s="551" t="str">
        <f t="shared" si="4"/>
        <v>0820321060</v>
      </c>
      <c r="F161" s="551" t="str">
        <f t="shared" si="5"/>
        <v>0820321060</v>
      </c>
    </row>
    <row r="162" spans="1:6">
      <c r="A162" s="440" t="s">
        <v>93</v>
      </c>
      <c r="B162" s="440" t="s">
        <v>94</v>
      </c>
      <c r="C162" s="440" t="s">
        <v>53</v>
      </c>
      <c r="D162" s="440" t="s">
        <v>610</v>
      </c>
      <c r="E162" s="551" t="str">
        <f t="shared" si="4"/>
        <v>0820460120</v>
      </c>
      <c r="F162" s="551" t="str">
        <f t="shared" si="5"/>
        <v>0820460120</v>
      </c>
    </row>
    <row r="163" spans="1:6">
      <c r="A163" s="440" t="s">
        <v>93</v>
      </c>
      <c r="B163" s="440" t="s">
        <v>94</v>
      </c>
      <c r="C163" s="440" t="s">
        <v>53</v>
      </c>
      <c r="D163" s="440" t="s">
        <v>1866</v>
      </c>
      <c r="E163" s="551" t="str">
        <f t="shared" si="4"/>
        <v>0820460150</v>
      </c>
      <c r="F163" s="551" t="str">
        <f t="shared" si="5"/>
        <v>0820460150</v>
      </c>
    </row>
    <row r="164" spans="1:6">
      <c r="A164" s="442" t="s">
        <v>580</v>
      </c>
      <c r="B164" s="442" t="s">
        <v>105</v>
      </c>
      <c r="C164" s="442" t="s">
        <v>7</v>
      </c>
      <c r="D164" s="442" t="s">
        <v>632</v>
      </c>
      <c r="E164" s="551" t="str">
        <f t="shared" si="4"/>
        <v>09Б0120460</v>
      </c>
      <c r="F164" s="551" t="str">
        <f t="shared" si="5"/>
        <v>09Б0120460</v>
      </c>
    </row>
    <row r="165" spans="1:6">
      <c r="A165" s="442" t="s">
        <v>580</v>
      </c>
      <c r="B165" s="442" t="s">
        <v>105</v>
      </c>
      <c r="C165" s="442" t="s">
        <v>37</v>
      </c>
      <c r="D165" s="442" t="s">
        <v>632</v>
      </c>
      <c r="E165" s="551" t="str">
        <f t="shared" si="4"/>
        <v>09Б0220460</v>
      </c>
      <c r="F165" s="551" t="str">
        <f t="shared" si="5"/>
        <v>09Б0220460</v>
      </c>
    </row>
    <row r="166" spans="1:6">
      <c r="A166" s="442" t="s">
        <v>580</v>
      </c>
      <c r="B166" s="442" t="s">
        <v>105</v>
      </c>
      <c r="C166" s="442" t="s">
        <v>48</v>
      </c>
      <c r="D166" s="442" t="s">
        <v>632</v>
      </c>
      <c r="E166" s="551" t="str">
        <f t="shared" si="4"/>
        <v>09Б0320460</v>
      </c>
      <c r="F166" s="551" t="str">
        <f t="shared" si="5"/>
        <v>09Б0320460</v>
      </c>
    </row>
    <row r="167" spans="1:6">
      <c r="A167" s="442" t="s">
        <v>580</v>
      </c>
      <c r="B167" s="442" t="s">
        <v>105</v>
      </c>
      <c r="C167" s="442" t="s">
        <v>53</v>
      </c>
      <c r="D167" s="442" t="s">
        <v>632</v>
      </c>
      <c r="E167" s="551" t="str">
        <f t="shared" si="4"/>
        <v>09Б0420460</v>
      </c>
      <c r="F167" s="551" t="str">
        <f t="shared" si="5"/>
        <v>09Б0420460</v>
      </c>
    </row>
    <row r="168" spans="1:6">
      <c r="A168" s="442" t="s">
        <v>580</v>
      </c>
      <c r="B168" s="442" t="s">
        <v>105</v>
      </c>
      <c r="C168" s="442" t="s">
        <v>62</v>
      </c>
      <c r="D168" s="442" t="s">
        <v>632</v>
      </c>
      <c r="E168" s="551" t="str">
        <f t="shared" si="4"/>
        <v>09Б0520460</v>
      </c>
      <c r="F168" s="551" t="str">
        <f t="shared" si="5"/>
        <v>09Б0520460</v>
      </c>
    </row>
    <row r="169" spans="1:6">
      <c r="A169" s="440" t="s">
        <v>580</v>
      </c>
      <c r="B169" s="440" t="s">
        <v>105</v>
      </c>
      <c r="C169" s="440" t="s">
        <v>68</v>
      </c>
      <c r="D169" s="457" t="s">
        <v>22</v>
      </c>
      <c r="E169" s="551" t="str">
        <f t="shared" si="4"/>
        <v>09Б0611010</v>
      </c>
      <c r="F169" s="551" t="str">
        <f t="shared" si="5"/>
        <v>09Б0611010</v>
      </c>
    </row>
    <row r="170" spans="1:6">
      <c r="A170" s="440" t="s">
        <v>652</v>
      </c>
      <c r="B170" s="440" t="s">
        <v>105</v>
      </c>
      <c r="C170" s="440" t="s">
        <v>37</v>
      </c>
      <c r="D170" s="440" t="s">
        <v>667</v>
      </c>
      <c r="E170" s="551" t="str">
        <f t="shared" si="4"/>
        <v>10Б0220050</v>
      </c>
      <c r="F170" s="551" t="str">
        <f t="shared" si="5"/>
        <v>10Б0220050</v>
      </c>
    </row>
    <row r="171" spans="1:6">
      <c r="A171" s="440" t="s">
        <v>652</v>
      </c>
      <c r="B171" s="440" t="s">
        <v>105</v>
      </c>
      <c r="C171" s="440" t="s">
        <v>48</v>
      </c>
      <c r="D171" s="440" t="s">
        <v>672</v>
      </c>
      <c r="E171" s="551" t="str">
        <f t="shared" si="4"/>
        <v>10Б0320010</v>
      </c>
      <c r="F171" s="551" t="str">
        <f t="shared" si="5"/>
        <v>10Б0320010</v>
      </c>
    </row>
    <row r="172" spans="1:6">
      <c r="A172" s="440" t="s">
        <v>674</v>
      </c>
      <c r="B172" s="254" t="s">
        <v>105</v>
      </c>
      <c r="C172" s="440" t="s">
        <v>7</v>
      </c>
      <c r="D172" s="440" t="s">
        <v>683</v>
      </c>
      <c r="E172" s="551" t="str">
        <f t="shared" si="4"/>
        <v>11Б0120030</v>
      </c>
      <c r="F172" s="551" t="str">
        <f t="shared" si="5"/>
        <v>11Б0120030</v>
      </c>
    </row>
    <row r="173" spans="1:6">
      <c r="A173" s="440" t="s">
        <v>674</v>
      </c>
      <c r="B173" s="254" t="s">
        <v>105</v>
      </c>
      <c r="C173" s="440" t="s">
        <v>7</v>
      </c>
      <c r="D173" s="440" t="s">
        <v>687</v>
      </c>
      <c r="E173" s="551" t="str">
        <f t="shared" si="4"/>
        <v>11Б0120070</v>
      </c>
      <c r="F173" s="551" t="str">
        <f t="shared" si="5"/>
        <v>11Б0120070</v>
      </c>
    </row>
    <row r="174" spans="1:6">
      <c r="A174" s="440" t="s">
        <v>674</v>
      </c>
      <c r="B174" s="254" t="s">
        <v>105</v>
      </c>
      <c r="C174" s="440" t="s">
        <v>7</v>
      </c>
      <c r="D174" s="440" t="s">
        <v>691</v>
      </c>
      <c r="E174" s="551" t="str">
        <f t="shared" si="4"/>
        <v>11Б0120840</v>
      </c>
      <c r="F174" s="551" t="str">
        <f t="shared" si="5"/>
        <v>11Б0120840</v>
      </c>
    </row>
    <row r="175" spans="1:6">
      <c r="A175" s="442" t="s">
        <v>674</v>
      </c>
      <c r="B175" s="444" t="s">
        <v>105</v>
      </c>
      <c r="C175" s="442" t="s">
        <v>7</v>
      </c>
      <c r="D175" s="442" t="s">
        <v>1867</v>
      </c>
      <c r="E175" s="551" t="str">
        <f t="shared" si="4"/>
        <v>11Б0121120</v>
      </c>
      <c r="F175" s="551" t="str">
        <f t="shared" si="5"/>
        <v>11Б0121120</v>
      </c>
    </row>
    <row r="176" spans="1:6">
      <c r="A176" s="440" t="s">
        <v>674</v>
      </c>
      <c r="B176" s="254" t="s">
        <v>105</v>
      </c>
      <c r="C176" s="440" t="s">
        <v>37</v>
      </c>
      <c r="D176" s="440" t="s">
        <v>696</v>
      </c>
      <c r="E176" s="551" t="str">
        <f t="shared" si="4"/>
        <v>11Б0220180</v>
      </c>
      <c r="F176" s="551" t="str">
        <f t="shared" si="5"/>
        <v>11Б0220180</v>
      </c>
    </row>
    <row r="177" spans="1:6">
      <c r="A177" s="440" t="s">
        <v>674</v>
      </c>
      <c r="B177" s="254" t="s">
        <v>105</v>
      </c>
      <c r="C177" s="440" t="s">
        <v>48</v>
      </c>
      <c r="D177" s="440" t="s">
        <v>701</v>
      </c>
      <c r="E177" s="551" t="str">
        <f t="shared" si="4"/>
        <v>11Б0320340</v>
      </c>
      <c r="F177" s="551" t="str">
        <f t="shared" si="5"/>
        <v>11Б0320340</v>
      </c>
    </row>
    <row r="178" spans="1:6">
      <c r="A178" s="440" t="s">
        <v>703</v>
      </c>
      <c r="B178" s="440" t="s">
        <v>15</v>
      </c>
      <c r="C178" s="440" t="s">
        <v>7</v>
      </c>
      <c r="D178" s="440" t="s">
        <v>713</v>
      </c>
      <c r="E178" s="551" t="str">
        <f t="shared" si="4"/>
        <v>1210160130</v>
      </c>
      <c r="F178" s="551" t="str">
        <f t="shared" si="5"/>
        <v>1210160130</v>
      </c>
    </row>
    <row r="179" spans="1:6">
      <c r="A179" s="440" t="s">
        <v>703</v>
      </c>
      <c r="B179" s="440" t="s">
        <v>15</v>
      </c>
      <c r="C179" s="440" t="s">
        <v>37</v>
      </c>
      <c r="D179" s="440" t="s">
        <v>716</v>
      </c>
      <c r="E179" s="551" t="str">
        <f t="shared" si="4"/>
        <v>1210220480</v>
      </c>
      <c r="F179" s="551" t="str">
        <f t="shared" si="5"/>
        <v>1210220480</v>
      </c>
    </row>
    <row r="180" spans="1:6">
      <c r="A180" s="440" t="s">
        <v>703</v>
      </c>
      <c r="B180" s="440" t="s">
        <v>15</v>
      </c>
      <c r="C180" s="440" t="s">
        <v>48</v>
      </c>
      <c r="D180" s="440" t="s">
        <v>716</v>
      </c>
      <c r="E180" s="551" t="str">
        <f t="shared" si="4"/>
        <v>1210320480</v>
      </c>
      <c r="F180" s="551" t="str">
        <f t="shared" si="5"/>
        <v>1210320480</v>
      </c>
    </row>
    <row r="181" spans="1:6">
      <c r="A181" s="442" t="s">
        <v>703</v>
      </c>
      <c r="B181" s="442" t="s">
        <v>94</v>
      </c>
      <c r="C181" s="442" t="s">
        <v>7</v>
      </c>
      <c r="D181" s="442" t="s">
        <v>745</v>
      </c>
      <c r="E181" s="551" t="str">
        <f t="shared" si="4"/>
        <v>1220120650</v>
      </c>
      <c r="F181" s="551" t="str">
        <f t="shared" si="5"/>
        <v>1220120650</v>
      </c>
    </row>
    <row r="182" spans="1:6">
      <c r="A182" s="442" t="s">
        <v>703</v>
      </c>
      <c r="B182" s="442" t="s">
        <v>94</v>
      </c>
      <c r="C182" s="442" t="s">
        <v>37</v>
      </c>
      <c r="D182" s="442" t="s">
        <v>726</v>
      </c>
      <c r="E182" s="551" t="str">
        <f t="shared" si="4"/>
        <v>1220220640</v>
      </c>
      <c r="F182" s="551" t="str">
        <f t="shared" si="5"/>
        <v>1220220640</v>
      </c>
    </row>
    <row r="183" spans="1:6">
      <c r="A183" s="440" t="s">
        <v>703</v>
      </c>
      <c r="B183" s="440" t="s">
        <v>94</v>
      </c>
      <c r="C183" s="440" t="s">
        <v>48</v>
      </c>
      <c r="D183" s="440" t="s">
        <v>733</v>
      </c>
      <c r="E183" s="551" t="str">
        <f t="shared" si="4"/>
        <v>1220320040</v>
      </c>
      <c r="F183" s="551" t="str">
        <f t="shared" si="5"/>
        <v>1220320040</v>
      </c>
    </row>
    <row r="184" spans="1:6">
      <c r="A184" s="440" t="s">
        <v>703</v>
      </c>
      <c r="B184" s="440" t="s">
        <v>94</v>
      </c>
      <c r="C184" s="440" t="s">
        <v>48</v>
      </c>
      <c r="D184" s="440" t="s">
        <v>737</v>
      </c>
      <c r="E184" s="551" t="str">
        <f t="shared" si="4"/>
        <v>1220320090</v>
      </c>
      <c r="F184" s="551" t="str">
        <f t="shared" si="5"/>
        <v>1220320090</v>
      </c>
    </row>
    <row r="185" spans="1:6">
      <c r="A185" s="440" t="s">
        <v>751</v>
      </c>
      <c r="B185" s="440" t="s">
        <v>15</v>
      </c>
      <c r="C185" s="440" t="s">
        <v>7</v>
      </c>
      <c r="D185" s="440" t="s">
        <v>762</v>
      </c>
      <c r="E185" s="551" t="str">
        <f t="shared" si="4"/>
        <v>1310120450</v>
      </c>
      <c r="F185" s="551" t="str">
        <f t="shared" si="5"/>
        <v>1310120450</v>
      </c>
    </row>
    <row r="186" spans="1:6">
      <c r="A186" s="440" t="s">
        <v>751</v>
      </c>
      <c r="B186" s="440" t="s">
        <v>94</v>
      </c>
      <c r="C186" s="440" t="s">
        <v>7</v>
      </c>
      <c r="D186" s="440" t="s">
        <v>770</v>
      </c>
      <c r="E186" s="551" t="str">
        <f t="shared" si="4"/>
        <v>1320120620</v>
      </c>
      <c r="F186" s="551" t="str">
        <f t="shared" si="5"/>
        <v>1320120620</v>
      </c>
    </row>
    <row r="187" spans="1:6">
      <c r="A187" s="28" t="s">
        <v>776</v>
      </c>
      <c r="B187" s="28" t="s">
        <v>15</v>
      </c>
      <c r="C187" s="28" t="s">
        <v>7</v>
      </c>
      <c r="D187" s="28" t="s">
        <v>784</v>
      </c>
      <c r="E187" s="551" t="str">
        <f t="shared" si="4"/>
        <v>1410120630</v>
      </c>
      <c r="F187" s="551" t="str">
        <f t="shared" si="5"/>
        <v>1410120630</v>
      </c>
    </row>
    <row r="188" spans="1:6">
      <c r="A188" s="28" t="s">
        <v>776</v>
      </c>
      <c r="B188" s="28" t="s">
        <v>15</v>
      </c>
      <c r="C188" s="28" t="s">
        <v>7</v>
      </c>
      <c r="D188" s="28" t="s">
        <v>1880</v>
      </c>
      <c r="E188" s="551" t="str">
        <f t="shared" si="4"/>
        <v>1410121340</v>
      </c>
      <c r="F188" s="551" t="str">
        <f t="shared" si="5"/>
        <v>1410121340</v>
      </c>
    </row>
    <row r="189" spans="1:6">
      <c r="A189" s="218" t="s">
        <v>776</v>
      </c>
      <c r="B189" s="218" t="s">
        <v>15</v>
      </c>
      <c r="C189" s="218" t="s">
        <v>37</v>
      </c>
      <c r="D189" s="218" t="s">
        <v>784</v>
      </c>
      <c r="E189" s="551" t="str">
        <f t="shared" si="4"/>
        <v>1410220630</v>
      </c>
      <c r="F189" s="551" t="str">
        <f t="shared" si="5"/>
        <v>1410220630</v>
      </c>
    </row>
    <row r="190" spans="1:6">
      <c r="A190" s="218" t="s">
        <v>776</v>
      </c>
      <c r="B190" s="218" t="s">
        <v>15</v>
      </c>
      <c r="C190" s="218" t="s">
        <v>48</v>
      </c>
      <c r="D190" s="218" t="s">
        <v>1868</v>
      </c>
      <c r="E190" s="551" t="str">
        <f t="shared" si="4"/>
        <v>1410398710</v>
      </c>
      <c r="F190" s="551" t="str">
        <f t="shared" si="5"/>
        <v>1410398710</v>
      </c>
    </row>
    <row r="191" spans="1:6">
      <c r="A191" s="218" t="s">
        <v>776</v>
      </c>
      <c r="B191" s="218" t="s">
        <v>15</v>
      </c>
      <c r="C191" s="218" t="s">
        <v>53</v>
      </c>
      <c r="D191" s="218" t="s">
        <v>1869</v>
      </c>
      <c r="E191" s="551" t="str">
        <f t="shared" si="4"/>
        <v>1410498720</v>
      </c>
      <c r="F191" s="551" t="str">
        <f t="shared" si="5"/>
        <v>1410498720</v>
      </c>
    </row>
    <row r="192" spans="1:6">
      <c r="A192" s="672" t="s">
        <v>776</v>
      </c>
      <c r="B192" s="672" t="s">
        <v>94</v>
      </c>
      <c r="C192" s="672" t="s">
        <v>7</v>
      </c>
      <c r="D192" s="672" t="s">
        <v>804</v>
      </c>
      <c r="E192" s="551" t="str">
        <f t="shared" si="4"/>
        <v>1420120710</v>
      </c>
      <c r="F192" s="551" t="str">
        <f t="shared" si="5"/>
        <v>1420120710</v>
      </c>
    </row>
    <row r="193" spans="1:6">
      <c r="A193" s="218" t="s">
        <v>776</v>
      </c>
      <c r="B193" s="218" t="s">
        <v>94</v>
      </c>
      <c r="C193" s="218" t="s">
        <v>37</v>
      </c>
      <c r="D193" s="218" t="s">
        <v>804</v>
      </c>
      <c r="E193" s="551" t="str">
        <f t="shared" si="4"/>
        <v>1420220710</v>
      </c>
      <c r="F193" s="551" t="str">
        <f t="shared" si="5"/>
        <v>1420220710</v>
      </c>
    </row>
    <row r="194" spans="1:6">
      <c r="A194" s="672" t="s">
        <v>776</v>
      </c>
      <c r="B194" s="672" t="s">
        <v>94</v>
      </c>
      <c r="C194" s="672" t="s">
        <v>48</v>
      </c>
      <c r="D194" s="672" t="s">
        <v>804</v>
      </c>
      <c r="E194" s="551" t="str">
        <f t="shared" si="4"/>
        <v>1420320710</v>
      </c>
      <c r="F194" s="551" t="str">
        <f t="shared" si="5"/>
        <v>1420320710</v>
      </c>
    </row>
    <row r="195" spans="1:6">
      <c r="A195" s="218">
        <v>14</v>
      </c>
      <c r="B195" s="218">
        <v>2</v>
      </c>
      <c r="C195" s="218" t="s">
        <v>53</v>
      </c>
      <c r="D195" s="457" t="s">
        <v>22</v>
      </c>
      <c r="E195" s="551" t="str">
        <f t="shared" si="4"/>
        <v>1420411010</v>
      </c>
      <c r="F195" s="551" t="str">
        <f t="shared" si="5"/>
        <v>1420411010</v>
      </c>
    </row>
    <row r="196" spans="1:6">
      <c r="A196" s="28" t="s">
        <v>813</v>
      </c>
      <c r="B196" s="28" t="s">
        <v>15</v>
      </c>
      <c r="C196" s="28" t="s">
        <v>7</v>
      </c>
      <c r="D196" s="28" t="s">
        <v>823</v>
      </c>
      <c r="E196" s="551" t="str">
        <f t="shared" si="4"/>
        <v>1510120350</v>
      </c>
      <c r="F196" s="551" t="str">
        <f t="shared" si="5"/>
        <v>1510120350</v>
      </c>
    </row>
    <row r="197" spans="1:6">
      <c r="A197" s="28" t="s">
        <v>813</v>
      </c>
      <c r="B197" s="28" t="s">
        <v>15</v>
      </c>
      <c r="C197" s="28" t="s">
        <v>37</v>
      </c>
      <c r="D197" s="28" t="s">
        <v>823</v>
      </c>
      <c r="E197" s="551" t="str">
        <f t="shared" si="4"/>
        <v>1510220350</v>
      </c>
      <c r="F197" s="551" t="str">
        <f t="shared" si="5"/>
        <v>1510220350</v>
      </c>
    </row>
    <row r="198" spans="1:6">
      <c r="A198" s="28" t="s">
        <v>813</v>
      </c>
      <c r="B198" s="28" t="s">
        <v>15</v>
      </c>
      <c r="C198" s="28" t="s">
        <v>37</v>
      </c>
      <c r="D198" s="28" t="s">
        <v>1588</v>
      </c>
      <c r="E198" s="551" t="str">
        <f t="shared" si="4"/>
        <v>1510277310</v>
      </c>
      <c r="F198" s="551" t="str">
        <f t="shared" si="5"/>
        <v>1510277310</v>
      </c>
    </row>
    <row r="199" spans="1:6">
      <c r="A199" s="28" t="s">
        <v>813</v>
      </c>
      <c r="B199" s="28" t="s">
        <v>15</v>
      </c>
      <c r="C199" s="28" t="s">
        <v>37</v>
      </c>
      <c r="D199" s="28" t="s">
        <v>1589</v>
      </c>
      <c r="E199" s="551" t="str">
        <f t="shared" si="4"/>
        <v>15102S7310</v>
      </c>
      <c r="F199" s="551" t="str">
        <f t="shared" si="5"/>
        <v>15102S7310</v>
      </c>
    </row>
    <row r="200" spans="1:6">
      <c r="A200" s="28" t="s">
        <v>813</v>
      </c>
      <c r="B200" s="28" t="s">
        <v>94</v>
      </c>
      <c r="C200" s="28" t="s">
        <v>7</v>
      </c>
      <c r="D200" s="28" t="s">
        <v>837</v>
      </c>
      <c r="E200" s="551" t="str">
        <f t="shared" si="4"/>
        <v>1520120370</v>
      </c>
      <c r="F200" s="551" t="str">
        <f t="shared" si="5"/>
        <v>1520120370</v>
      </c>
    </row>
    <row r="201" spans="1:6">
      <c r="A201" s="28" t="s">
        <v>813</v>
      </c>
      <c r="B201" s="28" t="s">
        <v>94</v>
      </c>
      <c r="C201" s="28" t="s">
        <v>37</v>
      </c>
      <c r="D201" s="28" t="s">
        <v>837</v>
      </c>
      <c r="E201" s="551" t="str">
        <f t="shared" ref="E201:E264" si="6">CONCATENATE(A201,B201,C201,D201)</f>
        <v>1520220370</v>
      </c>
      <c r="F201" s="551" t="str">
        <f t="shared" ref="F201:F264" si="7">TEXT(E201,"0000000000")</f>
        <v>1520220370</v>
      </c>
    </row>
    <row r="202" spans="1:6">
      <c r="A202" s="28" t="s">
        <v>813</v>
      </c>
      <c r="B202" s="28" t="s">
        <v>94</v>
      </c>
      <c r="C202" s="28" t="s">
        <v>48</v>
      </c>
      <c r="D202" s="28" t="s">
        <v>837</v>
      </c>
      <c r="E202" s="551" t="str">
        <f t="shared" si="6"/>
        <v>1520320370</v>
      </c>
      <c r="F202" s="551" t="str">
        <f t="shared" si="7"/>
        <v>1520320370</v>
      </c>
    </row>
    <row r="203" spans="1:6">
      <c r="A203" s="28" t="s">
        <v>813</v>
      </c>
      <c r="B203" s="28" t="s">
        <v>316</v>
      </c>
      <c r="C203" s="28" t="s">
        <v>7</v>
      </c>
      <c r="D203" s="28" t="s">
        <v>849</v>
      </c>
      <c r="E203" s="551" t="str">
        <f t="shared" si="6"/>
        <v>1530120660</v>
      </c>
      <c r="F203" s="551" t="str">
        <f t="shared" si="7"/>
        <v>1530120660</v>
      </c>
    </row>
    <row r="204" spans="1:6">
      <c r="A204" s="28" t="s">
        <v>813</v>
      </c>
      <c r="B204" s="28" t="s">
        <v>316</v>
      </c>
      <c r="C204" s="28" t="s">
        <v>37</v>
      </c>
      <c r="D204" s="28" t="s">
        <v>1870</v>
      </c>
      <c r="E204" s="551" t="str">
        <f t="shared" si="6"/>
        <v>1530221290</v>
      </c>
      <c r="F204" s="551" t="str">
        <f t="shared" si="7"/>
        <v>1530221290</v>
      </c>
    </row>
    <row r="205" spans="1:6">
      <c r="A205" s="28" t="s">
        <v>813</v>
      </c>
      <c r="B205" s="28" t="s">
        <v>316</v>
      </c>
      <c r="C205" s="28" t="s">
        <v>48</v>
      </c>
      <c r="D205" s="28" t="s">
        <v>857</v>
      </c>
      <c r="E205" s="551" t="str">
        <f t="shared" si="6"/>
        <v>1530320100</v>
      </c>
      <c r="F205" s="551" t="str">
        <f t="shared" si="7"/>
        <v>1530320100</v>
      </c>
    </row>
    <row r="206" spans="1:6">
      <c r="A206" s="457" t="s">
        <v>859</v>
      </c>
      <c r="B206" s="457" t="s">
        <v>15</v>
      </c>
      <c r="C206" s="457" t="s">
        <v>7</v>
      </c>
      <c r="D206" s="457" t="s">
        <v>871</v>
      </c>
      <c r="E206" s="551" t="str">
        <f t="shared" si="6"/>
        <v>1610120120</v>
      </c>
      <c r="F206" s="551" t="str">
        <f t="shared" si="7"/>
        <v>1610120120</v>
      </c>
    </row>
    <row r="207" spans="1:6">
      <c r="A207" s="457" t="s">
        <v>859</v>
      </c>
      <c r="B207" s="457" t="s">
        <v>15</v>
      </c>
      <c r="C207" s="457" t="s">
        <v>37</v>
      </c>
      <c r="D207" s="457" t="s">
        <v>22</v>
      </c>
      <c r="E207" s="551" t="str">
        <f t="shared" si="6"/>
        <v>1610211010</v>
      </c>
      <c r="F207" s="551" t="str">
        <f t="shared" si="7"/>
        <v>1610211010</v>
      </c>
    </row>
    <row r="208" spans="1:6">
      <c r="A208" s="457" t="s">
        <v>859</v>
      </c>
      <c r="B208" s="457" t="s">
        <v>15</v>
      </c>
      <c r="C208" s="457" t="s">
        <v>48</v>
      </c>
      <c r="D208" s="457" t="s">
        <v>871</v>
      </c>
      <c r="E208" s="551" t="str">
        <f t="shared" si="6"/>
        <v>1610320120</v>
      </c>
      <c r="F208" s="551" t="str">
        <f t="shared" si="7"/>
        <v>1610320120</v>
      </c>
    </row>
    <row r="209" spans="1:6">
      <c r="A209" s="457" t="s">
        <v>859</v>
      </c>
      <c r="B209" s="457" t="s">
        <v>94</v>
      </c>
      <c r="C209" s="457" t="s">
        <v>7</v>
      </c>
      <c r="D209" s="457" t="s">
        <v>895</v>
      </c>
      <c r="E209" s="551" t="str">
        <f t="shared" si="6"/>
        <v>1620120540</v>
      </c>
      <c r="F209" s="551" t="str">
        <f t="shared" si="7"/>
        <v>1620120540</v>
      </c>
    </row>
    <row r="210" spans="1:6">
      <c r="A210" s="440" t="s">
        <v>859</v>
      </c>
      <c r="B210" s="440" t="s">
        <v>94</v>
      </c>
      <c r="C210" s="440" t="s">
        <v>37</v>
      </c>
      <c r="D210" s="440" t="s">
        <v>901</v>
      </c>
      <c r="E210" s="551" t="str">
        <f t="shared" si="6"/>
        <v>1620220550</v>
      </c>
      <c r="F210" s="551" t="str">
        <f t="shared" si="7"/>
        <v>1620220550</v>
      </c>
    </row>
    <row r="211" spans="1:6">
      <c r="A211" s="457" t="s">
        <v>859</v>
      </c>
      <c r="B211" s="457" t="s">
        <v>316</v>
      </c>
      <c r="C211" s="457" t="s">
        <v>7</v>
      </c>
      <c r="D211" s="457" t="s">
        <v>22</v>
      </c>
      <c r="E211" s="551" t="str">
        <f t="shared" si="6"/>
        <v>1630111010</v>
      </c>
      <c r="F211" s="551" t="str">
        <f t="shared" si="7"/>
        <v>1630111010</v>
      </c>
    </row>
    <row r="212" spans="1:6">
      <c r="A212" s="457" t="s">
        <v>859</v>
      </c>
      <c r="B212" s="457" t="s">
        <v>316</v>
      </c>
      <c r="C212" s="457" t="s">
        <v>37</v>
      </c>
      <c r="D212" s="457" t="s">
        <v>877</v>
      </c>
      <c r="E212" s="551" t="str">
        <f t="shared" si="6"/>
        <v>1630220690</v>
      </c>
      <c r="F212" s="551" t="str">
        <f t="shared" si="7"/>
        <v>1630220690</v>
      </c>
    </row>
    <row r="213" spans="1:6">
      <c r="A213" s="457" t="s">
        <v>859</v>
      </c>
      <c r="B213" s="457" t="s">
        <v>316</v>
      </c>
      <c r="C213" s="457" t="s">
        <v>48</v>
      </c>
      <c r="D213" s="457" t="s">
        <v>823</v>
      </c>
      <c r="E213" s="551" t="str">
        <f t="shared" si="6"/>
        <v>1630320350</v>
      </c>
      <c r="F213" s="551" t="str">
        <f t="shared" si="7"/>
        <v>1630320350</v>
      </c>
    </row>
    <row r="214" spans="1:6">
      <c r="A214" s="28" t="s">
        <v>859</v>
      </c>
      <c r="B214" s="28" t="s">
        <v>316</v>
      </c>
      <c r="C214" s="28" t="s">
        <v>53</v>
      </c>
      <c r="D214" s="28" t="s">
        <v>823</v>
      </c>
      <c r="E214" s="551" t="str">
        <f t="shared" si="6"/>
        <v>1630420350</v>
      </c>
      <c r="F214" s="551" t="str">
        <f t="shared" si="7"/>
        <v>1630420350</v>
      </c>
    </row>
    <row r="215" spans="1:6">
      <c r="A215" s="28" t="s">
        <v>903</v>
      </c>
      <c r="B215" s="28" t="s">
        <v>105</v>
      </c>
      <c r="C215" s="28" t="s">
        <v>7</v>
      </c>
      <c r="D215" s="28" t="s">
        <v>914</v>
      </c>
      <c r="E215" s="551" t="str">
        <f t="shared" si="6"/>
        <v>17Б0120490</v>
      </c>
      <c r="F215" s="551" t="str">
        <f t="shared" si="7"/>
        <v>17Б0120490</v>
      </c>
    </row>
    <row r="216" spans="1:6">
      <c r="A216" s="28" t="s">
        <v>903</v>
      </c>
      <c r="B216" s="28" t="s">
        <v>105</v>
      </c>
      <c r="C216" s="28" t="s">
        <v>37</v>
      </c>
      <c r="D216" s="28" t="s">
        <v>914</v>
      </c>
      <c r="E216" s="551" t="str">
        <f t="shared" si="6"/>
        <v>17Б0220490</v>
      </c>
      <c r="F216" s="551" t="str">
        <f t="shared" si="7"/>
        <v>17Б0220490</v>
      </c>
    </row>
    <row r="217" spans="1:6">
      <c r="A217" s="28" t="s">
        <v>918</v>
      </c>
      <c r="B217" s="28" t="s">
        <v>105</v>
      </c>
      <c r="C217" s="28" t="s">
        <v>7</v>
      </c>
      <c r="D217" s="28" t="s">
        <v>929</v>
      </c>
      <c r="E217" s="551" t="str">
        <f t="shared" si="6"/>
        <v>18Б0160080</v>
      </c>
      <c r="F217" s="551" t="str">
        <f t="shared" si="7"/>
        <v>18Б0160080</v>
      </c>
    </row>
    <row r="218" spans="1:6">
      <c r="A218" s="84" t="s">
        <v>918</v>
      </c>
      <c r="B218" s="84" t="s">
        <v>105</v>
      </c>
      <c r="C218" s="84" t="s">
        <v>37</v>
      </c>
      <c r="D218" s="84" t="s">
        <v>933</v>
      </c>
      <c r="E218" s="551" t="str">
        <f t="shared" si="6"/>
        <v>18Б0220360</v>
      </c>
      <c r="F218" s="551" t="str">
        <f t="shared" si="7"/>
        <v>18Б0220360</v>
      </c>
    </row>
    <row r="219" spans="1:6">
      <c r="A219" s="457" t="s">
        <v>1872</v>
      </c>
      <c r="B219" s="457" t="s">
        <v>105</v>
      </c>
      <c r="C219" s="457" t="s">
        <v>7</v>
      </c>
      <c r="D219" s="457" t="s">
        <v>1571</v>
      </c>
      <c r="E219" s="551" t="str">
        <f t="shared" si="6"/>
        <v>19Б0109602</v>
      </c>
      <c r="F219" s="551" t="str">
        <f t="shared" si="7"/>
        <v>19Б0109602</v>
      </c>
    </row>
    <row r="220" spans="1:6">
      <c r="A220" s="442" t="s">
        <v>53</v>
      </c>
      <c r="B220" s="442" t="s">
        <v>316</v>
      </c>
      <c r="C220" s="442" t="s">
        <v>53</v>
      </c>
      <c r="D220" s="442" t="s">
        <v>1861</v>
      </c>
      <c r="E220" s="551" t="str">
        <f t="shared" si="6"/>
        <v>04304L5550</v>
      </c>
      <c r="F220" s="551" t="str">
        <f t="shared" si="7"/>
        <v>04304L5550</v>
      </c>
    </row>
    <row r="221" spans="1:6">
      <c r="A221" s="440" t="s">
        <v>53</v>
      </c>
      <c r="B221" s="440" t="s">
        <v>316</v>
      </c>
      <c r="C221" s="440" t="s">
        <v>53</v>
      </c>
      <c r="D221" s="440" t="s">
        <v>1894</v>
      </c>
      <c r="E221" s="551" t="str">
        <f t="shared" si="6"/>
        <v>04304R5550</v>
      </c>
      <c r="F221" s="551" t="str">
        <f t="shared" si="7"/>
        <v>04304R5550</v>
      </c>
    </row>
    <row r="222" spans="1:6">
      <c r="A222" s="28">
        <v>70</v>
      </c>
      <c r="B222" s="28">
        <v>1</v>
      </c>
      <c r="C222" s="457" t="s">
        <v>12</v>
      </c>
      <c r="D222" s="59">
        <v>10010</v>
      </c>
      <c r="E222" s="551" t="str">
        <f t="shared" si="6"/>
        <v>7010010010</v>
      </c>
      <c r="F222" s="551" t="str">
        <f t="shared" si="7"/>
        <v>7010010010</v>
      </c>
    </row>
    <row r="223" spans="1:6">
      <c r="A223" s="28">
        <v>70</v>
      </c>
      <c r="B223" s="28">
        <v>1</v>
      </c>
      <c r="C223" s="457" t="s">
        <v>12</v>
      </c>
      <c r="D223" s="59">
        <v>10020</v>
      </c>
      <c r="E223" s="551" t="str">
        <f t="shared" si="6"/>
        <v>7010010020</v>
      </c>
      <c r="F223" s="551" t="str">
        <f t="shared" si="7"/>
        <v>7010010020</v>
      </c>
    </row>
    <row r="224" spans="1:6">
      <c r="A224" s="28">
        <v>70</v>
      </c>
      <c r="B224" s="28" t="s">
        <v>94</v>
      </c>
      <c r="C224" s="457" t="s">
        <v>12</v>
      </c>
      <c r="D224" s="59">
        <v>10010</v>
      </c>
      <c r="E224" s="551" t="str">
        <f t="shared" si="6"/>
        <v>7020010010</v>
      </c>
      <c r="F224" s="551" t="str">
        <f t="shared" si="7"/>
        <v>7020010010</v>
      </c>
    </row>
    <row r="225" spans="1:6">
      <c r="A225" s="28">
        <v>70</v>
      </c>
      <c r="B225" s="28">
        <v>2</v>
      </c>
      <c r="C225" s="457" t="s">
        <v>12</v>
      </c>
      <c r="D225" s="59">
        <v>10020</v>
      </c>
      <c r="E225" s="551" t="str">
        <f t="shared" si="6"/>
        <v>7020010020</v>
      </c>
      <c r="F225" s="551" t="str">
        <f t="shared" si="7"/>
        <v>7020010020</v>
      </c>
    </row>
    <row r="226" spans="1:6">
      <c r="A226" s="28">
        <v>70</v>
      </c>
      <c r="B226" s="28" t="s">
        <v>316</v>
      </c>
      <c r="C226" s="457" t="s">
        <v>12</v>
      </c>
      <c r="D226" s="59">
        <v>10010</v>
      </c>
      <c r="E226" s="551" t="str">
        <f t="shared" si="6"/>
        <v>7030010010</v>
      </c>
      <c r="F226" s="551" t="str">
        <f t="shared" si="7"/>
        <v>7030010010</v>
      </c>
    </row>
    <row r="227" spans="1:6">
      <c r="A227" s="28">
        <v>70</v>
      </c>
      <c r="B227" s="28" t="s">
        <v>316</v>
      </c>
      <c r="C227" s="457" t="s">
        <v>12</v>
      </c>
      <c r="D227" s="59">
        <v>10020</v>
      </c>
      <c r="E227" s="551" t="str">
        <f t="shared" si="6"/>
        <v>7030010020</v>
      </c>
      <c r="F227" s="551" t="str">
        <f t="shared" si="7"/>
        <v>7030010020</v>
      </c>
    </row>
    <row r="228" spans="1:6">
      <c r="A228" s="84">
        <v>70</v>
      </c>
      <c r="B228" s="84" t="s">
        <v>326</v>
      </c>
      <c r="C228" s="301" t="s">
        <v>12</v>
      </c>
      <c r="D228" s="305">
        <v>20090</v>
      </c>
      <c r="E228" s="551" t="str">
        <f t="shared" si="6"/>
        <v>7040020090</v>
      </c>
      <c r="F228" s="551" t="str">
        <f t="shared" si="7"/>
        <v>7040020090</v>
      </c>
    </row>
    <row r="229" spans="1:6">
      <c r="A229" s="14">
        <v>70</v>
      </c>
      <c r="B229" s="14" t="s">
        <v>326</v>
      </c>
      <c r="C229" s="440" t="s">
        <v>12</v>
      </c>
      <c r="D229" s="17">
        <v>98710</v>
      </c>
      <c r="E229" s="551" t="str">
        <f t="shared" si="6"/>
        <v>7040098710</v>
      </c>
      <c r="F229" s="551" t="str">
        <f t="shared" si="7"/>
        <v>7040098710</v>
      </c>
    </row>
    <row r="230" spans="1:6">
      <c r="A230" s="28">
        <v>71</v>
      </c>
      <c r="B230" s="28" t="s">
        <v>15</v>
      </c>
      <c r="C230" s="457" t="s">
        <v>12</v>
      </c>
      <c r="D230" s="59">
        <v>10010</v>
      </c>
      <c r="E230" s="551" t="str">
        <f t="shared" si="6"/>
        <v>7110010010</v>
      </c>
      <c r="F230" s="551" t="str">
        <f t="shared" si="7"/>
        <v>7110010010</v>
      </c>
    </row>
    <row r="231" spans="1:6">
      <c r="A231" s="28">
        <v>71</v>
      </c>
      <c r="B231" s="28" t="s">
        <v>15</v>
      </c>
      <c r="C231" s="457" t="s">
        <v>12</v>
      </c>
      <c r="D231" s="59">
        <v>10020</v>
      </c>
      <c r="E231" s="551" t="str">
        <f t="shared" si="6"/>
        <v>7110010020</v>
      </c>
      <c r="F231" s="551" t="str">
        <f t="shared" si="7"/>
        <v>7110010020</v>
      </c>
    </row>
    <row r="232" spans="1:6">
      <c r="A232" s="28">
        <v>71</v>
      </c>
      <c r="B232" s="28" t="s">
        <v>15</v>
      </c>
      <c r="C232" s="457" t="s">
        <v>12</v>
      </c>
      <c r="D232" s="59">
        <v>10050</v>
      </c>
      <c r="E232" s="551" t="str">
        <f t="shared" si="6"/>
        <v>7110010050</v>
      </c>
      <c r="F232" s="551" t="str">
        <f t="shared" si="7"/>
        <v>7110010050</v>
      </c>
    </row>
    <row r="233" spans="1:6">
      <c r="A233" s="28">
        <v>71</v>
      </c>
      <c r="B233" s="28" t="s">
        <v>15</v>
      </c>
      <c r="C233" s="457" t="s">
        <v>12</v>
      </c>
      <c r="D233" s="59">
        <v>11010</v>
      </c>
      <c r="E233" s="551" t="str">
        <f t="shared" si="6"/>
        <v>7110011010</v>
      </c>
      <c r="F233" s="551" t="str">
        <f t="shared" si="7"/>
        <v>7110011010</v>
      </c>
    </row>
    <row r="234" spans="1:6">
      <c r="A234" s="28">
        <v>71</v>
      </c>
      <c r="B234" s="28" t="s">
        <v>15</v>
      </c>
      <c r="C234" s="457" t="s">
        <v>12</v>
      </c>
      <c r="D234" s="59">
        <v>20050</v>
      </c>
      <c r="E234" s="551" t="str">
        <f t="shared" si="6"/>
        <v>7110020050</v>
      </c>
      <c r="F234" s="551" t="str">
        <f t="shared" si="7"/>
        <v>7110020050</v>
      </c>
    </row>
    <row r="235" spans="1:6">
      <c r="A235" s="84">
        <v>71</v>
      </c>
      <c r="B235" s="84" t="s">
        <v>15</v>
      </c>
      <c r="C235" s="301" t="s">
        <v>12</v>
      </c>
      <c r="D235" s="305">
        <v>76360</v>
      </c>
      <c r="E235" s="551" t="str">
        <f t="shared" si="6"/>
        <v>7110076360</v>
      </c>
      <c r="F235" s="551" t="str">
        <f t="shared" si="7"/>
        <v>7110076360</v>
      </c>
    </row>
    <row r="236" spans="1:6">
      <c r="A236" s="28">
        <v>71</v>
      </c>
      <c r="B236" s="28" t="s">
        <v>15</v>
      </c>
      <c r="C236" s="457" t="s">
        <v>12</v>
      </c>
      <c r="D236" s="59">
        <v>76630</v>
      </c>
      <c r="E236" s="551" t="str">
        <f t="shared" si="6"/>
        <v>7110076630</v>
      </c>
      <c r="F236" s="551" t="str">
        <f t="shared" si="7"/>
        <v>7110076630</v>
      </c>
    </row>
    <row r="237" spans="1:6">
      <c r="A237" s="28">
        <v>71</v>
      </c>
      <c r="B237" s="28" t="s">
        <v>15</v>
      </c>
      <c r="C237" s="457" t="s">
        <v>12</v>
      </c>
      <c r="D237" s="59">
        <v>76930</v>
      </c>
      <c r="E237" s="551" t="str">
        <f t="shared" si="6"/>
        <v>7110076930</v>
      </c>
      <c r="F237" s="551" t="str">
        <f t="shared" si="7"/>
        <v>7110076930</v>
      </c>
    </row>
    <row r="238" spans="1:6">
      <c r="A238" s="28">
        <v>71</v>
      </c>
      <c r="B238" s="28" t="s">
        <v>94</v>
      </c>
      <c r="C238" s="457" t="s">
        <v>12</v>
      </c>
      <c r="D238" s="59">
        <v>10010</v>
      </c>
      <c r="E238" s="551" t="str">
        <f t="shared" si="6"/>
        <v>7120010010</v>
      </c>
      <c r="F238" s="551" t="str">
        <f t="shared" si="7"/>
        <v>7120010010</v>
      </c>
    </row>
    <row r="239" spans="1:6">
      <c r="A239" s="28">
        <v>71</v>
      </c>
      <c r="B239" s="28" t="s">
        <v>94</v>
      </c>
      <c r="C239" s="457" t="s">
        <v>12</v>
      </c>
      <c r="D239" s="59">
        <v>10020</v>
      </c>
      <c r="E239" s="551" t="str">
        <f t="shared" si="6"/>
        <v>7120010020</v>
      </c>
      <c r="F239" s="551" t="str">
        <f t="shared" si="7"/>
        <v>7120010020</v>
      </c>
    </row>
    <row r="240" spans="1:6">
      <c r="A240" s="28">
        <v>72</v>
      </c>
      <c r="B240" s="28" t="s">
        <v>15</v>
      </c>
      <c r="C240" s="457" t="s">
        <v>12</v>
      </c>
      <c r="D240" s="59">
        <v>10010</v>
      </c>
      <c r="E240" s="551" t="str">
        <f t="shared" si="6"/>
        <v>7210010010</v>
      </c>
      <c r="F240" s="551" t="str">
        <f t="shared" si="7"/>
        <v>7210010010</v>
      </c>
    </row>
    <row r="241" spans="1:6">
      <c r="A241" s="28">
        <v>72</v>
      </c>
      <c r="B241" s="28" t="s">
        <v>15</v>
      </c>
      <c r="C241" s="457" t="s">
        <v>12</v>
      </c>
      <c r="D241" s="59">
        <v>10020</v>
      </c>
      <c r="E241" s="551" t="str">
        <f t="shared" si="6"/>
        <v>7210010020</v>
      </c>
      <c r="F241" s="551" t="str">
        <f t="shared" si="7"/>
        <v>7210010020</v>
      </c>
    </row>
    <row r="242" spans="1:6">
      <c r="A242" s="28">
        <v>72</v>
      </c>
      <c r="B242" s="28" t="s">
        <v>15</v>
      </c>
      <c r="C242" s="457" t="s">
        <v>12</v>
      </c>
      <c r="D242" s="59">
        <v>10050</v>
      </c>
      <c r="E242" s="551" t="str">
        <f t="shared" si="6"/>
        <v>7210010050</v>
      </c>
      <c r="F242" s="551" t="str">
        <f t="shared" si="7"/>
        <v>7210010050</v>
      </c>
    </row>
    <row r="243" spans="1:6">
      <c r="A243" s="28">
        <v>72</v>
      </c>
      <c r="B243" s="28" t="s">
        <v>15</v>
      </c>
      <c r="C243" s="457" t="s">
        <v>12</v>
      </c>
      <c r="D243" s="59">
        <v>20050</v>
      </c>
      <c r="E243" s="551" t="str">
        <f t="shared" si="6"/>
        <v>7210020050</v>
      </c>
      <c r="F243" s="551" t="str">
        <f t="shared" si="7"/>
        <v>7210020050</v>
      </c>
    </row>
    <row r="244" spans="1:6">
      <c r="A244" s="28" t="s">
        <v>1594</v>
      </c>
      <c r="B244" s="28" t="s">
        <v>94</v>
      </c>
      <c r="C244" s="457" t="s">
        <v>12</v>
      </c>
      <c r="D244" s="440" t="s">
        <v>1593</v>
      </c>
      <c r="E244" s="551" t="str">
        <f t="shared" si="6"/>
        <v>7220020970</v>
      </c>
      <c r="F244" s="551" t="str">
        <f t="shared" si="7"/>
        <v>7220020970</v>
      </c>
    </row>
    <row r="245" spans="1:6">
      <c r="A245" s="28">
        <v>73</v>
      </c>
      <c r="B245" s="28" t="s">
        <v>15</v>
      </c>
      <c r="C245" s="457" t="s">
        <v>12</v>
      </c>
      <c r="D245" s="59">
        <v>10010</v>
      </c>
      <c r="E245" s="551" t="str">
        <f t="shared" si="6"/>
        <v>7310010010</v>
      </c>
      <c r="F245" s="551" t="str">
        <f t="shared" si="7"/>
        <v>7310010010</v>
      </c>
    </row>
    <row r="246" spans="1:6">
      <c r="A246" s="28">
        <v>73</v>
      </c>
      <c r="B246" s="28" t="s">
        <v>15</v>
      </c>
      <c r="C246" s="457" t="s">
        <v>12</v>
      </c>
      <c r="D246" s="59">
        <v>10020</v>
      </c>
      <c r="E246" s="551" t="str">
        <f t="shared" si="6"/>
        <v>7310010020</v>
      </c>
      <c r="F246" s="551" t="str">
        <f t="shared" si="7"/>
        <v>7310010020</v>
      </c>
    </row>
    <row r="247" spans="1:6">
      <c r="A247" s="28">
        <v>74</v>
      </c>
      <c r="B247" s="28" t="s">
        <v>15</v>
      </c>
      <c r="C247" s="457" t="s">
        <v>12</v>
      </c>
      <c r="D247" s="59">
        <v>10010</v>
      </c>
      <c r="E247" s="551" t="str">
        <f t="shared" si="6"/>
        <v>7410010010</v>
      </c>
      <c r="F247" s="551" t="str">
        <f t="shared" si="7"/>
        <v>7410010010</v>
      </c>
    </row>
    <row r="248" spans="1:6">
      <c r="A248" s="28">
        <v>74</v>
      </c>
      <c r="B248" s="28" t="s">
        <v>15</v>
      </c>
      <c r="C248" s="457" t="s">
        <v>12</v>
      </c>
      <c r="D248" s="59">
        <v>10020</v>
      </c>
      <c r="E248" s="551" t="str">
        <f t="shared" si="6"/>
        <v>7410010020</v>
      </c>
      <c r="F248" s="551" t="str">
        <f t="shared" si="7"/>
        <v>7410010020</v>
      </c>
    </row>
    <row r="249" spans="1:6">
      <c r="A249" s="28">
        <v>75</v>
      </c>
      <c r="B249" s="28" t="s">
        <v>15</v>
      </c>
      <c r="C249" s="457" t="s">
        <v>12</v>
      </c>
      <c r="D249" s="59">
        <v>10010</v>
      </c>
      <c r="E249" s="551" t="str">
        <f t="shared" si="6"/>
        <v>7510010010</v>
      </c>
      <c r="F249" s="551" t="str">
        <f t="shared" si="7"/>
        <v>7510010010</v>
      </c>
    </row>
    <row r="250" spans="1:6">
      <c r="A250" s="28">
        <v>75</v>
      </c>
      <c r="B250" s="28" t="s">
        <v>15</v>
      </c>
      <c r="C250" s="457" t="s">
        <v>12</v>
      </c>
      <c r="D250" s="59">
        <v>10020</v>
      </c>
      <c r="E250" s="551" t="str">
        <f t="shared" si="6"/>
        <v>7510010020</v>
      </c>
      <c r="F250" s="551" t="str">
        <f t="shared" si="7"/>
        <v>7510010020</v>
      </c>
    </row>
    <row r="251" spans="1:6">
      <c r="A251" s="28">
        <v>75</v>
      </c>
      <c r="B251" s="28" t="s">
        <v>15</v>
      </c>
      <c r="C251" s="457" t="s">
        <v>12</v>
      </c>
      <c r="D251" s="59">
        <v>76200</v>
      </c>
      <c r="E251" s="551" t="str">
        <f t="shared" si="6"/>
        <v>7510076200</v>
      </c>
      <c r="F251" s="551" t="str">
        <f t="shared" si="7"/>
        <v>7510076200</v>
      </c>
    </row>
    <row r="252" spans="1:6">
      <c r="A252" s="28">
        <v>76</v>
      </c>
      <c r="B252" s="28" t="s">
        <v>15</v>
      </c>
      <c r="C252" s="457" t="s">
        <v>12</v>
      </c>
      <c r="D252" s="59">
        <v>10010</v>
      </c>
      <c r="E252" s="551" t="str">
        <f t="shared" si="6"/>
        <v>7610010010</v>
      </c>
      <c r="F252" s="551" t="str">
        <f t="shared" si="7"/>
        <v>7610010010</v>
      </c>
    </row>
    <row r="253" spans="1:6">
      <c r="A253" s="28">
        <v>76</v>
      </c>
      <c r="B253" s="28" t="s">
        <v>15</v>
      </c>
      <c r="C253" s="457" t="s">
        <v>12</v>
      </c>
      <c r="D253" s="59">
        <v>10020</v>
      </c>
      <c r="E253" s="551" t="str">
        <f t="shared" si="6"/>
        <v>7610010020</v>
      </c>
      <c r="F253" s="551" t="str">
        <f t="shared" si="7"/>
        <v>7610010020</v>
      </c>
    </row>
    <row r="254" spans="1:6">
      <c r="A254" s="28">
        <v>76</v>
      </c>
      <c r="B254" s="28" t="s">
        <v>94</v>
      </c>
      <c r="C254" s="457" t="s">
        <v>12</v>
      </c>
      <c r="D254" s="59">
        <v>20250</v>
      </c>
      <c r="E254" s="551" t="str">
        <f t="shared" si="6"/>
        <v>7620020250</v>
      </c>
      <c r="F254" s="551" t="str">
        <f t="shared" si="7"/>
        <v>7620020250</v>
      </c>
    </row>
    <row r="255" spans="1:6">
      <c r="A255" s="28">
        <v>77</v>
      </c>
      <c r="B255" s="28" t="s">
        <v>15</v>
      </c>
      <c r="C255" s="457" t="s">
        <v>12</v>
      </c>
      <c r="D255" s="59">
        <v>10010</v>
      </c>
      <c r="E255" s="551" t="str">
        <f t="shared" si="6"/>
        <v>7710010010</v>
      </c>
      <c r="F255" s="551" t="str">
        <f t="shared" si="7"/>
        <v>7710010010</v>
      </c>
    </row>
    <row r="256" spans="1:6">
      <c r="A256" s="28">
        <v>77</v>
      </c>
      <c r="B256" s="28" t="s">
        <v>15</v>
      </c>
      <c r="C256" s="457" t="s">
        <v>12</v>
      </c>
      <c r="D256" s="59">
        <v>10020</v>
      </c>
      <c r="E256" s="551" t="str">
        <f t="shared" si="6"/>
        <v>7710010020</v>
      </c>
      <c r="F256" s="551" t="str">
        <f t="shared" si="7"/>
        <v>7710010020</v>
      </c>
    </row>
    <row r="257" spans="1:6">
      <c r="A257" s="28">
        <v>77</v>
      </c>
      <c r="B257" s="28" t="s">
        <v>15</v>
      </c>
      <c r="C257" s="457" t="s">
        <v>12</v>
      </c>
      <c r="D257" s="59">
        <v>10050</v>
      </c>
      <c r="E257" s="551" t="str">
        <f t="shared" si="6"/>
        <v>7710010050</v>
      </c>
      <c r="F257" s="551" t="str">
        <f t="shared" si="7"/>
        <v>7710010050</v>
      </c>
    </row>
    <row r="258" spans="1:6">
      <c r="A258" s="28">
        <v>77</v>
      </c>
      <c r="B258" s="28" t="s">
        <v>15</v>
      </c>
      <c r="C258" s="457" t="s">
        <v>12</v>
      </c>
      <c r="D258" s="59">
        <v>76100</v>
      </c>
      <c r="E258" s="551" t="str">
        <f t="shared" si="6"/>
        <v>7710076100</v>
      </c>
      <c r="F258" s="551" t="str">
        <f t="shared" si="7"/>
        <v>7710076100</v>
      </c>
    </row>
    <row r="259" spans="1:6">
      <c r="A259" s="28">
        <v>77</v>
      </c>
      <c r="B259" s="28" t="s">
        <v>15</v>
      </c>
      <c r="C259" s="457" t="s">
        <v>12</v>
      </c>
      <c r="D259" s="59">
        <v>76210</v>
      </c>
      <c r="E259" s="551" t="str">
        <f t="shared" si="6"/>
        <v>7710076210</v>
      </c>
      <c r="F259" s="551" t="str">
        <f t="shared" si="7"/>
        <v>7710076210</v>
      </c>
    </row>
    <row r="260" spans="1:6">
      <c r="A260" s="28">
        <v>78</v>
      </c>
      <c r="B260" s="28" t="s">
        <v>15</v>
      </c>
      <c r="C260" s="457" t="s">
        <v>12</v>
      </c>
      <c r="D260" s="59">
        <v>10010</v>
      </c>
      <c r="E260" s="551" t="str">
        <f t="shared" si="6"/>
        <v>7810010010</v>
      </c>
      <c r="F260" s="551" t="str">
        <f t="shared" si="7"/>
        <v>7810010010</v>
      </c>
    </row>
    <row r="261" spans="1:6">
      <c r="A261" s="28">
        <v>78</v>
      </c>
      <c r="B261" s="28" t="s">
        <v>15</v>
      </c>
      <c r="C261" s="457" t="s">
        <v>12</v>
      </c>
      <c r="D261" s="59">
        <v>10020</v>
      </c>
      <c r="E261" s="551" t="str">
        <f t="shared" si="6"/>
        <v>7810010020</v>
      </c>
      <c r="F261" s="551" t="str">
        <f t="shared" si="7"/>
        <v>7810010020</v>
      </c>
    </row>
    <row r="262" spans="1:6">
      <c r="A262" s="28" t="s">
        <v>1907</v>
      </c>
      <c r="B262" s="28" t="s">
        <v>15</v>
      </c>
      <c r="C262" s="457" t="s">
        <v>12</v>
      </c>
      <c r="D262" s="59">
        <v>11010</v>
      </c>
      <c r="E262" s="551" t="str">
        <f t="shared" si="6"/>
        <v>7810011010</v>
      </c>
      <c r="F262" s="551" t="str">
        <f t="shared" si="7"/>
        <v>7810011010</v>
      </c>
    </row>
    <row r="263" spans="1:6">
      <c r="A263" s="28" t="s">
        <v>1907</v>
      </c>
      <c r="B263" s="28" t="s">
        <v>94</v>
      </c>
      <c r="C263" s="457" t="s">
        <v>12</v>
      </c>
      <c r="D263" s="59">
        <v>21340</v>
      </c>
      <c r="E263" s="551" t="str">
        <f t="shared" si="6"/>
        <v>7820021340</v>
      </c>
      <c r="F263" s="551" t="str">
        <f t="shared" si="7"/>
        <v>7820021340</v>
      </c>
    </row>
    <row r="264" spans="1:6">
      <c r="A264" s="28">
        <v>80</v>
      </c>
      <c r="B264" s="28" t="s">
        <v>15</v>
      </c>
      <c r="C264" s="457" t="s">
        <v>12</v>
      </c>
      <c r="D264" s="59">
        <v>10010</v>
      </c>
      <c r="E264" s="551" t="str">
        <f t="shared" si="6"/>
        <v>8010010010</v>
      </c>
      <c r="F264" s="551" t="str">
        <f t="shared" si="7"/>
        <v>8010010010</v>
      </c>
    </row>
    <row r="265" spans="1:6">
      <c r="A265" s="28">
        <v>80</v>
      </c>
      <c r="B265" s="28" t="s">
        <v>15</v>
      </c>
      <c r="C265" s="457" t="s">
        <v>12</v>
      </c>
      <c r="D265" s="59">
        <v>10020</v>
      </c>
      <c r="E265" s="551" t="str">
        <f t="shared" ref="E265:E328" si="8">CONCATENATE(A265,B265,C265,D265)</f>
        <v>8010010020</v>
      </c>
      <c r="F265" s="551" t="str">
        <f t="shared" ref="F265:F328" si="9">TEXT(E265,"0000000000")</f>
        <v>8010010020</v>
      </c>
    </row>
    <row r="266" spans="1:6">
      <c r="A266" s="28">
        <v>80</v>
      </c>
      <c r="B266" s="28" t="s">
        <v>15</v>
      </c>
      <c r="C266" s="457" t="s">
        <v>12</v>
      </c>
      <c r="D266" s="59">
        <v>20050</v>
      </c>
      <c r="E266" s="551" t="str">
        <f t="shared" si="8"/>
        <v>8010020050</v>
      </c>
      <c r="F266" s="551" t="str">
        <f t="shared" si="9"/>
        <v>8010020050</v>
      </c>
    </row>
    <row r="267" spans="1:6">
      <c r="A267" s="28">
        <v>80</v>
      </c>
      <c r="B267" s="28" t="s">
        <v>15</v>
      </c>
      <c r="C267" s="457" t="s">
        <v>12</v>
      </c>
      <c r="D267" s="59">
        <v>76200</v>
      </c>
      <c r="E267" s="551" t="str">
        <f t="shared" si="8"/>
        <v>8010076200</v>
      </c>
      <c r="F267" s="551" t="str">
        <f t="shared" si="9"/>
        <v>8010076200</v>
      </c>
    </row>
    <row r="268" spans="1:6">
      <c r="A268" s="28">
        <v>80</v>
      </c>
      <c r="B268" s="28" t="s">
        <v>15</v>
      </c>
      <c r="C268" s="457" t="s">
        <v>12</v>
      </c>
      <c r="D268" s="59">
        <v>76360</v>
      </c>
      <c r="E268" s="551" t="str">
        <f t="shared" si="8"/>
        <v>8010076360</v>
      </c>
      <c r="F268" s="551" t="str">
        <f t="shared" si="9"/>
        <v>8010076360</v>
      </c>
    </row>
    <row r="269" spans="1:6">
      <c r="A269" s="28">
        <v>81</v>
      </c>
      <c r="B269" s="28" t="s">
        <v>15</v>
      </c>
      <c r="C269" s="457" t="s">
        <v>12</v>
      </c>
      <c r="D269" s="59">
        <v>10010</v>
      </c>
      <c r="E269" s="551" t="str">
        <f t="shared" si="8"/>
        <v>8110010010</v>
      </c>
      <c r="F269" s="551" t="str">
        <f t="shared" si="9"/>
        <v>8110010010</v>
      </c>
    </row>
    <row r="270" spans="1:6">
      <c r="A270" s="28">
        <v>81</v>
      </c>
      <c r="B270" s="28" t="s">
        <v>15</v>
      </c>
      <c r="C270" s="457" t="s">
        <v>12</v>
      </c>
      <c r="D270" s="59">
        <v>10020</v>
      </c>
      <c r="E270" s="551" t="str">
        <f t="shared" si="8"/>
        <v>8110010020</v>
      </c>
      <c r="F270" s="551" t="str">
        <f t="shared" si="9"/>
        <v>8110010020</v>
      </c>
    </row>
    <row r="271" spans="1:6">
      <c r="A271" s="28">
        <v>81</v>
      </c>
      <c r="B271" s="28" t="s">
        <v>15</v>
      </c>
      <c r="C271" s="457" t="s">
        <v>12</v>
      </c>
      <c r="D271" s="59">
        <v>20050</v>
      </c>
      <c r="E271" s="551" t="str">
        <f t="shared" si="8"/>
        <v>8110020050</v>
      </c>
      <c r="F271" s="551" t="str">
        <f t="shared" si="9"/>
        <v>8110020050</v>
      </c>
    </row>
    <row r="272" spans="1:6">
      <c r="A272" s="28">
        <v>81</v>
      </c>
      <c r="B272" s="28" t="s">
        <v>15</v>
      </c>
      <c r="C272" s="457" t="s">
        <v>12</v>
      </c>
      <c r="D272" s="59">
        <v>76200</v>
      </c>
      <c r="E272" s="551" t="str">
        <f t="shared" si="8"/>
        <v>8110076200</v>
      </c>
      <c r="F272" s="551" t="str">
        <f t="shared" si="9"/>
        <v>8110076200</v>
      </c>
    </row>
    <row r="273" spans="1:6">
      <c r="A273" s="28">
        <v>81</v>
      </c>
      <c r="B273" s="28" t="s">
        <v>15</v>
      </c>
      <c r="C273" s="457" t="s">
        <v>12</v>
      </c>
      <c r="D273" s="59">
        <v>76360</v>
      </c>
      <c r="E273" s="551" t="str">
        <f t="shared" si="8"/>
        <v>8110076360</v>
      </c>
      <c r="F273" s="551" t="str">
        <f t="shared" si="9"/>
        <v>8110076360</v>
      </c>
    </row>
    <row r="274" spans="1:6">
      <c r="A274" s="28">
        <v>82</v>
      </c>
      <c r="B274" s="28" t="s">
        <v>15</v>
      </c>
      <c r="C274" s="457" t="s">
        <v>12</v>
      </c>
      <c r="D274" s="59">
        <v>10010</v>
      </c>
      <c r="E274" s="551" t="str">
        <f t="shared" si="8"/>
        <v>8210010010</v>
      </c>
      <c r="F274" s="551" t="str">
        <f t="shared" si="9"/>
        <v>8210010010</v>
      </c>
    </row>
    <row r="275" spans="1:6">
      <c r="A275" s="28">
        <v>82</v>
      </c>
      <c r="B275" s="28" t="s">
        <v>15</v>
      </c>
      <c r="C275" s="457" t="s">
        <v>12</v>
      </c>
      <c r="D275" s="59">
        <v>10020</v>
      </c>
      <c r="E275" s="551" t="str">
        <f t="shared" si="8"/>
        <v>8210010020</v>
      </c>
      <c r="F275" s="551" t="str">
        <f t="shared" si="9"/>
        <v>8210010020</v>
      </c>
    </row>
    <row r="276" spans="1:6">
      <c r="A276" s="28">
        <v>82</v>
      </c>
      <c r="B276" s="28" t="s">
        <v>15</v>
      </c>
      <c r="C276" s="457" t="s">
        <v>12</v>
      </c>
      <c r="D276" s="59">
        <v>20050</v>
      </c>
      <c r="E276" s="551" t="str">
        <f t="shared" si="8"/>
        <v>8210020050</v>
      </c>
      <c r="F276" s="551" t="str">
        <f t="shared" si="9"/>
        <v>8210020050</v>
      </c>
    </row>
    <row r="277" spans="1:6">
      <c r="A277" s="28">
        <v>82</v>
      </c>
      <c r="B277" s="28" t="s">
        <v>15</v>
      </c>
      <c r="C277" s="457" t="s">
        <v>12</v>
      </c>
      <c r="D277" s="59">
        <v>76200</v>
      </c>
      <c r="E277" s="551" t="str">
        <f t="shared" si="8"/>
        <v>8210076200</v>
      </c>
      <c r="F277" s="551" t="str">
        <f t="shared" si="9"/>
        <v>8210076200</v>
      </c>
    </row>
    <row r="278" spans="1:6">
      <c r="A278" s="28">
        <v>82</v>
      </c>
      <c r="B278" s="28" t="s">
        <v>15</v>
      </c>
      <c r="C278" s="457" t="s">
        <v>12</v>
      </c>
      <c r="D278" s="59">
        <v>76360</v>
      </c>
      <c r="E278" s="551" t="str">
        <f t="shared" si="8"/>
        <v>8210076360</v>
      </c>
      <c r="F278" s="551" t="str">
        <f t="shared" si="9"/>
        <v>8210076360</v>
      </c>
    </row>
    <row r="279" spans="1:6">
      <c r="A279" s="28" t="s">
        <v>1173</v>
      </c>
      <c r="B279" s="28" t="s">
        <v>94</v>
      </c>
      <c r="C279" s="457" t="s">
        <v>12</v>
      </c>
      <c r="D279" s="59">
        <v>20200</v>
      </c>
      <c r="E279" s="551" t="str">
        <f t="shared" si="8"/>
        <v>8220020200</v>
      </c>
      <c r="F279" s="551" t="str">
        <f t="shared" si="9"/>
        <v>8220020200</v>
      </c>
    </row>
    <row r="280" spans="1:6">
      <c r="A280" s="28">
        <v>83</v>
      </c>
      <c r="B280" s="28" t="s">
        <v>15</v>
      </c>
      <c r="C280" s="457" t="s">
        <v>12</v>
      </c>
      <c r="D280" s="59">
        <v>10010</v>
      </c>
      <c r="E280" s="551" t="str">
        <f t="shared" si="8"/>
        <v>8310010010</v>
      </c>
      <c r="F280" s="551" t="str">
        <f t="shared" si="9"/>
        <v>8310010010</v>
      </c>
    </row>
    <row r="281" spans="1:6">
      <c r="A281" s="28">
        <v>83</v>
      </c>
      <c r="B281" s="28" t="s">
        <v>15</v>
      </c>
      <c r="C281" s="457" t="s">
        <v>12</v>
      </c>
      <c r="D281" s="59">
        <v>10020</v>
      </c>
      <c r="E281" s="551" t="str">
        <f t="shared" si="8"/>
        <v>8310010020</v>
      </c>
      <c r="F281" s="551" t="str">
        <f t="shared" si="9"/>
        <v>8310010020</v>
      </c>
    </row>
    <row r="282" spans="1:6">
      <c r="A282" s="28">
        <v>83</v>
      </c>
      <c r="B282" s="28" t="s">
        <v>15</v>
      </c>
      <c r="C282" s="457" t="s">
        <v>12</v>
      </c>
      <c r="D282" s="59">
        <v>10050</v>
      </c>
      <c r="E282" s="551" t="str">
        <f t="shared" si="8"/>
        <v>8310010050</v>
      </c>
      <c r="F282" s="551" t="str">
        <f t="shared" si="9"/>
        <v>8310010050</v>
      </c>
    </row>
    <row r="283" spans="1:6">
      <c r="A283" s="28" t="s">
        <v>1184</v>
      </c>
      <c r="B283" s="28" t="s">
        <v>15</v>
      </c>
      <c r="C283" s="457" t="s">
        <v>12</v>
      </c>
      <c r="D283" s="59">
        <v>20050</v>
      </c>
      <c r="E283" s="551" t="str">
        <f t="shared" si="8"/>
        <v>8310020050</v>
      </c>
      <c r="F283" s="551" t="str">
        <f t="shared" si="9"/>
        <v>8310020050</v>
      </c>
    </row>
    <row r="284" spans="1:6">
      <c r="A284" s="28" t="s">
        <v>1184</v>
      </c>
      <c r="B284" s="28" t="s">
        <v>15</v>
      </c>
      <c r="C284" s="457" t="s">
        <v>12</v>
      </c>
      <c r="D284" s="59">
        <v>21040</v>
      </c>
      <c r="E284" s="551" t="str">
        <f t="shared" si="8"/>
        <v>8310021040</v>
      </c>
      <c r="F284" s="551" t="str">
        <f t="shared" si="9"/>
        <v>8310021040</v>
      </c>
    </row>
    <row r="285" spans="1:6">
      <c r="A285" s="28" t="s">
        <v>1184</v>
      </c>
      <c r="B285" s="28" t="s">
        <v>94</v>
      </c>
      <c r="C285" s="457" t="s">
        <v>12</v>
      </c>
      <c r="D285" s="59" t="s">
        <v>379</v>
      </c>
      <c r="E285" s="551" t="str">
        <f t="shared" si="8"/>
        <v>8320020200</v>
      </c>
      <c r="F285" s="551" t="str">
        <f t="shared" si="9"/>
        <v>8320020200</v>
      </c>
    </row>
    <row r="286" spans="1:6">
      <c r="A286" s="28" t="s">
        <v>1184</v>
      </c>
      <c r="B286" s="28" t="s">
        <v>94</v>
      </c>
      <c r="C286" s="457" t="s">
        <v>12</v>
      </c>
      <c r="D286" s="59">
        <v>20780</v>
      </c>
      <c r="E286" s="551" t="str">
        <f t="shared" si="8"/>
        <v>8320020780</v>
      </c>
      <c r="F286" s="551" t="str">
        <f t="shared" si="9"/>
        <v>8320020780</v>
      </c>
    </row>
    <row r="287" spans="1:6">
      <c r="A287" s="28" t="s">
        <v>1184</v>
      </c>
      <c r="B287" s="28" t="s">
        <v>94</v>
      </c>
      <c r="C287" s="457" t="s">
        <v>12</v>
      </c>
      <c r="D287" s="59">
        <v>20950</v>
      </c>
      <c r="E287" s="551" t="str">
        <f t="shared" si="8"/>
        <v>8320020950</v>
      </c>
      <c r="F287" s="551" t="str">
        <f t="shared" si="9"/>
        <v>8320020950</v>
      </c>
    </row>
    <row r="288" spans="1:6">
      <c r="A288" s="28" t="s">
        <v>1184</v>
      </c>
      <c r="B288" s="28" t="s">
        <v>94</v>
      </c>
      <c r="C288" s="457" t="s">
        <v>12</v>
      </c>
      <c r="D288" s="59">
        <v>21120</v>
      </c>
      <c r="E288" s="551" t="str">
        <f t="shared" si="8"/>
        <v>8320021120</v>
      </c>
      <c r="F288" s="551" t="str">
        <f t="shared" si="9"/>
        <v>8320021120</v>
      </c>
    </row>
    <row r="289" spans="1:6">
      <c r="A289" s="28" t="s">
        <v>1184</v>
      </c>
      <c r="B289" s="28" t="s">
        <v>94</v>
      </c>
      <c r="C289" s="457" t="s">
        <v>12</v>
      </c>
      <c r="D289" s="59">
        <v>21310</v>
      </c>
      <c r="E289" s="551" t="str">
        <f t="shared" si="8"/>
        <v>8320021310</v>
      </c>
      <c r="F289" s="551" t="str">
        <f t="shared" si="9"/>
        <v>8320021310</v>
      </c>
    </row>
    <row r="290" spans="1:6">
      <c r="A290" s="28" t="s">
        <v>1184</v>
      </c>
      <c r="B290" s="28" t="s">
        <v>94</v>
      </c>
      <c r="C290" s="457" t="s">
        <v>12</v>
      </c>
      <c r="D290" s="59">
        <v>21320</v>
      </c>
      <c r="E290" s="551" t="str">
        <f t="shared" si="8"/>
        <v>8320021320</v>
      </c>
      <c r="F290" s="551" t="str">
        <f t="shared" si="9"/>
        <v>8320021320</v>
      </c>
    </row>
    <row r="291" spans="1:6">
      <c r="A291" s="28">
        <v>84</v>
      </c>
      <c r="B291" s="28" t="s">
        <v>15</v>
      </c>
      <c r="C291" s="457" t="s">
        <v>12</v>
      </c>
      <c r="D291" s="59">
        <v>10010</v>
      </c>
      <c r="E291" s="551" t="str">
        <f t="shared" si="8"/>
        <v>8410010010</v>
      </c>
      <c r="F291" s="551" t="str">
        <f t="shared" si="9"/>
        <v>8410010010</v>
      </c>
    </row>
    <row r="292" spans="1:6">
      <c r="A292" s="28">
        <v>84</v>
      </c>
      <c r="B292" s="28" t="s">
        <v>15</v>
      </c>
      <c r="C292" s="457" t="s">
        <v>12</v>
      </c>
      <c r="D292" s="59">
        <v>10020</v>
      </c>
      <c r="E292" s="551" t="str">
        <f t="shared" si="8"/>
        <v>8410010020</v>
      </c>
      <c r="F292" s="551" t="str">
        <f t="shared" si="9"/>
        <v>8410010020</v>
      </c>
    </row>
    <row r="293" spans="1:6">
      <c r="A293" s="28">
        <v>84</v>
      </c>
      <c r="B293" s="28" t="s">
        <v>15</v>
      </c>
      <c r="C293" s="457" t="s">
        <v>12</v>
      </c>
      <c r="D293" s="59">
        <v>20050</v>
      </c>
      <c r="E293" s="551" t="str">
        <f t="shared" si="8"/>
        <v>8410020050</v>
      </c>
      <c r="F293" s="551" t="str">
        <f t="shared" si="9"/>
        <v>8410020050</v>
      </c>
    </row>
    <row r="294" spans="1:6">
      <c r="A294" s="28">
        <v>84</v>
      </c>
      <c r="B294" s="28" t="s">
        <v>94</v>
      </c>
      <c r="C294" s="457" t="s">
        <v>12</v>
      </c>
      <c r="D294" s="59" t="s">
        <v>379</v>
      </c>
      <c r="E294" s="551" t="str">
        <f t="shared" si="8"/>
        <v>8420020200</v>
      </c>
      <c r="F294" s="551" t="str">
        <f t="shared" si="9"/>
        <v>8420020200</v>
      </c>
    </row>
    <row r="295" spans="1:6">
      <c r="A295" s="28">
        <v>84</v>
      </c>
      <c r="B295" s="28" t="s">
        <v>94</v>
      </c>
      <c r="C295" s="457" t="s">
        <v>12</v>
      </c>
      <c r="D295" s="59">
        <v>20740</v>
      </c>
      <c r="E295" s="551" t="str">
        <f t="shared" si="8"/>
        <v>8420020740</v>
      </c>
      <c r="F295" s="551" t="str">
        <f t="shared" si="9"/>
        <v>8420020740</v>
      </c>
    </row>
    <row r="296" spans="1:6">
      <c r="A296" s="28">
        <v>84</v>
      </c>
      <c r="B296" s="28" t="s">
        <v>94</v>
      </c>
      <c r="C296" s="457" t="s">
        <v>12</v>
      </c>
      <c r="D296" s="59">
        <v>21100</v>
      </c>
      <c r="E296" s="551" t="str">
        <f t="shared" si="8"/>
        <v>8420021100</v>
      </c>
      <c r="F296" s="551" t="str">
        <f t="shared" si="9"/>
        <v>8420021100</v>
      </c>
    </row>
    <row r="297" spans="1:6">
      <c r="A297" s="28">
        <v>84</v>
      </c>
      <c r="B297" s="28" t="s">
        <v>94</v>
      </c>
      <c r="C297" s="457" t="s">
        <v>12</v>
      </c>
      <c r="D297" s="59">
        <v>21210</v>
      </c>
      <c r="E297" s="551" t="str">
        <f t="shared" si="8"/>
        <v>8420021210</v>
      </c>
      <c r="F297" s="551" t="str">
        <f t="shared" si="9"/>
        <v>8420021210</v>
      </c>
    </row>
    <row r="298" spans="1:6">
      <c r="A298" s="28" t="s">
        <v>1605</v>
      </c>
      <c r="B298" s="28" t="s">
        <v>94</v>
      </c>
      <c r="C298" s="457" t="s">
        <v>12</v>
      </c>
      <c r="D298" s="59">
        <v>21330</v>
      </c>
      <c r="E298" s="551" t="str">
        <f t="shared" si="8"/>
        <v>8420021330</v>
      </c>
      <c r="F298" s="551" t="str">
        <f t="shared" si="9"/>
        <v>8420021330</v>
      </c>
    </row>
    <row r="299" spans="1:6">
      <c r="A299" s="28">
        <v>85</v>
      </c>
      <c r="B299" s="28" t="s">
        <v>15</v>
      </c>
      <c r="C299" s="457" t="s">
        <v>12</v>
      </c>
      <c r="D299" s="59">
        <v>10010</v>
      </c>
      <c r="E299" s="551" t="str">
        <f t="shared" si="8"/>
        <v>8510010010</v>
      </c>
      <c r="F299" s="551" t="str">
        <f t="shared" si="9"/>
        <v>8510010010</v>
      </c>
    </row>
    <row r="300" spans="1:6">
      <c r="A300" s="28">
        <v>85</v>
      </c>
      <c r="B300" s="28" t="s">
        <v>15</v>
      </c>
      <c r="C300" s="457" t="s">
        <v>12</v>
      </c>
      <c r="D300" s="59">
        <v>10020</v>
      </c>
      <c r="E300" s="551" t="str">
        <f t="shared" si="8"/>
        <v>8510010020</v>
      </c>
      <c r="F300" s="551" t="str">
        <f t="shared" si="9"/>
        <v>8510010020</v>
      </c>
    </row>
    <row r="301" spans="1:6">
      <c r="A301" s="28">
        <v>85</v>
      </c>
      <c r="B301" s="28" t="s">
        <v>15</v>
      </c>
      <c r="C301" s="457" t="s">
        <v>12</v>
      </c>
      <c r="D301" s="59">
        <v>10050</v>
      </c>
      <c r="E301" s="551" t="str">
        <f t="shared" si="8"/>
        <v>8510010050</v>
      </c>
      <c r="F301" s="551" t="str">
        <f t="shared" si="9"/>
        <v>8510010050</v>
      </c>
    </row>
    <row r="302" spans="1:6">
      <c r="A302" s="28" t="s">
        <v>1599</v>
      </c>
      <c r="B302" s="28" t="s">
        <v>15</v>
      </c>
      <c r="C302" s="457" t="s">
        <v>12</v>
      </c>
      <c r="D302" s="59">
        <v>10010</v>
      </c>
      <c r="E302" s="551" t="str">
        <f t="shared" si="8"/>
        <v>8610010010</v>
      </c>
      <c r="F302" s="551" t="str">
        <f t="shared" si="9"/>
        <v>8610010010</v>
      </c>
    </row>
    <row r="303" spans="1:6">
      <c r="A303" s="28" t="s">
        <v>1599</v>
      </c>
      <c r="B303" s="28" t="s">
        <v>15</v>
      </c>
      <c r="C303" s="457" t="s">
        <v>12</v>
      </c>
      <c r="D303" s="59">
        <v>10020</v>
      </c>
      <c r="E303" s="551" t="str">
        <f t="shared" si="8"/>
        <v>8610010020</v>
      </c>
      <c r="F303" s="551" t="str">
        <f t="shared" si="9"/>
        <v>8610010020</v>
      </c>
    </row>
    <row r="304" spans="1:6">
      <c r="A304" s="84" t="s">
        <v>1600</v>
      </c>
      <c r="B304" s="84" t="s">
        <v>15</v>
      </c>
      <c r="C304" s="301" t="s">
        <v>12</v>
      </c>
      <c r="D304" s="305">
        <v>10050</v>
      </c>
      <c r="E304" s="551" t="str">
        <f t="shared" si="8"/>
        <v>9810010050</v>
      </c>
      <c r="F304" s="551" t="str">
        <f t="shared" si="9"/>
        <v>9810010050</v>
      </c>
    </row>
    <row r="305" spans="1:6">
      <c r="A305" s="446" t="s">
        <v>1600</v>
      </c>
      <c r="B305" s="446" t="s">
        <v>15</v>
      </c>
      <c r="C305" s="447" t="s">
        <v>12</v>
      </c>
      <c r="D305" s="448">
        <v>20020</v>
      </c>
      <c r="E305" s="551" t="str">
        <f t="shared" si="8"/>
        <v>9810020020</v>
      </c>
      <c r="F305" s="551" t="str">
        <f t="shared" si="9"/>
        <v>9810020020</v>
      </c>
    </row>
    <row r="306" spans="1:6">
      <c r="A306" s="28" t="s">
        <v>1600</v>
      </c>
      <c r="B306" s="28" t="s">
        <v>15</v>
      </c>
      <c r="C306" s="457" t="s">
        <v>12</v>
      </c>
      <c r="D306" s="59">
        <v>20110</v>
      </c>
      <c r="E306" s="551" t="str">
        <f t="shared" si="8"/>
        <v>9810020110</v>
      </c>
      <c r="F306" s="551" t="str">
        <f t="shared" si="9"/>
        <v>9810020110</v>
      </c>
    </row>
    <row r="307" spans="1:6">
      <c r="A307" s="84" t="s">
        <v>1600</v>
      </c>
      <c r="B307" s="84" t="s">
        <v>15</v>
      </c>
      <c r="C307" s="301" t="s">
        <v>12</v>
      </c>
      <c r="D307" s="305">
        <v>20750</v>
      </c>
      <c r="E307" s="551" t="str">
        <f t="shared" si="8"/>
        <v>9810020750</v>
      </c>
      <c r="F307" s="551" t="str">
        <f t="shared" si="9"/>
        <v>9810020750</v>
      </c>
    </row>
    <row r="308" spans="1:6">
      <c r="A308" s="28" t="s">
        <v>1600</v>
      </c>
      <c r="B308" s="28" t="s">
        <v>15</v>
      </c>
      <c r="C308" s="457" t="s">
        <v>12</v>
      </c>
      <c r="D308" s="59">
        <v>20910</v>
      </c>
      <c r="E308" s="551" t="str">
        <f t="shared" si="8"/>
        <v>9810020910</v>
      </c>
      <c r="F308" s="551" t="str">
        <f t="shared" si="9"/>
        <v>9810020910</v>
      </c>
    </row>
    <row r="309" spans="1:6">
      <c r="A309" s="14" t="s">
        <v>1594</v>
      </c>
      <c r="B309" s="14" t="s">
        <v>94</v>
      </c>
      <c r="C309" s="440" t="s">
        <v>12</v>
      </c>
      <c r="D309" s="440" t="s">
        <v>2227</v>
      </c>
      <c r="E309" s="551" t="str">
        <f t="shared" si="8"/>
        <v>7220020950</v>
      </c>
      <c r="F309" s="551" t="str">
        <f t="shared" si="9"/>
        <v>7220020950</v>
      </c>
    </row>
    <row r="310" spans="1:6">
      <c r="A310" s="446" t="s">
        <v>1600</v>
      </c>
      <c r="B310" s="446" t="s">
        <v>15</v>
      </c>
      <c r="C310" s="447" t="s">
        <v>12</v>
      </c>
      <c r="D310" s="448">
        <v>21150</v>
      </c>
      <c r="E310" s="551" t="str">
        <f t="shared" si="8"/>
        <v>9810021150</v>
      </c>
      <c r="F310" s="551" t="str">
        <f t="shared" si="9"/>
        <v>9810021150</v>
      </c>
    </row>
    <row r="311" spans="1:6">
      <c r="A311" s="446" t="s">
        <v>1600</v>
      </c>
      <c r="B311" s="446" t="s">
        <v>15</v>
      </c>
      <c r="C311" s="447" t="s">
        <v>12</v>
      </c>
      <c r="D311" s="448">
        <v>21170</v>
      </c>
      <c r="E311" s="551" t="str">
        <f t="shared" si="8"/>
        <v>9810021170</v>
      </c>
      <c r="F311" s="551" t="str">
        <f t="shared" si="9"/>
        <v>9810021170</v>
      </c>
    </row>
    <row r="312" spans="1:6">
      <c r="A312" s="28" t="s">
        <v>1600</v>
      </c>
      <c r="B312" s="28" t="s">
        <v>15</v>
      </c>
      <c r="C312" s="457" t="s">
        <v>12</v>
      </c>
      <c r="D312" s="59">
        <v>21350</v>
      </c>
      <c r="E312" s="551" t="str">
        <f t="shared" si="8"/>
        <v>9810021350</v>
      </c>
      <c r="F312" s="551" t="str">
        <f t="shared" si="9"/>
        <v>9810021350</v>
      </c>
    </row>
    <row r="313" spans="1:6">
      <c r="A313" s="28" t="s">
        <v>1600</v>
      </c>
      <c r="B313" s="28" t="s">
        <v>15</v>
      </c>
      <c r="C313" s="457" t="s">
        <v>12</v>
      </c>
      <c r="D313" s="59">
        <v>21360</v>
      </c>
      <c r="E313" s="551" t="str">
        <f t="shared" si="8"/>
        <v>9810021360</v>
      </c>
      <c r="F313" s="551" t="str">
        <f t="shared" si="9"/>
        <v>9810021360</v>
      </c>
    </row>
    <row r="314" spans="1:6">
      <c r="A314" s="28" t="s">
        <v>1600</v>
      </c>
      <c r="B314" s="28" t="s">
        <v>15</v>
      </c>
      <c r="C314" s="457" t="s">
        <v>12</v>
      </c>
      <c r="D314" s="59">
        <v>51200</v>
      </c>
      <c r="E314" s="551" t="str">
        <f t="shared" si="8"/>
        <v>9810051200</v>
      </c>
      <c r="F314" s="551" t="str">
        <f t="shared" si="9"/>
        <v>9810051200</v>
      </c>
    </row>
    <row r="315" spans="1:6">
      <c r="A315" s="446" t="s">
        <v>1600</v>
      </c>
      <c r="B315" s="446" t="s">
        <v>15</v>
      </c>
      <c r="C315" s="447" t="s">
        <v>12</v>
      </c>
      <c r="D315" s="448">
        <v>76610</v>
      </c>
      <c r="E315" s="551" t="str">
        <f t="shared" si="8"/>
        <v>9810076610</v>
      </c>
      <c r="F315" s="551" t="str">
        <f t="shared" si="9"/>
        <v>9810076610</v>
      </c>
    </row>
    <row r="316" spans="1:6">
      <c r="A316" s="440" t="s">
        <v>1600</v>
      </c>
      <c r="B316" s="440" t="s">
        <v>94</v>
      </c>
      <c r="C316" s="440" t="s">
        <v>12</v>
      </c>
      <c r="D316" s="440" t="s">
        <v>414</v>
      </c>
      <c r="E316" s="551" t="str">
        <f t="shared" si="8"/>
        <v>9820020130</v>
      </c>
      <c r="F316" s="551" t="str">
        <f t="shared" si="9"/>
        <v>9820020130</v>
      </c>
    </row>
    <row r="317" spans="1:6">
      <c r="A317" s="440" t="s">
        <v>1600</v>
      </c>
      <c r="B317" s="440" t="s">
        <v>94</v>
      </c>
      <c r="C317" s="440" t="s">
        <v>12</v>
      </c>
      <c r="D317" s="440" t="s">
        <v>374</v>
      </c>
      <c r="E317" s="551" t="str">
        <f t="shared" si="8"/>
        <v>9820020190</v>
      </c>
      <c r="F317" s="551" t="str">
        <f t="shared" si="9"/>
        <v>9820020190</v>
      </c>
    </row>
    <row r="318" spans="1:6">
      <c r="A318" s="440" t="s">
        <v>1600</v>
      </c>
      <c r="B318" s="440" t="s">
        <v>94</v>
      </c>
      <c r="C318" s="440" t="s">
        <v>12</v>
      </c>
      <c r="D318" s="440" t="s">
        <v>472</v>
      </c>
      <c r="E318" s="551" t="str">
        <f t="shared" si="8"/>
        <v>9820020280</v>
      </c>
      <c r="F318" s="551" t="str">
        <f t="shared" si="9"/>
        <v>9820020280</v>
      </c>
    </row>
    <row r="319" spans="1:6">
      <c r="A319" s="440" t="s">
        <v>1600</v>
      </c>
      <c r="B319" s="440" t="s">
        <v>94</v>
      </c>
      <c r="C319" s="440" t="s">
        <v>12</v>
      </c>
      <c r="D319" s="440" t="s">
        <v>463</v>
      </c>
      <c r="E319" s="551" t="str">
        <f t="shared" si="8"/>
        <v>9820020290</v>
      </c>
      <c r="F319" s="551" t="str">
        <f t="shared" si="9"/>
        <v>9820020290</v>
      </c>
    </row>
    <row r="320" spans="1:6">
      <c r="A320" s="440" t="s">
        <v>1600</v>
      </c>
      <c r="B320" s="440" t="s">
        <v>94</v>
      </c>
      <c r="C320" s="440" t="s">
        <v>12</v>
      </c>
      <c r="D320" s="440" t="s">
        <v>477</v>
      </c>
      <c r="E320" s="551" t="str">
        <f t="shared" si="8"/>
        <v>9820020300</v>
      </c>
      <c r="F320" s="551" t="str">
        <f t="shared" si="9"/>
        <v>9820020300</v>
      </c>
    </row>
    <row r="321" spans="1:6">
      <c r="A321" s="440" t="s">
        <v>1600</v>
      </c>
      <c r="B321" s="440" t="s">
        <v>94</v>
      </c>
      <c r="C321" s="440" t="s">
        <v>12</v>
      </c>
      <c r="D321" s="440" t="s">
        <v>503</v>
      </c>
      <c r="E321" s="551" t="str">
        <f t="shared" si="8"/>
        <v>9820020390</v>
      </c>
      <c r="F321" s="551" t="str">
        <f t="shared" si="9"/>
        <v>9820020390</v>
      </c>
    </row>
    <row r="322" spans="1:6">
      <c r="A322" s="440" t="s">
        <v>1600</v>
      </c>
      <c r="B322" s="440" t="s">
        <v>94</v>
      </c>
      <c r="C322" s="440" t="s">
        <v>12</v>
      </c>
      <c r="D322" s="440" t="s">
        <v>1877</v>
      </c>
      <c r="E322" s="551" t="str">
        <f t="shared" si="8"/>
        <v>9820020530</v>
      </c>
      <c r="F322" s="551" t="str">
        <f t="shared" si="9"/>
        <v>9820020530</v>
      </c>
    </row>
    <row r="323" spans="1:6">
      <c r="A323" s="440" t="s">
        <v>1600</v>
      </c>
      <c r="B323" s="440" t="s">
        <v>94</v>
      </c>
      <c r="C323" s="440" t="s">
        <v>12</v>
      </c>
      <c r="D323" s="440" t="s">
        <v>112</v>
      </c>
      <c r="E323" s="551" t="str">
        <f t="shared" si="8"/>
        <v>9820020560</v>
      </c>
      <c r="F323" s="551" t="str">
        <f t="shared" si="9"/>
        <v>9820020560</v>
      </c>
    </row>
    <row r="324" spans="1:6">
      <c r="A324" s="440" t="s">
        <v>1600</v>
      </c>
      <c r="B324" s="440" t="s">
        <v>94</v>
      </c>
      <c r="C324" s="440" t="s">
        <v>12</v>
      </c>
      <c r="D324" s="440" t="s">
        <v>445</v>
      </c>
      <c r="E324" s="551" t="str">
        <f t="shared" si="8"/>
        <v>9820020570</v>
      </c>
      <c r="F324" s="551" t="str">
        <f t="shared" si="9"/>
        <v>9820020570</v>
      </c>
    </row>
    <row r="325" spans="1:6">
      <c r="A325" s="440" t="s">
        <v>1600</v>
      </c>
      <c r="B325" s="440" t="s">
        <v>94</v>
      </c>
      <c r="C325" s="440" t="s">
        <v>12</v>
      </c>
      <c r="D325" s="440" t="s">
        <v>482</v>
      </c>
      <c r="E325" s="551" t="str">
        <f t="shared" si="8"/>
        <v>9820020780</v>
      </c>
      <c r="F325" s="551" t="str">
        <f t="shared" si="9"/>
        <v>9820020780</v>
      </c>
    </row>
    <row r="326" spans="1:6">
      <c r="A326" s="440" t="s">
        <v>1600</v>
      </c>
      <c r="B326" s="440" t="s">
        <v>94</v>
      </c>
      <c r="C326" s="440" t="s">
        <v>12</v>
      </c>
      <c r="D326" s="440" t="s">
        <v>492</v>
      </c>
      <c r="E326" s="551" t="str">
        <f t="shared" si="8"/>
        <v>9820020800</v>
      </c>
      <c r="F326" s="551" t="str">
        <f t="shared" si="9"/>
        <v>9820020800</v>
      </c>
    </row>
    <row r="327" spans="1:6">
      <c r="A327" s="454" t="s">
        <v>1600</v>
      </c>
      <c r="B327" s="454" t="s">
        <v>94</v>
      </c>
      <c r="C327" s="454" t="s">
        <v>12</v>
      </c>
      <c r="D327" s="454" t="s">
        <v>1880</v>
      </c>
      <c r="E327" s="551" t="str">
        <f t="shared" si="8"/>
        <v>9820021340</v>
      </c>
      <c r="F327" s="551" t="str">
        <f t="shared" si="9"/>
        <v>9820021340</v>
      </c>
    </row>
    <row r="328" spans="1:6">
      <c r="A328" s="442" t="s">
        <v>1600</v>
      </c>
      <c r="B328" s="442" t="s">
        <v>94</v>
      </c>
      <c r="C328" s="442" t="s">
        <v>12</v>
      </c>
      <c r="D328" s="442" t="s">
        <v>101</v>
      </c>
      <c r="E328" s="551" t="str">
        <f t="shared" si="8"/>
        <v>9820040010</v>
      </c>
      <c r="F328" s="551" t="str">
        <f t="shared" si="9"/>
        <v>9820040010</v>
      </c>
    </row>
    <row r="329" spans="1:6">
      <c r="A329" s="440" t="s">
        <v>1600</v>
      </c>
      <c r="B329" s="440" t="s">
        <v>94</v>
      </c>
      <c r="C329" s="440" t="s">
        <v>12</v>
      </c>
      <c r="D329" s="440" t="s">
        <v>439</v>
      </c>
      <c r="E329" s="551" t="str">
        <f t="shared" ref="E329:E336" si="10">CONCATENATE(A329,B329,C329,D329)</f>
        <v>9820060090</v>
      </c>
      <c r="F329" s="551" t="str">
        <f t="shared" ref="F329:F336" si="11">TEXT(E329,"0000000000")</f>
        <v>9820060090</v>
      </c>
    </row>
    <row r="330" spans="1:6">
      <c r="A330" s="440" t="s">
        <v>1600</v>
      </c>
      <c r="B330" s="440" t="s">
        <v>94</v>
      </c>
      <c r="C330" s="440" t="s">
        <v>12</v>
      </c>
      <c r="D330" s="440" t="s">
        <v>1561</v>
      </c>
      <c r="E330" s="551" t="str">
        <f t="shared" si="10"/>
        <v>9820076470</v>
      </c>
      <c r="F330" s="551" t="str">
        <f t="shared" si="11"/>
        <v>9820076470</v>
      </c>
    </row>
    <row r="331" spans="1:6">
      <c r="A331" s="440" t="s">
        <v>1600</v>
      </c>
      <c r="B331" s="440" t="s">
        <v>94</v>
      </c>
      <c r="C331" s="440" t="s">
        <v>12</v>
      </c>
      <c r="D331" s="440" t="s">
        <v>1573</v>
      </c>
      <c r="E331" s="551" t="str">
        <f t="shared" si="10"/>
        <v>9820076910</v>
      </c>
      <c r="F331" s="551" t="str">
        <f t="shared" si="11"/>
        <v>9820076910</v>
      </c>
    </row>
    <row r="332" spans="1:6">
      <c r="A332" s="440" t="s">
        <v>1600</v>
      </c>
      <c r="B332" s="440" t="s">
        <v>94</v>
      </c>
      <c r="C332" s="440" t="s">
        <v>12</v>
      </c>
      <c r="D332" s="440" t="s">
        <v>1881</v>
      </c>
      <c r="E332" s="551" t="str">
        <f t="shared" si="10"/>
        <v>9820080020</v>
      </c>
      <c r="F332" s="551" t="str">
        <f t="shared" si="11"/>
        <v>9820080020</v>
      </c>
    </row>
    <row r="333" spans="1:6">
      <c r="A333" s="440" t="s">
        <v>1600</v>
      </c>
      <c r="B333" s="440" t="s">
        <v>94</v>
      </c>
      <c r="C333" s="440" t="s">
        <v>12</v>
      </c>
      <c r="D333" s="440" t="s">
        <v>1882</v>
      </c>
      <c r="E333" s="551" t="str">
        <f t="shared" si="10"/>
        <v>9820080080</v>
      </c>
      <c r="F333" s="551" t="str">
        <f t="shared" si="11"/>
        <v>9820080080</v>
      </c>
    </row>
    <row r="334" spans="1:6">
      <c r="A334" s="440" t="s">
        <v>1600</v>
      </c>
      <c r="B334" s="440" t="s">
        <v>94</v>
      </c>
      <c r="C334" s="440" t="s">
        <v>12</v>
      </c>
      <c r="D334" s="440" t="s">
        <v>1547</v>
      </c>
      <c r="E334" s="551" t="str">
        <f t="shared" si="10"/>
        <v>98200L1122</v>
      </c>
      <c r="F334" s="551" t="str">
        <f t="shared" si="11"/>
        <v>98200L1122</v>
      </c>
    </row>
    <row r="335" spans="1:6">
      <c r="A335" s="440" t="s">
        <v>1600</v>
      </c>
      <c r="B335" s="440" t="s">
        <v>94</v>
      </c>
      <c r="C335" s="440" t="s">
        <v>12</v>
      </c>
      <c r="D335" s="440" t="s">
        <v>1563</v>
      </c>
      <c r="E335" s="551" t="str">
        <f t="shared" si="10"/>
        <v>98200S6470</v>
      </c>
      <c r="F335" s="551" t="str">
        <f t="shared" si="11"/>
        <v>98200S6470</v>
      </c>
    </row>
    <row r="336" spans="1:6">
      <c r="A336" s="440" t="s">
        <v>1600</v>
      </c>
      <c r="B336" s="440" t="s">
        <v>94</v>
      </c>
      <c r="C336" s="440" t="s">
        <v>12</v>
      </c>
      <c r="D336" s="440" t="s">
        <v>1574</v>
      </c>
      <c r="E336" s="551" t="str">
        <f t="shared" si="10"/>
        <v>98200S6910</v>
      </c>
      <c r="F336" s="551" t="str">
        <f t="shared" si="11"/>
        <v>98200S6910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E342"/>
  <sheetViews>
    <sheetView topLeftCell="A319" workbookViewId="0">
      <selection activeCell="E342" sqref="E342"/>
    </sheetView>
  </sheetViews>
  <sheetFormatPr defaultRowHeight="12.75"/>
  <cols>
    <col min="1" max="1" width="22.28515625" style="464" customWidth="1"/>
    <col min="2" max="2" width="14.28515625" customWidth="1"/>
    <col min="4" max="4" width="13.140625" customWidth="1"/>
  </cols>
  <sheetData>
    <row r="1" spans="1:5">
      <c r="D1" s="677"/>
    </row>
    <row r="2" spans="1:5">
      <c r="D2" s="677"/>
    </row>
    <row r="3" spans="1:5">
      <c r="D3" s="684"/>
    </row>
    <row r="4" spans="1:5">
      <c r="D4" s="683"/>
    </row>
    <row r="5" spans="1:5">
      <c r="D5" s="682"/>
    </row>
    <row r="6" spans="1:5">
      <c r="D6" s="682"/>
    </row>
    <row r="7" spans="1:5">
      <c r="A7" s="464" t="s">
        <v>2360</v>
      </c>
      <c r="D7" t="s">
        <v>2398</v>
      </c>
    </row>
    <row r="8" spans="1:5" ht="15.75">
      <c r="A8" s="464" t="s">
        <v>1908</v>
      </c>
      <c r="B8" s="556">
        <f>IFERROR(MATCH($A8,$D$8:$D$1000,0),"НЕ НАЙДЕН")</f>
        <v>1</v>
      </c>
      <c r="D8" s="681" t="s">
        <v>1908</v>
      </c>
      <c r="E8" s="556">
        <f>IFERROR(MATCH($D8,$A$8:$A$1000,0),"НЕ НАЙДЕН")</f>
        <v>1</v>
      </c>
    </row>
    <row r="9" spans="1:5" ht="15.75">
      <c r="A9" s="464" t="s">
        <v>1909</v>
      </c>
      <c r="B9" s="556">
        <f t="shared" ref="B9:B72" si="0">IFERROR(MATCH($A9,$D$8:$D$1000,0),"НЕ НАЙДЕН")</f>
        <v>2</v>
      </c>
      <c r="D9" s="681" t="s">
        <v>1909</v>
      </c>
      <c r="E9" s="556">
        <f t="shared" ref="E9:E72" si="1">IFERROR(MATCH($D9,$A$8:$A$1000,0),"НЕ НАЙДЕН")</f>
        <v>2</v>
      </c>
    </row>
    <row r="10" spans="1:5" ht="15.75">
      <c r="A10" s="464" t="s">
        <v>1910</v>
      </c>
      <c r="B10" s="556">
        <f t="shared" si="0"/>
        <v>3</v>
      </c>
      <c r="D10" s="681" t="s">
        <v>1910</v>
      </c>
      <c r="E10" s="556">
        <f t="shared" si="1"/>
        <v>3</v>
      </c>
    </row>
    <row r="11" spans="1:5" ht="15.75">
      <c r="A11" s="464" t="s">
        <v>1911</v>
      </c>
      <c r="B11" s="556">
        <f t="shared" si="0"/>
        <v>4</v>
      </c>
      <c r="D11" s="681" t="s">
        <v>1911</v>
      </c>
      <c r="E11" s="556">
        <f t="shared" si="1"/>
        <v>4</v>
      </c>
    </row>
    <row r="12" spans="1:5" ht="15.75">
      <c r="A12" s="464" t="s">
        <v>1912</v>
      </c>
      <c r="B12" s="556">
        <f t="shared" si="0"/>
        <v>5</v>
      </c>
      <c r="D12" s="681" t="s">
        <v>1912</v>
      </c>
      <c r="E12" s="556">
        <f t="shared" si="1"/>
        <v>5</v>
      </c>
    </row>
    <row r="13" spans="1:5" ht="15.75">
      <c r="A13" s="464" t="s">
        <v>1913</v>
      </c>
      <c r="B13" s="556">
        <f t="shared" si="0"/>
        <v>6</v>
      </c>
      <c r="D13" s="681" t="s">
        <v>1913</v>
      </c>
      <c r="E13" s="556">
        <f t="shared" si="1"/>
        <v>6</v>
      </c>
    </row>
    <row r="14" spans="1:5" ht="15.75">
      <c r="A14" s="464" t="s">
        <v>1914</v>
      </c>
      <c r="B14" s="556">
        <f t="shared" si="0"/>
        <v>7</v>
      </c>
      <c r="D14" s="681" t="s">
        <v>1914</v>
      </c>
      <c r="E14" s="556">
        <f t="shared" si="1"/>
        <v>7</v>
      </c>
    </row>
    <row r="15" spans="1:5" ht="15.75">
      <c r="A15" s="464" t="s">
        <v>1915</v>
      </c>
      <c r="B15" s="556">
        <f t="shared" si="0"/>
        <v>8</v>
      </c>
      <c r="D15" s="681" t="s">
        <v>1915</v>
      </c>
      <c r="E15" s="556">
        <f t="shared" si="1"/>
        <v>8</v>
      </c>
    </row>
    <row r="16" spans="1:5" ht="15.75">
      <c r="A16" s="464" t="s">
        <v>2577</v>
      </c>
      <c r="B16" s="556">
        <f t="shared" si="0"/>
        <v>9</v>
      </c>
      <c r="D16" s="681" t="s">
        <v>2577</v>
      </c>
      <c r="E16" s="556">
        <f t="shared" si="1"/>
        <v>9</v>
      </c>
    </row>
    <row r="17" spans="1:5" ht="15.75">
      <c r="A17" s="464" t="s">
        <v>1916</v>
      </c>
      <c r="B17" s="556">
        <f t="shared" si="0"/>
        <v>10</v>
      </c>
      <c r="D17" s="681" t="s">
        <v>1916</v>
      </c>
      <c r="E17" s="556">
        <f t="shared" si="1"/>
        <v>10</v>
      </c>
    </row>
    <row r="18" spans="1:5" ht="15.75">
      <c r="A18" s="464" t="s">
        <v>2474</v>
      </c>
      <c r="B18" s="556">
        <f t="shared" si="0"/>
        <v>11</v>
      </c>
      <c r="D18" s="681" t="s">
        <v>2474</v>
      </c>
      <c r="E18" s="556">
        <f t="shared" si="1"/>
        <v>11</v>
      </c>
    </row>
    <row r="19" spans="1:5" ht="15.75">
      <c r="A19" s="464" t="s">
        <v>1917</v>
      </c>
      <c r="B19" s="556">
        <f t="shared" si="0"/>
        <v>12</v>
      </c>
      <c r="D19" s="681" t="s">
        <v>1917</v>
      </c>
      <c r="E19" s="556">
        <f t="shared" si="1"/>
        <v>12</v>
      </c>
    </row>
    <row r="20" spans="1:5" ht="15.75">
      <c r="A20" s="464" t="s">
        <v>1918</v>
      </c>
      <c r="B20" s="556">
        <f t="shared" si="0"/>
        <v>13</v>
      </c>
      <c r="D20" s="681" t="s">
        <v>1918</v>
      </c>
      <c r="E20" s="556">
        <f t="shared" si="1"/>
        <v>13</v>
      </c>
    </row>
    <row r="21" spans="1:5" ht="15.75">
      <c r="A21" s="464" t="s">
        <v>1919</v>
      </c>
      <c r="B21" s="556">
        <f t="shared" si="0"/>
        <v>14</v>
      </c>
      <c r="D21" s="681" t="s">
        <v>1919</v>
      </c>
      <c r="E21" s="556">
        <f t="shared" si="1"/>
        <v>14</v>
      </c>
    </row>
    <row r="22" spans="1:5" ht="15.75">
      <c r="A22" s="464" t="s">
        <v>1920</v>
      </c>
      <c r="B22" s="556">
        <f t="shared" si="0"/>
        <v>15</v>
      </c>
      <c r="D22" s="681" t="s">
        <v>1920</v>
      </c>
      <c r="E22" s="556">
        <f t="shared" si="1"/>
        <v>15</v>
      </c>
    </row>
    <row r="23" spans="1:5" ht="15.75">
      <c r="A23" s="464" t="s">
        <v>1921</v>
      </c>
      <c r="B23" s="556">
        <f t="shared" si="0"/>
        <v>16</v>
      </c>
      <c r="D23" s="681" t="s">
        <v>1921</v>
      </c>
      <c r="E23" s="556">
        <f t="shared" si="1"/>
        <v>16</v>
      </c>
    </row>
    <row r="24" spans="1:5" ht="15.75">
      <c r="A24" s="464" t="s">
        <v>1922</v>
      </c>
      <c r="B24" s="556">
        <f t="shared" si="0"/>
        <v>17</v>
      </c>
      <c r="D24" s="681" t="s">
        <v>1922</v>
      </c>
      <c r="E24" s="556">
        <f t="shared" si="1"/>
        <v>17</v>
      </c>
    </row>
    <row r="25" spans="1:5" ht="15.75">
      <c r="A25" s="464" t="s">
        <v>1923</v>
      </c>
      <c r="B25" s="556">
        <f t="shared" si="0"/>
        <v>18</v>
      </c>
      <c r="D25" s="681" t="s">
        <v>1923</v>
      </c>
      <c r="E25" s="556">
        <f t="shared" si="1"/>
        <v>18</v>
      </c>
    </row>
    <row r="26" spans="1:5" ht="15.75">
      <c r="A26" s="464" t="s">
        <v>1924</v>
      </c>
      <c r="B26" s="556">
        <f t="shared" si="0"/>
        <v>19</v>
      </c>
      <c r="D26" s="681" t="s">
        <v>1924</v>
      </c>
      <c r="E26" s="556">
        <f t="shared" si="1"/>
        <v>19</v>
      </c>
    </row>
    <row r="27" spans="1:5" ht="15.75">
      <c r="A27" s="464" t="s">
        <v>1925</v>
      </c>
      <c r="B27" s="556">
        <f t="shared" si="0"/>
        <v>20</v>
      </c>
      <c r="D27" s="681" t="s">
        <v>1925</v>
      </c>
      <c r="E27" s="556">
        <f t="shared" si="1"/>
        <v>20</v>
      </c>
    </row>
    <row r="28" spans="1:5" ht="15.75">
      <c r="A28" s="464" t="s">
        <v>1926</v>
      </c>
      <c r="B28" s="556">
        <f t="shared" si="0"/>
        <v>21</v>
      </c>
      <c r="D28" s="681" t="s">
        <v>1926</v>
      </c>
      <c r="E28" s="556">
        <f t="shared" si="1"/>
        <v>21</v>
      </c>
    </row>
    <row r="29" spans="1:5" ht="15.75">
      <c r="A29" s="464" t="s">
        <v>1927</v>
      </c>
      <c r="B29" s="556">
        <f t="shared" si="0"/>
        <v>22</v>
      </c>
      <c r="D29" s="681" t="s">
        <v>1927</v>
      </c>
      <c r="E29" s="556">
        <f t="shared" si="1"/>
        <v>22</v>
      </c>
    </row>
    <row r="30" spans="1:5" ht="15.75">
      <c r="A30" s="464" t="s">
        <v>1928</v>
      </c>
      <c r="B30" s="556">
        <f t="shared" si="0"/>
        <v>23</v>
      </c>
      <c r="D30" s="681" t="s">
        <v>1928</v>
      </c>
      <c r="E30" s="556">
        <f t="shared" si="1"/>
        <v>23</v>
      </c>
    </row>
    <row r="31" spans="1:5" ht="15.75">
      <c r="A31" s="464" t="s">
        <v>1929</v>
      </c>
      <c r="B31" s="556">
        <f t="shared" si="0"/>
        <v>24</v>
      </c>
      <c r="D31" s="681" t="s">
        <v>1929</v>
      </c>
      <c r="E31" s="556">
        <f t="shared" si="1"/>
        <v>24</v>
      </c>
    </row>
    <row r="32" spans="1:5" ht="15.75">
      <c r="A32" s="464" t="s">
        <v>1930</v>
      </c>
      <c r="B32" s="556">
        <f t="shared" si="0"/>
        <v>25</v>
      </c>
      <c r="D32" s="681" t="s">
        <v>1930</v>
      </c>
      <c r="E32" s="556">
        <f t="shared" si="1"/>
        <v>25</v>
      </c>
    </row>
    <row r="33" spans="1:5" ht="15.75">
      <c r="A33" s="464" t="s">
        <v>1931</v>
      </c>
      <c r="B33" s="556">
        <f t="shared" si="0"/>
        <v>26</v>
      </c>
      <c r="D33" s="681" t="s">
        <v>1931</v>
      </c>
      <c r="E33" s="556">
        <f t="shared" si="1"/>
        <v>26</v>
      </c>
    </row>
    <row r="34" spans="1:5" ht="15.75">
      <c r="A34" s="464" t="s">
        <v>1932</v>
      </c>
      <c r="B34" s="556">
        <f t="shared" si="0"/>
        <v>27</v>
      </c>
      <c r="D34" s="685" t="s">
        <v>1932</v>
      </c>
      <c r="E34" s="556">
        <f t="shared" si="1"/>
        <v>27</v>
      </c>
    </row>
    <row r="35" spans="1:5" ht="15.75">
      <c r="A35" s="464" t="s">
        <v>1933</v>
      </c>
      <c r="B35" s="556">
        <f t="shared" si="0"/>
        <v>28</v>
      </c>
      <c r="D35" s="681" t="s">
        <v>1933</v>
      </c>
      <c r="E35" s="556">
        <f t="shared" si="1"/>
        <v>28</v>
      </c>
    </row>
    <row r="36" spans="1:5" ht="15.75">
      <c r="A36" s="464" t="s">
        <v>1934</v>
      </c>
      <c r="B36" s="556">
        <f t="shared" si="0"/>
        <v>29</v>
      </c>
      <c r="D36" s="681" t="s">
        <v>1934</v>
      </c>
      <c r="E36" s="556">
        <f t="shared" si="1"/>
        <v>29</v>
      </c>
    </row>
    <row r="37" spans="1:5" ht="15.75">
      <c r="A37" s="464" t="s">
        <v>1936</v>
      </c>
      <c r="B37" s="556">
        <f t="shared" si="0"/>
        <v>31</v>
      </c>
      <c r="D37" s="681" t="s">
        <v>1935</v>
      </c>
      <c r="E37" s="556">
        <f t="shared" si="1"/>
        <v>31</v>
      </c>
    </row>
    <row r="38" spans="1:5" ht="15.75">
      <c r="A38" s="464" t="s">
        <v>1935</v>
      </c>
      <c r="B38" s="556">
        <f t="shared" si="0"/>
        <v>30</v>
      </c>
      <c r="D38" s="681" t="s">
        <v>1936</v>
      </c>
      <c r="E38" s="556">
        <f t="shared" si="1"/>
        <v>30</v>
      </c>
    </row>
    <row r="39" spans="1:5" ht="15.75">
      <c r="A39" s="464" t="s">
        <v>1937</v>
      </c>
      <c r="B39" s="556">
        <f t="shared" si="0"/>
        <v>32</v>
      </c>
      <c r="D39" s="681" t="s">
        <v>1937</v>
      </c>
      <c r="E39" s="556">
        <f t="shared" si="1"/>
        <v>32</v>
      </c>
    </row>
    <row r="40" spans="1:5" ht="15.75">
      <c r="A40" s="464" t="s">
        <v>1938</v>
      </c>
      <c r="B40" s="556">
        <f t="shared" si="0"/>
        <v>33</v>
      </c>
      <c r="D40" s="681" t="s">
        <v>1938</v>
      </c>
      <c r="E40" s="556">
        <f t="shared" si="1"/>
        <v>33</v>
      </c>
    </row>
    <row r="41" spans="1:5" ht="15.75">
      <c r="A41" s="464" t="s">
        <v>1939</v>
      </c>
      <c r="B41" s="556">
        <f t="shared" si="0"/>
        <v>34</v>
      </c>
      <c r="D41" s="681" t="s">
        <v>1939</v>
      </c>
      <c r="E41" s="556">
        <f t="shared" si="1"/>
        <v>34</v>
      </c>
    </row>
    <row r="42" spans="1:5" ht="15.75">
      <c r="A42" s="464" t="s">
        <v>1940</v>
      </c>
      <c r="B42" s="556">
        <f t="shared" si="0"/>
        <v>35</v>
      </c>
      <c r="D42" s="681" t="s">
        <v>1940</v>
      </c>
      <c r="E42" s="556">
        <f t="shared" si="1"/>
        <v>35</v>
      </c>
    </row>
    <row r="43" spans="1:5" ht="15.75">
      <c r="A43" s="464" t="s">
        <v>1941</v>
      </c>
      <c r="B43" s="556">
        <f t="shared" si="0"/>
        <v>36</v>
      </c>
      <c r="D43" s="681" t="s">
        <v>1941</v>
      </c>
      <c r="E43" s="556">
        <f t="shared" si="1"/>
        <v>36</v>
      </c>
    </row>
    <row r="44" spans="1:5" ht="15.75">
      <c r="A44" s="464" t="s">
        <v>2371</v>
      </c>
      <c r="B44" s="556">
        <f t="shared" si="0"/>
        <v>37</v>
      </c>
      <c r="D44" s="681" t="s">
        <v>2371</v>
      </c>
      <c r="E44" s="556">
        <f t="shared" si="1"/>
        <v>37</v>
      </c>
    </row>
    <row r="45" spans="1:5" ht="15.75">
      <c r="A45" s="464" t="s">
        <v>1942</v>
      </c>
      <c r="B45" s="556">
        <f t="shared" si="0"/>
        <v>38</v>
      </c>
      <c r="D45" s="681" t="s">
        <v>1942</v>
      </c>
      <c r="E45" s="556">
        <f t="shared" si="1"/>
        <v>38</v>
      </c>
    </row>
    <row r="46" spans="1:5" ht="15.75">
      <c r="A46" s="464" t="s">
        <v>1943</v>
      </c>
      <c r="B46" s="556">
        <f t="shared" si="0"/>
        <v>39</v>
      </c>
      <c r="D46" s="681" t="s">
        <v>1943</v>
      </c>
      <c r="E46" s="556">
        <f t="shared" si="1"/>
        <v>39</v>
      </c>
    </row>
    <row r="47" spans="1:5" ht="15.75">
      <c r="A47" s="464" t="s">
        <v>1944</v>
      </c>
      <c r="B47" s="556">
        <f t="shared" si="0"/>
        <v>40</v>
      </c>
      <c r="D47" s="681" t="s">
        <v>1944</v>
      </c>
      <c r="E47" s="556">
        <f t="shared" si="1"/>
        <v>40</v>
      </c>
    </row>
    <row r="48" spans="1:5" ht="15.75">
      <c r="A48" s="464" t="s">
        <v>1945</v>
      </c>
      <c r="B48" s="556">
        <f t="shared" si="0"/>
        <v>41</v>
      </c>
      <c r="D48" s="681" t="s">
        <v>1945</v>
      </c>
      <c r="E48" s="556">
        <f t="shared" si="1"/>
        <v>41</v>
      </c>
    </row>
    <row r="49" spans="1:5" ht="15.75">
      <c r="A49" s="464" t="s">
        <v>1946</v>
      </c>
      <c r="B49" s="556">
        <f t="shared" si="0"/>
        <v>42</v>
      </c>
      <c r="D49" s="681" t="s">
        <v>1946</v>
      </c>
      <c r="E49" s="556">
        <f t="shared" si="1"/>
        <v>42</v>
      </c>
    </row>
    <row r="50" spans="1:5" ht="15.75">
      <c r="A50" s="464" t="s">
        <v>1947</v>
      </c>
      <c r="B50" s="556">
        <f t="shared" si="0"/>
        <v>43</v>
      </c>
      <c r="D50" s="681" t="s">
        <v>1947</v>
      </c>
      <c r="E50" s="556">
        <f t="shared" si="1"/>
        <v>43</v>
      </c>
    </row>
    <row r="51" spans="1:5" ht="15.75">
      <c r="A51" s="464" t="s">
        <v>1949</v>
      </c>
      <c r="B51" s="556">
        <f t="shared" si="0"/>
        <v>45</v>
      </c>
      <c r="D51" s="685" t="s">
        <v>1948</v>
      </c>
      <c r="E51" s="556" t="str">
        <f t="shared" si="1"/>
        <v>НЕ НАЙДЕН</v>
      </c>
    </row>
    <row r="52" spans="1:5" ht="15.75">
      <c r="A52" s="464" t="s">
        <v>1950</v>
      </c>
      <c r="B52" s="556">
        <f t="shared" si="0"/>
        <v>46</v>
      </c>
      <c r="D52" s="681" t="s">
        <v>1949</v>
      </c>
      <c r="E52" s="556">
        <f t="shared" si="1"/>
        <v>44</v>
      </c>
    </row>
    <row r="53" spans="1:5" ht="15.75">
      <c r="A53" s="464" t="s">
        <v>1951</v>
      </c>
      <c r="B53" s="556">
        <f t="shared" si="0"/>
        <v>47</v>
      </c>
      <c r="D53" s="681" t="s">
        <v>1950</v>
      </c>
      <c r="E53" s="556">
        <f t="shared" si="1"/>
        <v>45</v>
      </c>
    </row>
    <row r="54" spans="1:5" ht="15.75">
      <c r="A54" s="464" t="s">
        <v>1952</v>
      </c>
      <c r="B54" s="556">
        <f t="shared" si="0"/>
        <v>48</v>
      </c>
      <c r="D54" s="681" t="s">
        <v>1951</v>
      </c>
      <c r="E54" s="556">
        <f t="shared" si="1"/>
        <v>46</v>
      </c>
    </row>
    <row r="55" spans="1:5" ht="15.75">
      <c r="A55" s="464" t="s">
        <v>1953</v>
      </c>
      <c r="B55" s="556">
        <f t="shared" si="0"/>
        <v>49</v>
      </c>
      <c r="D55" s="681" t="s">
        <v>1952</v>
      </c>
      <c r="E55" s="556">
        <f t="shared" si="1"/>
        <v>47</v>
      </c>
    </row>
    <row r="56" spans="1:5" ht="15.75">
      <c r="A56" s="464" t="s">
        <v>1954</v>
      </c>
      <c r="B56" s="556">
        <f t="shared" si="0"/>
        <v>50</v>
      </c>
      <c r="D56" s="681" t="s">
        <v>1953</v>
      </c>
      <c r="E56" s="556">
        <f t="shared" si="1"/>
        <v>48</v>
      </c>
    </row>
    <row r="57" spans="1:5" ht="15.75">
      <c r="A57" s="464" t="s">
        <v>1955</v>
      </c>
      <c r="B57" s="556">
        <f t="shared" si="0"/>
        <v>51</v>
      </c>
      <c r="D57" s="681" t="s">
        <v>1954</v>
      </c>
      <c r="E57" s="556">
        <f t="shared" si="1"/>
        <v>49</v>
      </c>
    </row>
    <row r="58" spans="1:5" ht="15.75">
      <c r="A58" s="464" t="s">
        <v>1956</v>
      </c>
      <c r="B58" s="556">
        <f t="shared" si="0"/>
        <v>52</v>
      </c>
      <c r="D58" s="681" t="s">
        <v>1955</v>
      </c>
      <c r="E58" s="556">
        <f t="shared" si="1"/>
        <v>50</v>
      </c>
    </row>
    <row r="59" spans="1:5" ht="15.75">
      <c r="A59" s="464" t="s">
        <v>1957</v>
      </c>
      <c r="B59" s="556">
        <f t="shared" si="0"/>
        <v>53</v>
      </c>
      <c r="D59" s="681" t="s">
        <v>1956</v>
      </c>
      <c r="E59" s="556">
        <f t="shared" si="1"/>
        <v>51</v>
      </c>
    </row>
    <row r="60" spans="1:5" ht="15.75">
      <c r="A60" s="464" t="s">
        <v>1958</v>
      </c>
      <c r="B60" s="556">
        <f t="shared" si="0"/>
        <v>54</v>
      </c>
      <c r="D60" s="681" t="s">
        <v>1957</v>
      </c>
      <c r="E60" s="556">
        <f t="shared" si="1"/>
        <v>52</v>
      </c>
    </row>
    <row r="61" spans="1:5" ht="15.75">
      <c r="A61" s="464" t="s">
        <v>2375</v>
      </c>
      <c r="B61" s="556">
        <f t="shared" si="0"/>
        <v>55</v>
      </c>
      <c r="D61" s="681" t="s">
        <v>1958</v>
      </c>
      <c r="E61" s="556">
        <f t="shared" si="1"/>
        <v>53</v>
      </c>
    </row>
    <row r="62" spans="1:5" ht="15.75">
      <c r="A62" s="464" t="s">
        <v>1959</v>
      </c>
      <c r="B62" s="556">
        <f t="shared" si="0"/>
        <v>56</v>
      </c>
      <c r="D62" s="681" t="s">
        <v>2375</v>
      </c>
      <c r="E62" s="556">
        <f t="shared" si="1"/>
        <v>54</v>
      </c>
    </row>
    <row r="63" spans="1:5" ht="15.75">
      <c r="A63" s="464" t="s">
        <v>1960</v>
      </c>
      <c r="B63" s="556">
        <f t="shared" si="0"/>
        <v>57</v>
      </c>
      <c r="D63" s="681" t="s">
        <v>1959</v>
      </c>
      <c r="E63" s="556">
        <f t="shared" si="1"/>
        <v>55</v>
      </c>
    </row>
    <row r="64" spans="1:5" ht="15.75">
      <c r="A64" s="464" t="s">
        <v>1961</v>
      </c>
      <c r="B64" s="556">
        <f t="shared" si="0"/>
        <v>58</v>
      </c>
      <c r="D64" s="681" t="s">
        <v>1960</v>
      </c>
      <c r="E64" s="556">
        <f t="shared" si="1"/>
        <v>56</v>
      </c>
    </row>
    <row r="65" spans="1:5" ht="15.75">
      <c r="A65" s="464" t="s">
        <v>1962</v>
      </c>
      <c r="B65" s="556">
        <f t="shared" si="0"/>
        <v>59</v>
      </c>
      <c r="D65" s="681" t="s">
        <v>1961</v>
      </c>
      <c r="E65" s="556">
        <f t="shared" si="1"/>
        <v>57</v>
      </c>
    </row>
    <row r="66" spans="1:5" ht="15.75">
      <c r="A66" s="464" t="s">
        <v>1963</v>
      </c>
      <c r="B66" s="556">
        <f t="shared" si="0"/>
        <v>60</v>
      </c>
      <c r="D66" s="681" t="s">
        <v>1962</v>
      </c>
      <c r="E66" s="556">
        <f t="shared" si="1"/>
        <v>58</v>
      </c>
    </row>
    <row r="67" spans="1:5" ht="15.75">
      <c r="A67" s="464" t="s">
        <v>1964</v>
      </c>
      <c r="B67" s="556">
        <f t="shared" si="0"/>
        <v>61</v>
      </c>
      <c r="D67" s="681" t="s">
        <v>1963</v>
      </c>
      <c r="E67" s="556">
        <f t="shared" si="1"/>
        <v>59</v>
      </c>
    </row>
    <row r="68" spans="1:5" ht="15.75">
      <c r="A68" s="464" t="s">
        <v>1965</v>
      </c>
      <c r="B68" s="556">
        <f t="shared" si="0"/>
        <v>62</v>
      </c>
      <c r="D68" s="681" t="s">
        <v>1964</v>
      </c>
      <c r="E68" s="556">
        <f t="shared" si="1"/>
        <v>60</v>
      </c>
    </row>
    <row r="69" spans="1:5" ht="15.75">
      <c r="A69" s="464" t="s">
        <v>1966</v>
      </c>
      <c r="B69" s="556">
        <f t="shared" si="0"/>
        <v>63</v>
      </c>
      <c r="D69" s="681" t="s">
        <v>1965</v>
      </c>
      <c r="E69" s="556">
        <f t="shared" si="1"/>
        <v>61</v>
      </c>
    </row>
    <row r="70" spans="1:5" ht="15.75">
      <c r="A70" s="464" t="s">
        <v>1967</v>
      </c>
      <c r="B70" s="556">
        <f t="shared" si="0"/>
        <v>64</v>
      </c>
      <c r="D70" s="685" t="s">
        <v>1966</v>
      </c>
      <c r="E70" s="556">
        <f t="shared" si="1"/>
        <v>62</v>
      </c>
    </row>
    <row r="71" spans="1:5" ht="15.75">
      <c r="A71" s="464" t="s">
        <v>1968</v>
      </c>
      <c r="B71" s="556">
        <f t="shared" si="0"/>
        <v>65</v>
      </c>
      <c r="D71" s="681" t="s">
        <v>1967</v>
      </c>
      <c r="E71" s="556">
        <f t="shared" si="1"/>
        <v>63</v>
      </c>
    </row>
    <row r="72" spans="1:5" ht="15.75">
      <c r="A72" s="464" t="s">
        <v>1969</v>
      </c>
      <c r="B72" s="556">
        <f t="shared" si="0"/>
        <v>66</v>
      </c>
      <c r="D72" s="681" t="s">
        <v>1968</v>
      </c>
      <c r="E72" s="556">
        <f t="shared" si="1"/>
        <v>64</v>
      </c>
    </row>
    <row r="73" spans="1:5" ht="15.75">
      <c r="A73" s="464" t="s">
        <v>1970</v>
      </c>
      <c r="B73" s="556">
        <f t="shared" ref="B73:B136" si="2">IFERROR(MATCH($A73,$D$8:$D$1000,0),"НЕ НАЙДЕН")</f>
        <v>67</v>
      </c>
      <c r="D73" s="681" t="s">
        <v>1969</v>
      </c>
      <c r="E73" s="556">
        <f t="shared" ref="E73:E136" si="3">IFERROR(MATCH($D73,$A$8:$A$1000,0),"НЕ НАЙДЕН")</f>
        <v>65</v>
      </c>
    </row>
    <row r="74" spans="1:5" ht="15.75">
      <c r="A74" s="464" t="s">
        <v>1971</v>
      </c>
      <c r="B74" s="556">
        <f t="shared" si="2"/>
        <v>68</v>
      </c>
      <c r="D74" s="681" t="s">
        <v>1970</v>
      </c>
      <c r="E74" s="556">
        <f t="shared" si="3"/>
        <v>66</v>
      </c>
    </row>
    <row r="75" spans="1:5" ht="15.75">
      <c r="A75" s="464" t="s">
        <v>1972</v>
      </c>
      <c r="B75" s="556">
        <f t="shared" si="2"/>
        <v>69</v>
      </c>
      <c r="D75" s="681" t="s">
        <v>1971</v>
      </c>
      <c r="E75" s="556">
        <f t="shared" si="3"/>
        <v>67</v>
      </c>
    </row>
    <row r="76" spans="1:5" ht="15.75">
      <c r="A76" s="464" t="s">
        <v>1973</v>
      </c>
      <c r="B76" s="556">
        <f t="shared" si="2"/>
        <v>70</v>
      </c>
      <c r="D76" s="681" t="s">
        <v>1972</v>
      </c>
      <c r="E76" s="556">
        <f t="shared" si="3"/>
        <v>68</v>
      </c>
    </row>
    <row r="77" spans="1:5" ht="15.75">
      <c r="A77" s="464" t="s">
        <v>1974</v>
      </c>
      <c r="B77" s="556">
        <f t="shared" si="2"/>
        <v>71</v>
      </c>
      <c r="D77" s="681" t="s">
        <v>1973</v>
      </c>
      <c r="E77" s="556">
        <f t="shared" si="3"/>
        <v>69</v>
      </c>
    </row>
    <row r="78" spans="1:5" ht="15.75">
      <c r="A78" s="464" t="s">
        <v>1975</v>
      </c>
      <c r="B78" s="556">
        <f t="shared" si="2"/>
        <v>72</v>
      </c>
      <c r="D78" s="681" t="s">
        <v>1974</v>
      </c>
      <c r="E78" s="556">
        <f t="shared" si="3"/>
        <v>70</v>
      </c>
    </row>
    <row r="79" spans="1:5" ht="15.75">
      <c r="A79" s="464" t="s">
        <v>1976</v>
      </c>
      <c r="B79" s="556">
        <f t="shared" si="2"/>
        <v>73</v>
      </c>
      <c r="D79" s="681" t="s">
        <v>1975</v>
      </c>
      <c r="E79" s="556">
        <f t="shared" si="3"/>
        <v>71</v>
      </c>
    </row>
    <row r="80" spans="1:5" ht="15.75">
      <c r="A80" s="464" t="s">
        <v>1977</v>
      </c>
      <c r="B80" s="556">
        <f t="shared" si="2"/>
        <v>74</v>
      </c>
      <c r="D80" s="681" t="s">
        <v>1976</v>
      </c>
      <c r="E80" s="556">
        <f t="shared" si="3"/>
        <v>72</v>
      </c>
    </row>
    <row r="81" spans="1:5" ht="15.75">
      <c r="A81" s="464" t="s">
        <v>1978</v>
      </c>
      <c r="B81" s="556">
        <f t="shared" si="2"/>
        <v>75</v>
      </c>
      <c r="D81" s="681" t="s">
        <v>1977</v>
      </c>
      <c r="E81" s="556">
        <f t="shared" si="3"/>
        <v>73</v>
      </c>
    </row>
    <row r="82" spans="1:5" ht="15.75">
      <c r="A82" s="464" t="s">
        <v>1979</v>
      </c>
      <c r="B82" s="556">
        <f t="shared" si="2"/>
        <v>76</v>
      </c>
      <c r="D82" s="681" t="s">
        <v>1978</v>
      </c>
      <c r="E82" s="556">
        <f t="shared" si="3"/>
        <v>74</v>
      </c>
    </row>
    <row r="83" spans="1:5" ht="15.75">
      <c r="A83" s="464" t="s">
        <v>1980</v>
      </c>
      <c r="B83" s="556">
        <f t="shared" si="2"/>
        <v>77</v>
      </c>
      <c r="D83" s="681" t="s">
        <v>1979</v>
      </c>
      <c r="E83" s="556">
        <f t="shared" si="3"/>
        <v>75</v>
      </c>
    </row>
    <row r="84" spans="1:5" ht="15.75">
      <c r="A84" s="464" t="s">
        <v>2380</v>
      </c>
      <c r="B84" s="556">
        <f t="shared" si="2"/>
        <v>78</v>
      </c>
      <c r="D84" s="681" t="s">
        <v>1980</v>
      </c>
      <c r="E84" s="556">
        <f t="shared" si="3"/>
        <v>76</v>
      </c>
    </row>
    <row r="85" spans="1:5" ht="15.75">
      <c r="A85" s="464" t="s">
        <v>1981</v>
      </c>
      <c r="B85" s="556">
        <f t="shared" si="2"/>
        <v>79</v>
      </c>
      <c r="D85" s="681" t="s">
        <v>2380</v>
      </c>
      <c r="E85" s="556">
        <f t="shared" si="3"/>
        <v>77</v>
      </c>
    </row>
    <row r="86" spans="1:5" ht="15.75">
      <c r="A86" s="464" t="s">
        <v>1982</v>
      </c>
      <c r="B86" s="556">
        <f t="shared" si="2"/>
        <v>80</v>
      </c>
      <c r="D86" s="681" t="s">
        <v>1981</v>
      </c>
      <c r="E86" s="556">
        <f t="shared" si="3"/>
        <v>78</v>
      </c>
    </row>
    <row r="87" spans="1:5" ht="15.75">
      <c r="A87" s="464" t="s">
        <v>1983</v>
      </c>
      <c r="B87" s="556">
        <f t="shared" si="2"/>
        <v>81</v>
      </c>
      <c r="D87" s="681" t="s">
        <v>1982</v>
      </c>
      <c r="E87" s="556">
        <f t="shared" si="3"/>
        <v>79</v>
      </c>
    </row>
    <row r="88" spans="1:5" ht="15.75">
      <c r="A88" s="464" t="s">
        <v>1984</v>
      </c>
      <c r="B88" s="556">
        <f t="shared" si="2"/>
        <v>82</v>
      </c>
      <c r="D88" s="681" t="s">
        <v>1983</v>
      </c>
      <c r="E88" s="556">
        <f t="shared" si="3"/>
        <v>80</v>
      </c>
    </row>
    <row r="89" spans="1:5" ht="15.75">
      <c r="A89" s="464" t="s">
        <v>1985</v>
      </c>
      <c r="B89" s="556">
        <f t="shared" si="2"/>
        <v>83</v>
      </c>
      <c r="D89" s="681" t="s">
        <v>1984</v>
      </c>
      <c r="E89" s="556">
        <f t="shared" si="3"/>
        <v>81</v>
      </c>
    </row>
    <row r="90" spans="1:5" ht="15.75">
      <c r="A90" s="464" t="s">
        <v>1986</v>
      </c>
      <c r="B90" s="556">
        <f t="shared" si="2"/>
        <v>84</v>
      </c>
      <c r="D90" s="681" t="s">
        <v>1985</v>
      </c>
      <c r="E90" s="556">
        <f t="shared" si="3"/>
        <v>82</v>
      </c>
    </row>
    <row r="91" spans="1:5" ht="15.75">
      <c r="A91" s="464" t="s">
        <v>1987</v>
      </c>
      <c r="B91" s="556">
        <f t="shared" si="2"/>
        <v>85</v>
      </c>
      <c r="D91" s="681" t="s">
        <v>1986</v>
      </c>
      <c r="E91" s="556">
        <f t="shared" si="3"/>
        <v>83</v>
      </c>
    </row>
    <row r="92" spans="1:5" ht="15.75">
      <c r="A92" s="464" t="s">
        <v>1988</v>
      </c>
      <c r="B92" s="556">
        <f t="shared" si="2"/>
        <v>86</v>
      </c>
      <c r="D92" s="681" t="s">
        <v>1987</v>
      </c>
      <c r="E92" s="556">
        <f t="shared" si="3"/>
        <v>84</v>
      </c>
    </row>
    <row r="93" spans="1:5" ht="15.75">
      <c r="A93" s="464" t="s">
        <v>1989</v>
      </c>
      <c r="B93" s="556">
        <f t="shared" si="2"/>
        <v>87</v>
      </c>
      <c r="D93" s="681" t="s">
        <v>1988</v>
      </c>
      <c r="E93" s="556">
        <f t="shared" si="3"/>
        <v>85</v>
      </c>
    </row>
    <row r="94" spans="1:5" ht="15.75">
      <c r="A94" s="464" t="s">
        <v>1990</v>
      </c>
      <c r="B94" s="556">
        <f t="shared" si="2"/>
        <v>88</v>
      </c>
      <c r="D94" s="681" t="s">
        <v>1989</v>
      </c>
      <c r="E94" s="556">
        <f t="shared" si="3"/>
        <v>86</v>
      </c>
    </row>
    <row r="95" spans="1:5" ht="15.75">
      <c r="A95" s="464" t="s">
        <v>2381</v>
      </c>
      <c r="B95" s="556">
        <f t="shared" si="2"/>
        <v>90</v>
      </c>
      <c r="D95" s="681" t="s">
        <v>1990</v>
      </c>
      <c r="E95" s="556">
        <f t="shared" si="3"/>
        <v>87</v>
      </c>
    </row>
    <row r="96" spans="1:5" ht="15.75">
      <c r="A96" s="464" t="s">
        <v>1992</v>
      </c>
      <c r="B96" s="556">
        <f t="shared" si="2"/>
        <v>91</v>
      </c>
      <c r="D96" s="685" t="s">
        <v>1991</v>
      </c>
      <c r="E96" s="556" t="str">
        <f t="shared" si="3"/>
        <v>НЕ НАЙДЕН</v>
      </c>
    </row>
    <row r="97" spans="1:5" ht="15.75">
      <c r="A97" s="464" t="s">
        <v>1993</v>
      </c>
      <c r="B97" s="556">
        <f t="shared" si="2"/>
        <v>92</v>
      </c>
      <c r="D97" s="681" t="s">
        <v>2381</v>
      </c>
      <c r="E97" s="556">
        <f t="shared" si="3"/>
        <v>88</v>
      </c>
    </row>
    <row r="98" spans="1:5" ht="15.75">
      <c r="A98" s="464" t="s">
        <v>1994</v>
      </c>
      <c r="B98" s="556">
        <f t="shared" si="2"/>
        <v>93</v>
      </c>
      <c r="D98" s="681" t="s">
        <v>1992</v>
      </c>
      <c r="E98" s="556">
        <f t="shared" si="3"/>
        <v>89</v>
      </c>
    </row>
    <row r="99" spans="1:5" ht="15.75">
      <c r="A99" s="464" t="s">
        <v>1995</v>
      </c>
      <c r="B99" s="556">
        <f t="shared" si="2"/>
        <v>94</v>
      </c>
      <c r="D99" s="681" t="s">
        <v>1993</v>
      </c>
      <c r="E99" s="556">
        <f t="shared" si="3"/>
        <v>90</v>
      </c>
    </row>
    <row r="100" spans="1:5" ht="15.75">
      <c r="A100" s="464" t="s">
        <v>1996</v>
      </c>
      <c r="B100" s="556">
        <f t="shared" si="2"/>
        <v>95</v>
      </c>
      <c r="D100" s="681" t="s">
        <v>1994</v>
      </c>
      <c r="E100" s="556">
        <f t="shared" si="3"/>
        <v>91</v>
      </c>
    </row>
    <row r="101" spans="1:5" ht="15.75">
      <c r="A101" s="464" t="s">
        <v>1997</v>
      </c>
      <c r="B101" s="556">
        <f t="shared" si="2"/>
        <v>96</v>
      </c>
      <c r="D101" s="681" t="s">
        <v>1995</v>
      </c>
      <c r="E101" s="556">
        <f t="shared" si="3"/>
        <v>92</v>
      </c>
    </row>
    <row r="102" spans="1:5" ht="15.75">
      <c r="A102" s="464" t="s">
        <v>1998</v>
      </c>
      <c r="B102" s="556">
        <f t="shared" si="2"/>
        <v>97</v>
      </c>
      <c r="D102" s="681" t="s">
        <v>1996</v>
      </c>
      <c r="E102" s="556">
        <f t="shared" si="3"/>
        <v>93</v>
      </c>
    </row>
    <row r="103" spans="1:5" ht="15.75">
      <c r="A103" s="464" t="s">
        <v>1999</v>
      </c>
      <c r="B103" s="556">
        <f t="shared" si="2"/>
        <v>98</v>
      </c>
      <c r="D103" s="681" t="s">
        <v>1997</v>
      </c>
      <c r="E103" s="556">
        <f t="shared" si="3"/>
        <v>94</v>
      </c>
    </row>
    <row r="104" spans="1:5" ht="15.75">
      <c r="A104" s="464" t="s">
        <v>2000</v>
      </c>
      <c r="B104" s="556">
        <f t="shared" si="2"/>
        <v>99</v>
      </c>
      <c r="D104" s="685" t="s">
        <v>1998</v>
      </c>
      <c r="E104" s="556">
        <f t="shared" si="3"/>
        <v>95</v>
      </c>
    </row>
    <row r="105" spans="1:5" ht="15.75">
      <c r="A105" s="464" t="s">
        <v>2001</v>
      </c>
      <c r="B105" s="556">
        <f t="shared" si="2"/>
        <v>100</v>
      </c>
      <c r="D105" s="681" t="s">
        <v>1999</v>
      </c>
      <c r="E105" s="556">
        <f t="shared" si="3"/>
        <v>96</v>
      </c>
    </row>
    <row r="106" spans="1:5" ht="15.75">
      <c r="A106" s="464" t="s">
        <v>2002</v>
      </c>
      <c r="B106" s="556">
        <f t="shared" si="2"/>
        <v>101</v>
      </c>
      <c r="D106" s="681" t="s">
        <v>2000</v>
      </c>
      <c r="E106" s="556">
        <f t="shared" si="3"/>
        <v>97</v>
      </c>
    </row>
    <row r="107" spans="1:5" ht="15.75">
      <c r="A107" s="464" t="s">
        <v>2003</v>
      </c>
      <c r="B107" s="556">
        <f t="shared" si="2"/>
        <v>102</v>
      </c>
      <c r="D107" s="681" t="s">
        <v>2001</v>
      </c>
      <c r="E107" s="556">
        <f t="shared" si="3"/>
        <v>98</v>
      </c>
    </row>
    <row r="108" spans="1:5" ht="15.75">
      <c r="A108" s="464" t="s">
        <v>2004</v>
      </c>
      <c r="B108" s="556">
        <f t="shared" si="2"/>
        <v>103</v>
      </c>
      <c r="D108" s="681" t="s">
        <v>2002</v>
      </c>
      <c r="E108" s="556">
        <f t="shared" si="3"/>
        <v>99</v>
      </c>
    </row>
    <row r="109" spans="1:5" ht="15.75">
      <c r="A109" s="464" t="s">
        <v>2005</v>
      </c>
      <c r="B109" s="556">
        <f t="shared" si="2"/>
        <v>104</v>
      </c>
      <c r="D109" s="681" t="s">
        <v>2003</v>
      </c>
      <c r="E109" s="556">
        <f t="shared" si="3"/>
        <v>100</v>
      </c>
    </row>
    <row r="110" spans="1:5" ht="15.75">
      <c r="A110" s="464" t="s">
        <v>2006</v>
      </c>
      <c r="B110" s="556">
        <f t="shared" si="2"/>
        <v>105</v>
      </c>
      <c r="D110" s="681" t="s">
        <v>2004</v>
      </c>
      <c r="E110" s="556">
        <f t="shared" si="3"/>
        <v>101</v>
      </c>
    </row>
    <row r="111" spans="1:5" ht="15.75">
      <c r="A111" s="464" t="s">
        <v>2007</v>
      </c>
      <c r="B111" s="556">
        <f t="shared" si="2"/>
        <v>106</v>
      </c>
      <c r="D111" s="681" t="s">
        <v>2005</v>
      </c>
      <c r="E111" s="556">
        <f t="shared" si="3"/>
        <v>102</v>
      </c>
    </row>
    <row r="112" spans="1:5" ht="15.75">
      <c r="A112" s="464" t="s">
        <v>2008</v>
      </c>
      <c r="B112" s="556">
        <f t="shared" si="2"/>
        <v>107</v>
      </c>
      <c r="D112" s="681" t="s">
        <v>2006</v>
      </c>
      <c r="E112" s="556">
        <f t="shared" si="3"/>
        <v>103</v>
      </c>
    </row>
    <row r="113" spans="1:5" ht="15.75">
      <c r="A113" s="464" t="s">
        <v>2009</v>
      </c>
      <c r="B113" s="556">
        <f t="shared" si="2"/>
        <v>108</v>
      </c>
      <c r="D113" s="681" t="s">
        <v>2007</v>
      </c>
      <c r="E113" s="556">
        <f t="shared" si="3"/>
        <v>104</v>
      </c>
    </row>
    <row r="114" spans="1:5" ht="15.75">
      <c r="A114" s="464" t="s">
        <v>2578</v>
      </c>
      <c r="B114" s="556">
        <f t="shared" si="2"/>
        <v>109</v>
      </c>
      <c r="D114" s="681" t="s">
        <v>2008</v>
      </c>
      <c r="E114" s="556">
        <f t="shared" si="3"/>
        <v>105</v>
      </c>
    </row>
    <row r="115" spans="1:5" ht="15.75">
      <c r="A115" s="464" t="s">
        <v>2012</v>
      </c>
      <c r="B115" s="556">
        <f t="shared" si="2"/>
        <v>112</v>
      </c>
      <c r="D115" s="681" t="s">
        <v>2009</v>
      </c>
      <c r="E115" s="556">
        <f t="shared" si="3"/>
        <v>106</v>
      </c>
    </row>
    <row r="116" spans="1:5" ht="15.75">
      <c r="A116" s="464" t="s">
        <v>2013</v>
      </c>
      <c r="B116" s="556">
        <f t="shared" si="2"/>
        <v>113</v>
      </c>
      <c r="D116" s="681" t="s">
        <v>2578</v>
      </c>
      <c r="E116" s="556">
        <f t="shared" si="3"/>
        <v>107</v>
      </c>
    </row>
    <row r="117" spans="1:5" ht="15.75">
      <c r="A117" s="464" t="s">
        <v>2452</v>
      </c>
      <c r="B117" s="556">
        <f t="shared" si="2"/>
        <v>114</v>
      </c>
      <c r="D117" s="681" t="s">
        <v>2010</v>
      </c>
      <c r="E117" s="556">
        <f t="shared" si="3"/>
        <v>213</v>
      </c>
    </row>
    <row r="118" spans="1:5" ht="15.75">
      <c r="A118" s="464" t="s">
        <v>2455</v>
      </c>
      <c r="B118" s="556">
        <f t="shared" si="2"/>
        <v>116</v>
      </c>
      <c r="D118" s="681" t="s">
        <v>2011</v>
      </c>
      <c r="E118" s="556">
        <f t="shared" si="3"/>
        <v>214</v>
      </c>
    </row>
    <row r="119" spans="1:5" ht="15.75">
      <c r="A119" s="464" t="s">
        <v>2015</v>
      </c>
      <c r="B119" s="556">
        <f t="shared" si="2"/>
        <v>117</v>
      </c>
      <c r="D119" s="681" t="s">
        <v>2012</v>
      </c>
      <c r="E119" s="556">
        <f t="shared" si="3"/>
        <v>108</v>
      </c>
    </row>
    <row r="120" spans="1:5" ht="15.75">
      <c r="A120" s="464" t="s">
        <v>2016</v>
      </c>
      <c r="B120" s="556">
        <f t="shared" si="2"/>
        <v>118</v>
      </c>
      <c r="D120" s="681" t="s">
        <v>2013</v>
      </c>
      <c r="E120" s="556">
        <f t="shared" si="3"/>
        <v>109</v>
      </c>
    </row>
    <row r="121" spans="1:5" ht="15.75">
      <c r="A121" s="464" t="s">
        <v>2017</v>
      </c>
      <c r="B121" s="556">
        <f t="shared" si="2"/>
        <v>119</v>
      </c>
      <c r="D121" s="681" t="s">
        <v>2452</v>
      </c>
      <c r="E121" s="556">
        <f t="shared" si="3"/>
        <v>110</v>
      </c>
    </row>
    <row r="122" spans="1:5" ht="15.75">
      <c r="A122" s="464" t="s">
        <v>2018</v>
      </c>
      <c r="B122" s="556">
        <f t="shared" si="2"/>
        <v>120</v>
      </c>
      <c r="D122" s="685" t="s">
        <v>2014</v>
      </c>
      <c r="E122" s="556" t="str">
        <f t="shared" si="3"/>
        <v>НЕ НАЙДЕН</v>
      </c>
    </row>
    <row r="123" spans="1:5" ht="15.75">
      <c r="A123" s="464" t="s">
        <v>2019</v>
      </c>
      <c r="B123" s="556">
        <f t="shared" si="2"/>
        <v>121</v>
      </c>
      <c r="D123" s="681" t="s">
        <v>2455</v>
      </c>
      <c r="E123" s="556">
        <f t="shared" si="3"/>
        <v>111</v>
      </c>
    </row>
    <row r="124" spans="1:5" ht="15.75">
      <c r="A124" s="464" t="s">
        <v>2020</v>
      </c>
      <c r="B124" s="556">
        <f t="shared" si="2"/>
        <v>122</v>
      </c>
      <c r="D124" s="681" t="s">
        <v>2015</v>
      </c>
      <c r="E124" s="556">
        <f t="shared" si="3"/>
        <v>112</v>
      </c>
    </row>
    <row r="125" spans="1:5" ht="15.75">
      <c r="A125" s="464" t="s">
        <v>2021</v>
      </c>
      <c r="B125" s="556">
        <f t="shared" si="2"/>
        <v>123</v>
      </c>
      <c r="D125" s="681" t="s">
        <v>2016</v>
      </c>
      <c r="E125" s="556">
        <f t="shared" si="3"/>
        <v>113</v>
      </c>
    </row>
    <row r="126" spans="1:5" ht="15.75">
      <c r="A126" s="464" t="s">
        <v>2022</v>
      </c>
      <c r="B126" s="556">
        <f t="shared" si="2"/>
        <v>124</v>
      </c>
      <c r="D126" s="681" t="s">
        <v>2017</v>
      </c>
      <c r="E126" s="556">
        <f t="shared" si="3"/>
        <v>114</v>
      </c>
    </row>
    <row r="127" spans="1:5" ht="15.75">
      <c r="A127" s="464" t="s">
        <v>2023</v>
      </c>
      <c r="B127" s="556">
        <f t="shared" si="2"/>
        <v>125</v>
      </c>
      <c r="D127" s="681" t="s">
        <v>2018</v>
      </c>
      <c r="E127" s="556">
        <f t="shared" si="3"/>
        <v>115</v>
      </c>
    </row>
    <row r="128" spans="1:5" ht="15.75">
      <c r="A128" s="464" t="s">
        <v>2024</v>
      </c>
      <c r="B128" s="556">
        <f t="shared" si="2"/>
        <v>126</v>
      </c>
      <c r="D128" s="681" t="s">
        <v>2019</v>
      </c>
      <c r="E128" s="556">
        <f t="shared" si="3"/>
        <v>116</v>
      </c>
    </row>
    <row r="129" spans="1:5" ht="15.75">
      <c r="A129" s="464" t="s">
        <v>2025</v>
      </c>
      <c r="B129" s="556">
        <f t="shared" si="2"/>
        <v>127</v>
      </c>
      <c r="D129" s="681" t="s">
        <v>2020</v>
      </c>
      <c r="E129" s="556">
        <f t="shared" si="3"/>
        <v>117</v>
      </c>
    </row>
    <row r="130" spans="1:5" ht="15.75">
      <c r="A130" s="464" t="s">
        <v>2026</v>
      </c>
      <c r="B130" s="556">
        <f t="shared" si="2"/>
        <v>128</v>
      </c>
      <c r="D130" s="681" t="s">
        <v>2021</v>
      </c>
      <c r="E130" s="556">
        <f t="shared" si="3"/>
        <v>118</v>
      </c>
    </row>
    <row r="131" spans="1:5" ht="15.75">
      <c r="A131" s="464" t="s">
        <v>2027</v>
      </c>
      <c r="B131" s="556">
        <f t="shared" si="2"/>
        <v>129</v>
      </c>
      <c r="D131" s="681" t="s">
        <v>2022</v>
      </c>
      <c r="E131" s="556">
        <f t="shared" si="3"/>
        <v>119</v>
      </c>
    </row>
    <row r="132" spans="1:5" ht="15.75">
      <c r="A132" s="464" t="s">
        <v>2028</v>
      </c>
      <c r="B132" s="556">
        <f t="shared" si="2"/>
        <v>130</v>
      </c>
      <c r="D132" s="681" t="s">
        <v>2023</v>
      </c>
      <c r="E132" s="556">
        <f t="shared" si="3"/>
        <v>120</v>
      </c>
    </row>
    <row r="133" spans="1:5" ht="15.75">
      <c r="A133" s="464" t="s">
        <v>2029</v>
      </c>
      <c r="B133" s="556">
        <f t="shared" si="2"/>
        <v>131</v>
      </c>
      <c r="D133" s="681" t="s">
        <v>2024</v>
      </c>
      <c r="E133" s="556">
        <f t="shared" si="3"/>
        <v>121</v>
      </c>
    </row>
    <row r="134" spans="1:5" ht="15.75">
      <c r="A134" s="464" t="s">
        <v>2030</v>
      </c>
      <c r="B134" s="556">
        <f t="shared" si="2"/>
        <v>132</v>
      </c>
      <c r="D134" s="681" t="s">
        <v>2025</v>
      </c>
      <c r="E134" s="556">
        <f t="shared" si="3"/>
        <v>122</v>
      </c>
    </row>
    <row r="135" spans="1:5" ht="15.75">
      <c r="A135" s="464" t="s">
        <v>2031</v>
      </c>
      <c r="B135" s="556">
        <f t="shared" si="2"/>
        <v>133</v>
      </c>
      <c r="D135" s="681" t="s">
        <v>2026</v>
      </c>
      <c r="E135" s="556">
        <f t="shared" si="3"/>
        <v>123</v>
      </c>
    </row>
    <row r="136" spans="1:5" ht="15.75">
      <c r="A136" s="464" t="s">
        <v>2032</v>
      </c>
      <c r="B136" s="556">
        <f t="shared" si="2"/>
        <v>134</v>
      </c>
      <c r="D136" s="681" t="s">
        <v>2027</v>
      </c>
      <c r="E136" s="556">
        <f t="shared" si="3"/>
        <v>124</v>
      </c>
    </row>
    <row r="137" spans="1:5" ht="15.75">
      <c r="A137" s="464" t="s">
        <v>2033</v>
      </c>
      <c r="B137" s="556">
        <f t="shared" ref="B137:B200" si="4">IFERROR(MATCH($A137,$D$8:$D$1000,0),"НЕ НАЙДЕН")</f>
        <v>135</v>
      </c>
      <c r="D137" s="681" t="s">
        <v>2028</v>
      </c>
      <c r="E137" s="556">
        <f t="shared" ref="E137:E200" si="5">IFERROR(MATCH($D137,$A$8:$A$1000,0),"НЕ НАЙДЕН")</f>
        <v>125</v>
      </c>
    </row>
    <row r="138" spans="1:5" ht="15.75">
      <c r="A138" s="464" t="s">
        <v>2034</v>
      </c>
      <c r="B138" s="556">
        <f t="shared" si="4"/>
        <v>136</v>
      </c>
      <c r="D138" s="681" t="s">
        <v>2029</v>
      </c>
      <c r="E138" s="556">
        <f t="shared" si="5"/>
        <v>126</v>
      </c>
    </row>
    <row r="139" spans="1:5" ht="15.75">
      <c r="A139" s="464" t="s">
        <v>2035</v>
      </c>
      <c r="B139" s="556">
        <f t="shared" si="4"/>
        <v>137</v>
      </c>
      <c r="D139" s="681" t="s">
        <v>2030</v>
      </c>
      <c r="E139" s="556">
        <f t="shared" si="5"/>
        <v>127</v>
      </c>
    </row>
    <row r="140" spans="1:5" ht="15.75">
      <c r="A140" s="464" t="s">
        <v>2036</v>
      </c>
      <c r="B140" s="556">
        <f t="shared" si="4"/>
        <v>138</v>
      </c>
      <c r="D140" s="681" t="s">
        <v>2031</v>
      </c>
      <c r="E140" s="556">
        <f t="shared" si="5"/>
        <v>128</v>
      </c>
    </row>
    <row r="141" spans="1:5" ht="15.75">
      <c r="A141" s="464" t="s">
        <v>2037</v>
      </c>
      <c r="B141" s="556">
        <f t="shared" si="4"/>
        <v>139</v>
      </c>
      <c r="D141" s="681" t="s">
        <v>2032</v>
      </c>
      <c r="E141" s="556">
        <f t="shared" si="5"/>
        <v>129</v>
      </c>
    </row>
    <row r="142" spans="1:5" ht="15.75">
      <c r="A142" s="464" t="s">
        <v>2038</v>
      </c>
      <c r="B142" s="556">
        <f t="shared" si="4"/>
        <v>140</v>
      </c>
      <c r="D142" s="681" t="s">
        <v>2033</v>
      </c>
      <c r="E142" s="556">
        <f t="shared" si="5"/>
        <v>130</v>
      </c>
    </row>
    <row r="143" spans="1:5" ht="15.75">
      <c r="A143" s="464" t="s">
        <v>2039</v>
      </c>
      <c r="B143" s="556">
        <f t="shared" si="4"/>
        <v>141</v>
      </c>
      <c r="D143" s="681" t="s">
        <v>2034</v>
      </c>
      <c r="E143" s="556">
        <f t="shared" si="5"/>
        <v>131</v>
      </c>
    </row>
    <row r="144" spans="1:5" ht="15.75">
      <c r="A144" s="464" t="s">
        <v>2040</v>
      </c>
      <c r="B144" s="556">
        <f t="shared" si="4"/>
        <v>142</v>
      </c>
      <c r="D144" s="681" t="s">
        <v>2035</v>
      </c>
      <c r="E144" s="556">
        <f t="shared" si="5"/>
        <v>132</v>
      </c>
    </row>
    <row r="145" spans="1:5" ht="15.75">
      <c r="A145" s="464" t="s">
        <v>2579</v>
      </c>
      <c r="B145" s="556">
        <f t="shared" si="4"/>
        <v>143</v>
      </c>
      <c r="D145" s="681" t="s">
        <v>2036</v>
      </c>
      <c r="E145" s="556">
        <f t="shared" si="5"/>
        <v>133</v>
      </c>
    </row>
    <row r="146" spans="1:5" ht="15.75">
      <c r="A146" s="464" t="s">
        <v>2387</v>
      </c>
      <c r="B146" s="556">
        <f t="shared" si="4"/>
        <v>144</v>
      </c>
      <c r="D146" s="681" t="s">
        <v>2037</v>
      </c>
      <c r="E146" s="556">
        <f t="shared" si="5"/>
        <v>134</v>
      </c>
    </row>
    <row r="147" spans="1:5" ht="15.75">
      <c r="A147" s="464" t="s">
        <v>2041</v>
      </c>
      <c r="B147" s="556">
        <f t="shared" si="4"/>
        <v>145</v>
      </c>
      <c r="D147" s="681" t="s">
        <v>2038</v>
      </c>
      <c r="E147" s="556">
        <f t="shared" si="5"/>
        <v>135</v>
      </c>
    </row>
    <row r="148" spans="1:5" ht="15.75">
      <c r="A148" s="464" t="s">
        <v>2042</v>
      </c>
      <c r="B148" s="556">
        <f t="shared" si="4"/>
        <v>146</v>
      </c>
      <c r="D148" s="681" t="s">
        <v>2039</v>
      </c>
      <c r="E148" s="556">
        <f t="shared" si="5"/>
        <v>136</v>
      </c>
    </row>
    <row r="149" spans="1:5" ht="15.75">
      <c r="A149" s="464" t="s">
        <v>2043</v>
      </c>
      <c r="B149" s="556">
        <f t="shared" si="4"/>
        <v>147</v>
      </c>
      <c r="D149" s="681" t="s">
        <v>2040</v>
      </c>
      <c r="E149" s="556">
        <f t="shared" si="5"/>
        <v>137</v>
      </c>
    </row>
    <row r="150" spans="1:5" ht="15.75">
      <c r="A150" s="464" t="s">
        <v>2044</v>
      </c>
      <c r="B150" s="556">
        <f t="shared" si="4"/>
        <v>148</v>
      </c>
      <c r="D150" s="681" t="s">
        <v>2579</v>
      </c>
      <c r="E150" s="556">
        <f t="shared" si="5"/>
        <v>138</v>
      </c>
    </row>
    <row r="151" spans="1:5" ht="15.75">
      <c r="A151" s="464" t="s">
        <v>2045</v>
      </c>
      <c r="B151" s="556">
        <f t="shared" si="4"/>
        <v>149</v>
      </c>
      <c r="D151" s="681" t="s">
        <v>2387</v>
      </c>
      <c r="E151" s="556">
        <f t="shared" si="5"/>
        <v>139</v>
      </c>
    </row>
    <row r="152" spans="1:5" ht="15.75">
      <c r="A152" s="464" t="s">
        <v>2580</v>
      </c>
      <c r="B152" s="556">
        <f t="shared" si="4"/>
        <v>150</v>
      </c>
      <c r="D152" s="681" t="s">
        <v>2041</v>
      </c>
      <c r="E152" s="556">
        <f t="shared" si="5"/>
        <v>140</v>
      </c>
    </row>
    <row r="153" spans="1:5" ht="15.75">
      <c r="A153" s="464" t="s">
        <v>2046</v>
      </c>
      <c r="B153" s="556">
        <f t="shared" si="4"/>
        <v>151</v>
      </c>
      <c r="D153" s="681" t="s">
        <v>2042</v>
      </c>
      <c r="E153" s="556">
        <f t="shared" si="5"/>
        <v>141</v>
      </c>
    </row>
    <row r="154" spans="1:5" ht="15.75">
      <c r="A154" s="464" t="s">
        <v>2513</v>
      </c>
      <c r="B154" s="556">
        <f t="shared" si="4"/>
        <v>152</v>
      </c>
      <c r="D154" s="681" t="s">
        <v>2043</v>
      </c>
      <c r="E154" s="556">
        <f t="shared" si="5"/>
        <v>142</v>
      </c>
    </row>
    <row r="155" spans="1:5" ht="15.75">
      <c r="A155" s="464" t="s">
        <v>2047</v>
      </c>
      <c r="B155" s="556">
        <f t="shared" si="4"/>
        <v>153</v>
      </c>
      <c r="D155" s="681" t="s">
        <v>2044</v>
      </c>
      <c r="E155" s="556">
        <f t="shared" si="5"/>
        <v>143</v>
      </c>
    </row>
    <row r="156" spans="1:5" ht="15.75">
      <c r="A156" s="464" t="s">
        <v>2048</v>
      </c>
      <c r="B156" s="556">
        <f t="shared" si="4"/>
        <v>154</v>
      </c>
      <c r="D156" s="681" t="s">
        <v>2045</v>
      </c>
      <c r="E156" s="556">
        <f t="shared" si="5"/>
        <v>144</v>
      </c>
    </row>
    <row r="157" spans="1:5" ht="15.75">
      <c r="A157" s="464" t="s">
        <v>2049</v>
      </c>
      <c r="B157" s="556">
        <f t="shared" si="4"/>
        <v>155</v>
      </c>
      <c r="D157" s="681" t="s">
        <v>2580</v>
      </c>
      <c r="E157" s="556">
        <f t="shared" si="5"/>
        <v>145</v>
      </c>
    </row>
    <row r="158" spans="1:5" ht="15.75">
      <c r="A158" s="464" t="s">
        <v>2050</v>
      </c>
      <c r="B158" s="556">
        <f t="shared" si="4"/>
        <v>156</v>
      </c>
      <c r="D158" s="681" t="s">
        <v>2046</v>
      </c>
      <c r="E158" s="556">
        <f t="shared" si="5"/>
        <v>146</v>
      </c>
    </row>
    <row r="159" spans="1:5" ht="15.75">
      <c r="A159" s="464" t="s">
        <v>2051</v>
      </c>
      <c r="B159" s="556">
        <f t="shared" si="4"/>
        <v>157</v>
      </c>
      <c r="D159" s="681" t="s">
        <v>2513</v>
      </c>
      <c r="E159" s="556">
        <f t="shared" si="5"/>
        <v>147</v>
      </c>
    </row>
    <row r="160" spans="1:5" ht="15.75">
      <c r="A160" s="464" t="s">
        <v>2052</v>
      </c>
      <c r="B160" s="556">
        <f t="shared" si="4"/>
        <v>158</v>
      </c>
      <c r="D160" s="681" t="s">
        <v>2047</v>
      </c>
      <c r="E160" s="556">
        <f t="shared" si="5"/>
        <v>148</v>
      </c>
    </row>
    <row r="161" spans="1:5" ht="15.75">
      <c r="A161" s="464" t="s">
        <v>2053</v>
      </c>
      <c r="B161" s="556">
        <f t="shared" si="4"/>
        <v>159</v>
      </c>
      <c r="D161" s="681" t="s">
        <v>2048</v>
      </c>
      <c r="E161" s="556">
        <f t="shared" si="5"/>
        <v>149</v>
      </c>
    </row>
    <row r="162" spans="1:5" ht="15.75">
      <c r="A162" s="464" t="s">
        <v>2054</v>
      </c>
      <c r="B162" s="556">
        <f t="shared" si="4"/>
        <v>160</v>
      </c>
      <c r="D162" s="681" t="s">
        <v>2049</v>
      </c>
      <c r="E162" s="556">
        <f t="shared" si="5"/>
        <v>150</v>
      </c>
    </row>
    <row r="163" spans="1:5" ht="15.75">
      <c r="A163" s="464" t="s">
        <v>2055</v>
      </c>
      <c r="B163" s="556">
        <f t="shared" si="4"/>
        <v>161</v>
      </c>
      <c r="D163" s="681" t="s">
        <v>2050</v>
      </c>
      <c r="E163" s="556">
        <f t="shared" si="5"/>
        <v>151</v>
      </c>
    </row>
    <row r="164" spans="1:5" ht="15.75">
      <c r="A164" s="464" t="s">
        <v>2056</v>
      </c>
      <c r="B164" s="556">
        <f t="shared" si="4"/>
        <v>162</v>
      </c>
      <c r="D164" s="681" t="s">
        <v>2051</v>
      </c>
      <c r="E164" s="556">
        <f t="shared" si="5"/>
        <v>152</v>
      </c>
    </row>
    <row r="165" spans="1:5" ht="15.75">
      <c r="A165" s="464" t="s">
        <v>2057</v>
      </c>
      <c r="B165" s="556">
        <f t="shared" si="4"/>
        <v>163</v>
      </c>
      <c r="D165" s="681" t="s">
        <v>2052</v>
      </c>
      <c r="E165" s="556">
        <f t="shared" si="5"/>
        <v>153</v>
      </c>
    </row>
    <row r="166" spans="1:5" ht="15.75">
      <c r="A166" s="464" t="s">
        <v>2058</v>
      </c>
      <c r="B166" s="556">
        <f t="shared" si="4"/>
        <v>164</v>
      </c>
      <c r="D166" s="685" t="s">
        <v>2053</v>
      </c>
      <c r="E166" s="556">
        <f t="shared" si="5"/>
        <v>154</v>
      </c>
    </row>
    <row r="167" spans="1:5" ht="15.75">
      <c r="A167" s="464" t="s">
        <v>2059</v>
      </c>
      <c r="B167" s="556">
        <f t="shared" si="4"/>
        <v>165</v>
      </c>
      <c r="D167" s="681" t="s">
        <v>2054</v>
      </c>
      <c r="E167" s="556">
        <f t="shared" si="5"/>
        <v>155</v>
      </c>
    </row>
    <row r="168" spans="1:5" ht="15.75">
      <c r="A168" s="464" t="s">
        <v>2060</v>
      </c>
      <c r="B168" s="556">
        <f t="shared" si="4"/>
        <v>166</v>
      </c>
      <c r="D168" s="681" t="s">
        <v>2055</v>
      </c>
      <c r="E168" s="556">
        <f t="shared" si="5"/>
        <v>156</v>
      </c>
    </row>
    <row r="169" spans="1:5" ht="15.75">
      <c r="A169" s="464" t="s">
        <v>2061</v>
      </c>
      <c r="B169" s="556">
        <f t="shared" si="4"/>
        <v>167</v>
      </c>
      <c r="D169" s="681" t="s">
        <v>2056</v>
      </c>
      <c r="E169" s="556">
        <f t="shared" si="5"/>
        <v>157</v>
      </c>
    </row>
    <row r="170" spans="1:5" ht="15.75">
      <c r="A170" s="464" t="s">
        <v>2063</v>
      </c>
      <c r="B170" s="556">
        <f t="shared" si="4"/>
        <v>169</v>
      </c>
      <c r="D170" s="681" t="s">
        <v>2057</v>
      </c>
      <c r="E170" s="556">
        <f t="shared" si="5"/>
        <v>158</v>
      </c>
    </row>
    <row r="171" spans="1:5" ht="15.75">
      <c r="A171" s="464" t="s">
        <v>2064</v>
      </c>
      <c r="B171" s="556">
        <f t="shared" si="4"/>
        <v>170</v>
      </c>
      <c r="D171" s="681" t="s">
        <v>2058</v>
      </c>
      <c r="E171" s="556">
        <f t="shared" si="5"/>
        <v>159</v>
      </c>
    </row>
    <row r="172" spans="1:5" ht="15.75">
      <c r="A172" s="464" t="s">
        <v>2065</v>
      </c>
      <c r="B172" s="556">
        <f t="shared" si="4"/>
        <v>171</v>
      </c>
      <c r="D172" s="681" t="s">
        <v>2059</v>
      </c>
      <c r="E172" s="556">
        <f t="shared" si="5"/>
        <v>160</v>
      </c>
    </row>
    <row r="173" spans="1:5" ht="15.75">
      <c r="A173" s="464" t="s">
        <v>2066</v>
      </c>
      <c r="B173" s="556">
        <f t="shared" si="4"/>
        <v>172</v>
      </c>
      <c r="D173" s="681" t="s">
        <v>2060</v>
      </c>
      <c r="E173" s="556">
        <f t="shared" si="5"/>
        <v>161</v>
      </c>
    </row>
    <row r="174" spans="1:5" ht="15.75">
      <c r="A174" s="464" t="s">
        <v>2067</v>
      </c>
      <c r="B174" s="556">
        <f t="shared" si="4"/>
        <v>173</v>
      </c>
      <c r="D174" s="681" t="s">
        <v>2061</v>
      </c>
      <c r="E174" s="556">
        <f t="shared" si="5"/>
        <v>162</v>
      </c>
    </row>
    <row r="175" spans="1:5" ht="15.75">
      <c r="A175" s="464" t="s">
        <v>2068</v>
      </c>
      <c r="B175" s="556">
        <f t="shared" si="4"/>
        <v>174</v>
      </c>
      <c r="D175" s="685" t="s">
        <v>2062</v>
      </c>
      <c r="E175" s="556" t="str">
        <f t="shared" si="5"/>
        <v>НЕ НАЙДЕН</v>
      </c>
    </row>
    <row r="176" spans="1:5" ht="15.75">
      <c r="A176" s="464" t="s">
        <v>2069</v>
      </c>
      <c r="B176" s="556">
        <f t="shared" si="4"/>
        <v>175</v>
      </c>
      <c r="D176" s="681" t="s">
        <v>2063</v>
      </c>
      <c r="E176" s="556">
        <f t="shared" si="5"/>
        <v>163</v>
      </c>
    </row>
    <row r="177" spans="1:5" ht="15.75">
      <c r="A177" s="464" t="s">
        <v>2070</v>
      </c>
      <c r="B177" s="556">
        <f t="shared" si="4"/>
        <v>176</v>
      </c>
      <c r="D177" s="681" t="s">
        <v>2064</v>
      </c>
      <c r="E177" s="556">
        <f t="shared" si="5"/>
        <v>164</v>
      </c>
    </row>
    <row r="178" spans="1:5" ht="15.75">
      <c r="A178" s="464" t="s">
        <v>2071</v>
      </c>
      <c r="B178" s="556">
        <f t="shared" si="4"/>
        <v>177</v>
      </c>
      <c r="D178" s="681" t="s">
        <v>2065</v>
      </c>
      <c r="E178" s="556">
        <f t="shared" si="5"/>
        <v>165</v>
      </c>
    </row>
    <row r="179" spans="1:5" ht="15.75">
      <c r="A179" s="464" t="s">
        <v>2072</v>
      </c>
      <c r="B179" s="556">
        <f t="shared" si="4"/>
        <v>178</v>
      </c>
      <c r="D179" s="681" t="s">
        <v>2066</v>
      </c>
      <c r="E179" s="556">
        <f t="shared" si="5"/>
        <v>166</v>
      </c>
    </row>
    <row r="180" spans="1:5" ht="15.75">
      <c r="A180" s="464" t="s">
        <v>2073</v>
      </c>
      <c r="B180" s="556">
        <f t="shared" si="4"/>
        <v>179</v>
      </c>
      <c r="D180" s="681" t="s">
        <v>2067</v>
      </c>
      <c r="E180" s="556">
        <f t="shared" si="5"/>
        <v>167</v>
      </c>
    </row>
    <row r="181" spans="1:5" ht="15.75">
      <c r="A181" s="464" t="s">
        <v>2074</v>
      </c>
      <c r="B181" s="556">
        <f t="shared" si="4"/>
        <v>180</v>
      </c>
      <c r="D181" s="681" t="s">
        <v>2068</v>
      </c>
      <c r="E181" s="556">
        <f t="shared" si="5"/>
        <v>168</v>
      </c>
    </row>
    <row r="182" spans="1:5" ht="15.75">
      <c r="A182" s="464" t="s">
        <v>2075</v>
      </c>
      <c r="B182" s="556">
        <f t="shared" si="4"/>
        <v>181</v>
      </c>
      <c r="D182" s="681" t="s">
        <v>2069</v>
      </c>
      <c r="E182" s="556">
        <f t="shared" si="5"/>
        <v>169</v>
      </c>
    </row>
    <row r="183" spans="1:5" ht="15.75">
      <c r="A183" s="464" t="s">
        <v>2076</v>
      </c>
      <c r="B183" s="556">
        <f t="shared" si="4"/>
        <v>182</v>
      </c>
      <c r="D183" s="681" t="s">
        <v>2070</v>
      </c>
      <c r="E183" s="556">
        <f t="shared" si="5"/>
        <v>170</v>
      </c>
    </row>
    <row r="184" spans="1:5" ht="15.75">
      <c r="A184" s="464" t="s">
        <v>2077</v>
      </c>
      <c r="B184" s="556">
        <f t="shared" si="4"/>
        <v>183</v>
      </c>
      <c r="D184" s="681" t="s">
        <v>2071</v>
      </c>
      <c r="E184" s="556">
        <f t="shared" si="5"/>
        <v>171</v>
      </c>
    </row>
    <row r="185" spans="1:5" ht="15.75">
      <c r="A185" s="464" t="s">
        <v>2078</v>
      </c>
      <c r="B185" s="556">
        <f t="shared" si="4"/>
        <v>184</v>
      </c>
      <c r="D185" s="681" t="s">
        <v>2072</v>
      </c>
      <c r="E185" s="556">
        <f t="shared" si="5"/>
        <v>172</v>
      </c>
    </row>
    <row r="186" spans="1:5" ht="15.75">
      <c r="A186" s="464" t="s">
        <v>2079</v>
      </c>
      <c r="B186" s="556">
        <f t="shared" si="4"/>
        <v>185</v>
      </c>
      <c r="D186" s="681" t="s">
        <v>2073</v>
      </c>
      <c r="E186" s="556">
        <f t="shared" si="5"/>
        <v>173</v>
      </c>
    </row>
    <row r="187" spans="1:5" ht="15.75">
      <c r="A187" s="464" t="s">
        <v>2080</v>
      </c>
      <c r="B187" s="556">
        <f t="shared" si="4"/>
        <v>186</v>
      </c>
      <c r="D187" s="681" t="s">
        <v>2074</v>
      </c>
      <c r="E187" s="556">
        <f t="shared" si="5"/>
        <v>174</v>
      </c>
    </row>
    <row r="188" spans="1:5" ht="15.75">
      <c r="A188" s="464" t="s">
        <v>2581</v>
      </c>
      <c r="B188" s="556">
        <f t="shared" si="4"/>
        <v>187</v>
      </c>
      <c r="D188" s="681" t="s">
        <v>2075</v>
      </c>
      <c r="E188" s="556">
        <f t="shared" si="5"/>
        <v>175</v>
      </c>
    </row>
    <row r="189" spans="1:5" ht="15.75">
      <c r="A189" s="464" t="s">
        <v>2081</v>
      </c>
      <c r="B189" s="556">
        <f t="shared" si="4"/>
        <v>188</v>
      </c>
      <c r="D189" s="681" t="s">
        <v>2076</v>
      </c>
      <c r="E189" s="556">
        <f t="shared" si="5"/>
        <v>176</v>
      </c>
    </row>
    <row r="190" spans="1:5" ht="15.75">
      <c r="A190" s="464" t="s">
        <v>2082</v>
      </c>
      <c r="B190" s="556">
        <f t="shared" si="4"/>
        <v>189</v>
      </c>
      <c r="D190" s="681" t="s">
        <v>2077</v>
      </c>
      <c r="E190" s="556">
        <f t="shared" si="5"/>
        <v>177</v>
      </c>
    </row>
    <row r="191" spans="1:5" ht="15.75">
      <c r="A191" s="464" t="s">
        <v>2083</v>
      </c>
      <c r="B191" s="556">
        <f t="shared" si="4"/>
        <v>190</v>
      </c>
      <c r="D191" s="681" t="s">
        <v>2078</v>
      </c>
      <c r="E191" s="556">
        <f t="shared" si="5"/>
        <v>178</v>
      </c>
    </row>
    <row r="192" spans="1:5" ht="15.75">
      <c r="A192" s="464" t="s">
        <v>2084</v>
      </c>
      <c r="B192" s="556" t="str">
        <f t="shared" si="4"/>
        <v>НЕ НАЙДЕН</v>
      </c>
      <c r="D192" s="681" t="s">
        <v>2079</v>
      </c>
      <c r="E192" s="556">
        <f t="shared" si="5"/>
        <v>179</v>
      </c>
    </row>
    <row r="193" spans="1:5" ht="15.75">
      <c r="A193" s="464" t="s">
        <v>2085</v>
      </c>
      <c r="B193" s="556">
        <f t="shared" si="4"/>
        <v>191</v>
      </c>
      <c r="D193" s="681" t="s">
        <v>2080</v>
      </c>
      <c r="E193" s="556">
        <f t="shared" si="5"/>
        <v>180</v>
      </c>
    </row>
    <row r="194" spans="1:5" ht="15.75">
      <c r="A194" s="464" t="s">
        <v>2086</v>
      </c>
      <c r="B194" s="556" t="str">
        <f t="shared" si="4"/>
        <v>НЕ НАЙДЕН</v>
      </c>
      <c r="D194" s="681" t="s">
        <v>2581</v>
      </c>
      <c r="E194" s="556">
        <f t="shared" si="5"/>
        <v>181</v>
      </c>
    </row>
    <row r="195" spans="1:5" ht="15.75">
      <c r="A195" s="464" t="s">
        <v>2087</v>
      </c>
      <c r="B195" s="556">
        <f t="shared" si="4"/>
        <v>192</v>
      </c>
      <c r="D195" s="681" t="s">
        <v>2081</v>
      </c>
      <c r="E195" s="556">
        <f t="shared" si="5"/>
        <v>182</v>
      </c>
    </row>
    <row r="196" spans="1:5" ht="15.75">
      <c r="A196" s="464" t="s">
        <v>2088</v>
      </c>
      <c r="B196" s="556">
        <f t="shared" si="4"/>
        <v>193</v>
      </c>
      <c r="D196" s="681" t="s">
        <v>2082</v>
      </c>
      <c r="E196" s="556">
        <f t="shared" si="5"/>
        <v>183</v>
      </c>
    </row>
    <row r="197" spans="1:5" ht="15.75">
      <c r="A197" s="464" t="s">
        <v>2089</v>
      </c>
      <c r="B197" s="556">
        <f t="shared" si="4"/>
        <v>194</v>
      </c>
      <c r="D197" s="681" t="s">
        <v>2083</v>
      </c>
      <c r="E197" s="556">
        <f t="shared" si="5"/>
        <v>184</v>
      </c>
    </row>
    <row r="198" spans="1:5" ht="15.75">
      <c r="A198" s="464" t="s">
        <v>2582</v>
      </c>
      <c r="B198" s="556">
        <f t="shared" si="4"/>
        <v>195</v>
      </c>
      <c r="D198" s="681" t="s">
        <v>2085</v>
      </c>
      <c r="E198" s="556">
        <f t="shared" si="5"/>
        <v>186</v>
      </c>
    </row>
    <row r="199" spans="1:5" ht="15.75">
      <c r="A199" s="464" t="s">
        <v>2090</v>
      </c>
      <c r="B199" s="556">
        <f t="shared" si="4"/>
        <v>196</v>
      </c>
      <c r="D199" s="681" t="s">
        <v>2087</v>
      </c>
      <c r="E199" s="556">
        <f t="shared" si="5"/>
        <v>188</v>
      </c>
    </row>
    <row r="200" spans="1:5" ht="15.75">
      <c r="A200" s="464" t="s">
        <v>2091</v>
      </c>
      <c r="B200" s="556">
        <f t="shared" si="4"/>
        <v>197</v>
      </c>
      <c r="D200" s="681" t="s">
        <v>2088</v>
      </c>
      <c r="E200" s="556">
        <f t="shared" si="5"/>
        <v>189</v>
      </c>
    </row>
    <row r="201" spans="1:5" ht="15.75">
      <c r="A201" s="464" t="s">
        <v>2092</v>
      </c>
      <c r="B201" s="556">
        <f t="shared" ref="B201:B264" si="6">IFERROR(MATCH($A201,$D$8:$D$1000,0),"НЕ НАЙДЕН")</f>
        <v>198</v>
      </c>
      <c r="D201" s="681" t="s">
        <v>2089</v>
      </c>
      <c r="E201" s="556">
        <f t="shared" ref="E201:E264" si="7">IFERROR(MATCH($D201,$A$8:$A$1000,0),"НЕ НАЙДЕН")</f>
        <v>190</v>
      </c>
    </row>
    <row r="202" spans="1:5" ht="15.75">
      <c r="A202" s="464" t="s">
        <v>2093</v>
      </c>
      <c r="B202" s="556">
        <f t="shared" si="6"/>
        <v>199</v>
      </c>
      <c r="D202" s="681" t="s">
        <v>2582</v>
      </c>
      <c r="E202" s="556">
        <f t="shared" si="7"/>
        <v>191</v>
      </c>
    </row>
    <row r="203" spans="1:5" ht="15.75">
      <c r="A203" s="464" t="s">
        <v>2094</v>
      </c>
      <c r="B203" s="556">
        <f t="shared" si="6"/>
        <v>200</v>
      </c>
      <c r="D203" s="681" t="s">
        <v>2090</v>
      </c>
      <c r="E203" s="556">
        <f t="shared" si="7"/>
        <v>192</v>
      </c>
    </row>
    <row r="204" spans="1:5" ht="15.75">
      <c r="A204" s="464" t="s">
        <v>2095</v>
      </c>
      <c r="B204" s="556">
        <f t="shared" si="6"/>
        <v>201</v>
      </c>
      <c r="D204" s="681" t="s">
        <v>2091</v>
      </c>
      <c r="E204" s="556">
        <f t="shared" si="7"/>
        <v>193</v>
      </c>
    </row>
    <row r="205" spans="1:5" ht="15.75">
      <c r="A205" s="464" t="s">
        <v>2096</v>
      </c>
      <c r="B205" s="556">
        <f t="shared" si="6"/>
        <v>202</v>
      </c>
      <c r="D205" s="681" t="s">
        <v>2092</v>
      </c>
      <c r="E205" s="556">
        <f t="shared" si="7"/>
        <v>194</v>
      </c>
    </row>
    <row r="206" spans="1:5" ht="15.75">
      <c r="A206" s="464" t="s">
        <v>2097</v>
      </c>
      <c r="B206" s="556">
        <f t="shared" si="6"/>
        <v>203</v>
      </c>
      <c r="D206" s="681" t="s">
        <v>2093</v>
      </c>
      <c r="E206" s="556">
        <f t="shared" si="7"/>
        <v>195</v>
      </c>
    </row>
    <row r="207" spans="1:5" ht="15.75">
      <c r="A207" s="464" t="s">
        <v>2098</v>
      </c>
      <c r="B207" s="556">
        <f t="shared" si="6"/>
        <v>204</v>
      </c>
      <c r="D207" s="681" t="s">
        <v>2094</v>
      </c>
      <c r="E207" s="556">
        <f t="shared" si="7"/>
        <v>196</v>
      </c>
    </row>
    <row r="208" spans="1:5" ht="15.75">
      <c r="A208" s="464" t="s">
        <v>2099</v>
      </c>
      <c r="B208" s="556">
        <f t="shared" si="6"/>
        <v>205</v>
      </c>
      <c r="D208" s="681" t="s">
        <v>2095</v>
      </c>
      <c r="E208" s="556">
        <f t="shared" si="7"/>
        <v>197</v>
      </c>
    </row>
    <row r="209" spans="1:5" ht="15.75">
      <c r="A209" s="464" t="s">
        <v>2100</v>
      </c>
      <c r="B209" s="556">
        <f t="shared" si="6"/>
        <v>206</v>
      </c>
      <c r="D209" s="681" t="s">
        <v>2096</v>
      </c>
      <c r="E209" s="556">
        <f t="shared" si="7"/>
        <v>198</v>
      </c>
    </row>
    <row r="210" spans="1:5" ht="15.75">
      <c r="A210" s="464" t="s">
        <v>2101</v>
      </c>
      <c r="B210" s="556">
        <f t="shared" si="6"/>
        <v>207</v>
      </c>
      <c r="D210" s="681" t="s">
        <v>2097</v>
      </c>
      <c r="E210" s="556">
        <f t="shared" si="7"/>
        <v>199</v>
      </c>
    </row>
    <row r="211" spans="1:5" ht="15.75">
      <c r="A211" s="464" t="s">
        <v>2102</v>
      </c>
      <c r="B211" s="556">
        <f t="shared" si="6"/>
        <v>208</v>
      </c>
      <c r="D211" s="681" t="s">
        <v>2098</v>
      </c>
      <c r="E211" s="556">
        <f t="shared" si="7"/>
        <v>200</v>
      </c>
    </row>
    <row r="212" spans="1:5" ht="15.75">
      <c r="A212" s="464" t="s">
        <v>2103</v>
      </c>
      <c r="B212" s="556">
        <f t="shared" si="6"/>
        <v>209</v>
      </c>
      <c r="D212" s="681" t="s">
        <v>2099</v>
      </c>
      <c r="E212" s="556">
        <f t="shared" si="7"/>
        <v>201</v>
      </c>
    </row>
    <row r="213" spans="1:5" ht="15.75">
      <c r="A213" s="464" t="s">
        <v>2104</v>
      </c>
      <c r="B213" s="556">
        <f t="shared" si="6"/>
        <v>210</v>
      </c>
      <c r="D213" s="681" t="s">
        <v>2100</v>
      </c>
      <c r="E213" s="556">
        <f t="shared" si="7"/>
        <v>202</v>
      </c>
    </row>
    <row r="214" spans="1:5" ht="15.75">
      <c r="A214" s="464" t="s">
        <v>2105</v>
      </c>
      <c r="B214" s="556">
        <f t="shared" si="6"/>
        <v>211</v>
      </c>
      <c r="D214" s="681" t="s">
        <v>2101</v>
      </c>
      <c r="E214" s="556">
        <f t="shared" si="7"/>
        <v>203</v>
      </c>
    </row>
    <row r="215" spans="1:5" ht="15.75">
      <c r="A215" s="464" t="s">
        <v>2106</v>
      </c>
      <c r="B215" s="556">
        <f t="shared" si="6"/>
        <v>212</v>
      </c>
      <c r="D215" s="681" t="s">
        <v>2102</v>
      </c>
      <c r="E215" s="556">
        <f t="shared" si="7"/>
        <v>204</v>
      </c>
    </row>
    <row r="216" spans="1:5" ht="15.75">
      <c r="A216" s="464" t="s">
        <v>2107</v>
      </c>
      <c r="B216" s="556">
        <f t="shared" si="6"/>
        <v>213</v>
      </c>
      <c r="D216" s="681" t="s">
        <v>2103</v>
      </c>
      <c r="E216" s="556">
        <f t="shared" si="7"/>
        <v>205</v>
      </c>
    </row>
    <row r="217" spans="1:5" ht="15.75">
      <c r="A217" s="464" t="s">
        <v>2108</v>
      </c>
      <c r="B217" s="556">
        <f t="shared" si="6"/>
        <v>214</v>
      </c>
      <c r="D217" s="681" t="s">
        <v>2104</v>
      </c>
      <c r="E217" s="556">
        <f t="shared" si="7"/>
        <v>206</v>
      </c>
    </row>
    <row r="218" spans="1:5" ht="15.75">
      <c r="A218" s="464" t="s">
        <v>2109</v>
      </c>
      <c r="B218" s="556" t="str">
        <f t="shared" si="6"/>
        <v>НЕ НАЙДЕН</v>
      </c>
      <c r="D218" s="681" t="s">
        <v>2105</v>
      </c>
      <c r="E218" s="556">
        <f t="shared" si="7"/>
        <v>207</v>
      </c>
    </row>
    <row r="219" spans="1:5" ht="15.75">
      <c r="A219" s="464" t="s">
        <v>2110</v>
      </c>
      <c r="B219" s="556">
        <f t="shared" si="6"/>
        <v>215</v>
      </c>
      <c r="D219" s="681" t="s">
        <v>2106</v>
      </c>
      <c r="E219" s="556">
        <f t="shared" si="7"/>
        <v>208</v>
      </c>
    </row>
    <row r="220" spans="1:5" ht="15.75">
      <c r="A220" s="464" t="s">
        <v>2010</v>
      </c>
      <c r="B220" s="556">
        <f t="shared" si="6"/>
        <v>110</v>
      </c>
      <c r="D220" s="681" t="s">
        <v>2107</v>
      </c>
      <c r="E220" s="556">
        <f t="shared" si="7"/>
        <v>209</v>
      </c>
    </row>
    <row r="221" spans="1:5" ht="15.75">
      <c r="A221" s="464" t="s">
        <v>2011</v>
      </c>
      <c r="B221" s="556">
        <f t="shared" si="6"/>
        <v>111</v>
      </c>
      <c r="D221" s="681" t="s">
        <v>2108</v>
      </c>
      <c r="E221" s="556">
        <f t="shared" si="7"/>
        <v>210</v>
      </c>
    </row>
    <row r="222" spans="1:5" ht="15.75">
      <c r="A222" s="464" t="s">
        <v>2111</v>
      </c>
      <c r="B222" s="556">
        <f t="shared" si="6"/>
        <v>216</v>
      </c>
      <c r="D222" s="681" t="s">
        <v>2110</v>
      </c>
      <c r="E222" s="556">
        <f t="shared" si="7"/>
        <v>212</v>
      </c>
    </row>
    <row r="223" spans="1:5" ht="15.75">
      <c r="A223" s="464" t="s">
        <v>2112</v>
      </c>
      <c r="B223" s="556">
        <f t="shared" si="6"/>
        <v>217</v>
      </c>
      <c r="D223" s="681" t="s">
        <v>2111</v>
      </c>
      <c r="E223" s="556">
        <f t="shared" si="7"/>
        <v>215</v>
      </c>
    </row>
    <row r="224" spans="1:5" ht="15.75">
      <c r="A224" s="464" t="s">
        <v>2113</v>
      </c>
      <c r="B224" s="556">
        <f t="shared" si="6"/>
        <v>218</v>
      </c>
      <c r="D224" s="681" t="s">
        <v>2112</v>
      </c>
      <c r="E224" s="556">
        <f t="shared" si="7"/>
        <v>216</v>
      </c>
    </row>
    <row r="225" spans="1:5" ht="15.75">
      <c r="A225" s="464" t="s">
        <v>2114</v>
      </c>
      <c r="B225" s="556">
        <f t="shared" si="6"/>
        <v>219</v>
      </c>
      <c r="D225" s="681" t="s">
        <v>2113</v>
      </c>
      <c r="E225" s="556">
        <f t="shared" si="7"/>
        <v>217</v>
      </c>
    </row>
    <row r="226" spans="1:5" ht="15.75">
      <c r="A226" s="464" t="s">
        <v>2115</v>
      </c>
      <c r="B226" s="556">
        <f t="shared" si="6"/>
        <v>220</v>
      </c>
      <c r="D226" s="681" t="s">
        <v>2114</v>
      </c>
      <c r="E226" s="556">
        <f t="shared" si="7"/>
        <v>218</v>
      </c>
    </row>
    <row r="227" spans="1:5" ht="15.75">
      <c r="A227" s="464" t="s">
        <v>2116</v>
      </c>
      <c r="B227" s="556">
        <f t="shared" si="6"/>
        <v>221</v>
      </c>
      <c r="D227" s="681" t="s">
        <v>2115</v>
      </c>
      <c r="E227" s="556">
        <f t="shared" si="7"/>
        <v>219</v>
      </c>
    </row>
    <row r="228" spans="1:5" ht="15.75">
      <c r="A228" s="464" t="s">
        <v>2117</v>
      </c>
      <c r="B228" s="556" t="str">
        <f t="shared" si="6"/>
        <v>НЕ НАЙДЕН</v>
      </c>
      <c r="D228" s="681" t="s">
        <v>2116</v>
      </c>
      <c r="E228" s="556">
        <f t="shared" si="7"/>
        <v>220</v>
      </c>
    </row>
    <row r="229" spans="1:5" ht="15.75">
      <c r="A229" s="464" t="s">
        <v>2118</v>
      </c>
      <c r="B229" s="556">
        <f t="shared" si="6"/>
        <v>222</v>
      </c>
      <c r="D229" s="681" t="s">
        <v>2118</v>
      </c>
      <c r="E229" s="556">
        <f t="shared" si="7"/>
        <v>222</v>
      </c>
    </row>
    <row r="230" spans="1:5" ht="15.75">
      <c r="A230" s="464" t="s">
        <v>2119</v>
      </c>
      <c r="B230" s="556">
        <f t="shared" si="6"/>
        <v>223</v>
      </c>
      <c r="D230" s="681" t="s">
        <v>2119</v>
      </c>
      <c r="E230" s="556">
        <f t="shared" si="7"/>
        <v>223</v>
      </c>
    </row>
    <row r="231" spans="1:5" ht="15.75">
      <c r="A231" s="464" t="s">
        <v>2120</v>
      </c>
      <c r="B231" s="556">
        <f t="shared" si="6"/>
        <v>224</v>
      </c>
      <c r="D231" s="681" t="s">
        <v>2120</v>
      </c>
      <c r="E231" s="556">
        <f t="shared" si="7"/>
        <v>224</v>
      </c>
    </row>
    <row r="232" spans="1:5" ht="15.75">
      <c r="A232" s="464" t="s">
        <v>2583</v>
      </c>
      <c r="B232" s="556">
        <f t="shared" si="6"/>
        <v>225</v>
      </c>
      <c r="D232" s="681" t="s">
        <v>2583</v>
      </c>
      <c r="E232" s="556">
        <f t="shared" si="7"/>
        <v>225</v>
      </c>
    </row>
    <row r="233" spans="1:5" ht="15.75">
      <c r="A233" s="464" t="s">
        <v>2121</v>
      </c>
      <c r="B233" s="556">
        <f t="shared" si="6"/>
        <v>226</v>
      </c>
      <c r="D233" s="681" t="s">
        <v>2121</v>
      </c>
      <c r="E233" s="556">
        <f t="shared" si="7"/>
        <v>226</v>
      </c>
    </row>
    <row r="234" spans="1:5" ht="15.75">
      <c r="A234" s="464" t="s">
        <v>2122</v>
      </c>
      <c r="B234" s="556">
        <f t="shared" si="6"/>
        <v>227</v>
      </c>
      <c r="D234" s="681" t="s">
        <v>2122</v>
      </c>
      <c r="E234" s="556">
        <f t="shared" si="7"/>
        <v>227</v>
      </c>
    </row>
    <row r="235" spans="1:5" ht="15.75">
      <c r="A235" s="464" t="s">
        <v>2123</v>
      </c>
      <c r="B235" s="556" t="str">
        <f t="shared" si="6"/>
        <v>НЕ НАЙДЕН</v>
      </c>
      <c r="D235" s="681" t="s">
        <v>2124</v>
      </c>
      <c r="E235" s="556">
        <f t="shared" si="7"/>
        <v>229</v>
      </c>
    </row>
    <row r="236" spans="1:5" ht="15.75">
      <c r="A236" s="464" t="s">
        <v>2124</v>
      </c>
      <c r="B236" s="556">
        <f t="shared" si="6"/>
        <v>228</v>
      </c>
      <c r="D236" s="681" t="s">
        <v>2125</v>
      </c>
      <c r="E236" s="556">
        <f t="shared" si="7"/>
        <v>230</v>
      </c>
    </row>
    <row r="237" spans="1:5" ht="15.75">
      <c r="A237" s="464" t="s">
        <v>2125</v>
      </c>
      <c r="B237" s="556">
        <f t="shared" si="6"/>
        <v>229</v>
      </c>
      <c r="D237" s="681" t="s">
        <v>2126</v>
      </c>
      <c r="E237" s="556">
        <f t="shared" si="7"/>
        <v>231</v>
      </c>
    </row>
    <row r="238" spans="1:5" ht="15.75">
      <c r="A238" s="464" t="s">
        <v>2126</v>
      </c>
      <c r="B238" s="556">
        <f t="shared" si="6"/>
        <v>230</v>
      </c>
      <c r="D238" s="681" t="s">
        <v>2127</v>
      </c>
      <c r="E238" s="556">
        <f t="shared" si="7"/>
        <v>232</v>
      </c>
    </row>
    <row r="239" spans="1:5" ht="15.75">
      <c r="A239" s="464" t="s">
        <v>2127</v>
      </c>
      <c r="B239" s="556">
        <f t="shared" si="6"/>
        <v>231</v>
      </c>
      <c r="D239" s="681" t="s">
        <v>2589</v>
      </c>
      <c r="E239" s="556" t="str">
        <f t="shared" si="7"/>
        <v>НЕ НАЙДЕН</v>
      </c>
    </row>
    <row r="240" spans="1:5" ht="15.75">
      <c r="A240" s="464" t="s">
        <v>2128</v>
      </c>
      <c r="B240" s="556">
        <f t="shared" si="6"/>
        <v>233</v>
      </c>
      <c r="D240" s="681" t="s">
        <v>2128</v>
      </c>
      <c r="E240" s="556">
        <f t="shared" si="7"/>
        <v>233</v>
      </c>
    </row>
    <row r="241" spans="1:5" ht="15.75">
      <c r="A241" s="464" t="s">
        <v>2129</v>
      </c>
      <c r="B241" s="556">
        <f t="shared" si="6"/>
        <v>234</v>
      </c>
      <c r="D241" s="681" t="s">
        <v>2129</v>
      </c>
      <c r="E241" s="556">
        <f t="shared" si="7"/>
        <v>234</v>
      </c>
    </row>
    <row r="242" spans="1:5" ht="15.75">
      <c r="A242" s="464" t="s">
        <v>2130</v>
      </c>
      <c r="B242" s="556">
        <f t="shared" si="6"/>
        <v>235</v>
      </c>
      <c r="D242" s="681" t="s">
        <v>2130</v>
      </c>
      <c r="E242" s="556">
        <f t="shared" si="7"/>
        <v>235</v>
      </c>
    </row>
    <row r="243" spans="1:5" ht="15.75">
      <c r="A243" s="464" t="s">
        <v>2131</v>
      </c>
      <c r="B243" s="556">
        <f t="shared" si="6"/>
        <v>236</v>
      </c>
      <c r="D243" s="681" t="s">
        <v>2131</v>
      </c>
      <c r="E243" s="556">
        <f t="shared" si="7"/>
        <v>236</v>
      </c>
    </row>
    <row r="244" spans="1:5" ht="15.75">
      <c r="A244" s="464" t="s">
        <v>2584</v>
      </c>
      <c r="B244" s="556">
        <f t="shared" si="6"/>
        <v>238</v>
      </c>
      <c r="D244" s="681" t="s">
        <v>2132</v>
      </c>
      <c r="E244" s="556">
        <f t="shared" si="7"/>
        <v>302</v>
      </c>
    </row>
    <row r="245" spans="1:5" ht="15.75">
      <c r="A245" s="464" t="s">
        <v>2133</v>
      </c>
      <c r="B245" s="556">
        <f t="shared" si="6"/>
        <v>239</v>
      </c>
      <c r="D245" s="681" t="s">
        <v>2584</v>
      </c>
      <c r="E245" s="556">
        <f t="shared" si="7"/>
        <v>237</v>
      </c>
    </row>
    <row r="246" spans="1:5" ht="15.75">
      <c r="A246" s="464" t="s">
        <v>2134</v>
      </c>
      <c r="B246" s="556">
        <f t="shared" si="6"/>
        <v>240</v>
      </c>
      <c r="D246" s="681" t="s">
        <v>2133</v>
      </c>
      <c r="E246" s="556">
        <f t="shared" si="7"/>
        <v>238</v>
      </c>
    </row>
    <row r="247" spans="1:5" ht="15.75">
      <c r="A247" s="464" t="s">
        <v>2135</v>
      </c>
      <c r="B247" s="556">
        <f t="shared" si="6"/>
        <v>241</v>
      </c>
      <c r="D247" s="681" t="s">
        <v>2134</v>
      </c>
      <c r="E247" s="556">
        <f t="shared" si="7"/>
        <v>239</v>
      </c>
    </row>
    <row r="248" spans="1:5" ht="15.75">
      <c r="A248" s="464" t="s">
        <v>2136</v>
      </c>
      <c r="B248" s="556">
        <f t="shared" si="6"/>
        <v>242</v>
      </c>
      <c r="D248" s="681" t="s">
        <v>2135</v>
      </c>
      <c r="E248" s="556">
        <f t="shared" si="7"/>
        <v>240</v>
      </c>
    </row>
    <row r="249" spans="1:5" ht="15.75">
      <c r="A249" s="464" t="s">
        <v>2137</v>
      </c>
      <c r="B249" s="556">
        <f t="shared" si="6"/>
        <v>243</v>
      </c>
      <c r="D249" s="681" t="s">
        <v>2136</v>
      </c>
      <c r="E249" s="556">
        <f t="shared" si="7"/>
        <v>241</v>
      </c>
    </row>
    <row r="250" spans="1:5" ht="15.75">
      <c r="A250" s="464" t="s">
        <v>2138</v>
      </c>
      <c r="B250" s="556">
        <f t="shared" si="6"/>
        <v>244</v>
      </c>
      <c r="D250" s="681" t="s">
        <v>2137</v>
      </c>
      <c r="E250" s="556">
        <f t="shared" si="7"/>
        <v>242</v>
      </c>
    </row>
    <row r="251" spans="1:5" ht="15.75">
      <c r="A251" s="464" t="s">
        <v>2139</v>
      </c>
      <c r="B251" s="556">
        <f t="shared" si="6"/>
        <v>245</v>
      </c>
      <c r="D251" s="681" t="s">
        <v>2138</v>
      </c>
      <c r="E251" s="556">
        <f t="shared" si="7"/>
        <v>243</v>
      </c>
    </row>
    <row r="252" spans="1:5" ht="15.75">
      <c r="A252" s="464" t="s">
        <v>2140</v>
      </c>
      <c r="B252" s="556">
        <f t="shared" si="6"/>
        <v>246</v>
      </c>
      <c r="D252" s="681" t="s">
        <v>2139</v>
      </c>
      <c r="E252" s="556">
        <f t="shared" si="7"/>
        <v>244</v>
      </c>
    </row>
    <row r="253" spans="1:5" ht="15.75">
      <c r="A253" s="464" t="s">
        <v>2141</v>
      </c>
      <c r="B253" s="556">
        <f t="shared" si="6"/>
        <v>247</v>
      </c>
      <c r="D253" s="681" t="s">
        <v>2140</v>
      </c>
      <c r="E253" s="556">
        <f t="shared" si="7"/>
        <v>245</v>
      </c>
    </row>
    <row r="254" spans="1:5" ht="15.75">
      <c r="A254" s="464" t="s">
        <v>2142</v>
      </c>
      <c r="B254" s="556">
        <f t="shared" si="6"/>
        <v>248</v>
      </c>
      <c r="D254" s="681" t="s">
        <v>2141</v>
      </c>
      <c r="E254" s="556">
        <f t="shared" si="7"/>
        <v>246</v>
      </c>
    </row>
    <row r="255" spans="1:5" ht="15.75">
      <c r="A255" s="464" t="s">
        <v>2143</v>
      </c>
      <c r="B255" s="556">
        <f t="shared" si="6"/>
        <v>249</v>
      </c>
      <c r="D255" s="681" t="s">
        <v>2142</v>
      </c>
      <c r="E255" s="556">
        <f t="shared" si="7"/>
        <v>247</v>
      </c>
    </row>
    <row r="256" spans="1:5" ht="15.75">
      <c r="A256" s="464" t="s">
        <v>2144</v>
      </c>
      <c r="B256" s="556">
        <f t="shared" si="6"/>
        <v>250</v>
      </c>
      <c r="D256" s="681" t="s">
        <v>2143</v>
      </c>
      <c r="E256" s="556">
        <f t="shared" si="7"/>
        <v>248</v>
      </c>
    </row>
    <row r="257" spans="1:5" ht="15.75">
      <c r="A257" s="464" t="s">
        <v>2145</v>
      </c>
      <c r="B257" s="556">
        <f t="shared" si="6"/>
        <v>251</v>
      </c>
      <c r="D257" s="681" t="s">
        <v>2144</v>
      </c>
      <c r="E257" s="556">
        <f t="shared" si="7"/>
        <v>249</v>
      </c>
    </row>
    <row r="258" spans="1:5" ht="15.75">
      <c r="A258" s="464" t="s">
        <v>2146</v>
      </c>
      <c r="B258" s="556">
        <f t="shared" si="6"/>
        <v>252</v>
      </c>
      <c r="D258" s="681" t="s">
        <v>2145</v>
      </c>
      <c r="E258" s="556">
        <f t="shared" si="7"/>
        <v>250</v>
      </c>
    </row>
    <row r="259" spans="1:5" ht="15.75">
      <c r="A259" s="464" t="s">
        <v>2147</v>
      </c>
      <c r="B259" s="556">
        <f t="shared" si="6"/>
        <v>253</v>
      </c>
      <c r="D259" s="681" t="s">
        <v>2146</v>
      </c>
      <c r="E259" s="556">
        <f t="shared" si="7"/>
        <v>251</v>
      </c>
    </row>
    <row r="260" spans="1:5" ht="15.75">
      <c r="A260" s="464" t="s">
        <v>2148</v>
      </c>
      <c r="B260" s="556">
        <f t="shared" si="6"/>
        <v>254</v>
      </c>
      <c r="D260" s="681" t="s">
        <v>2147</v>
      </c>
      <c r="E260" s="556">
        <f t="shared" si="7"/>
        <v>252</v>
      </c>
    </row>
    <row r="261" spans="1:5" ht="15.75">
      <c r="A261" s="464" t="s">
        <v>2149</v>
      </c>
      <c r="B261" s="556">
        <f t="shared" si="6"/>
        <v>255</v>
      </c>
      <c r="D261" s="681" t="s">
        <v>2148</v>
      </c>
      <c r="E261" s="556">
        <f t="shared" si="7"/>
        <v>253</v>
      </c>
    </row>
    <row r="262" spans="1:5" ht="15.75">
      <c r="A262" s="464" t="s">
        <v>2389</v>
      </c>
      <c r="B262" s="556">
        <f t="shared" si="6"/>
        <v>256</v>
      </c>
      <c r="D262" s="681" t="s">
        <v>2149</v>
      </c>
      <c r="E262" s="556">
        <f t="shared" si="7"/>
        <v>254</v>
      </c>
    </row>
    <row r="263" spans="1:5" ht="15.75">
      <c r="A263" s="464" t="s">
        <v>2585</v>
      </c>
      <c r="B263" s="556">
        <f t="shared" si="6"/>
        <v>257</v>
      </c>
      <c r="D263" s="681" t="s">
        <v>2389</v>
      </c>
      <c r="E263" s="556">
        <f t="shared" si="7"/>
        <v>255</v>
      </c>
    </row>
    <row r="264" spans="1:5" ht="15.75">
      <c r="A264" s="464" t="s">
        <v>2150</v>
      </c>
      <c r="B264" s="556">
        <f t="shared" si="6"/>
        <v>258</v>
      </c>
      <c r="D264" s="681" t="s">
        <v>2585</v>
      </c>
      <c r="E264" s="556">
        <f t="shared" si="7"/>
        <v>256</v>
      </c>
    </row>
    <row r="265" spans="1:5" ht="15.75">
      <c r="A265" s="464" t="s">
        <v>2151</v>
      </c>
      <c r="B265" s="556">
        <f t="shared" ref="B265:B328" si="8">IFERROR(MATCH($A265,$D$8:$D$1000,0),"НЕ НАЙДЕН")</f>
        <v>259</v>
      </c>
      <c r="D265" s="681" t="s">
        <v>2150</v>
      </c>
      <c r="E265" s="556">
        <f t="shared" ref="E265:E328" si="9">IFERROR(MATCH($D265,$A$8:$A$1000,0),"НЕ НАЙДЕН")</f>
        <v>257</v>
      </c>
    </row>
    <row r="266" spans="1:5" ht="15.75">
      <c r="A266" s="464" t="s">
        <v>2152</v>
      </c>
      <c r="B266" s="556">
        <f t="shared" si="8"/>
        <v>260</v>
      </c>
      <c r="D266" s="681" t="s">
        <v>2151</v>
      </c>
      <c r="E266" s="556">
        <f t="shared" si="9"/>
        <v>258</v>
      </c>
    </row>
    <row r="267" spans="1:5" ht="15.75">
      <c r="A267" s="464" t="s">
        <v>2153</v>
      </c>
      <c r="B267" s="556">
        <f t="shared" si="8"/>
        <v>261</v>
      </c>
      <c r="D267" s="681" t="s">
        <v>2152</v>
      </c>
      <c r="E267" s="556">
        <f t="shared" si="9"/>
        <v>259</v>
      </c>
    </row>
    <row r="268" spans="1:5" ht="15.75">
      <c r="A268" s="464" t="s">
        <v>2154</v>
      </c>
      <c r="B268" s="556">
        <f t="shared" si="8"/>
        <v>262</v>
      </c>
      <c r="D268" s="681" t="s">
        <v>2153</v>
      </c>
      <c r="E268" s="556">
        <f t="shared" si="9"/>
        <v>260</v>
      </c>
    </row>
    <row r="269" spans="1:5" ht="15.75">
      <c r="A269" s="464" t="s">
        <v>2155</v>
      </c>
      <c r="B269" s="556">
        <f t="shared" si="8"/>
        <v>263</v>
      </c>
      <c r="D269" s="681" t="s">
        <v>2154</v>
      </c>
      <c r="E269" s="556">
        <f t="shared" si="9"/>
        <v>261</v>
      </c>
    </row>
    <row r="270" spans="1:5" ht="15.75">
      <c r="A270" s="464" t="s">
        <v>2156</v>
      </c>
      <c r="B270" s="556">
        <f t="shared" si="8"/>
        <v>264</v>
      </c>
      <c r="D270" s="681" t="s">
        <v>2155</v>
      </c>
      <c r="E270" s="556">
        <f t="shared" si="9"/>
        <v>262</v>
      </c>
    </row>
    <row r="271" spans="1:5" ht="15.75">
      <c r="A271" s="464" t="s">
        <v>2586</v>
      </c>
      <c r="B271" s="556">
        <f t="shared" si="8"/>
        <v>265</v>
      </c>
      <c r="D271" s="681" t="s">
        <v>2156</v>
      </c>
      <c r="E271" s="556">
        <f t="shared" si="9"/>
        <v>263</v>
      </c>
    </row>
    <row r="272" spans="1:5" ht="15.75">
      <c r="A272" s="464" t="s">
        <v>2157</v>
      </c>
      <c r="B272" s="556">
        <f t="shared" si="8"/>
        <v>266</v>
      </c>
      <c r="D272" s="681" t="s">
        <v>2586</v>
      </c>
      <c r="E272" s="556">
        <f t="shared" si="9"/>
        <v>264</v>
      </c>
    </row>
    <row r="273" spans="1:5" ht="15.75">
      <c r="A273" s="464" t="s">
        <v>2158</v>
      </c>
      <c r="B273" s="556">
        <f t="shared" si="8"/>
        <v>267</v>
      </c>
      <c r="D273" s="681" t="s">
        <v>2157</v>
      </c>
      <c r="E273" s="556">
        <f t="shared" si="9"/>
        <v>265</v>
      </c>
    </row>
    <row r="274" spans="1:5" ht="15.75">
      <c r="A274" s="464" t="s">
        <v>2159</v>
      </c>
      <c r="B274" s="556">
        <f t="shared" si="8"/>
        <v>268</v>
      </c>
      <c r="D274" s="681" t="s">
        <v>2158</v>
      </c>
      <c r="E274" s="556">
        <f t="shared" si="9"/>
        <v>266</v>
      </c>
    </row>
    <row r="275" spans="1:5" ht="15.75">
      <c r="A275" s="464" t="s">
        <v>2160</v>
      </c>
      <c r="B275" s="556">
        <f t="shared" si="8"/>
        <v>269</v>
      </c>
      <c r="D275" s="681" t="s">
        <v>2159</v>
      </c>
      <c r="E275" s="556">
        <f t="shared" si="9"/>
        <v>267</v>
      </c>
    </row>
    <row r="276" spans="1:5" ht="15.75">
      <c r="A276" s="464" t="s">
        <v>2161</v>
      </c>
      <c r="B276" s="556">
        <f t="shared" si="8"/>
        <v>270</v>
      </c>
      <c r="D276" s="681" t="s">
        <v>2160</v>
      </c>
      <c r="E276" s="556">
        <f t="shared" si="9"/>
        <v>268</v>
      </c>
    </row>
    <row r="277" spans="1:5" ht="15.75">
      <c r="A277" s="464" t="s">
        <v>2162</v>
      </c>
      <c r="B277" s="556">
        <f t="shared" si="8"/>
        <v>271</v>
      </c>
      <c r="D277" s="681" t="s">
        <v>2161</v>
      </c>
      <c r="E277" s="556">
        <f t="shared" si="9"/>
        <v>269</v>
      </c>
    </row>
    <row r="278" spans="1:5" ht="15.75">
      <c r="A278" s="464" t="s">
        <v>2163</v>
      </c>
      <c r="B278" s="556">
        <f t="shared" si="8"/>
        <v>272</v>
      </c>
      <c r="D278" s="681" t="s">
        <v>2162</v>
      </c>
      <c r="E278" s="556">
        <f t="shared" si="9"/>
        <v>270</v>
      </c>
    </row>
    <row r="279" spans="1:5" ht="15.75">
      <c r="A279" s="464" t="s">
        <v>2164</v>
      </c>
      <c r="B279" s="556">
        <f t="shared" si="8"/>
        <v>273</v>
      </c>
      <c r="D279" s="681" t="s">
        <v>2163</v>
      </c>
      <c r="E279" s="556">
        <f t="shared" si="9"/>
        <v>271</v>
      </c>
    </row>
    <row r="280" spans="1:5" ht="15.75">
      <c r="A280" s="464" t="s">
        <v>2165</v>
      </c>
      <c r="B280" s="556">
        <f t="shared" si="8"/>
        <v>274</v>
      </c>
      <c r="D280" s="681" t="s">
        <v>2164</v>
      </c>
      <c r="E280" s="556">
        <f t="shared" si="9"/>
        <v>272</v>
      </c>
    </row>
    <row r="281" spans="1:5" ht="15.75">
      <c r="A281" s="464" t="s">
        <v>2166</v>
      </c>
      <c r="B281" s="556">
        <f t="shared" si="8"/>
        <v>275</v>
      </c>
      <c r="D281" s="681" t="s">
        <v>2165</v>
      </c>
      <c r="E281" s="556">
        <f t="shared" si="9"/>
        <v>273</v>
      </c>
    </row>
    <row r="282" spans="1:5" ht="15.75">
      <c r="A282" s="464" t="s">
        <v>2587</v>
      </c>
      <c r="B282" s="556">
        <f t="shared" si="8"/>
        <v>276</v>
      </c>
      <c r="D282" s="681" t="s">
        <v>2166</v>
      </c>
      <c r="E282" s="556">
        <f t="shared" si="9"/>
        <v>274</v>
      </c>
    </row>
    <row r="283" spans="1:5" ht="15.75">
      <c r="A283" s="464" t="s">
        <v>2167</v>
      </c>
      <c r="B283" s="556">
        <f t="shared" si="8"/>
        <v>277</v>
      </c>
      <c r="D283" s="681" t="s">
        <v>2587</v>
      </c>
      <c r="E283" s="556">
        <f t="shared" si="9"/>
        <v>275</v>
      </c>
    </row>
    <row r="284" spans="1:5" ht="15.75">
      <c r="A284" s="464" t="s">
        <v>2168</v>
      </c>
      <c r="B284" s="556">
        <f t="shared" si="8"/>
        <v>278</v>
      </c>
      <c r="D284" s="681" t="s">
        <v>2167</v>
      </c>
      <c r="E284" s="556">
        <f t="shared" si="9"/>
        <v>276</v>
      </c>
    </row>
    <row r="285" spans="1:5" ht="15.75">
      <c r="A285" s="464" t="s">
        <v>2169</v>
      </c>
      <c r="B285" s="556">
        <f t="shared" si="8"/>
        <v>279</v>
      </c>
      <c r="D285" s="681" t="s">
        <v>2168</v>
      </c>
      <c r="E285" s="556">
        <f t="shared" si="9"/>
        <v>277</v>
      </c>
    </row>
    <row r="286" spans="1:5" ht="15.75">
      <c r="A286" s="464" t="s">
        <v>2170</v>
      </c>
      <c r="B286" s="556">
        <f t="shared" si="8"/>
        <v>280</v>
      </c>
      <c r="D286" s="681" t="s">
        <v>2169</v>
      </c>
      <c r="E286" s="556">
        <f t="shared" si="9"/>
        <v>278</v>
      </c>
    </row>
    <row r="287" spans="1:5" ht="15.75">
      <c r="A287" s="464" t="s">
        <v>2171</v>
      </c>
      <c r="B287" s="556">
        <f t="shared" si="8"/>
        <v>281</v>
      </c>
      <c r="D287" s="681" t="s">
        <v>2170</v>
      </c>
      <c r="E287" s="556">
        <f t="shared" si="9"/>
        <v>279</v>
      </c>
    </row>
    <row r="288" spans="1:5" ht="15.75">
      <c r="A288" s="464" t="s">
        <v>2172</v>
      </c>
      <c r="B288" s="556">
        <f t="shared" si="8"/>
        <v>282</v>
      </c>
      <c r="D288" s="681" t="s">
        <v>2171</v>
      </c>
      <c r="E288" s="556">
        <f t="shared" si="9"/>
        <v>280</v>
      </c>
    </row>
    <row r="289" spans="1:5" ht="15.75">
      <c r="A289" s="464" t="s">
        <v>2173</v>
      </c>
      <c r="B289" s="556">
        <f t="shared" si="8"/>
        <v>283</v>
      </c>
      <c r="D289" s="681" t="s">
        <v>2172</v>
      </c>
      <c r="E289" s="556">
        <f t="shared" si="9"/>
        <v>281</v>
      </c>
    </row>
    <row r="290" spans="1:5" ht="15.75">
      <c r="A290" s="464" t="s">
        <v>2174</v>
      </c>
      <c r="B290" s="556">
        <f t="shared" si="8"/>
        <v>284</v>
      </c>
      <c r="D290" s="681" t="s">
        <v>2173</v>
      </c>
      <c r="E290" s="556">
        <f t="shared" si="9"/>
        <v>282</v>
      </c>
    </row>
    <row r="291" spans="1:5" ht="15.75">
      <c r="A291" s="464" t="s">
        <v>2175</v>
      </c>
      <c r="B291" s="556">
        <f t="shared" si="8"/>
        <v>285</v>
      </c>
      <c r="D291" s="681" t="s">
        <v>2174</v>
      </c>
      <c r="E291" s="556">
        <f t="shared" si="9"/>
        <v>283</v>
      </c>
    </row>
    <row r="292" spans="1:5" ht="15.75">
      <c r="A292" s="464" t="s">
        <v>2176</v>
      </c>
      <c r="B292" s="556">
        <f t="shared" si="8"/>
        <v>286</v>
      </c>
      <c r="D292" s="681" t="s">
        <v>2175</v>
      </c>
      <c r="E292" s="556">
        <f t="shared" si="9"/>
        <v>284</v>
      </c>
    </row>
    <row r="293" spans="1:5" ht="15.75">
      <c r="A293" s="464" t="s">
        <v>2177</v>
      </c>
      <c r="B293" s="556">
        <f t="shared" si="8"/>
        <v>287</v>
      </c>
      <c r="D293" s="681" t="s">
        <v>2176</v>
      </c>
      <c r="E293" s="556">
        <f t="shared" si="9"/>
        <v>285</v>
      </c>
    </row>
    <row r="294" spans="1:5" ht="15.75">
      <c r="A294" s="464" t="s">
        <v>2178</v>
      </c>
      <c r="B294" s="556">
        <f t="shared" si="8"/>
        <v>288</v>
      </c>
      <c r="D294" s="681" t="s">
        <v>2177</v>
      </c>
      <c r="E294" s="556">
        <f t="shared" si="9"/>
        <v>286</v>
      </c>
    </row>
    <row r="295" spans="1:5" ht="15.75">
      <c r="A295" s="464" t="s">
        <v>2179</v>
      </c>
      <c r="B295" s="556">
        <f t="shared" si="8"/>
        <v>289</v>
      </c>
      <c r="D295" s="681" t="s">
        <v>2178</v>
      </c>
      <c r="E295" s="556">
        <f t="shared" si="9"/>
        <v>287</v>
      </c>
    </row>
    <row r="296" spans="1:5" ht="15.75">
      <c r="A296" s="464" t="s">
        <v>2180</v>
      </c>
      <c r="B296" s="556">
        <f t="shared" si="8"/>
        <v>290</v>
      </c>
      <c r="D296" s="681" t="s">
        <v>2179</v>
      </c>
      <c r="E296" s="556">
        <f t="shared" si="9"/>
        <v>288</v>
      </c>
    </row>
    <row r="297" spans="1:5" ht="15.75">
      <c r="A297" s="464" t="s">
        <v>2181</v>
      </c>
      <c r="B297" s="556">
        <f t="shared" si="8"/>
        <v>291</v>
      </c>
      <c r="D297" s="681" t="s">
        <v>2180</v>
      </c>
      <c r="E297" s="556">
        <f t="shared" si="9"/>
        <v>289</v>
      </c>
    </row>
    <row r="298" spans="1:5" ht="15.75">
      <c r="A298" s="464" t="s">
        <v>2182</v>
      </c>
      <c r="B298" s="556">
        <f t="shared" si="8"/>
        <v>292</v>
      </c>
      <c r="D298" s="681" t="s">
        <v>2181</v>
      </c>
      <c r="E298" s="556">
        <f t="shared" si="9"/>
        <v>290</v>
      </c>
    </row>
    <row r="299" spans="1:5" ht="15.75">
      <c r="A299" s="464" t="s">
        <v>2183</v>
      </c>
      <c r="B299" s="556">
        <f t="shared" si="8"/>
        <v>293</v>
      </c>
      <c r="D299" s="681" t="s">
        <v>2182</v>
      </c>
      <c r="E299" s="556">
        <f t="shared" si="9"/>
        <v>291</v>
      </c>
    </row>
    <row r="300" spans="1:5" ht="15.75">
      <c r="A300" s="464" t="s">
        <v>2184</v>
      </c>
      <c r="B300" s="556">
        <f t="shared" si="8"/>
        <v>294</v>
      </c>
      <c r="D300" s="681" t="s">
        <v>2183</v>
      </c>
      <c r="E300" s="556">
        <f t="shared" si="9"/>
        <v>292</v>
      </c>
    </row>
    <row r="301" spans="1:5" ht="15.75">
      <c r="A301" s="464" t="s">
        <v>2588</v>
      </c>
      <c r="B301" s="556">
        <f t="shared" si="8"/>
        <v>295</v>
      </c>
      <c r="D301" s="681" t="s">
        <v>2184</v>
      </c>
      <c r="E301" s="556">
        <f t="shared" si="9"/>
        <v>293</v>
      </c>
    </row>
    <row r="302" spans="1:5" ht="15.75">
      <c r="A302" s="464" t="s">
        <v>2185</v>
      </c>
      <c r="B302" s="556">
        <f t="shared" si="8"/>
        <v>296</v>
      </c>
      <c r="D302" s="681" t="s">
        <v>2588</v>
      </c>
      <c r="E302" s="556">
        <f t="shared" si="9"/>
        <v>294</v>
      </c>
    </row>
    <row r="303" spans="1:5" ht="15.75">
      <c r="A303" s="464" t="s">
        <v>2186</v>
      </c>
      <c r="B303" s="556">
        <f t="shared" si="8"/>
        <v>297</v>
      </c>
      <c r="D303" s="681" t="s">
        <v>2185</v>
      </c>
      <c r="E303" s="556">
        <f t="shared" si="9"/>
        <v>295</v>
      </c>
    </row>
    <row r="304" spans="1:5" ht="15.75">
      <c r="A304" s="464" t="s">
        <v>2187</v>
      </c>
      <c r="B304" s="556">
        <f t="shared" si="8"/>
        <v>298</v>
      </c>
      <c r="D304" s="681" t="s">
        <v>2186</v>
      </c>
      <c r="E304" s="556">
        <f t="shared" si="9"/>
        <v>296</v>
      </c>
    </row>
    <row r="305" spans="1:5" ht="15.75">
      <c r="A305" s="464" t="s">
        <v>2188</v>
      </c>
      <c r="B305" s="556">
        <f t="shared" si="8"/>
        <v>299</v>
      </c>
      <c r="D305" s="685" t="s">
        <v>2187</v>
      </c>
      <c r="E305" s="556">
        <f t="shared" si="9"/>
        <v>297</v>
      </c>
    </row>
    <row r="306" spans="1:5" ht="15.75">
      <c r="A306" s="464" t="s">
        <v>2189</v>
      </c>
      <c r="B306" s="556">
        <f t="shared" si="8"/>
        <v>300</v>
      </c>
      <c r="D306" s="681" t="s">
        <v>2188</v>
      </c>
      <c r="E306" s="556">
        <f t="shared" si="9"/>
        <v>298</v>
      </c>
    </row>
    <row r="307" spans="1:5" ht="15.75">
      <c r="A307" s="464" t="s">
        <v>2190</v>
      </c>
      <c r="B307" s="556">
        <f t="shared" si="8"/>
        <v>301</v>
      </c>
      <c r="D307" s="681" t="s">
        <v>2189</v>
      </c>
      <c r="E307" s="556">
        <f t="shared" si="9"/>
        <v>299</v>
      </c>
    </row>
    <row r="308" spans="1:5" ht="15.75">
      <c r="A308" s="464" t="s">
        <v>2191</v>
      </c>
      <c r="B308" s="556">
        <f t="shared" si="8"/>
        <v>302</v>
      </c>
      <c r="D308" s="685" t="s">
        <v>2190</v>
      </c>
      <c r="E308" s="556">
        <f t="shared" si="9"/>
        <v>300</v>
      </c>
    </row>
    <row r="309" spans="1:5" ht="15.75">
      <c r="A309" s="464" t="s">
        <v>2132</v>
      </c>
      <c r="B309" s="556">
        <f t="shared" si="8"/>
        <v>237</v>
      </c>
      <c r="D309" s="681" t="s">
        <v>2191</v>
      </c>
      <c r="E309" s="556">
        <f t="shared" si="9"/>
        <v>301</v>
      </c>
    </row>
    <row r="310" spans="1:5" ht="15.75">
      <c r="A310" s="464" t="s">
        <v>2192</v>
      </c>
      <c r="B310" s="556">
        <f t="shared" si="8"/>
        <v>303</v>
      </c>
      <c r="D310" s="681" t="s">
        <v>2192</v>
      </c>
      <c r="E310" s="556">
        <f t="shared" si="9"/>
        <v>303</v>
      </c>
    </row>
    <row r="311" spans="1:5" ht="15.75">
      <c r="A311" s="464" t="s">
        <v>2392</v>
      </c>
      <c r="B311" s="556">
        <f t="shared" si="8"/>
        <v>304</v>
      </c>
      <c r="D311" s="681" t="s">
        <v>2392</v>
      </c>
      <c r="E311" s="556">
        <f t="shared" si="9"/>
        <v>304</v>
      </c>
    </row>
    <row r="312" spans="1:5" ht="15.75">
      <c r="A312" s="464" t="s">
        <v>2193</v>
      </c>
      <c r="B312" s="556">
        <f t="shared" si="8"/>
        <v>305</v>
      </c>
      <c r="D312" s="681" t="s">
        <v>2193</v>
      </c>
      <c r="E312" s="556">
        <f t="shared" si="9"/>
        <v>305</v>
      </c>
    </row>
    <row r="313" spans="1:5" ht="15.75">
      <c r="A313" s="464" t="s">
        <v>2194</v>
      </c>
      <c r="B313" s="556">
        <f t="shared" si="8"/>
        <v>306</v>
      </c>
      <c r="D313" s="681" t="s">
        <v>2194</v>
      </c>
      <c r="E313" s="556">
        <f t="shared" si="9"/>
        <v>306</v>
      </c>
    </row>
    <row r="314" spans="1:5" ht="15.75">
      <c r="A314" s="464" t="s">
        <v>2195</v>
      </c>
      <c r="B314" s="556">
        <f t="shared" si="8"/>
        <v>308</v>
      </c>
      <c r="D314" s="681" t="s">
        <v>2590</v>
      </c>
      <c r="E314" s="556" t="str">
        <f t="shared" si="9"/>
        <v>НЕ НАЙДЕН</v>
      </c>
    </row>
    <row r="315" spans="1:5" ht="15.75">
      <c r="A315" s="464" t="s">
        <v>2196</v>
      </c>
      <c r="B315" s="556">
        <f t="shared" si="8"/>
        <v>309</v>
      </c>
      <c r="D315" s="681" t="s">
        <v>2195</v>
      </c>
      <c r="E315" s="556">
        <f t="shared" si="9"/>
        <v>307</v>
      </c>
    </row>
    <row r="316" spans="1:5" ht="15.75">
      <c r="A316" s="464" t="s">
        <v>2197</v>
      </c>
      <c r="B316" s="556">
        <f t="shared" si="8"/>
        <v>310</v>
      </c>
      <c r="D316" s="681" t="s">
        <v>2196</v>
      </c>
      <c r="E316" s="556">
        <f t="shared" si="9"/>
        <v>308</v>
      </c>
    </row>
    <row r="317" spans="1:5" ht="15.75">
      <c r="A317" s="464" t="s">
        <v>2198</v>
      </c>
      <c r="B317" s="556">
        <f t="shared" si="8"/>
        <v>311</v>
      </c>
      <c r="D317" s="681" t="s">
        <v>2197</v>
      </c>
      <c r="E317" s="556">
        <f t="shared" si="9"/>
        <v>309</v>
      </c>
    </row>
    <row r="318" spans="1:5" ht="15.75">
      <c r="A318" s="464" t="s">
        <v>2199</v>
      </c>
      <c r="B318" s="556">
        <f t="shared" si="8"/>
        <v>312</v>
      </c>
      <c r="D318" s="681" t="s">
        <v>2198</v>
      </c>
      <c r="E318" s="556">
        <f t="shared" si="9"/>
        <v>310</v>
      </c>
    </row>
    <row r="319" spans="1:5" ht="15.75">
      <c r="A319" s="464" t="s">
        <v>2200</v>
      </c>
      <c r="B319" s="556">
        <f t="shared" si="8"/>
        <v>313</v>
      </c>
      <c r="D319" s="681" t="s">
        <v>2199</v>
      </c>
      <c r="E319" s="556">
        <f t="shared" si="9"/>
        <v>311</v>
      </c>
    </row>
    <row r="320" spans="1:5" ht="15.75">
      <c r="A320" s="464" t="s">
        <v>2201</v>
      </c>
      <c r="B320" s="556">
        <f t="shared" si="8"/>
        <v>314</v>
      </c>
      <c r="D320" s="681" t="s">
        <v>2200</v>
      </c>
      <c r="E320" s="556">
        <f t="shared" si="9"/>
        <v>312</v>
      </c>
    </row>
    <row r="321" spans="1:5" ht="15.75">
      <c r="A321" s="464" t="s">
        <v>2202</v>
      </c>
      <c r="B321" s="556">
        <f t="shared" si="8"/>
        <v>315</v>
      </c>
      <c r="D321" s="681" t="s">
        <v>2201</v>
      </c>
      <c r="E321" s="556">
        <f t="shared" si="9"/>
        <v>313</v>
      </c>
    </row>
    <row r="322" spans="1:5" ht="15.75">
      <c r="A322" s="464" t="s">
        <v>2203</v>
      </c>
      <c r="B322" s="556">
        <f t="shared" si="8"/>
        <v>316</v>
      </c>
      <c r="D322" s="681" t="s">
        <v>2202</v>
      </c>
      <c r="E322" s="556">
        <f t="shared" si="9"/>
        <v>314</v>
      </c>
    </row>
    <row r="323" spans="1:5" ht="15.75">
      <c r="A323" s="464" t="s">
        <v>2204</v>
      </c>
      <c r="B323" s="556">
        <f t="shared" si="8"/>
        <v>317</v>
      </c>
      <c r="D323" s="681" t="s">
        <v>2203</v>
      </c>
      <c r="E323" s="556">
        <f t="shared" si="9"/>
        <v>315</v>
      </c>
    </row>
    <row r="324" spans="1:5" ht="15.75">
      <c r="A324" s="464" t="s">
        <v>2205</v>
      </c>
      <c r="B324" s="556">
        <f t="shared" si="8"/>
        <v>318</v>
      </c>
      <c r="D324" s="681" t="s">
        <v>2204</v>
      </c>
      <c r="E324" s="556">
        <f t="shared" si="9"/>
        <v>316</v>
      </c>
    </row>
    <row r="325" spans="1:5" ht="15.75">
      <c r="A325" s="464" t="s">
        <v>2206</v>
      </c>
      <c r="B325" s="556">
        <f t="shared" si="8"/>
        <v>319</v>
      </c>
      <c r="D325" s="681" t="s">
        <v>2205</v>
      </c>
      <c r="E325" s="556">
        <f t="shared" si="9"/>
        <v>317</v>
      </c>
    </row>
    <row r="326" spans="1:5" ht="15.75">
      <c r="A326" s="464" t="s">
        <v>2207</v>
      </c>
      <c r="B326" s="556">
        <f t="shared" si="8"/>
        <v>320</v>
      </c>
      <c r="D326" s="681" t="s">
        <v>2206</v>
      </c>
      <c r="E326" s="556">
        <f t="shared" si="9"/>
        <v>318</v>
      </c>
    </row>
    <row r="327" spans="1:5" ht="15.75">
      <c r="A327" s="464" t="s">
        <v>2210</v>
      </c>
      <c r="B327" s="556">
        <f t="shared" si="8"/>
        <v>323</v>
      </c>
      <c r="D327" s="681" t="s">
        <v>2207</v>
      </c>
      <c r="E327" s="556">
        <f t="shared" si="9"/>
        <v>319</v>
      </c>
    </row>
    <row r="328" spans="1:5" ht="15.75">
      <c r="A328" s="464" t="s">
        <v>2211</v>
      </c>
      <c r="B328" s="556">
        <f t="shared" si="8"/>
        <v>324</v>
      </c>
      <c r="D328" s="685" t="s">
        <v>2208</v>
      </c>
      <c r="E328" s="556" t="str">
        <f t="shared" si="9"/>
        <v>НЕ НАЙДЕН</v>
      </c>
    </row>
    <row r="329" spans="1:5" ht="15.75">
      <c r="A329" s="464" t="s">
        <v>2212</v>
      </c>
      <c r="B329" s="556">
        <f t="shared" ref="B329:B336" si="10">IFERROR(MATCH($A329,$D$8:$D$1000,0),"НЕ НАЙДЕН")</f>
        <v>325</v>
      </c>
      <c r="D329" s="685" t="s">
        <v>2209</v>
      </c>
      <c r="E329" s="556" t="str">
        <f t="shared" ref="E329:E339" si="11">IFERROR(MATCH($D329,$A$8:$A$1000,0),"НЕ НАЙДЕН")</f>
        <v>НЕ НАЙДЕН</v>
      </c>
    </row>
    <row r="330" spans="1:5" ht="15.75">
      <c r="A330" s="464" t="s">
        <v>2213</v>
      </c>
      <c r="B330" s="556">
        <f t="shared" si="10"/>
        <v>326</v>
      </c>
      <c r="D330" s="685" t="s">
        <v>2210</v>
      </c>
      <c r="E330" s="556">
        <f t="shared" si="11"/>
        <v>320</v>
      </c>
    </row>
    <row r="331" spans="1:5" ht="15.75">
      <c r="A331" s="464" t="s">
        <v>2214</v>
      </c>
      <c r="B331" s="556">
        <f t="shared" si="10"/>
        <v>327</v>
      </c>
      <c r="D331" s="681" t="s">
        <v>2211</v>
      </c>
      <c r="E331" s="556">
        <f t="shared" si="11"/>
        <v>321</v>
      </c>
    </row>
    <row r="332" spans="1:5" ht="15.75">
      <c r="A332" s="464" t="s">
        <v>2215</v>
      </c>
      <c r="B332" s="556">
        <f t="shared" si="10"/>
        <v>328</v>
      </c>
      <c r="D332" s="681" t="s">
        <v>2212</v>
      </c>
      <c r="E332" s="556">
        <f t="shared" si="11"/>
        <v>322</v>
      </c>
    </row>
    <row r="333" spans="1:5" ht="15.75">
      <c r="A333" s="464" t="s">
        <v>2216</v>
      </c>
      <c r="B333" s="556">
        <f t="shared" si="10"/>
        <v>329</v>
      </c>
      <c r="D333" s="681" t="s">
        <v>2213</v>
      </c>
      <c r="E333" s="556">
        <f t="shared" si="11"/>
        <v>323</v>
      </c>
    </row>
    <row r="334" spans="1:5" ht="15.75">
      <c r="A334" s="464" t="s">
        <v>2217</v>
      </c>
      <c r="B334" s="556">
        <f t="shared" si="10"/>
        <v>330</v>
      </c>
      <c r="D334" s="681" t="s">
        <v>2214</v>
      </c>
      <c r="E334" s="556">
        <f t="shared" si="11"/>
        <v>324</v>
      </c>
    </row>
    <row r="335" spans="1:5" ht="15.75">
      <c r="A335" s="464" t="s">
        <v>2218</v>
      </c>
      <c r="B335" s="556">
        <f t="shared" si="10"/>
        <v>331</v>
      </c>
      <c r="D335" s="681" t="s">
        <v>2215</v>
      </c>
      <c r="E335" s="556">
        <f t="shared" si="11"/>
        <v>325</v>
      </c>
    </row>
    <row r="336" spans="1:5" ht="15.75">
      <c r="A336" s="464" t="s">
        <v>2219</v>
      </c>
      <c r="B336" s="556">
        <f t="shared" si="10"/>
        <v>332</v>
      </c>
      <c r="D336" s="681" t="s">
        <v>2216</v>
      </c>
      <c r="E336" s="556">
        <f t="shared" si="11"/>
        <v>326</v>
      </c>
    </row>
    <row r="337" spans="4:5" ht="15.75">
      <c r="D337" s="681" t="s">
        <v>2217</v>
      </c>
      <c r="E337" s="556">
        <f t="shared" si="11"/>
        <v>327</v>
      </c>
    </row>
    <row r="338" spans="4:5" ht="15.75">
      <c r="D338" s="681" t="s">
        <v>2218</v>
      </c>
      <c r="E338" s="556">
        <f t="shared" si="11"/>
        <v>328</v>
      </c>
    </row>
    <row r="339" spans="4:5" ht="16.5" thickBot="1">
      <c r="D339" s="680" t="s">
        <v>2219</v>
      </c>
      <c r="E339" s="556">
        <f t="shared" si="11"/>
        <v>329</v>
      </c>
    </row>
    <row r="340" spans="4:5" ht="13.5" thickBot="1">
      <c r="D340" s="679"/>
    </row>
    <row r="341" spans="4:5">
      <c r="D341" s="678"/>
    </row>
    <row r="342" spans="4:5">
      <c r="D342" s="677"/>
    </row>
  </sheetData>
  <conditionalFormatting sqref="B8:B336">
    <cfRule type="containsText" dxfId="2" priority="2" operator="containsText" text="НЕ НАЙДЕН">
      <formula>NOT(ISERROR(SEARCH("НЕ НАЙДЕН",B8)))</formula>
    </cfRule>
  </conditionalFormatting>
  <conditionalFormatting sqref="E8:E339">
    <cfRule type="containsText" dxfId="1" priority="1" operator="containsText" text="НЕ НАЙДЕН">
      <formula>NOT(ISERROR(SEARCH("НЕ НАЙДЕН",E8)))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66"/>
    <pageSetUpPr fitToPage="1"/>
  </sheetPr>
  <dimension ref="A2:Q721"/>
  <sheetViews>
    <sheetView view="pageBreakPreview" zoomScale="56" zoomScaleNormal="75" zoomScaleSheetLayoutView="56" workbookViewId="0">
      <pane ySplit="5" topLeftCell="A545" activePane="bottomLeft" state="frozen"/>
      <selection activeCell="L1" sqref="L1:M1048576"/>
      <selection pane="bottomLeft" activeCell="L1" sqref="L1:M1048576"/>
    </sheetView>
  </sheetViews>
  <sheetFormatPr defaultColWidth="9.140625" defaultRowHeight="18.75"/>
  <cols>
    <col min="1" max="1" width="11.28515625" style="97" customWidth="1"/>
    <col min="2" max="2" width="5.5703125" style="97" customWidth="1"/>
    <col min="3" max="3" width="9.140625" style="98"/>
    <col min="4" max="4" width="16.7109375" style="99" customWidth="1"/>
    <col min="5" max="5" width="95.5703125" style="100" customWidth="1"/>
    <col min="6" max="6" width="14.5703125" style="4" customWidth="1"/>
    <col min="7" max="7" width="10.85546875" style="4" customWidth="1"/>
    <col min="8" max="8" width="17.140625" style="4" customWidth="1"/>
    <col min="9" max="9" width="13.5703125" style="4" customWidth="1"/>
    <col min="10" max="10" width="95.28515625" style="4" customWidth="1"/>
    <col min="11" max="11" width="16.42578125" style="5" customWidth="1"/>
    <col min="12" max="12" width="40.85546875" style="252" customWidth="1"/>
    <col min="13" max="13" width="16.42578125" style="5" customWidth="1"/>
    <col min="14" max="14" width="9.140625" style="6" customWidth="1"/>
    <col min="15" max="15" width="20.140625" style="5" customWidth="1"/>
    <col min="16" max="16" width="11.7109375" style="7" bestFit="1" customWidth="1"/>
    <col min="17" max="17" width="11.7109375" style="6" bestFit="1" customWidth="1"/>
    <col min="18" max="16384" width="9.140625" style="6"/>
  </cols>
  <sheetData>
    <row r="2" spans="1:17" s="2" customFormat="1">
      <c r="A2" s="465" t="s">
        <v>1538</v>
      </c>
      <c r="B2" s="466"/>
      <c r="C2" s="467"/>
      <c r="D2" s="467"/>
      <c r="E2" s="467"/>
      <c r="F2" s="468"/>
      <c r="G2" s="468"/>
      <c r="H2" s="468"/>
      <c r="I2" s="468"/>
      <c r="J2" s="468"/>
      <c r="K2" s="1"/>
      <c r="L2" s="251"/>
      <c r="M2" s="1"/>
      <c r="O2" s="1"/>
      <c r="P2" s="3"/>
    </row>
    <row r="3" spans="1:17">
      <c r="A3" s="63"/>
      <c r="B3" s="63"/>
      <c r="C3" s="64"/>
      <c r="D3" s="65"/>
      <c r="E3" s="66"/>
    </row>
    <row r="4" spans="1:17">
      <c r="A4" s="469"/>
      <c r="B4" s="470"/>
      <c r="C4" s="471"/>
      <c r="D4" s="471"/>
      <c r="E4" s="471"/>
    </row>
    <row r="5" spans="1:17" ht="112.5">
      <c r="A5" s="67" t="s">
        <v>0</v>
      </c>
      <c r="B5" s="67" t="s">
        <v>1</v>
      </c>
      <c r="C5" s="143" t="s">
        <v>2</v>
      </c>
      <c r="D5" s="144" t="s">
        <v>3</v>
      </c>
      <c r="E5" s="144" t="s">
        <v>4</v>
      </c>
      <c r="F5" s="145" t="s">
        <v>0</v>
      </c>
      <c r="G5" s="145" t="s">
        <v>1</v>
      </c>
      <c r="H5" s="145" t="s">
        <v>5</v>
      </c>
      <c r="I5" s="145" t="s">
        <v>6</v>
      </c>
      <c r="J5" s="146" t="s">
        <v>4</v>
      </c>
    </row>
    <row r="6" spans="1:17">
      <c r="A6" s="67">
        <v>1</v>
      </c>
      <c r="B6" s="67">
        <v>2</v>
      </c>
      <c r="C6" s="68">
        <v>3</v>
      </c>
      <c r="D6" s="68">
        <v>4</v>
      </c>
      <c r="E6" s="68">
        <v>5</v>
      </c>
      <c r="F6" s="8">
        <v>6</v>
      </c>
      <c r="G6" s="8">
        <v>7</v>
      </c>
      <c r="H6" s="8">
        <v>8</v>
      </c>
      <c r="I6" s="8">
        <v>9</v>
      </c>
      <c r="J6" s="8">
        <v>10</v>
      </c>
    </row>
    <row r="7" spans="1:17" ht="45">
      <c r="A7" s="147" t="s">
        <v>7</v>
      </c>
      <c r="B7" s="147" t="s">
        <v>8</v>
      </c>
      <c r="C7" s="148" t="s">
        <v>9</v>
      </c>
      <c r="D7" s="149" t="s">
        <v>10</v>
      </c>
      <c r="E7" s="150" t="s">
        <v>11</v>
      </c>
      <c r="F7" s="9" t="s">
        <v>7</v>
      </c>
      <c r="G7" s="9" t="s">
        <v>8</v>
      </c>
      <c r="H7" s="9" t="s">
        <v>12</v>
      </c>
      <c r="I7" s="9" t="s">
        <v>13</v>
      </c>
      <c r="J7" s="10" t="e">
        <f>VLOOKUP($K7,#REF!,2,0)</f>
        <v>#REF!</v>
      </c>
      <c r="K7" s="5" t="str">
        <f>CONCATENATE(F7," ",G7," ",H7," ",I7)</f>
        <v>01 0 00 00000</v>
      </c>
      <c r="L7" s="252" t="e">
        <f>VLOOKUP(O7,#REF!,2,0)</f>
        <v>#REF!</v>
      </c>
      <c r="O7" s="11" t="s">
        <v>14</v>
      </c>
      <c r="P7" s="7" t="b">
        <f t="shared" ref="P7:P60" si="0">K7=O7</f>
        <v>1</v>
      </c>
      <c r="Q7" s="7" t="e">
        <f>J7=L7</f>
        <v>#REF!</v>
      </c>
    </row>
    <row r="8" spans="1:17" ht="37.5">
      <c r="A8" s="151" t="s">
        <v>7</v>
      </c>
      <c r="B8" s="151" t="s">
        <v>15</v>
      </c>
      <c r="C8" s="152" t="s">
        <v>9</v>
      </c>
      <c r="D8" s="153" t="s">
        <v>16</v>
      </c>
      <c r="E8" s="154" t="s">
        <v>17</v>
      </c>
      <c r="F8" s="25" t="s">
        <v>7</v>
      </c>
      <c r="G8" s="25" t="s">
        <v>15</v>
      </c>
      <c r="H8" s="25" t="s">
        <v>12</v>
      </c>
      <c r="I8" s="25" t="s">
        <v>13</v>
      </c>
      <c r="J8" s="26" t="e">
        <f>VLOOKUP($K8,#REF!,2,0)</f>
        <v>#REF!</v>
      </c>
      <c r="K8" s="5" t="str">
        <f>CONCATENATE(F8," ",G8," ",H8," ",I8)</f>
        <v>01 1 00 00000</v>
      </c>
      <c r="L8" s="252" t="e">
        <f>VLOOKUP(O8,#REF!,2,0)</f>
        <v>#REF!</v>
      </c>
      <c r="O8" s="12" t="s">
        <v>18</v>
      </c>
      <c r="P8" s="7" t="b">
        <f t="shared" si="0"/>
        <v>1</v>
      </c>
      <c r="Q8" s="7" t="e">
        <f t="shared" ref="Q8:Q71" si="1">J8=L8</f>
        <v>#REF!</v>
      </c>
    </row>
    <row r="9" spans="1:17" ht="19.5">
      <c r="A9" s="155"/>
      <c r="B9" s="155"/>
      <c r="C9" s="156"/>
      <c r="D9" s="157"/>
      <c r="E9" s="158"/>
      <c r="F9" s="159" t="s">
        <v>7</v>
      </c>
      <c r="G9" s="159" t="s">
        <v>15</v>
      </c>
      <c r="H9" s="159" t="s">
        <v>7</v>
      </c>
      <c r="I9" s="159" t="s">
        <v>13</v>
      </c>
      <c r="J9" s="160" t="e">
        <f>VLOOKUP($K9,#REF!,2,0)</f>
        <v>#REF!</v>
      </c>
      <c r="K9" s="5" t="str">
        <f>CONCATENATE(F9," ",G9," ",H9," ",I9)</f>
        <v>01 1 01 00000</v>
      </c>
      <c r="L9" s="252" t="e">
        <f>VLOOKUP(O9,#REF!,2,0)</f>
        <v>#REF!</v>
      </c>
      <c r="O9" s="13" t="s">
        <v>19</v>
      </c>
      <c r="P9" s="7" t="b">
        <f t="shared" si="0"/>
        <v>1</v>
      </c>
      <c r="Q9" s="7" t="e">
        <f t="shared" si="1"/>
        <v>#REF!</v>
      </c>
    </row>
    <row r="10" spans="1:17" ht="36" customHeight="1">
      <c r="A10" s="69" t="s">
        <v>7</v>
      </c>
      <c r="B10" s="69" t="s">
        <v>15</v>
      </c>
      <c r="C10" s="70">
        <v>1113</v>
      </c>
      <c r="D10" s="71" t="s">
        <v>20</v>
      </c>
      <c r="E10" s="72" t="s">
        <v>21</v>
      </c>
      <c r="F10" s="472" t="s">
        <v>7</v>
      </c>
      <c r="G10" s="472" t="s">
        <v>15</v>
      </c>
      <c r="H10" s="472" t="s">
        <v>7</v>
      </c>
      <c r="I10" s="472" t="s">
        <v>22</v>
      </c>
      <c r="J10" s="473" t="e">
        <f>VLOOKUP($K10,#REF!,2,0)</f>
        <v>#REF!</v>
      </c>
      <c r="K10" s="5" t="str">
        <f>CONCATENATE(F10," ",G10," ",H10," ",I10)</f>
        <v>01 1 01 11010</v>
      </c>
      <c r="L10" s="252" t="e">
        <f>VLOOKUP(O10,#REF!,2,0)</f>
        <v>#REF!</v>
      </c>
      <c r="O10" s="13" t="s">
        <v>23</v>
      </c>
      <c r="P10" s="7" t="b">
        <f t="shared" si="0"/>
        <v>1</v>
      </c>
      <c r="Q10" s="7" t="e">
        <f t="shared" si="1"/>
        <v>#REF!</v>
      </c>
    </row>
    <row r="11" spans="1:17" ht="37.5">
      <c r="A11" s="73" t="s">
        <v>7</v>
      </c>
      <c r="B11" s="73" t="s">
        <v>15</v>
      </c>
      <c r="C11" s="74">
        <v>2031</v>
      </c>
      <c r="D11" s="75" t="s">
        <v>32</v>
      </c>
      <c r="E11" s="76" t="s">
        <v>33</v>
      </c>
      <c r="F11" s="472"/>
      <c r="G11" s="472"/>
      <c r="H11" s="472"/>
      <c r="I11" s="472"/>
      <c r="J11" s="473"/>
      <c r="L11" s="252" t="e">
        <f>VLOOKUP(O11,#REF!,2,0)</f>
        <v>#REF!</v>
      </c>
      <c r="O11" s="13"/>
      <c r="P11" s="7" t="b">
        <f t="shared" si="0"/>
        <v>1</v>
      </c>
      <c r="Q11" s="7" t="e">
        <f t="shared" si="1"/>
        <v>#REF!</v>
      </c>
    </row>
    <row r="12" spans="1:17" ht="37.5">
      <c r="A12" s="73" t="s">
        <v>7</v>
      </c>
      <c r="B12" s="73" t="s">
        <v>15</v>
      </c>
      <c r="C12" s="74">
        <v>2032</v>
      </c>
      <c r="D12" s="75" t="s">
        <v>35</v>
      </c>
      <c r="E12" s="76" t="s">
        <v>36</v>
      </c>
      <c r="F12" s="472"/>
      <c r="G12" s="472"/>
      <c r="H12" s="472"/>
      <c r="I12" s="472"/>
      <c r="J12" s="473"/>
      <c r="L12" s="252" t="e">
        <f>VLOOKUP(O12,#REF!,2,0)</f>
        <v>#REF!</v>
      </c>
      <c r="O12" s="13"/>
      <c r="P12" s="7" t="b">
        <f t="shared" si="0"/>
        <v>1</v>
      </c>
      <c r="Q12" s="7" t="e">
        <f t="shared" si="1"/>
        <v>#REF!</v>
      </c>
    </row>
    <row r="13" spans="1:17" s="4" customFormat="1" ht="131.25">
      <c r="A13" s="73" t="s">
        <v>7</v>
      </c>
      <c r="B13" s="73" t="s">
        <v>15</v>
      </c>
      <c r="C13" s="74">
        <v>7614</v>
      </c>
      <c r="D13" s="75" t="s">
        <v>24</v>
      </c>
      <c r="E13" s="76" t="s">
        <v>25</v>
      </c>
      <c r="F13" s="15" t="s">
        <v>7</v>
      </c>
      <c r="G13" s="15" t="s">
        <v>15</v>
      </c>
      <c r="H13" s="15" t="s">
        <v>7</v>
      </c>
      <c r="I13" s="15" t="s">
        <v>26</v>
      </c>
      <c r="J13" s="16" t="e">
        <f>VLOOKUP($K13,#REF!,2,0)</f>
        <v>#REF!</v>
      </c>
      <c r="K13" s="5" t="str">
        <f>CONCATENATE(F13," ",G13," ",H13," ",I13)</f>
        <v>01 1 01 76140</v>
      </c>
      <c r="L13" s="252" t="e">
        <f>VLOOKUP(O13,#REF!,2,0)</f>
        <v>#REF!</v>
      </c>
      <c r="M13" s="5"/>
      <c r="O13" s="13" t="s">
        <v>27</v>
      </c>
      <c r="P13" s="7" t="b">
        <f t="shared" si="0"/>
        <v>1</v>
      </c>
      <c r="Q13" s="7" t="e">
        <f t="shared" si="1"/>
        <v>#REF!</v>
      </c>
    </row>
    <row r="14" spans="1:17" s="4" customFormat="1" ht="75">
      <c r="A14" s="73" t="s">
        <v>7</v>
      </c>
      <c r="B14" s="73">
        <v>1</v>
      </c>
      <c r="C14" s="74">
        <v>7657</v>
      </c>
      <c r="D14" s="75" t="s">
        <v>28</v>
      </c>
      <c r="E14" s="76" t="s">
        <v>29</v>
      </c>
      <c r="F14" s="15" t="s">
        <v>7</v>
      </c>
      <c r="G14" s="15" t="s">
        <v>15</v>
      </c>
      <c r="H14" s="15" t="s">
        <v>7</v>
      </c>
      <c r="I14" s="15" t="s">
        <v>30</v>
      </c>
      <c r="J14" s="18" t="e">
        <f>VLOOKUP($K14,#REF!,2,0)</f>
        <v>#REF!</v>
      </c>
      <c r="K14" s="5" t="str">
        <f>CONCATENATE(F14," ",G14," ",H14," ",I14)</f>
        <v>01 1 01 77170</v>
      </c>
      <c r="L14" s="252" t="e">
        <f>VLOOKUP(O14,#REF!,2,0)</f>
        <v>#REF!</v>
      </c>
      <c r="M14" s="5"/>
      <c r="O14" s="13" t="s">
        <v>31</v>
      </c>
      <c r="P14" s="7" t="b">
        <f t="shared" si="0"/>
        <v>1</v>
      </c>
      <c r="Q14" s="7" t="e">
        <f t="shared" si="1"/>
        <v>#REF!</v>
      </c>
    </row>
    <row r="15" spans="1:17" s="19" customFormat="1">
      <c r="A15" s="73"/>
      <c r="B15" s="73"/>
      <c r="C15" s="74"/>
      <c r="D15" s="75"/>
      <c r="E15" s="29" t="s">
        <v>1537</v>
      </c>
      <c r="F15" s="15" t="s">
        <v>7</v>
      </c>
      <c r="G15" s="15" t="s">
        <v>15</v>
      </c>
      <c r="H15" s="15" t="s">
        <v>7</v>
      </c>
      <c r="I15" s="15" t="s">
        <v>1536</v>
      </c>
      <c r="J15" s="18" t="e">
        <f>VLOOKUP($K15,#REF!,2,0)</f>
        <v>#REF!</v>
      </c>
      <c r="K15" s="5" t="str">
        <f t="shared" ref="K15:K63" si="2">CONCATENATE(F15," ",G15," ",H15," ",I15)</f>
        <v>01 1 01 77250</v>
      </c>
      <c r="L15" s="252" t="e">
        <f>VLOOKUP(O15,#REF!,2,0)</f>
        <v>#REF!</v>
      </c>
      <c r="M15" s="5"/>
      <c r="N15" s="4"/>
      <c r="O15" s="13" t="s">
        <v>1233</v>
      </c>
      <c r="P15" s="7" t="b">
        <f t="shared" si="0"/>
        <v>1</v>
      </c>
      <c r="Q15" s="7" t="e">
        <f t="shared" si="1"/>
        <v>#REF!</v>
      </c>
    </row>
    <row r="16" spans="1:17" ht="19.5">
      <c r="A16" s="155"/>
      <c r="B16" s="155"/>
      <c r="C16" s="156"/>
      <c r="D16" s="157"/>
      <c r="E16" s="158"/>
      <c r="F16" s="159" t="s">
        <v>7</v>
      </c>
      <c r="G16" s="159" t="s">
        <v>15</v>
      </c>
      <c r="H16" s="159" t="s">
        <v>37</v>
      </c>
      <c r="I16" s="159" t="s">
        <v>13</v>
      </c>
      <c r="J16" s="160" t="e">
        <f>VLOOKUP($K16,#REF!,2,0)</f>
        <v>#REF!</v>
      </c>
      <c r="K16" s="5" t="str">
        <f t="shared" si="2"/>
        <v>01 1 02 00000</v>
      </c>
      <c r="L16" s="252" t="e">
        <f>VLOOKUP(O16,#REF!,2,0)</f>
        <v>#REF!</v>
      </c>
      <c r="N16" s="4"/>
      <c r="O16" s="13" t="s">
        <v>38</v>
      </c>
      <c r="P16" s="7" t="b">
        <f t="shared" si="0"/>
        <v>1</v>
      </c>
      <c r="Q16" s="7" t="e">
        <f t="shared" si="1"/>
        <v>#REF!</v>
      </c>
    </row>
    <row r="17" spans="1:17" s="19" customFormat="1" ht="37.5">
      <c r="A17" s="73" t="s">
        <v>7</v>
      </c>
      <c r="B17" s="73" t="s">
        <v>15</v>
      </c>
      <c r="C17" s="74">
        <v>1114</v>
      </c>
      <c r="D17" s="75" t="s">
        <v>39</v>
      </c>
      <c r="E17" s="76" t="s">
        <v>40</v>
      </c>
      <c r="F17" s="472" t="s">
        <v>7</v>
      </c>
      <c r="G17" s="472" t="s">
        <v>15</v>
      </c>
      <c r="H17" s="472" t="s">
        <v>37</v>
      </c>
      <c r="I17" s="472" t="s">
        <v>22</v>
      </c>
      <c r="J17" s="473" t="e">
        <f>VLOOKUP($K17,#REF!,2,0)</f>
        <v>#REF!</v>
      </c>
      <c r="K17" s="5" t="str">
        <f t="shared" si="2"/>
        <v>01 1 02 11010</v>
      </c>
      <c r="L17" s="252" t="e">
        <f>VLOOKUP(O17,#REF!,2,0)</f>
        <v>#REF!</v>
      </c>
      <c r="M17" s="5"/>
      <c r="N17" s="4"/>
      <c r="O17" s="13" t="s">
        <v>41</v>
      </c>
      <c r="P17" s="7" t="b">
        <f t="shared" si="0"/>
        <v>1</v>
      </c>
      <c r="Q17" s="7" t="e">
        <f t="shared" si="1"/>
        <v>#REF!</v>
      </c>
    </row>
    <row r="18" spans="1:17" s="19" customFormat="1" ht="37.5">
      <c r="A18" s="73" t="s">
        <v>7</v>
      </c>
      <c r="B18" s="73" t="s">
        <v>15</v>
      </c>
      <c r="C18" s="74">
        <v>1115</v>
      </c>
      <c r="D18" s="75" t="s">
        <v>42</v>
      </c>
      <c r="E18" s="76" t="s">
        <v>43</v>
      </c>
      <c r="F18" s="472"/>
      <c r="G18" s="472"/>
      <c r="H18" s="472"/>
      <c r="I18" s="472"/>
      <c r="J18" s="473"/>
      <c r="K18" s="5" t="str">
        <f t="shared" si="2"/>
        <v xml:space="preserve">   </v>
      </c>
      <c r="L18" s="252" t="e">
        <f>VLOOKUP(O18,#REF!,2,0)</f>
        <v>#REF!</v>
      </c>
      <c r="M18" s="5"/>
      <c r="N18" s="4"/>
      <c r="O18" s="13"/>
      <c r="P18" s="7" t="b">
        <f t="shared" si="0"/>
        <v>0</v>
      </c>
      <c r="Q18" s="7" t="e">
        <f t="shared" si="1"/>
        <v>#REF!</v>
      </c>
    </row>
    <row r="19" spans="1:17" s="4" customFormat="1" ht="159" customHeight="1">
      <c r="A19" s="69" t="s">
        <v>7</v>
      </c>
      <c r="B19" s="69" t="s">
        <v>15</v>
      </c>
      <c r="C19" s="70">
        <v>7613</v>
      </c>
      <c r="D19" s="71" t="s">
        <v>44</v>
      </c>
      <c r="E19" s="72" t="s">
        <v>45</v>
      </c>
      <c r="F19" s="15" t="s">
        <v>7</v>
      </c>
      <c r="G19" s="15" t="s">
        <v>15</v>
      </c>
      <c r="H19" s="15" t="s">
        <v>37</v>
      </c>
      <c r="I19" s="15" t="s">
        <v>46</v>
      </c>
      <c r="J19" s="18" t="e">
        <f>VLOOKUP($K19,#REF!,2,0)</f>
        <v>#REF!</v>
      </c>
      <c r="K19" s="5" t="str">
        <f t="shared" si="2"/>
        <v>01 1 02 77160</v>
      </c>
      <c r="L19" s="252" t="e">
        <f>VLOOKUP(O19,#REF!,2,0)</f>
        <v>#REF!</v>
      </c>
      <c r="M19" s="5"/>
      <c r="N19" s="19"/>
      <c r="O19" s="13" t="s">
        <v>47</v>
      </c>
      <c r="P19" s="7" t="b">
        <f t="shared" si="0"/>
        <v>1</v>
      </c>
      <c r="Q19" s="7" t="e">
        <f t="shared" si="1"/>
        <v>#REF!</v>
      </c>
    </row>
    <row r="20" spans="1:17" s="4" customFormat="1">
      <c r="A20" s="69"/>
      <c r="B20" s="69"/>
      <c r="C20" s="70"/>
      <c r="D20" s="71"/>
      <c r="E20" s="29" t="s">
        <v>1537</v>
      </c>
      <c r="F20" s="15" t="s">
        <v>7</v>
      </c>
      <c r="G20" s="15" t="s">
        <v>15</v>
      </c>
      <c r="H20" s="15" t="s">
        <v>37</v>
      </c>
      <c r="I20" s="15" t="s">
        <v>1536</v>
      </c>
      <c r="J20" s="18" t="e">
        <f>VLOOKUP($K20,#REF!,2,0)</f>
        <v>#REF!</v>
      </c>
      <c r="K20" s="5" t="str">
        <f t="shared" si="2"/>
        <v>01 1 02 77250</v>
      </c>
      <c r="L20" s="252" t="e">
        <f>VLOOKUP(O20,#REF!,2,0)</f>
        <v>#REF!</v>
      </c>
      <c r="M20" s="5"/>
      <c r="N20" s="19"/>
      <c r="O20" s="13" t="s">
        <v>1236</v>
      </c>
      <c r="P20" s="7" t="b">
        <f t="shared" si="0"/>
        <v>1</v>
      </c>
      <c r="Q20" s="7" t="e">
        <f t="shared" si="1"/>
        <v>#REF!</v>
      </c>
    </row>
    <row r="21" spans="1:17" s="20" customFormat="1" ht="50.45" customHeight="1">
      <c r="A21" s="155"/>
      <c r="B21" s="155"/>
      <c r="C21" s="156"/>
      <c r="D21" s="157"/>
      <c r="E21" s="158"/>
      <c r="F21" s="159" t="s">
        <v>7</v>
      </c>
      <c r="G21" s="159" t="s">
        <v>15</v>
      </c>
      <c r="H21" s="159" t="s">
        <v>48</v>
      </c>
      <c r="I21" s="159" t="s">
        <v>13</v>
      </c>
      <c r="J21" s="160" t="e">
        <f>VLOOKUP($K21,#REF!,2,0)</f>
        <v>#REF!</v>
      </c>
      <c r="K21" s="5" t="str">
        <f t="shared" si="2"/>
        <v>01 1 03 00000</v>
      </c>
      <c r="L21" s="252" t="e">
        <f>VLOOKUP(O21,#REF!,2,0)</f>
        <v>#REF!</v>
      </c>
      <c r="M21" s="5"/>
      <c r="N21" s="6"/>
      <c r="O21" s="13" t="s">
        <v>49</v>
      </c>
      <c r="P21" s="7" t="b">
        <f t="shared" si="0"/>
        <v>1</v>
      </c>
      <c r="Q21" s="7" t="e">
        <f t="shared" si="1"/>
        <v>#REF!</v>
      </c>
    </row>
    <row r="22" spans="1:17" s="4" customFormat="1" ht="75">
      <c r="A22" s="69" t="s">
        <v>7</v>
      </c>
      <c r="B22" s="69" t="s">
        <v>15</v>
      </c>
      <c r="C22" s="70">
        <v>1130</v>
      </c>
      <c r="D22" s="71" t="s">
        <v>50</v>
      </c>
      <c r="E22" s="72" t="s">
        <v>51</v>
      </c>
      <c r="F22" s="15" t="s">
        <v>7</v>
      </c>
      <c r="G22" s="15" t="s">
        <v>15</v>
      </c>
      <c r="H22" s="15" t="s">
        <v>48</v>
      </c>
      <c r="I22" s="15" t="s">
        <v>22</v>
      </c>
      <c r="J22" s="16" t="e">
        <f>VLOOKUP($K22,#REF!,2,0)</f>
        <v>#REF!</v>
      </c>
      <c r="K22" s="5" t="str">
        <f t="shared" si="2"/>
        <v>01 1 03 11010</v>
      </c>
      <c r="L22" s="252" t="e">
        <f>VLOOKUP(O22,#REF!,2,0)</f>
        <v>#REF!</v>
      </c>
      <c r="M22" s="5"/>
      <c r="N22" s="6"/>
      <c r="O22" s="13" t="s">
        <v>52</v>
      </c>
      <c r="P22" s="7" t="b">
        <f t="shared" si="0"/>
        <v>1</v>
      </c>
      <c r="Q22" s="7" t="e">
        <f t="shared" si="1"/>
        <v>#REF!</v>
      </c>
    </row>
    <row r="23" spans="1:17" s="21" customFormat="1">
      <c r="A23" s="69"/>
      <c r="B23" s="69"/>
      <c r="C23" s="70"/>
      <c r="D23" s="71"/>
      <c r="E23" s="29" t="s">
        <v>1537</v>
      </c>
      <c r="F23" s="15" t="s">
        <v>7</v>
      </c>
      <c r="G23" s="15" t="s">
        <v>15</v>
      </c>
      <c r="H23" s="15" t="s">
        <v>48</v>
      </c>
      <c r="I23" s="15" t="s">
        <v>1539</v>
      </c>
      <c r="J23" s="16" t="e">
        <f>VLOOKUP($K23,#REF!,2,0)</f>
        <v>#REF!</v>
      </c>
      <c r="K23" s="5" t="str">
        <f t="shared" si="2"/>
        <v>01 1 03 77080</v>
      </c>
      <c r="L23" s="252" t="e">
        <f>VLOOKUP(O23,#REF!,2,0)</f>
        <v>#REF!</v>
      </c>
      <c r="M23" s="5"/>
      <c r="N23" s="19"/>
      <c r="O23" s="13" t="s">
        <v>1239</v>
      </c>
      <c r="P23" s="7" t="b">
        <f t="shared" si="0"/>
        <v>1</v>
      </c>
      <c r="Q23" s="7" t="e">
        <f t="shared" si="1"/>
        <v>#REF!</v>
      </c>
    </row>
    <row r="24" spans="1:17" s="21" customFormat="1">
      <c r="A24" s="69"/>
      <c r="B24" s="69"/>
      <c r="C24" s="70"/>
      <c r="D24" s="71"/>
      <c r="E24" s="29" t="s">
        <v>1537</v>
      </c>
      <c r="F24" s="15" t="s">
        <v>7</v>
      </c>
      <c r="G24" s="15" t="s">
        <v>15</v>
      </c>
      <c r="H24" s="15" t="s">
        <v>48</v>
      </c>
      <c r="I24" s="15" t="s">
        <v>1536</v>
      </c>
      <c r="J24" s="16" t="e">
        <f>VLOOKUP($K24,#REF!,2,0)</f>
        <v>#REF!</v>
      </c>
      <c r="K24" s="5" t="str">
        <f t="shared" si="2"/>
        <v>01 1 03 77250</v>
      </c>
      <c r="L24" s="252" t="e">
        <f>VLOOKUP(O24,#REF!,2,0)</f>
        <v>#REF!</v>
      </c>
      <c r="M24" s="5"/>
      <c r="N24" s="20"/>
      <c r="O24" s="13" t="s">
        <v>1240</v>
      </c>
      <c r="P24" s="7" t="b">
        <f t="shared" si="0"/>
        <v>1</v>
      </c>
      <c r="Q24" s="7" t="e">
        <f t="shared" si="1"/>
        <v>#REF!</v>
      </c>
    </row>
    <row r="25" spans="1:17" ht="63.6" customHeight="1">
      <c r="A25" s="69"/>
      <c r="B25" s="69"/>
      <c r="C25" s="70"/>
      <c r="D25" s="71"/>
      <c r="E25" s="29" t="s">
        <v>1537</v>
      </c>
      <c r="F25" s="15" t="s">
        <v>7</v>
      </c>
      <c r="G25" s="15" t="s">
        <v>15</v>
      </c>
      <c r="H25" s="15" t="s">
        <v>48</v>
      </c>
      <c r="I25" s="15" t="s">
        <v>1540</v>
      </c>
      <c r="J25" s="16" t="e">
        <f>VLOOKUP($K25,#REF!,2,0)</f>
        <v>#REF!</v>
      </c>
      <c r="K25" s="5" t="str">
        <f t="shared" si="2"/>
        <v>01 1 03 S7080</v>
      </c>
      <c r="L25" s="252" t="e">
        <f>VLOOKUP(O25,#REF!,2,0)</f>
        <v>#REF!</v>
      </c>
      <c r="N25" s="4"/>
      <c r="O25" s="13" t="s">
        <v>1242</v>
      </c>
      <c r="P25" s="7" t="b">
        <f t="shared" si="0"/>
        <v>1</v>
      </c>
      <c r="Q25" s="7" t="e">
        <f t="shared" si="1"/>
        <v>#REF!</v>
      </c>
    </row>
    <row r="26" spans="1:17" s="4" customFormat="1" ht="19.5">
      <c r="A26" s="155"/>
      <c r="B26" s="155"/>
      <c r="C26" s="156"/>
      <c r="D26" s="157"/>
      <c r="E26" s="158"/>
      <c r="F26" s="159" t="s">
        <v>7</v>
      </c>
      <c r="G26" s="159" t="s">
        <v>15</v>
      </c>
      <c r="H26" s="159" t="s">
        <v>53</v>
      </c>
      <c r="I26" s="159" t="s">
        <v>13</v>
      </c>
      <c r="J26" s="160" t="e">
        <f>VLOOKUP($K26,#REF!,2,0)</f>
        <v>#REF!</v>
      </c>
      <c r="K26" s="5" t="str">
        <f t="shared" si="2"/>
        <v>01 1 04 00000</v>
      </c>
      <c r="L26" s="252" t="e">
        <f>VLOOKUP(O26,#REF!,2,0)</f>
        <v>#REF!</v>
      </c>
      <c r="M26" s="5"/>
      <c r="N26" s="19"/>
      <c r="O26" s="13" t="s">
        <v>54</v>
      </c>
      <c r="P26" s="7" t="b">
        <f t="shared" si="0"/>
        <v>1</v>
      </c>
      <c r="Q26" s="7" t="e">
        <f t="shared" si="1"/>
        <v>#REF!</v>
      </c>
    </row>
    <row r="27" spans="1:17" s="4" customFormat="1" ht="37.5">
      <c r="A27" s="69" t="s">
        <v>7</v>
      </c>
      <c r="B27" s="69" t="s">
        <v>15</v>
      </c>
      <c r="C27" s="70">
        <v>1154</v>
      </c>
      <c r="D27" s="71" t="s">
        <v>55</v>
      </c>
      <c r="E27" s="72" t="s">
        <v>56</v>
      </c>
      <c r="F27" s="15" t="s">
        <v>7</v>
      </c>
      <c r="G27" s="15" t="s">
        <v>15</v>
      </c>
      <c r="H27" s="15" t="s">
        <v>53</v>
      </c>
      <c r="I27" s="15" t="s">
        <v>22</v>
      </c>
      <c r="J27" s="16" t="e">
        <f>VLOOKUP($K27,#REF!,2,0)</f>
        <v>#REF!</v>
      </c>
      <c r="K27" s="5" t="str">
        <f t="shared" si="2"/>
        <v>01 1 04 11010</v>
      </c>
      <c r="L27" s="252" t="e">
        <f>VLOOKUP(O27,#REF!,2,0)</f>
        <v>#REF!</v>
      </c>
      <c r="M27" s="5"/>
      <c r="O27" s="13" t="s">
        <v>57</v>
      </c>
      <c r="P27" s="7" t="b">
        <f t="shared" si="0"/>
        <v>1</v>
      </c>
      <c r="Q27" s="7" t="e">
        <f t="shared" si="1"/>
        <v>#REF!</v>
      </c>
    </row>
    <row r="28" spans="1:17" s="4" customFormat="1">
      <c r="A28" s="69" t="s">
        <v>7</v>
      </c>
      <c r="B28" s="69" t="s">
        <v>15</v>
      </c>
      <c r="C28" s="70">
        <v>2033</v>
      </c>
      <c r="D28" s="71" t="s">
        <v>58</v>
      </c>
      <c r="E28" s="72" t="s">
        <v>59</v>
      </c>
      <c r="F28" s="15" t="s">
        <v>7</v>
      </c>
      <c r="G28" s="15" t="s">
        <v>15</v>
      </c>
      <c r="H28" s="15" t="s">
        <v>53</v>
      </c>
      <c r="I28" s="15" t="s">
        <v>60</v>
      </c>
      <c r="J28" s="16" t="e">
        <f>VLOOKUP($K28,#REF!,2,0)</f>
        <v>#REF!</v>
      </c>
      <c r="K28" s="5" t="str">
        <f t="shared" si="2"/>
        <v>01 1 04 20330</v>
      </c>
      <c r="L28" s="252" t="e">
        <f>VLOOKUP(O28,#REF!,2,0)</f>
        <v>#REF!</v>
      </c>
      <c r="M28" s="5"/>
      <c r="O28" s="13" t="s">
        <v>61</v>
      </c>
      <c r="P28" s="7" t="b">
        <f t="shared" si="0"/>
        <v>1</v>
      </c>
      <c r="Q28" s="7" t="e">
        <f t="shared" si="1"/>
        <v>#REF!</v>
      </c>
    </row>
    <row r="29" spans="1:17" ht="35.450000000000003" customHeight="1">
      <c r="A29" s="155"/>
      <c r="B29" s="155"/>
      <c r="C29" s="156"/>
      <c r="D29" s="157"/>
      <c r="E29" s="158"/>
      <c r="F29" s="159" t="s">
        <v>7</v>
      </c>
      <c r="G29" s="159" t="s">
        <v>15</v>
      </c>
      <c r="H29" s="159" t="s">
        <v>62</v>
      </c>
      <c r="I29" s="159" t="s">
        <v>13</v>
      </c>
      <c r="J29" s="161" t="e">
        <f>VLOOKUP($K29,#REF!,2,0)</f>
        <v>#REF!</v>
      </c>
      <c r="K29" s="5" t="str">
        <f t="shared" si="2"/>
        <v>01 1 05 00000</v>
      </c>
      <c r="L29" s="252" t="e">
        <f>VLOOKUP(O29,#REF!,2,0)</f>
        <v>#REF!</v>
      </c>
      <c r="N29" s="4"/>
      <c r="O29" s="13" t="s">
        <v>63</v>
      </c>
      <c r="P29" s="7" t="b">
        <f t="shared" si="0"/>
        <v>1</v>
      </c>
      <c r="Q29" s="7" t="e">
        <f t="shared" si="1"/>
        <v>#REF!</v>
      </c>
    </row>
    <row r="30" spans="1:17" s="4" customFormat="1">
      <c r="A30" s="69" t="s">
        <v>7</v>
      </c>
      <c r="B30" s="69" t="s">
        <v>15</v>
      </c>
      <c r="C30" s="70">
        <v>2024</v>
      </c>
      <c r="D30" s="71" t="s">
        <v>64</v>
      </c>
      <c r="E30" s="77" t="s">
        <v>65</v>
      </c>
      <c r="F30" s="15" t="s">
        <v>7</v>
      </c>
      <c r="G30" s="15" t="s">
        <v>15</v>
      </c>
      <c r="H30" s="15" t="s">
        <v>62</v>
      </c>
      <c r="I30" s="15" t="s">
        <v>66</v>
      </c>
      <c r="J30" s="16" t="e">
        <f>VLOOKUP($K30,#REF!,2,0)</f>
        <v>#REF!</v>
      </c>
      <c r="K30" s="5" t="str">
        <f t="shared" si="2"/>
        <v>01 1 05 20240</v>
      </c>
      <c r="L30" s="252" t="e">
        <f>VLOOKUP(O30,#REF!,2,0)</f>
        <v>#REF!</v>
      </c>
      <c r="M30" s="5"/>
      <c r="O30" s="13" t="s">
        <v>67</v>
      </c>
      <c r="P30" s="7" t="b">
        <f t="shared" si="0"/>
        <v>1</v>
      </c>
      <c r="Q30" s="7" t="e">
        <f t="shared" si="1"/>
        <v>#REF!</v>
      </c>
    </row>
    <row r="31" spans="1:17" s="4" customFormat="1" ht="19.5">
      <c r="A31" s="155"/>
      <c r="B31" s="155"/>
      <c r="C31" s="156"/>
      <c r="D31" s="157"/>
      <c r="E31" s="158"/>
      <c r="F31" s="159" t="s">
        <v>7</v>
      </c>
      <c r="G31" s="159" t="s">
        <v>15</v>
      </c>
      <c r="H31" s="159" t="s">
        <v>68</v>
      </c>
      <c r="I31" s="159" t="s">
        <v>13</v>
      </c>
      <c r="J31" s="161" t="e">
        <f>VLOOKUP($K31,#REF!,2,0)</f>
        <v>#REF!</v>
      </c>
      <c r="K31" s="5" t="str">
        <f t="shared" si="2"/>
        <v>01 1 06 00000</v>
      </c>
      <c r="L31" s="252" t="e">
        <f>VLOOKUP(O31,#REF!,2,0)</f>
        <v>#REF!</v>
      </c>
      <c r="M31" s="5"/>
      <c r="N31" s="6"/>
      <c r="O31" s="13" t="s">
        <v>69</v>
      </c>
      <c r="P31" s="7" t="b">
        <f t="shared" si="0"/>
        <v>1</v>
      </c>
      <c r="Q31" s="7" t="e">
        <f t="shared" si="1"/>
        <v>#REF!</v>
      </c>
    </row>
    <row r="32" spans="1:17" s="4" customFormat="1" ht="37.5">
      <c r="A32" s="69" t="s">
        <v>7</v>
      </c>
      <c r="B32" s="69" t="s">
        <v>15</v>
      </c>
      <c r="C32" s="70">
        <v>2041</v>
      </c>
      <c r="D32" s="71" t="s">
        <v>70</v>
      </c>
      <c r="E32" s="72" t="s">
        <v>71</v>
      </c>
      <c r="F32" s="15" t="s">
        <v>7</v>
      </c>
      <c r="G32" s="15" t="s">
        <v>15</v>
      </c>
      <c r="H32" s="15" t="s">
        <v>68</v>
      </c>
      <c r="I32" s="15" t="s">
        <v>22</v>
      </c>
      <c r="J32" s="16" t="e">
        <f>VLOOKUP($K32,#REF!,2,0)</f>
        <v>#REF!</v>
      </c>
      <c r="K32" s="5" t="str">
        <f t="shared" si="2"/>
        <v>01 1 06 11010</v>
      </c>
      <c r="L32" s="252" t="e">
        <f>VLOOKUP(O32,#REF!,2,0)</f>
        <v>#REF!</v>
      </c>
      <c r="M32" s="5"/>
      <c r="N32" s="21"/>
      <c r="O32" s="13" t="s">
        <v>72</v>
      </c>
      <c r="P32" s="7" t="b">
        <f t="shared" si="0"/>
        <v>1</v>
      </c>
      <c r="Q32" s="7" t="e">
        <f t="shared" si="1"/>
        <v>#REF!</v>
      </c>
    </row>
    <row r="33" spans="1:17" s="4" customFormat="1">
      <c r="A33" s="69"/>
      <c r="B33" s="69"/>
      <c r="C33" s="70"/>
      <c r="D33" s="71"/>
      <c r="E33" s="72"/>
      <c r="F33" s="15" t="s">
        <v>7</v>
      </c>
      <c r="G33" s="15" t="s">
        <v>15</v>
      </c>
      <c r="H33" s="15" t="s">
        <v>68</v>
      </c>
      <c r="I33" s="15" t="s">
        <v>1541</v>
      </c>
      <c r="J33" s="16" t="e">
        <f>VLOOKUP($K33,#REF!,2,0)</f>
        <v>#REF!</v>
      </c>
      <c r="K33" s="5" t="str">
        <f t="shared" si="2"/>
        <v>01 1 06 76690</v>
      </c>
      <c r="L33" s="252" t="e">
        <f>VLOOKUP(O33,#REF!,2,0)</f>
        <v>#REF!</v>
      </c>
      <c r="M33" s="5"/>
      <c r="N33" s="21"/>
      <c r="O33" s="13" t="s">
        <v>1248</v>
      </c>
      <c r="P33" s="7" t="b">
        <f t="shared" si="0"/>
        <v>1</v>
      </c>
      <c r="Q33" s="7" t="e">
        <f t="shared" si="1"/>
        <v>#REF!</v>
      </c>
    </row>
    <row r="34" spans="1:17" s="4" customFormat="1">
      <c r="A34" s="69"/>
      <c r="B34" s="69"/>
      <c r="C34" s="70"/>
      <c r="D34" s="71"/>
      <c r="E34" s="72"/>
      <c r="F34" s="15" t="s">
        <v>7</v>
      </c>
      <c r="G34" s="15" t="s">
        <v>15</v>
      </c>
      <c r="H34" s="15" t="s">
        <v>68</v>
      </c>
      <c r="I34" s="15" t="s">
        <v>1542</v>
      </c>
      <c r="J34" s="16" t="e">
        <f>VLOOKUP($K34,#REF!,2,0)</f>
        <v>#REF!</v>
      </c>
      <c r="K34" s="5" t="str">
        <f t="shared" si="2"/>
        <v>01 1 06 S6690</v>
      </c>
      <c r="L34" s="252" t="e">
        <f>VLOOKUP(O34,#REF!,2,0)</f>
        <v>#REF!</v>
      </c>
      <c r="M34" s="5"/>
      <c r="N34" s="6"/>
      <c r="O34" s="13" t="s">
        <v>1250</v>
      </c>
      <c r="P34" s="7" t="b">
        <f t="shared" si="0"/>
        <v>1</v>
      </c>
      <c r="Q34" s="7" t="e">
        <f t="shared" si="1"/>
        <v>#REF!</v>
      </c>
    </row>
    <row r="35" spans="1:17" s="4" customFormat="1" ht="117" customHeight="1">
      <c r="A35" s="155"/>
      <c r="B35" s="155"/>
      <c r="C35" s="156"/>
      <c r="D35" s="157"/>
      <c r="E35" s="158"/>
      <c r="F35" s="159" t="s">
        <v>7</v>
      </c>
      <c r="G35" s="159" t="s">
        <v>15</v>
      </c>
      <c r="H35" s="159" t="s">
        <v>73</v>
      </c>
      <c r="I35" s="159" t="s">
        <v>13</v>
      </c>
      <c r="J35" s="161" t="e">
        <f>VLOOKUP($K35,#REF!,2,0)</f>
        <v>#REF!</v>
      </c>
      <c r="K35" s="5" t="str">
        <f t="shared" si="2"/>
        <v>01 1 07 00000</v>
      </c>
      <c r="L35" s="252" t="e">
        <f>VLOOKUP(O35,#REF!,2,0)</f>
        <v>#REF!</v>
      </c>
      <c r="M35" s="5"/>
      <c r="N35" s="6"/>
      <c r="O35" s="13" t="s">
        <v>74</v>
      </c>
      <c r="P35" s="7" t="b">
        <f t="shared" si="0"/>
        <v>1</v>
      </c>
      <c r="Q35" s="7" t="e">
        <f t="shared" si="1"/>
        <v>#REF!</v>
      </c>
    </row>
    <row r="36" spans="1:17" s="4" customFormat="1" ht="131.25">
      <c r="A36" s="69" t="s">
        <v>7</v>
      </c>
      <c r="B36" s="69" t="s">
        <v>15</v>
      </c>
      <c r="C36" s="70">
        <v>7617</v>
      </c>
      <c r="D36" s="71" t="s">
        <v>75</v>
      </c>
      <c r="E36" s="77" t="s">
        <v>76</v>
      </c>
      <c r="F36" s="15" t="s">
        <v>7</v>
      </c>
      <c r="G36" s="15" t="s">
        <v>15</v>
      </c>
      <c r="H36" s="15" t="s">
        <v>73</v>
      </c>
      <c r="I36" s="15" t="s">
        <v>77</v>
      </c>
      <c r="J36" s="16" t="e">
        <f>VLOOKUP($K36,#REF!,2,0)</f>
        <v>#REF!</v>
      </c>
      <c r="K36" s="5" t="str">
        <f t="shared" si="2"/>
        <v>01 1 07 76170</v>
      </c>
      <c r="L36" s="252" t="e">
        <f>VLOOKUP(O36,#REF!,2,0)</f>
        <v>#REF!</v>
      </c>
      <c r="M36" s="5"/>
      <c r="N36" s="6"/>
      <c r="O36" s="13" t="s">
        <v>79</v>
      </c>
      <c r="P36" s="7" t="b">
        <f t="shared" si="0"/>
        <v>1</v>
      </c>
      <c r="Q36" s="7" t="e">
        <f t="shared" si="1"/>
        <v>#REF!</v>
      </c>
    </row>
    <row r="37" spans="1:17" s="4" customFormat="1" ht="168.75">
      <c r="A37" s="69" t="s">
        <v>7</v>
      </c>
      <c r="B37" s="69" t="s">
        <v>15</v>
      </c>
      <c r="C37" s="70">
        <v>7618</v>
      </c>
      <c r="D37" s="71" t="s">
        <v>80</v>
      </c>
      <c r="E37" s="77" t="s">
        <v>81</v>
      </c>
      <c r="F37" s="15" t="s">
        <v>7</v>
      </c>
      <c r="G37" s="15" t="s">
        <v>15</v>
      </c>
      <c r="H37" s="15" t="s">
        <v>73</v>
      </c>
      <c r="I37" s="15" t="s">
        <v>82</v>
      </c>
      <c r="J37" s="16" t="e">
        <f>VLOOKUP($K37,#REF!,2,0)</f>
        <v>#REF!</v>
      </c>
      <c r="K37" s="5" t="str">
        <f t="shared" si="2"/>
        <v>01 1 07 76180</v>
      </c>
      <c r="L37" s="252" t="e">
        <f>VLOOKUP(O37,#REF!,2,0)</f>
        <v>#REF!</v>
      </c>
      <c r="M37" s="5"/>
      <c r="O37" s="13" t="s">
        <v>83</v>
      </c>
      <c r="P37" s="7" t="b">
        <f t="shared" si="0"/>
        <v>1</v>
      </c>
      <c r="Q37" s="7" t="e">
        <f t="shared" si="1"/>
        <v>#REF!</v>
      </c>
    </row>
    <row r="38" spans="1:17" s="4" customFormat="1" ht="150">
      <c r="A38" s="69" t="s">
        <v>7</v>
      </c>
      <c r="B38" s="69" t="s">
        <v>15</v>
      </c>
      <c r="C38" s="70">
        <v>7619</v>
      </c>
      <c r="D38" s="71" t="s">
        <v>84</v>
      </c>
      <c r="E38" s="77" t="s">
        <v>85</v>
      </c>
      <c r="F38" s="15" t="s">
        <v>7</v>
      </c>
      <c r="G38" s="15" t="s">
        <v>15</v>
      </c>
      <c r="H38" s="15" t="s">
        <v>73</v>
      </c>
      <c r="I38" s="15" t="s">
        <v>86</v>
      </c>
      <c r="J38" s="16" t="e">
        <f>VLOOKUP($K38,#REF!,2,0)</f>
        <v>#REF!</v>
      </c>
      <c r="K38" s="5" t="str">
        <f t="shared" si="2"/>
        <v>01 1 07 76190</v>
      </c>
      <c r="L38" s="252" t="e">
        <f>VLOOKUP(O38,#REF!,2,0)</f>
        <v>#REF!</v>
      </c>
      <c r="M38" s="5"/>
      <c r="O38" s="13" t="s">
        <v>87</v>
      </c>
      <c r="P38" s="7" t="b">
        <f t="shared" si="0"/>
        <v>1</v>
      </c>
      <c r="Q38" s="7" t="e">
        <f t="shared" si="1"/>
        <v>#REF!</v>
      </c>
    </row>
    <row r="39" spans="1:17" s="4" customFormat="1" ht="93.75">
      <c r="A39" s="69" t="s">
        <v>7</v>
      </c>
      <c r="B39" s="69" t="s">
        <v>15</v>
      </c>
      <c r="C39" s="70">
        <v>7660</v>
      </c>
      <c r="D39" s="71" t="s">
        <v>88</v>
      </c>
      <c r="E39" s="77" t="s">
        <v>89</v>
      </c>
      <c r="F39" s="15" t="s">
        <v>7</v>
      </c>
      <c r="G39" s="15" t="s">
        <v>15</v>
      </c>
      <c r="H39" s="15" t="s">
        <v>73</v>
      </c>
      <c r="I39" s="15" t="s">
        <v>90</v>
      </c>
      <c r="J39" s="16" t="e">
        <f>VLOOKUP($K39,#REF!,2,0)</f>
        <v>#REF!</v>
      </c>
      <c r="K39" s="5" t="str">
        <f t="shared" si="2"/>
        <v>01 1 07 76600</v>
      </c>
      <c r="L39" s="252" t="e">
        <f>VLOOKUP(O39,#REF!,2,0)</f>
        <v>#REF!</v>
      </c>
      <c r="M39" s="5"/>
      <c r="O39" s="13" t="s">
        <v>92</v>
      </c>
      <c r="P39" s="7" t="b">
        <f t="shared" si="0"/>
        <v>1</v>
      </c>
      <c r="Q39" s="7" t="e">
        <f t="shared" si="1"/>
        <v>#REF!</v>
      </c>
    </row>
    <row r="40" spans="1:17" s="4" customFormat="1" ht="19.5">
      <c r="A40" s="155"/>
      <c r="B40" s="155"/>
      <c r="C40" s="156"/>
      <c r="D40" s="157"/>
      <c r="E40" s="158"/>
      <c r="F40" s="159" t="s">
        <v>7</v>
      </c>
      <c r="G40" s="159" t="s">
        <v>15</v>
      </c>
      <c r="H40" s="159" t="s">
        <v>93</v>
      </c>
      <c r="I40" s="159" t="s">
        <v>13</v>
      </c>
      <c r="J40" s="161" t="e">
        <f>VLOOKUP($K40,#REF!,2,0)</f>
        <v>#REF!</v>
      </c>
      <c r="K40" s="5" t="str">
        <f t="shared" si="2"/>
        <v>01 1 08 00000</v>
      </c>
      <c r="L40" s="252" t="e">
        <f>VLOOKUP(O40,#REF!,2,0)</f>
        <v>#REF!</v>
      </c>
      <c r="M40" s="5"/>
      <c r="O40" s="13" t="s">
        <v>1255</v>
      </c>
      <c r="P40" s="7" t="b">
        <f t="shared" si="0"/>
        <v>1</v>
      </c>
      <c r="Q40" s="7" t="e">
        <f t="shared" si="1"/>
        <v>#REF!</v>
      </c>
    </row>
    <row r="41" spans="1:17" s="4" customFormat="1" ht="75">
      <c r="A41" s="69" t="s">
        <v>7</v>
      </c>
      <c r="B41" s="69" t="s">
        <v>15</v>
      </c>
      <c r="C41" s="70">
        <v>1130</v>
      </c>
      <c r="D41" s="71" t="s">
        <v>50</v>
      </c>
      <c r="E41" s="72" t="s">
        <v>51</v>
      </c>
      <c r="F41" s="15" t="s">
        <v>7</v>
      </c>
      <c r="G41" s="15" t="s">
        <v>15</v>
      </c>
      <c r="H41" s="15" t="s">
        <v>93</v>
      </c>
      <c r="I41" s="15" t="s">
        <v>22</v>
      </c>
      <c r="J41" s="134" t="e">
        <f>VLOOKUP($K41,#REF!,2,0)</f>
        <v>#REF!</v>
      </c>
      <c r="K41" s="5" t="str">
        <f t="shared" si="2"/>
        <v>01 1 08 11010</v>
      </c>
      <c r="L41" s="252" t="e">
        <f>VLOOKUP(O41,#REF!,2,0)</f>
        <v>#REF!</v>
      </c>
      <c r="M41" s="5"/>
      <c r="O41" s="13" t="s">
        <v>1256</v>
      </c>
      <c r="P41" s="7" t="b">
        <f t="shared" si="0"/>
        <v>1</v>
      </c>
      <c r="Q41" s="7" t="e">
        <f t="shared" si="1"/>
        <v>#REF!</v>
      </c>
    </row>
    <row r="42" spans="1:17" s="4" customFormat="1">
      <c r="A42" s="69"/>
      <c r="B42" s="69"/>
      <c r="C42" s="70"/>
      <c r="D42" s="71"/>
      <c r="E42" s="72"/>
      <c r="F42" s="15" t="s">
        <v>7</v>
      </c>
      <c r="G42" s="15" t="s">
        <v>15</v>
      </c>
      <c r="H42" s="15" t="s">
        <v>93</v>
      </c>
      <c r="I42" s="15" t="s">
        <v>1536</v>
      </c>
      <c r="J42" s="134" t="e">
        <f>VLOOKUP($K42,#REF!,2,0)</f>
        <v>#REF!</v>
      </c>
      <c r="K42" s="5" t="str">
        <f t="shared" si="2"/>
        <v>01 1 08 77250</v>
      </c>
      <c r="L42" s="252" t="e">
        <f>VLOOKUP(O42,#REF!,2,0)</f>
        <v>#REF!</v>
      </c>
      <c r="M42" s="5"/>
      <c r="O42" s="13" t="s">
        <v>1257</v>
      </c>
      <c r="P42" s="7" t="b">
        <f t="shared" si="0"/>
        <v>1</v>
      </c>
      <c r="Q42" s="7" t="e">
        <f t="shared" si="1"/>
        <v>#REF!</v>
      </c>
    </row>
    <row r="43" spans="1:17" s="4" customFormat="1" ht="56.25">
      <c r="A43" s="81" t="s">
        <v>7</v>
      </c>
      <c r="B43" s="81" t="s">
        <v>94</v>
      </c>
      <c r="C43" s="82" t="s">
        <v>9</v>
      </c>
      <c r="D43" s="83" t="s">
        <v>95</v>
      </c>
      <c r="E43" s="162" t="s">
        <v>96</v>
      </c>
      <c r="F43" s="25" t="s">
        <v>7</v>
      </c>
      <c r="G43" s="25" t="s">
        <v>94</v>
      </c>
      <c r="H43" s="25" t="s">
        <v>12</v>
      </c>
      <c r="I43" s="25" t="s">
        <v>13</v>
      </c>
      <c r="J43" s="26" t="e">
        <f>VLOOKUP($K43,#REF!,2,0)</f>
        <v>#REF!</v>
      </c>
      <c r="K43" s="5" t="str">
        <f t="shared" si="2"/>
        <v>01 2 00 00000</v>
      </c>
      <c r="L43" s="252" t="e">
        <f>VLOOKUP(O43,#REF!,2,0)</f>
        <v>#REF!</v>
      </c>
      <c r="M43" s="5"/>
      <c r="O43" s="12" t="s">
        <v>97</v>
      </c>
      <c r="P43" s="7" t="b">
        <f t="shared" si="0"/>
        <v>1</v>
      </c>
      <c r="Q43" s="7" t="e">
        <f t="shared" si="1"/>
        <v>#REF!</v>
      </c>
    </row>
    <row r="44" spans="1:17" s="4" customFormat="1" ht="19.5">
      <c r="A44" s="155"/>
      <c r="B44" s="155"/>
      <c r="C44" s="156"/>
      <c r="D44" s="157"/>
      <c r="E44" s="158"/>
      <c r="F44" s="159" t="s">
        <v>7</v>
      </c>
      <c r="G44" s="159" t="s">
        <v>94</v>
      </c>
      <c r="H44" s="159" t="s">
        <v>7</v>
      </c>
      <c r="I44" s="159" t="s">
        <v>13</v>
      </c>
      <c r="J44" s="160" t="e">
        <f>VLOOKUP($K44,#REF!,2,0)</f>
        <v>#REF!</v>
      </c>
      <c r="K44" s="5" t="str">
        <f t="shared" si="2"/>
        <v>01 2 01 00000</v>
      </c>
      <c r="L44" s="252" t="e">
        <f>VLOOKUP(O44,#REF!,2,0)</f>
        <v>#REF!</v>
      </c>
      <c r="M44" s="5"/>
      <c r="O44" s="22" t="s">
        <v>98</v>
      </c>
      <c r="P44" s="7" t="b">
        <f t="shared" si="0"/>
        <v>1</v>
      </c>
      <c r="Q44" s="7" t="e">
        <f t="shared" si="1"/>
        <v>#REF!</v>
      </c>
    </row>
    <row r="45" spans="1:17" s="4" customFormat="1" ht="57" thickBot="1">
      <c r="A45" s="69" t="s">
        <v>7</v>
      </c>
      <c r="B45" s="69" t="s">
        <v>94</v>
      </c>
      <c r="C45" s="70">
        <v>4001</v>
      </c>
      <c r="D45" s="71" t="s">
        <v>99</v>
      </c>
      <c r="E45" s="77" t="s">
        <v>100</v>
      </c>
      <c r="F45" s="15" t="s">
        <v>7</v>
      </c>
      <c r="G45" s="15" t="s">
        <v>94</v>
      </c>
      <c r="H45" s="15" t="s">
        <v>7</v>
      </c>
      <c r="I45" s="15" t="s">
        <v>101</v>
      </c>
      <c r="J45" s="16" t="e">
        <f>VLOOKUP($K45,#REF!,2,0)</f>
        <v>#REF!</v>
      </c>
      <c r="K45" s="5" t="str">
        <f t="shared" si="2"/>
        <v>01 2 01 40010</v>
      </c>
      <c r="L45" s="252" t="e">
        <f>VLOOKUP(O45,#REF!,2,0)</f>
        <v>#REF!</v>
      </c>
      <c r="M45" s="5"/>
      <c r="O45" s="22" t="s">
        <v>102</v>
      </c>
      <c r="P45" s="7" t="b">
        <f t="shared" si="0"/>
        <v>1</v>
      </c>
      <c r="Q45" s="7" t="e">
        <f t="shared" si="1"/>
        <v>#REF!</v>
      </c>
    </row>
    <row r="46" spans="1:17" s="27" customFormat="1" ht="19.5" thickBot="1">
      <c r="A46" s="69"/>
      <c r="B46" s="69"/>
      <c r="C46" s="70"/>
      <c r="D46" s="71"/>
      <c r="E46" s="77"/>
      <c r="F46" s="15" t="s">
        <v>7</v>
      </c>
      <c r="G46" s="15" t="s">
        <v>94</v>
      </c>
      <c r="H46" s="15" t="s">
        <v>7</v>
      </c>
      <c r="I46" s="15" t="s">
        <v>1543</v>
      </c>
      <c r="J46" s="134" t="e">
        <f>VLOOKUP($K46,#REF!,2,0)</f>
        <v>#REF!</v>
      </c>
      <c r="K46" s="5" t="str">
        <f t="shared" si="2"/>
        <v>01 2 01 51122</v>
      </c>
      <c r="L46" s="252" t="e">
        <f>VLOOKUP(O46,#REF!,2,0)</f>
        <v>#REF!</v>
      </c>
      <c r="M46" s="5"/>
      <c r="N46" s="4"/>
      <c r="O46" s="22" t="s">
        <v>1260</v>
      </c>
      <c r="P46" s="7" t="b">
        <f t="shared" si="0"/>
        <v>1</v>
      </c>
      <c r="Q46" s="7" t="e">
        <f t="shared" si="1"/>
        <v>#REF!</v>
      </c>
    </row>
    <row r="47" spans="1:17" s="135" customFormat="1" ht="19.5" thickBot="1">
      <c r="A47" s="69"/>
      <c r="B47" s="69"/>
      <c r="C47" s="70"/>
      <c r="D47" s="71"/>
      <c r="E47" s="77"/>
      <c r="F47" s="15" t="s">
        <v>7</v>
      </c>
      <c r="G47" s="15" t="s">
        <v>94</v>
      </c>
      <c r="H47" s="15" t="s">
        <v>7</v>
      </c>
      <c r="I47" s="15" t="s">
        <v>1544</v>
      </c>
      <c r="J47" s="134" t="e">
        <f>VLOOKUP($K47,#REF!,2,0)</f>
        <v>#REF!</v>
      </c>
      <c r="K47" s="5" t="str">
        <f t="shared" si="2"/>
        <v>01 2 01 71010</v>
      </c>
      <c r="L47" s="252" t="e">
        <f>VLOOKUP(O47,#REF!,2,0)</f>
        <v>#REF!</v>
      </c>
      <c r="M47" s="5"/>
      <c r="N47" s="4"/>
      <c r="O47" s="22" t="s">
        <v>1262</v>
      </c>
      <c r="P47" s="7" t="b">
        <f t="shared" si="0"/>
        <v>1</v>
      </c>
      <c r="Q47" s="7" t="e">
        <f t="shared" si="1"/>
        <v>#REF!</v>
      </c>
    </row>
    <row r="48" spans="1:17" s="135" customFormat="1" ht="19.5" thickBot="1">
      <c r="A48" s="69"/>
      <c r="B48" s="69"/>
      <c r="C48" s="70"/>
      <c r="D48" s="71"/>
      <c r="E48" s="77"/>
      <c r="F48" s="15" t="s">
        <v>7</v>
      </c>
      <c r="G48" s="15" t="s">
        <v>94</v>
      </c>
      <c r="H48" s="15" t="s">
        <v>7</v>
      </c>
      <c r="I48" s="15" t="s">
        <v>1545</v>
      </c>
      <c r="J48" s="134" t="e">
        <f>VLOOKUP($K48,#REF!,2,0)</f>
        <v>#REF!</v>
      </c>
      <c r="K48" s="5" t="str">
        <f t="shared" si="2"/>
        <v>01 2 01 S6970</v>
      </c>
      <c r="L48" s="252" t="e">
        <f>VLOOKUP(O48,#REF!,2,0)</f>
        <v>#REF!</v>
      </c>
      <c r="M48" s="5"/>
      <c r="N48" s="27"/>
      <c r="O48" s="111" t="s">
        <v>1263</v>
      </c>
      <c r="P48" s="7" t="b">
        <f t="shared" si="0"/>
        <v>1</v>
      </c>
      <c r="Q48" s="7" t="e">
        <f t="shared" si="1"/>
        <v>#REF!</v>
      </c>
    </row>
    <row r="49" spans="1:17" s="135" customFormat="1">
      <c r="A49" s="69"/>
      <c r="B49" s="69"/>
      <c r="C49" s="70"/>
      <c r="D49" s="71"/>
      <c r="E49" s="77"/>
      <c r="F49" s="15" t="s">
        <v>7</v>
      </c>
      <c r="G49" s="15" t="s">
        <v>94</v>
      </c>
      <c r="H49" s="15" t="s">
        <v>7</v>
      </c>
      <c r="I49" s="15" t="s">
        <v>1546</v>
      </c>
      <c r="J49" s="134" t="e">
        <f>VLOOKUP($K49,#REF!,2,0)</f>
        <v>#REF!</v>
      </c>
      <c r="K49" s="5" t="str">
        <f t="shared" si="2"/>
        <v>01 2 01 L1010</v>
      </c>
      <c r="L49" s="252" t="e">
        <f>VLOOKUP(O49,#REF!,2,0)</f>
        <v>#REF!</v>
      </c>
      <c r="M49" s="5"/>
      <c r="N49" s="6"/>
      <c r="O49" s="111" t="s">
        <v>1265</v>
      </c>
      <c r="P49" s="7" t="b">
        <f t="shared" si="0"/>
        <v>1</v>
      </c>
      <c r="Q49" s="7" t="e">
        <f t="shared" si="1"/>
        <v>#REF!</v>
      </c>
    </row>
    <row r="50" spans="1:17" s="135" customFormat="1">
      <c r="A50" s="69"/>
      <c r="B50" s="69"/>
      <c r="C50" s="70"/>
      <c r="D50" s="71"/>
      <c r="E50" s="77"/>
      <c r="F50" s="15" t="s">
        <v>7</v>
      </c>
      <c r="G50" s="15" t="s">
        <v>94</v>
      </c>
      <c r="H50" s="15" t="s">
        <v>7</v>
      </c>
      <c r="I50" s="15" t="s">
        <v>1547</v>
      </c>
      <c r="J50" s="134" t="e">
        <f>VLOOKUP($K50,#REF!,2,0)</f>
        <v>#REF!</v>
      </c>
      <c r="K50" s="5" t="str">
        <f t="shared" si="2"/>
        <v>01 2 01 L1122</v>
      </c>
      <c r="L50" s="252" t="e">
        <f>VLOOKUP(O50,#REF!,2,0)</f>
        <v>#REF!</v>
      </c>
      <c r="M50" s="5"/>
      <c r="N50" s="6"/>
      <c r="O50" s="22" t="s">
        <v>1267</v>
      </c>
      <c r="P50" s="7" t="b">
        <f t="shared" si="0"/>
        <v>1</v>
      </c>
      <c r="Q50" s="7" t="e">
        <f t="shared" si="1"/>
        <v>#REF!</v>
      </c>
    </row>
    <row r="51" spans="1:17">
      <c r="A51" s="69"/>
      <c r="B51" s="69"/>
      <c r="C51" s="70"/>
      <c r="D51" s="71"/>
      <c r="E51" s="77"/>
      <c r="F51" s="15" t="s">
        <v>7</v>
      </c>
      <c r="G51" s="15" t="s">
        <v>94</v>
      </c>
      <c r="H51" s="15" t="s">
        <v>7</v>
      </c>
      <c r="I51" s="15" t="s">
        <v>1548</v>
      </c>
      <c r="J51" s="134" t="e">
        <f>VLOOKUP($K51,#REF!,2,0)</f>
        <v>#REF!</v>
      </c>
      <c r="K51" s="5" t="str">
        <f t="shared" si="2"/>
        <v>01 2 01 R1122</v>
      </c>
      <c r="L51" s="252" t="e">
        <f>VLOOKUP(O51,#REF!,2,0)</f>
        <v>#REF!</v>
      </c>
      <c r="O51" s="22" t="s">
        <v>1269</v>
      </c>
      <c r="P51" s="7" t="b">
        <f t="shared" si="0"/>
        <v>1</v>
      </c>
      <c r="Q51" s="7" t="e">
        <f t="shared" si="1"/>
        <v>#REF!</v>
      </c>
    </row>
    <row r="52" spans="1:17" ht="90">
      <c r="A52" s="78" t="s">
        <v>37</v>
      </c>
      <c r="B52" s="78" t="s">
        <v>8</v>
      </c>
      <c r="C52" s="79" t="s">
        <v>9</v>
      </c>
      <c r="D52" s="80">
        <v>200000</v>
      </c>
      <c r="E52" s="95" t="s">
        <v>103</v>
      </c>
      <c r="F52" s="9" t="s">
        <v>37</v>
      </c>
      <c r="G52" s="9" t="s">
        <v>8</v>
      </c>
      <c r="H52" s="9" t="s">
        <v>12</v>
      </c>
      <c r="I52" s="9" t="s">
        <v>13</v>
      </c>
      <c r="J52" s="163" t="e">
        <f>VLOOKUP($K52,#REF!,2,0)</f>
        <v>#REF!</v>
      </c>
      <c r="K52" s="5" t="str">
        <f t="shared" si="2"/>
        <v>02 0 00 00000</v>
      </c>
      <c r="L52" s="252" t="e">
        <f>VLOOKUP(O52,#REF!,2,0)</f>
        <v>#REF!</v>
      </c>
      <c r="O52" s="11" t="s">
        <v>104</v>
      </c>
      <c r="P52" s="7" t="b">
        <f t="shared" si="0"/>
        <v>1</v>
      </c>
      <c r="Q52" s="7" t="e">
        <f t="shared" si="1"/>
        <v>#REF!</v>
      </c>
    </row>
    <row r="53" spans="1:17" ht="97.5" customHeight="1">
      <c r="A53" s="81" t="s">
        <v>37</v>
      </c>
      <c r="B53" s="81" t="s">
        <v>105</v>
      </c>
      <c r="C53" s="82" t="s">
        <v>9</v>
      </c>
      <c r="D53" s="83" t="s">
        <v>106</v>
      </c>
      <c r="E53" s="162" t="s">
        <v>107</v>
      </c>
      <c r="F53" s="25" t="s">
        <v>37</v>
      </c>
      <c r="G53" s="25" t="s">
        <v>105</v>
      </c>
      <c r="H53" s="25" t="s">
        <v>12</v>
      </c>
      <c r="I53" s="25" t="s">
        <v>13</v>
      </c>
      <c r="J53" s="164" t="e">
        <f>VLOOKUP($K53,#REF!,2,0)</f>
        <v>#REF!</v>
      </c>
      <c r="K53" s="5" t="str">
        <f t="shared" si="2"/>
        <v>02 Б 00 00000</v>
      </c>
      <c r="L53" s="252" t="e">
        <f>VLOOKUP(O53,#REF!,2,0)</f>
        <v>#REF!</v>
      </c>
      <c r="O53" s="12" t="s">
        <v>108</v>
      </c>
      <c r="P53" s="7" t="b">
        <f t="shared" si="0"/>
        <v>1</v>
      </c>
      <c r="Q53" s="7" t="e">
        <f t="shared" si="1"/>
        <v>#REF!</v>
      </c>
    </row>
    <row r="54" spans="1:17" ht="83.25" customHeight="1">
      <c r="A54" s="155"/>
      <c r="B54" s="155"/>
      <c r="C54" s="156"/>
      <c r="D54" s="157"/>
      <c r="E54" s="158"/>
      <c r="F54" s="159" t="s">
        <v>37</v>
      </c>
      <c r="G54" s="159" t="s">
        <v>105</v>
      </c>
      <c r="H54" s="159" t="s">
        <v>7</v>
      </c>
      <c r="I54" s="159" t="s">
        <v>13</v>
      </c>
      <c r="J54" s="165" t="e">
        <f>VLOOKUP($K54,#REF!,2,0)</f>
        <v>#REF!</v>
      </c>
      <c r="K54" s="5" t="str">
        <f t="shared" si="2"/>
        <v>02 Б 01 00000</v>
      </c>
      <c r="L54" s="252" t="e">
        <f>VLOOKUP(O54,#REF!,2,0)</f>
        <v>#REF!</v>
      </c>
      <c r="O54" s="22" t="s">
        <v>109</v>
      </c>
      <c r="P54" s="7" t="b">
        <f t="shared" si="0"/>
        <v>1</v>
      </c>
      <c r="Q54" s="7" t="e">
        <f t="shared" si="1"/>
        <v>#REF!</v>
      </c>
    </row>
    <row r="55" spans="1:17" ht="75">
      <c r="A55" s="69" t="s">
        <v>37</v>
      </c>
      <c r="B55" s="69" t="s">
        <v>105</v>
      </c>
      <c r="C55" s="70">
        <v>2056</v>
      </c>
      <c r="D55" s="71" t="s">
        <v>110</v>
      </c>
      <c r="E55" s="77" t="s">
        <v>111</v>
      </c>
      <c r="F55" s="15" t="s">
        <v>37</v>
      </c>
      <c r="G55" s="15" t="s">
        <v>105</v>
      </c>
      <c r="H55" s="15" t="s">
        <v>7</v>
      </c>
      <c r="I55" s="15" t="s">
        <v>112</v>
      </c>
      <c r="J55" s="166" t="e">
        <f>VLOOKUP($K55,#REF!,2,0)</f>
        <v>#REF!</v>
      </c>
      <c r="K55" s="5" t="str">
        <f t="shared" si="2"/>
        <v>02 Б 01 20560</v>
      </c>
      <c r="L55" s="252" t="e">
        <f>VLOOKUP(O55,#REF!,2,0)</f>
        <v>#REF!</v>
      </c>
      <c r="O55" s="22" t="s">
        <v>113</v>
      </c>
      <c r="P55" s="7" t="b">
        <f t="shared" si="0"/>
        <v>1</v>
      </c>
      <c r="Q55" s="7" t="e">
        <f t="shared" si="1"/>
        <v>#REF!</v>
      </c>
    </row>
    <row r="56" spans="1:17" ht="19.5">
      <c r="A56" s="155"/>
      <c r="B56" s="155"/>
      <c r="C56" s="156"/>
      <c r="D56" s="157"/>
      <c r="E56" s="158"/>
      <c r="F56" s="159" t="s">
        <v>37</v>
      </c>
      <c r="G56" s="159" t="s">
        <v>105</v>
      </c>
      <c r="H56" s="159" t="s">
        <v>37</v>
      </c>
      <c r="I56" s="159" t="s">
        <v>13</v>
      </c>
      <c r="J56" s="165" t="e">
        <f>VLOOKUP($K56,#REF!,2,0)</f>
        <v>#REF!</v>
      </c>
      <c r="K56" s="5" t="str">
        <f t="shared" si="2"/>
        <v>02 Б 02 00000</v>
      </c>
      <c r="L56" s="252" t="e">
        <f>VLOOKUP(O56,#REF!,2,0)</f>
        <v>#REF!</v>
      </c>
      <c r="O56" s="22" t="s">
        <v>114</v>
      </c>
      <c r="P56" s="7" t="b">
        <f t="shared" si="0"/>
        <v>1</v>
      </c>
      <c r="Q56" s="7" t="e">
        <f t="shared" si="1"/>
        <v>#REF!</v>
      </c>
    </row>
    <row r="57" spans="1:17" ht="75">
      <c r="A57" s="69" t="s">
        <v>37</v>
      </c>
      <c r="B57" s="69" t="s">
        <v>105</v>
      </c>
      <c r="C57" s="70">
        <v>2016</v>
      </c>
      <c r="D57" s="71" t="s">
        <v>115</v>
      </c>
      <c r="E57" s="77" t="s">
        <v>116</v>
      </c>
      <c r="F57" s="15" t="s">
        <v>37</v>
      </c>
      <c r="G57" s="15" t="s">
        <v>105</v>
      </c>
      <c r="H57" s="15" t="s">
        <v>37</v>
      </c>
      <c r="I57" s="15" t="s">
        <v>117</v>
      </c>
      <c r="J57" s="166" t="e">
        <f>VLOOKUP($K57,#REF!,2,0)</f>
        <v>#REF!</v>
      </c>
      <c r="K57" s="5" t="str">
        <f t="shared" si="2"/>
        <v>02 Б 02 20160</v>
      </c>
      <c r="L57" s="252" t="e">
        <f>VLOOKUP(O57,#REF!,2,0)</f>
        <v>#REF!</v>
      </c>
      <c r="O57" s="22" t="s">
        <v>118</v>
      </c>
      <c r="P57" s="7" t="b">
        <f t="shared" si="0"/>
        <v>1</v>
      </c>
      <c r="Q57" s="7" t="e">
        <f t="shared" si="1"/>
        <v>#REF!</v>
      </c>
    </row>
    <row r="58" spans="1:17" ht="56.25">
      <c r="A58" s="73" t="s">
        <v>37</v>
      </c>
      <c r="B58" s="73" t="s">
        <v>105</v>
      </c>
      <c r="C58" s="74">
        <v>6005</v>
      </c>
      <c r="D58" s="75" t="s">
        <v>119</v>
      </c>
      <c r="E58" s="76" t="s">
        <v>120</v>
      </c>
      <c r="F58" s="15" t="s">
        <v>37</v>
      </c>
      <c r="G58" s="15" t="s">
        <v>105</v>
      </c>
      <c r="H58" s="15" t="s">
        <v>37</v>
      </c>
      <c r="I58" s="15" t="s">
        <v>121</v>
      </c>
      <c r="J58" s="142" t="e">
        <f>VLOOKUP($K58,#REF!,2,0)</f>
        <v>#REF!</v>
      </c>
      <c r="K58" s="5" t="str">
        <f t="shared" si="2"/>
        <v>02 Б 02 60050</v>
      </c>
      <c r="L58" s="252" t="e">
        <f>VLOOKUP(O58,#REF!,2,0)</f>
        <v>#REF!</v>
      </c>
      <c r="O58" s="13" t="s">
        <v>122</v>
      </c>
      <c r="P58" s="7" t="b">
        <f t="shared" si="0"/>
        <v>1</v>
      </c>
      <c r="Q58" s="7" t="e">
        <f t="shared" si="1"/>
        <v>#REF!</v>
      </c>
    </row>
    <row r="59" spans="1:17" ht="19.5">
      <c r="A59" s="155"/>
      <c r="B59" s="155"/>
      <c r="C59" s="156"/>
      <c r="D59" s="157"/>
      <c r="E59" s="158"/>
      <c r="F59" s="159" t="s">
        <v>37</v>
      </c>
      <c r="G59" s="159" t="s">
        <v>105</v>
      </c>
      <c r="H59" s="159" t="s">
        <v>48</v>
      </c>
      <c r="I59" s="159" t="s">
        <v>13</v>
      </c>
      <c r="J59" s="165" t="e">
        <f>VLOOKUP($K59,#REF!,2,0)</f>
        <v>#REF!</v>
      </c>
      <c r="K59" s="5" t="str">
        <f t="shared" si="2"/>
        <v>02 Б 03 00000</v>
      </c>
      <c r="L59" s="252" t="e">
        <f>VLOOKUP(O59,#REF!,2,0)</f>
        <v>#REF!</v>
      </c>
      <c r="O59" s="22" t="s">
        <v>123</v>
      </c>
      <c r="P59" s="7" t="b">
        <f t="shared" si="0"/>
        <v>1</v>
      </c>
      <c r="Q59" s="7" t="e">
        <f t="shared" si="1"/>
        <v>#REF!</v>
      </c>
    </row>
    <row r="60" spans="1:17" ht="69.599999999999994" customHeight="1">
      <c r="A60" s="73" t="s">
        <v>37</v>
      </c>
      <c r="B60" s="73" t="s">
        <v>105</v>
      </c>
      <c r="C60" s="74">
        <v>6001</v>
      </c>
      <c r="D60" s="75" t="s">
        <v>124</v>
      </c>
      <c r="E60" s="76" t="s">
        <v>125</v>
      </c>
      <c r="F60" s="15" t="s">
        <v>37</v>
      </c>
      <c r="G60" s="15" t="s">
        <v>105</v>
      </c>
      <c r="H60" s="15" t="s">
        <v>48</v>
      </c>
      <c r="I60" s="15" t="s">
        <v>126</v>
      </c>
      <c r="J60" s="142" t="e">
        <f>VLOOKUP($K60,#REF!,2,0)</f>
        <v>#REF!</v>
      </c>
      <c r="K60" s="5" t="str">
        <f t="shared" si="2"/>
        <v>02 Б 03 60010</v>
      </c>
      <c r="L60" s="252" t="e">
        <f>VLOOKUP(O60,#REF!,2,0)</f>
        <v>#REF!</v>
      </c>
      <c r="O60" s="22" t="s">
        <v>127</v>
      </c>
      <c r="P60" s="7" t="b">
        <f t="shared" si="0"/>
        <v>1</v>
      </c>
      <c r="Q60" s="7" t="e">
        <f t="shared" si="1"/>
        <v>#REF!</v>
      </c>
    </row>
    <row r="61" spans="1:17" ht="45">
      <c r="A61" s="147" t="s">
        <v>48</v>
      </c>
      <c r="B61" s="147" t="s">
        <v>8</v>
      </c>
      <c r="C61" s="148" t="s">
        <v>9</v>
      </c>
      <c r="D61" s="167" t="s">
        <v>128</v>
      </c>
      <c r="E61" s="168" t="s">
        <v>129</v>
      </c>
      <c r="F61" s="9" t="s">
        <v>48</v>
      </c>
      <c r="G61" s="9" t="s">
        <v>8</v>
      </c>
      <c r="H61" s="9" t="s">
        <v>12</v>
      </c>
      <c r="I61" s="9" t="s">
        <v>13</v>
      </c>
      <c r="J61" s="169" t="e">
        <f>VLOOKUP($K61,#REF!,2,0)</f>
        <v>#REF!</v>
      </c>
      <c r="K61" s="5" t="str">
        <f t="shared" si="2"/>
        <v>03 0 00 00000</v>
      </c>
      <c r="L61" s="252" t="e">
        <f>VLOOKUP(O61,#REF!,2,0)</f>
        <v>#REF!</v>
      </c>
      <c r="O61" s="11" t="s">
        <v>130</v>
      </c>
      <c r="P61" s="7" t="b">
        <f>K61=O61</f>
        <v>1</v>
      </c>
      <c r="Q61" s="7" t="e">
        <f t="shared" si="1"/>
        <v>#REF!</v>
      </c>
    </row>
    <row r="62" spans="1:17" ht="56.25">
      <c r="A62" s="81" t="s">
        <v>48</v>
      </c>
      <c r="B62" s="81" t="s">
        <v>15</v>
      </c>
      <c r="C62" s="82" t="s">
        <v>9</v>
      </c>
      <c r="D62" s="83" t="s">
        <v>131</v>
      </c>
      <c r="E62" s="96" t="s">
        <v>132</v>
      </c>
      <c r="F62" s="25" t="s">
        <v>48</v>
      </c>
      <c r="G62" s="25" t="s">
        <v>15</v>
      </c>
      <c r="H62" s="25" t="s">
        <v>12</v>
      </c>
      <c r="I62" s="25" t="s">
        <v>13</v>
      </c>
      <c r="J62" s="170" t="s">
        <v>132</v>
      </c>
      <c r="K62" s="5" t="str">
        <f t="shared" si="2"/>
        <v>03 1 00 00000</v>
      </c>
      <c r="L62" s="252" t="e">
        <f>VLOOKUP(O62,#REF!,2,0)</f>
        <v>#REF!</v>
      </c>
      <c r="O62" s="12" t="s">
        <v>1549</v>
      </c>
      <c r="P62" s="7" t="b">
        <f t="shared" ref="P62" si="3">K62=O62</f>
        <v>1</v>
      </c>
      <c r="Q62" s="7" t="e">
        <f t="shared" si="1"/>
        <v>#REF!</v>
      </c>
    </row>
    <row r="63" spans="1:17" ht="37.5">
      <c r="A63" s="155"/>
      <c r="B63" s="155"/>
      <c r="C63" s="156"/>
      <c r="D63" s="157"/>
      <c r="E63" s="158"/>
      <c r="F63" s="159" t="s">
        <v>48</v>
      </c>
      <c r="G63" s="159" t="s">
        <v>15</v>
      </c>
      <c r="H63" s="159" t="s">
        <v>7</v>
      </c>
      <c r="I63" s="159" t="s">
        <v>13</v>
      </c>
      <c r="J63" s="165" t="s">
        <v>1273</v>
      </c>
      <c r="K63" s="5" t="str">
        <f t="shared" si="2"/>
        <v>03 1 01 00000</v>
      </c>
      <c r="L63" s="252" t="e">
        <f>VLOOKUP(O63,#REF!,2,0)</f>
        <v>#REF!</v>
      </c>
      <c r="O63" s="13" t="s">
        <v>1274</v>
      </c>
      <c r="P63" s="7" t="b">
        <f>K63=O63</f>
        <v>0</v>
      </c>
      <c r="Q63" s="7" t="e">
        <f t="shared" si="1"/>
        <v>#REF!</v>
      </c>
    </row>
    <row r="64" spans="1:17" ht="187.5">
      <c r="A64" s="84" t="s">
        <v>48</v>
      </c>
      <c r="B64" s="84" t="s">
        <v>15</v>
      </c>
      <c r="C64" s="84" t="s">
        <v>133</v>
      </c>
      <c r="D64" s="84" t="s">
        <v>134</v>
      </c>
      <c r="E64" s="85" t="s">
        <v>135</v>
      </c>
      <c r="F64" s="30" t="s">
        <v>48</v>
      </c>
      <c r="G64" s="30" t="s">
        <v>15</v>
      </c>
      <c r="H64" s="30" t="s">
        <v>7</v>
      </c>
      <c r="I64" s="30" t="s">
        <v>136</v>
      </c>
      <c r="J64" s="134" t="e">
        <f>VLOOKUP($K64,#REF!,2,0)</f>
        <v>#REF!</v>
      </c>
      <c r="K64" s="5" t="str">
        <f>CONCATENATE(F64," ",G64," ",H64," ",I64)</f>
        <v>03 1 01 52200</v>
      </c>
      <c r="L64" s="252" t="e">
        <f>VLOOKUP(O64,#REF!,2,0)</f>
        <v>#REF!</v>
      </c>
      <c r="N64" s="137"/>
      <c r="O64" s="138" t="s">
        <v>137</v>
      </c>
      <c r="P64" s="7" t="b">
        <f t="shared" ref="P64:P93" si="4">K64=O64</f>
        <v>1</v>
      </c>
      <c r="Q64" s="7" t="e">
        <f t="shared" si="1"/>
        <v>#REF!</v>
      </c>
    </row>
    <row r="65" spans="1:17" ht="168.75">
      <c r="A65" s="84" t="s">
        <v>48</v>
      </c>
      <c r="B65" s="84" t="s">
        <v>15</v>
      </c>
      <c r="C65" s="84" t="s">
        <v>138</v>
      </c>
      <c r="D65" s="84" t="s">
        <v>139</v>
      </c>
      <c r="E65" s="85" t="s">
        <v>140</v>
      </c>
      <c r="F65" s="30" t="s">
        <v>48</v>
      </c>
      <c r="G65" s="30" t="s">
        <v>15</v>
      </c>
      <c r="H65" s="30" t="s">
        <v>7</v>
      </c>
      <c r="I65" s="30" t="s">
        <v>141</v>
      </c>
      <c r="J65" s="134" t="e">
        <f>VLOOKUP($K65,#REF!,2,0)</f>
        <v>#REF!</v>
      </c>
      <c r="K65" s="5" t="str">
        <f t="shared" ref="K65:K89" si="5">CONCATENATE(F65," ",G65," ",H65," ",I65)</f>
        <v>03 1 01 52500</v>
      </c>
      <c r="L65" s="252" t="e">
        <f>VLOOKUP(O65,#REF!,2,0)</f>
        <v>#REF!</v>
      </c>
      <c r="O65" s="13" t="s">
        <v>143</v>
      </c>
      <c r="P65" s="7" t="b">
        <f t="shared" si="4"/>
        <v>1</v>
      </c>
      <c r="Q65" s="7" t="e">
        <f t="shared" si="1"/>
        <v>#REF!</v>
      </c>
    </row>
    <row r="66" spans="1:17" ht="196.15" customHeight="1">
      <c r="A66" s="84" t="s">
        <v>48</v>
      </c>
      <c r="B66" s="84" t="s">
        <v>15</v>
      </c>
      <c r="C66" s="84" t="s">
        <v>144</v>
      </c>
      <c r="D66" s="84" t="s">
        <v>145</v>
      </c>
      <c r="E66" s="85" t="s">
        <v>146</v>
      </c>
      <c r="F66" s="30" t="s">
        <v>48</v>
      </c>
      <c r="G66" s="30" t="s">
        <v>15</v>
      </c>
      <c r="H66" s="30" t="s">
        <v>7</v>
      </c>
      <c r="I66" s="30" t="s">
        <v>147</v>
      </c>
      <c r="J66" s="134" t="e">
        <f>VLOOKUP($K66,#REF!,2,0)</f>
        <v>#REF!</v>
      </c>
      <c r="K66" s="5" t="str">
        <f t="shared" si="5"/>
        <v>03 1 01 52800</v>
      </c>
      <c r="L66" s="252" t="e">
        <f>VLOOKUP(O66,#REF!,2,0)</f>
        <v>#REF!</v>
      </c>
      <c r="O66" s="13" t="s">
        <v>149</v>
      </c>
      <c r="P66" s="7" t="b">
        <f t="shared" si="4"/>
        <v>1</v>
      </c>
      <c r="Q66" s="7" t="e">
        <f t="shared" si="1"/>
        <v>#REF!</v>
      </c>
    </row>
    <row r="67" spans="1:17">
      <c r="A67" s="171"/>
      <c r="B67" s="171"/>
      <c r="C67" s="171"/>
      <c r="D67" s="171"/>
      <c r="E67" s="172"/>
      <c r="F67" s="30" t="s">
        <v>48</v>
      </c>
      <c r="G67" s="30" t="s">
        <v>15</v>
      </c>
      <c r="H67" s="30" t="s">
        <v>7</v>
      </c>
      <c r="I67" s="30" t="s">
        <v>1550</v>
      </c>
      <c r="J67" s="134" t="e">
        <f>VLOOKUP($K67,#REF!,2,0)</f>
        <v>#REF!</v>
      </c>
      <c r="K67" s="5" t="str">
        <f t="shared" si="5"/>
        <v>03 1 01 54620</v>
      </c>
      <c r="L67" s="252" t="e">
        <f>VLOOKUP(O67,#REF!,2,0)</f>
        <v>#REF!</v>
      </c>
      <c r="O67" s="13" t="s">
        <v>1277</v>
      </c>
      <c r="P67" s="7" t="b">
        <f t="shared" si="4"/>
        <v>1</v>
      </c>
      <c r="Q67" s="7" t="e">
        <f t="shared" si="1"/>
        <v>#REF!</v>
      </c>
    </row>
    <row r="68" spans="1:17" ht="215.25" customHeight="1">
      <c r="A68" s="84" t="s">
        <v>48</v>
      </c>
      <c r="B68" s="84" t="s">
        <v>15</v>
      </c>
      <c r="C68" s="84" t="s">
        <v>150</v>
      </c>
      <c r="D68" s="84" t="s">
        <v>151</v>
      </c>
      <c r="E68" s="85" t="s">
        <v>152</v>
      </c>
      <c r="F68" s="30" t="s">
        <v>48</v>
      </c>
      <c r="G68" s="30" t="s">
        <v>15</v>
      </c>
      <c r="H68" s="30" t="s">
        <v>7</v>
      </c>
      <c r="I68" s="30" t="s">
        <v>153</v>
      </c>
      <c r="J68" s="134" t="e">
        <f>VLOOKUP($K68,#REF!,2,0)</f>
        <v>#REF!</v>
      </c>
      <c r="K68" s="5" t="str">
        <f t="shared" si="5"/>
        <v>03 1 01 76220</v>
      </c>
      <c r="L68" s="252" t="e">
        <f>VLOOKUP(O68,#REF!,2,0)</f>
        <v>#REF!</v>
      </c>
      <c r="O68" s="13" t="s">
        <v>155</v>
      </c>
      <c r="P68" s="7" t="b">
        <f t="shared" si="4"/>
        <v>1</v>
      </c>
      <c r="Q68" s="7" t="e">
        <f t="shared" si="1"/>
        <v>#REF!</v>
      </c>
    </row>
    <row r="69" spans="1:17" ht="187.5">
      <c r="A69" s="69" t="s">
        <v>48</v>
      </c>
      <c r="B69" s="69" t="s">
        <v>15</v>
      </c>
      <c r="C69" s="69" t="s">
        <v>156</v>
      </c>
      <c r="D69" s="69" t="s">
        <v>157</v>
      </c>
      <c r="E69" s="173" t="s">
        <v>158</v>
      </c>
      <c r="F69" s="15" t="s">
        <v>48</v>
      </c>
      <c r="G69" s="15" t="s">
        <v>15</v>
      </c>
      <c r="H69" s="15" t="s">
        <v>7</v>
      </c>
      <c r="I69" s="15" t="s">
        <v>159</v>
      </c>
      <c r="J69" s="134" t="e">
        <f>VLOOKUP($K69,#REF!,2,0)</f>
        <v>#REF!</v>
      </c>
      <c r="K69" s="5" t="str">
        <f t="shared" si="5"/>
        <v>03 1 01 76230</v>
      </c>
      <c r="L69" s="252" t="e">
        <f>VLOOKUP(O69,#REF!,2,0)</f>
        <v>#REF!</v>
      </c>
      <c r="O69" s="13" t="s">
        <v>161</v>
      </c>
      <c r="P69" s="7" t="b">
        <f t="shared" si="4"/>
        <v>1</v>
      </c>
      <c r="Q69" s="7" t="e">
        <f t="shared" si="1"/>
        <v>#REF!</v>
      </c>
    </row>
    <row r="70" spans="1:17" ht="187.5">
      <c r="A70" s="84" t="s">
        <v>48</v>
      </c>
      <c r="B70" s="84" t="s">
        <v>15</v>
      </c>
      <c r="C70" s="84" t="s">
        <v>162</v>
      </c>
      <c r="D70" s="84" t="s">
        <v>163</v>
      </c>
      <c r="E70" s="85" t="s">
        <v>164</v>
      </c>
      <c r="F70" s="30" t="s">
        <v>48</v>
      </c>
      <c r="G70" s="30" t="s">
        <v>15</v>
      </c>
      <c r="H70" s="30" t="s">
        <v>7</v>
      </c>
      <c r="I70" s="30" t="s">
        <v>165</v>
      </c>
      <c r="J70" s="134" t="e">
        <f>VLOOKUP($K70,#REF!,2,0)</f>
        <v>#REF!</v>
      </c>
      <c r="K70" s="5" t="str">
        <f t="shared" si="5"/>
        <v>03 1 01 76240</v>
      </c>
      <c r="L70" s="252" t="e">
        <f>VLOOKUP(O70,#REF!,2,0)</f>
        <v>#REF!</v>
      </c>
      <c r="O70" s="13" t="s">
        <v>167</v>
      </c>
      <c r="P70" s="7" t="b">
        <f t="shared" si="4"/>
        <v>1</v>
      </c>
      <c r="Q70" s="7" t="e">
        <f t="shared" si="1"/>
        <v>#REF!</v>
      </c>
    </row>
    <row r="71" spans="1:17">
      <c r="A71" s="84"/>
      <c r="B71" s="84"/>
      <c r="C71" s="84"/>
      <c r="D71" s="84"/>
      <c r="E71" s="85"/>
      <c r="F71" s="30" t="s">
        <v>48</v>
      </c>
      <c r="G71" s="30" t="s">
        <v>15</v>
      </c>
      <c r="H71" s="30" t="s">
        <v>7</v>
      </c>
      <c r="I71" s="30" t="s">
        <v>1551</v>
      </c>
      <c r="J71" s="134" t="e">
        <f>VLOOKUP($K71,#REF!,2,0)</f>
        <v>#REF!</v>
      </c>
      <c r="K71" s="5" t="str">
        <f t="shared" si="5"/>
        <v>03 1 01 76250</v>
      </c>
      <c r="L71" s="252" t="e">
        <f>VLOOKUP(O71,#REF!,2,0)</f>
        <v>#REF!</v>
      </c>
      <c r="O71" s="13" t="s">
        <v>1279</v>
      </c>
      <c r="P71" s="7" t="b">
        <f t="shared" si="4"/>
        <v>1</v>
      </c>
      <c r="Q71" s="7" t="e">
        <f t="shared" si="1"/>
        <v>#REF!</v>
      </c>
    </row>
    <row r="72" spans="1:17" ht="187.5">
      <c r="A72" s="84" t="s">
        <v>48</v>
      </c>
      <c r="B72" s="84" t="s">
        <v>15</v>
      </c>
      <c r="C72" s="84" t="s">
        <v>168</v>
      </c>
      <c r="D72" s="84" t="s">
        <v>169</v>
      </c>
      <c r="E72" s="85" t="s">
        <v>170</v>
      </c>
      <c r="F72" s="30" t="s">
        <v>48</v>
      </c>
      <c r="G72" s="30" t="s">
        <v>15</v>
      </c>
      <c r="H72" s="30" t="s">
        <v>7</v>
      </c>
      <c r="I72" s="30" t="s">
        <v>171</v>
      </c>
      <c r="J72" s="134" t="e">
        <f>VLOOKUP($K72,#REF!,2,0)</f>
        <v>#REF!</v>
      </c>
      <c r="K72" s="5" t="str">
        <f t="shared" si="5"/>
        <v>03 1 01 76300</v>
      </c>
      <c r="L72" s="252" t="e">
        <f>VLOOKUP(O72,#REF!,2,0)</f>
        <v>#REF!</v>
      </c>
      <c r="O72" s="13" t="s">
        <v>173</v>
      </c>
      <c r="P72" s="7" t="b">
        <f t="shared" si="4"/>
        <v>1</v>
      </c>
      <c r="Q72" s="7" t="e">
        <f t="shared" ref="Q72:Q135" si="6">J72=L72</f>
        <v>#REF!</v>
      </c>
    </row>
    <row r="73" spans="1:17" ht="187.5">
      <c r="A73" s="84" t="s">
        <v>48</v>
      </c>
      <c r="B73" s="84" t="s">
        <v>15</v>
      </c>
      <c r="C73" s="84" t="s">
        <v>174</v>
      </c>
      <c r="D73" s="84" t="s">
        <v>175</v>
      </c>
      <c r="E73" s="85" t="s">
        <v>176</v>
      </c>
      <c r="F73" s="30" t="s">
        <v>48</v>
      </c>
      <c r="G73" s="30" t="s">
        <v>15</v>
      </c>
      <c r="H73" s="30" t="s">
        <v>7</v>
      </c>
      <c r="I73" s="30" t="s">
        <v>177</v>
      </c>
      <c r="J73" s="134" t="e">
        <f>VLOOKUP($K73,#REF!,2,0)</f>
        <v>#REF!</v>
      </c>
      <c r="K73" s="5" t="str">
        <f t="shared" si="5"/>
        <v>03 1 01 76310</v>
      </c>
      <c r="L73" s="252" t="e">
        <f>VLOOKUP(O73,#REF!,2,0)</f>
        <v>#REF!</v>
      </c>
      <c r="O73" s="13" t="s">
        <v>178</v>
      </c>
      <c r="P73" s="7" t="b">
        <f t="shared" si="4"/>
        <v>1</v>
      </c>
      <c r="Q73" s="7" t="e">
        <f t="shared" si="6"/>
        <v>#REF!</v>
      </c>
    </row>
    <row r="74" spans="1:17" ht="206.25">
      <c r="A74" s="84" t="s">
        <v>48</v>
      </c>
      <c r="B74" s="84" t="s">
        <v>15</v>
      </c>
      <c r="C74" s="84" t="s">
        <v>179</v>
      </c>
      <c r="D74" s="84" t="s">
        <v>180</v>
      </c>
      <c r="E74" s="85" t="s">
        <v>181</v>
      </c>
      <c r="F74" s="30" t="s">
        <v>48</v>
      </c>
      <c r="G74" s="30" t="s">
        <v>15</v>
      </c>
      <c r="H74" s="30" t="s">
        <v>7</v>
      </c>
      <c r="I74" s="30" t="s">
        <v>182</v>
      </c>
      <c r="J74" s="134" t="e">
        <f>VLOOKUP($K74,#REF!,2,0)</f>
        <v>#REF!</v>
      </c>
      <c r="K74" s="5" t="str">
        <f t="shared" si="5"/>
        <v>03 1 01 76320</v>
      </c>
      <c r="L74" s="252" t="e">
        <f>VLOOKUP(O74,#REF!,2,0)</f>
        <v>#REF!</v>
      </c>
      <c r="O74" s="13" t="s">
        <v>184</v>
      </c>
      <c r="P74" s="7" t="b">
        <f t="shared" si="4"/>
        <v>1</v>
      </c>
      <c r="Q74" s="7" t="e">
        <f t="shared" si="6"/>
        <v>#REF!</v>
      </c>
    </row>
    <row r="75" spans="1:17" ht="356.25">
      <c r="A75" s="84" t="s">
        <v>48</v>
      </c>
      <c r="B75" s="84" t="s">
        <v>15</v>
      </c>
      <c r="C75" s="84" t="s">
        <v>185</v>
      </c>
      <c r="D75" s="84" t="s">
        <v>186</v>
      </c>
      <c r="E75" s="85" t="s">
        <v>187</v>
      </c>
      <c r="F75" s="30" t="s">
        <v>48</v>
      </c>
      <c r="G75" s="30" t="s">
        <v>15</v>
      </c>
      <c r="H75" s="30" t="s">
        <v>7</v>
      </c>
      <c r="I75" s="30" t="s">
        <v>188</v>
      </c>
      <c r="J75" s="134" t="e">
        <f>VLOOKUP($K75,#REF!,2,0)</f>
        <v>#REF!</v>
      </c>
      <c r="K75" s="5" t="str">
        <f t="shared" si="5"/>
        <v>03 1 01 76330</v>
      </c>
      <c r="L75" s="252" t="e">
        <f>VLOOKUP(O75,#REF!,2,0)</f>
        <v>#REF!</v>
      </c>
      <c r="O75" s="13" t="s">
        <v>190</v>
      </c>
      <c r="P75" s="7" t="b">
        <f t="shared" si="4"/>
        <v>1</v>
      </c>
      <c r="Q75" s="7" t="e">
        <f t="shared" si="6"/>
        <v>#REF!</v>
      </c>
    </row>
    <row r="76" spans="1:17">
      <c r="A76" s="84"/>
      <c r="B76" s="84"/>
      <c r="C76" s="84"/>
      <c r="D76" s="84"/>
      <c r="E76" s="85"/>
      <c r="F76" s="30" t="s">
        <v>48</v>
      </c>
      <c r="G76" s="30" t="s">
        <v>15</v>
      </c>
      <c r="H76" s="30" t="s">
        <v>7</v>
      </c>
      <c r="I76" s="30" t="s">
        <v>1552</v>
      </c>
      <c r="J76" s="134" t="e">
        <f>VLOOKUP($K76,#REF!,2,0)</f>
        <v>#REF!</v>
      </c>
      <c r="K76" s="5" t="str">
        <f t="shared" si="5"/>
        <v>03 1 01 77220</v>
      </c>
      <c r="L76" s="252" t="e">
        <f>VLOOKUP(O76,#REF!,2,0)</f>
        <v>#REF!</v>
      </c>
      <c r="O76" s="13" t="s">
        <v>1282</v>
      </c>
      <c r="P76" s="7" t="b">
        <f t="shared" si="4"/>
        <v>1</v>
      </c>
      <c r="Q76" s="7" t="e">
        <f t="shared" si="6"/>
        <v>#REF!</v>
      </c>
    </row>
    <row r="77" spans="1:17" ht="19.5">
      <c r="A77" s="155"/>
      <c r="B77" s="155"/>
      <c r="C77" s="156"/>
      <c r="D77" s="157"/>
      <c r="E77" s="158"/>
      <c r="F77" s="159" t="s">
        <v>48</v>
      </c>
      <c r="G77" s="159" t="s">
        <v>15</v>
      </c>
      <c r="H77" s="159" t="s">
        <v>37</v>
      </c>
      <c r="I77" s="159" t="s">
        <v>13</v>
      </c>
      <c r="J77" s="165" t="e">
        <f>VLOOKUP($K77,#REF!,2,0)</f>
        <v>#REF!</v>
      </c>
      <c r="K77" s="5" t="str">
        <f t="shared" si="5"/>
        <v>03 1 02 00000</v>
      </c>
      <c r="L77" s="252" t="e">
        <f>VLOOKUP(O77,#REF!,2,0)</f>
        <v>#REF!</v>
      </c>
      <c r="O77" s="13" t="s">
        <v>191</v>
      </c>
      <c r="P77" s="7" t="b">
        <f t="shared" si="4"/>
        <v>1</v>
      </c>
      <c r="Q77" s="7" t="e">
        <f t="shared" si="6"/>
        <v>#REF!</v>
      </c>
    </row>
    <row r="78" spans="1:17" ht="206.25">
      <c r="A78" s="84" t="s">
        <v>48</v>
      </c>
      <c r="B78" s="84" t="s">
        <v>15</v>
      </c>
      <c r="C78" s="84" t="s">
        <v>192</v>
      </c>
      <c r="D78" s="84" t="s">
        <v>193</v>
      </c>
      <c r="E78" s="85" t="s">
        <v>194</v>
      </c>
      <c r="F78" s="30" t="s">
        <v>48</v>
      </c>
      <c r="G78" s="30" t="s">
        <v>15</v>
      </c>
      <c r="H78" s="30" t="s">
        <v>37</v>
      </c>
      <c r="I78" s="30" t="s">
        <v>195</v>
      </c>
      <c r="J78" s="29" t="e">
        <f>VLOOKUP($K78,#REF!,2,0)</f>
        <v>#REF!</v>
      </c>
      <c r="K78" s="5" t="str">
        <f t="shared" si="5"/>
        <v>03 1 02 50840</v>
      </c>
      <c r="L78" s="252" t="e">
        <f>VLOOKUP(O78,#REF!,2,0)</f>
        <v>#REF!</v>
      </c>
      <c r="O78" s="13" t="s">
        <v>196</v>
      </c>
      <c r="P78" s="7" t="b">
        <f t="shared" si="4"/>
        <v>1</v>
      </c>
      <c r="Q78" s="7" t="e">
        <f t="shared" si="6"/>
        <v>#REF!</v>
      </c>
    </row>
    <row r="79" spans="1:17" ht="187.5">
      <c r="A79" s="84" t="s">
        <v>48</v>
      </c>
      <c r="B79" s="84" t="s">
        <v>15</v>
      </c>
      <c r="C79" s="84" t="s">
        <v>197</v>
      </c>
      <c r="D79" s="84" t="s">
        <v>198</v>
      </c>
      <c r="E79" s="85" t="s">
        <v>199</v>
      </c>
      <c r="F79" s="30" t="s">
        <v>48</v>
      </c>
      <c r="G79" s="30" t="s">
        <v>15</v>
      </c>
      <c r="H79" s="30" t="s">
        <v>37</v>
      </c>
      <c r="I79" s="30" t="s">
        <v>200</v>
      </c>
      <c r="J79" s="29" t="e">
        <f>VLOOKUP($K79,#REF!,2,0)</f>
        <v>#REF!</v>
      </c>
      <c r="K79" s="5" t="str">
        <f t="shared" si="5"/>
        <v>03 1 02 R0840</v>
      </c>
      <c r="L79" s="252" t="e">
        <f>VLOOKUP(O79,#REF!,2,0)</f>
        <v>#REF!</v>
      </c>
      <c r="O79" s="13" t="s">
        <v>201</v>
      </c>
      <c r="P79" s="7" t="b">
        <f t="shared" si="4"/>
        <v>1</v>
      </c>
      <c r="Q79" s="7" t="e">
        <f t="shared" si="6"/>
        <v>#REF!</v>
      </c>
    </row>
    <row r="80" spans="1:17" ht="225">
      <c r="A80" s="84" t="s">
        <v>48</v>
      </c>
      <c r="B80" s="84" t="s">
        <v>15</v>
      </c>
      <c r="C80" s="84" t="s">
        <v>202</v>
      </c>
      <c r="D80" s="84" t="s">
        <v>203</v>
      </c>
      <c r="E80" s="85" t="s">
        <v>204</v>
      </c>
      <c r="F80" s="30" t="s">
        <v>48</v>
      </c>
      <c r="G80" s="30" t="s">
        <v>15</v>
      </c>
      <c r="H80" s="30" t="s">
        <v>37</v>
      </c>
      <c r="I80" s="30" t="s">
        <v>205</v>
      </c>
      <c r="J80" s="29" t="e">
        <f>VLOOKUP($K80,#REF!,2,0)</f>
        <v>#REF!</v>
      </c>
      <c r="K80" s="5" t="str">
        <f t="shared" si="5"/>
        <v>03 1 02 52700</v>
      </c>
      <c r="L80" s="252" t="e">
        <f>VLOOKUP(O80,#REF!,2,0)</f>
        <v>#REF!</v>
      </c>
      <c r="O80" s="13" t="s">
        <v>206</v>
      </c>
      <c r="P80" s="7" t="b">
        <f t="shared" si="4"/>
        <v>1</v>
      </c>
      <c r="Q80" s="7" t="e">
        <f t="shared" si="6"/>
        <v>#REF!</v>
      </c>
    </row>
    <row r="81" spans="1:17" ht="262.5">
      <c r="A81" s="84" t="s">
        <v>207</v>
      </c>
      <c r="B81" s="84" t="s">
        <v>15</v>
      </c>
      <c r="C81" s="84" t="s">
        <v>208</v>
      </c>
      <c r="D81" s="84" t="s">
        <v>209</v>
      </c>
      <c r="E81" s="85" t="s">
        <v>210</v>
      </c>
      <c r="F81" s="30" t="s">
        <v>48</v>
      </c>
      <c r="G81" s="30" t="s">
        <v>15</v>
      </c>
      <c r="H81" s="30" t="s">
        <v>37</v>
      </c>
      <c r="I81" s="30" t="s">
        <v>211</v>
      </c>
      <c r="J81" s="29" t="e">
        <f>VLOOKUP($K81,#REF!,2,0)</f>
        <v>#REF!</v>
      </c>
      <c r="K81" s="5" t="str">
        <f t="shared" si="5"/>
        <v>03 1 02 53800</v>
      </c>
      <c r="L81" s="252" t="e">
        <f>VLOOKUP(O81,#REF!,2,0)</f>
        <v>#REF!</v>
      </c>
      <c r="O81" s="13" t="s">
        <v>213</v>
      </c>
      <c r="P81" s="7" t="b">
        <f t="shared" si="4"/>
        <v>1</v>
      </c>
      <c r="Q81" s="7" t="e">
        <f t="shared" si="6"/>
        <v>#REF!</v>
      </c>
    </row>
    <row r="82" spans="1:17" ht="187.5">
      <c r="A82" s="84" t="s">
        <v>48</v>
      </c>
      <c r="B82" s="84" t="s">
        <v>15</v>
      </c>
      <c r="C82" s="84" t="s">
        <v>214</v>
      </c>
      <c r="D82" s="84" t="s">
        <v>215</v>
      </c>
      <c r="E82" s="85" t="s">
        <v>216</v>
      </c>
      <c r="F82" s="30" t="s">
        <v>48</v>
      </c>
      <c r="G82" s="30" t="s">
        <v>15</v>
      </c>
      <c r="H82" s="30" t="s">
        <v>37</v>
      </c>
      <c r="I82" s="30" t="s">
        <v>217</v>
      </c>
      <c r="J82" s="29" t="e">
        <f>VLOOKUP($K82,#REF!,2,0)</f>
        <v>#REF!</v>
      </c>
      <c r="K82" s="5" t="str">
        <f t="shared" si="5"/>
        <v>03 1 02 76260</v>
      </c>
      <c r="L82" s="252" t="e">
        <f>VLOOKUP(O82,#REF!,2,0)</f>
        <v>#REF!</v>
      </c>
      <c r="O82" s="13" t="s">
        <v>219</v>
      </c>
      <c r="P82" s="7" t="b">
        <f t="shared" si="4"/>
        <v>1</v>
      </c>
      <c r="Q82" s="7" t="e">
        <f t="shared" si="6"/>
        <v>#REF!</v>
      </c>
    </row>
    <row r="83" spans="1:17" ht="195.75" customHeight="1">
      <c r="A83" s="84" t="s">
        <v>48</v>
      </c>
      <c r="B83" s="84" t="s">
        <v>15</v>
      </c>
      <c r="C83" s="84" t="s">
        <v>220</v>
      </c>
      <c r="D83" s="84" t="s">
        <v>221</v>
      </c>
      <c r="E83" s="85" t="s">
        <v>222</v>
      </c>
      <c r="F83" s="30" t="s">
        <v>48</v>
      </c>
      <c r="G83" s="30" t="s">
        <v>15</v>
      </c>
      <c r="H83" s="30" t="s">
        <v>37</v>
      </c>
      <c r="I83" s="30" t="s">
        <v>223</v>
      </c>
      <c r="J83" s="29" t="e">
        <f>VLOOKUP($K83,#REF!,2,0)</f>
        <v>#REF!</v>
      </c>
      <c r="K83" s="5" t="str">
        <f t="shared" si="5"/>
        <v>03 1 02 76270</v>
      </c>
      <c r="L83" s="252" t="e">
        <f>VLOOKUP(O83,#REF!,2,0)</f>
        <v>#REF!</v>
      </c>
      <c r="O83" s="13" t="s">
        <v>225</v>
      </c>
      <c r="P83" s="7" t="b">
        <f t="shared" si="4"/>
        <v>1</v>
      </c>
      <c r="Q83" s="7" t="e">
        <f t="shared" si="6"/>
        <v>#REF!</v>
      </c>
    </row>
    <row r="84" spans="1:17" ht="168.75">
      <c r="A84" s="84" t="s">
        <v>48</v>
      </c>
      <c r="B84" s="84" t="s">
        <v>15</v>
      </c>
      <c r="C84" s="84" t="s">
        <v>226</v>
      </c>
      <c r="D84" s="84" t="s">
        <v>227</v>
      </c>
      <c r="E84" s="85" t="s">
        <v>228</v>
      </c>
      <c r="F84" s="30" t="s">
        <v>48</v>
      </c>
      <c r="G84" s="30" t="s">
        <v>15</v>
      </c>
      <c r="H84" s="30" t="s">
        <v>37</v>
      </c>
      <c r="I84" s="30" t="s">
        <v>229</v>
      </c>
      <c r="J84" s="29" t="e">
        <f>VLOOKUP($K84,#REF!,2,0)</f>
        <v>#REF!</v>
      </c>
      <c r="K84" s="5" t="str">
        <f t="shared" si="5"/>
        <v>03 1 02 76280</v>
      </c>
      <c r="L84" s="252" t="e">
        <f>VLOOKUP(O84,#REF!,2,0)</f>
        <v>#REF!</v>
      </c>
      <c r="O84" s="13" t="s">
        <v>230</v>
      </c>
      <c r="P84" s="7" t="b">
        <f t="shared" si="4"/>
        <v>1</v>
      </c>
      <c r="Q84" s="7" t="e">
        <f t="shared" si="6"/>
        <v>#REF!</v>
      </c>
    </row>
    <row r="85" spans="1:17">
      <c r="A85" s="84"/>
      <c r="B85" s="84"/>
      <c r="C85" s="84"/>
      <c r="D85" s="84"/>
      <c r="E85" s="85"/>
      <c r="F85" s="30" t="s">
        <v>48</v>
      </c>
      <c r="G85" s="30" t="s">
        <v>15</v>
      </c>
      <c r="H85" s="30" t="s">
        <v>37</v>
      </c>
      <c r="I85" s="30" t="s">
        <v>1553</v>
      </c>
      <c r="J85" s="29" t="e">
        <f>VLOOKUP($K85,#REF!,2,0)</f>
        <v>#REF!</v>
      </c>
      <c r="K85" s="5" t="str">
        <f t="shared" si="5"/>
        <v>03 1 02 77190</v>
      </c>
      <c r="L85" s="252" t="e">
        <f>VLOOKUP(O85,#REF!,2,0)</f>
        <v>#REF!</v>
      </c>
      <c r="N85" s="32"/>
      <c r="O85" s="13" t="s">
        <v>1289</v>
      </c>
      <c r="P85" s="7" t="b">
        <f t="shared" si="4"/>
        <v>1</v>
      </c>
      <c r="Q85" s="7" t="e">
        <f t="shared" si="6"/>
        <v>#REF!</v>
      </c>
    </row>
    <row r="86" spans="1:17" ht="56.25">
      <c r="A86" s="81" t="s">
        <v>48</v>
      </c>
      <c r="B86" s="81" t="s">
        <v>94</v>
      </c>
      <c r="C86" s="82">
        <v>0</v>
      </c>
      <c r="D86" s="83" t="s">
        <v>231</v>
      </c>
      <c r="E86" s="174" t="s">
        <v>232</v>
      </c>
      <c r="F86" s="24" t="s">
        <v>48</v>
      </c>
      <c r="G86" s="24" t="s">
        <v>94</v>
      </c>
      <c r="H86" s="24" t="s">
        <v>12</v>
      </c>
      <c r="I86" s="24" t="s">
        <v>13</v>
      </c>
      <c r="J86" s="26" t="e">
        <f>VLOOKUP($K86,#REF!,2,0)</f>
        <v>#REF!</v>
      </c>
      <c r="K86" s="5" t="str">
        <f t="shared" si="5"/>
        <v>03 2 00 00000</v>
      </c>
      <c r="L86" s="252" t="e">
        <f>VLOOKUP(O86,#REF!,2,0)</f>
        <v>#REF!</v>
      </c>
      <c r="N86" s="32"/>
      <c r="O86" s="12" t="s">
        <v>234</v>
      </c>
      <c r="P86" s="7" t="b">
        <f t="shared" si="4"/>
        <v>1</v>
      </c>
      <c r="Q86" s="7" t="e">
        <f t="shared" si="6"/>
        <v>#REF!</v>
      </c>
    </row>
    <row r="87" spans="1:17" s="32" customFormat="1" ht="69" customHeight="1">
      <c r="A87" s="175"/>
      <c r="B87" s="175"/>
      <c r="C87" s="176"/>
      <c r="D87" s="177"/>
      <c r="E87" s="178"/>
      <c r="F87" s="179" t="s">
        <v>48</v>
      </c>
      <c r="G87" s="179" t="s">
        <v>94</v>
      </c>
      <c r="H87" s="179" t="s">
        <v>7</v>
      </c>
      <c r="I87" s="179" t="s">
        <v>13</v>
      </c>
      <c r="J87" s="180" t="e">
        <f>VLOOKUP($K87,#REF!,2,0)</f>
        <v>#REF!</v>
      </c>
      <c r="K87" s="5" t="str">
        <f t="shared" si="5"/>
        <v>03 2 01 00000</v>
      </c>
      <c r="L87" s="252" t="e">
        <f>VLOOKUP(O87,#REF!,2,0)</f>
        <v>#REF!</v>
      </c>
      <c r="M87" s="5"/>
      <c r="O87" s="13" t="s">
        <v>235</v>
      </c>
      <c r="P87" s="7" t="b">
        <f t="shared" si="4"/>
        <v>1</v>
      </c>
      <c r="Q87" s="7" t="e">
        <f t="shared" si="6"/>
        <v>#REF!</v>
      </c>
    </row>
    <row r="88" spans="1:17" s="32" customFormat="1" ht="56.25">
      <c r="A88" s="84" t="s">
        <v>48</v>
      </c>
      <c r="B88" s="84" t="s">
        <v>94</v>
      </c>
      <c r="C88" s="86">
        <v>8001</v>
      </c>
      <c r="D88" s="87" t="s">
        <v>236</v>
      </c>
      <c r="E88" s="85" t="s">
        <v>237</v>
      </c>
      <c r="F88" s="28"/>
      <c r="G88" s="28"/>
      <c r="H88" s="28"/>
      <c r="I88" s="28"/>
      <c r="J88" s="29" t="s">
        <v>1554</v>
      </c>
      <c r="K88" s="5" t="str">
        <f t="shared" si="5"/>
        <v xml:space="preserve">   </v>
      </c>
      <c r="L88" s="252" t="e">
        <f>VLOOKUP(O88,#REF!,2,0)</f>
        <v>#REF!</v>
      </c>
      <c r="M88" s="5"/>
      <c r="O88" s="13"/>
      <c r="P88" s="7" t="b">
        <f t="shared" si="4"/>
        <v>0</v>
      </c>
      <c r="Q88" s="7" t="e">
        <f t="shared" si="6"/>
        <v>#REF!</v>
      </c>
    </row>
    <row r="89" spans="1:17" s="32" customFormat="1" ht="71.25" customHeight="1">
      <c r="A89" s="84" t="s">
        <v>48</v>
      </c>
      <c r="B89" s="84" t="s">
        <v>94</v>
      </c>
      <c r="C89" s="86">
        <v>8003</v>
      </c>
      <c r="D89" s="87" t="s">
        <v>238</v>
      </c>
      <c r="E89" s="85" t="s">
        <v>239</v>
      </c>
      <c r="F89" s="28" t="s">
        <v>48</v>
      </c>
      <c r="G89" s="28" t="s">
        <v>94</v>
      </c>
      <c r="H89" s="28" t="s">
        <v>7</v>
      </c>
      <c r="I89" s="28">
        <v>80030</v>
      </c>
      <c r="J89" s="29" t="e">
        <f>VLOOKUP($K89,#REF!,2,0)</f>
        <v>#REF!</v>
      </c>
      <c r="K89" s="5" t="str">
        <f t="shared" si="5"/>
        <v>03 2 01 80030</v>
      </c>
      <c r="L89" s="252" t="e">
        <f>VLOOKUP(O89,#REF!,2,0)</f>
        <v>#REF!</v>
      </c>
      <c r="M89" s="5"/>
      <c r="O89" s="13" t="s">
        <v>241</v>
      </c>
      <c r="P89" s="7" t="b">
        <f t="shared" si="4"/>
        <v>1</v>
      </c>
      <c r="Q89" s="7" t="e">
        <f t="shared" si="6"/>
        <v>#REF!</v>
      </c>
    </row>
    <row r="90" spans="1:17" s="32" customFormat="1" ht="69.75" customHeight="1">
      <c r="A90" s="84" t="s">
        <v>48</v>
      </c>
      <c r="B90" s="84" t="s">
        <v>94</v>
      </c>
      <c r="C90" s="86">
        <v>8004</v>
      </c>
      <c r="D90" s="87" t="s">
        <v>242</v>
      </c>
      <c r="E90" s="85" t="s">
        <v>243</v>
      </c>
      <c r="F90" s="28"/>
      <c r="G90" s="28"/>
      <c r="H90" s="28"/>
      <c r="I90" s="28"/>
      <c r="J90" s="29" t="s">
        <v>1554</v>
      </c>
      <c r="K90" s="5"/>
      <c r="L90" s="252" t="e">
        <f>VLOOKUP(O90,#REF!,2,0)</f>
        <v>#REF!</v>
      </c>
      <c r="M90" s="5"/>
      <c r="O90" s="13"/>
      <c r="P90" s="7"/>
      <c r="Q90" s="7" t="e">
        <f t="shared" si="6"/>
        <v>#REF!</v>
      </c>
    </row>
    <row r="91" spans="1:17" s="32" customFormat="1" ht="75.75" customHeight="1">
      <c r="A91" s="84" t="s">
        <v>48</v>
      </c>
      <c r="B91" s="84" t="s">
        <v>94</v>
      </c>
      <c r="C91" s="86">
        <v>8005</v>
      </c>
      <c r="D91" s="87" t="s">
        <v>244</v>
      </c>
      <c r="E91" s="85" t="s">
        <v>245</v>
      </c>
      <c r="F91" s="28"/>
      <c r="G91" s="28"/>
      <c r="H91" s="28"/>
      <c r="I91" s="28"/>
      <c r="J91" s="29" t="s">
        <v>1554</v>
      </c>
      <c r="K91" s="5"/>
      <c r="L91" s="252" t="e">
        <f>VLOOKUP(O91,#REF!,2,0)</f>
        <v>#REF!</v>
      </c>
      <c r="M91" s="5"/>
      <c r="O91" s="13"/>
      <c r="P91" s="7"/>
      <c r="Q91" s="7" t="e">
        <f t="shared" si="6"/>
        <v>#REF!</v>
      </c>
    </row>
    <row r="92" spans="1:17" s="32" customFormat="1" ht="75.75" customHeight="1">
      <c r="A92" s="84" t="s">
        <v>48</v>
      </c>
      <c r="B92" s="84" t="s">
        <v>94</v>
      </c>
      <c r="C92" s="86">
        <v>8006</v>
      </c>
      <c r="D92" s="87" t="s">
        <v>246</v>
      </c>
      <c r="E92" s="85" t="s">
        <v>247</v>
      </c>
      <c r="F92" s="28"/>
      <c r="G92" s="28"/>
      <c r="H92" s="28"/>
      <c r="I92" s="28"/>
      <c r="J92" s="29" t="s">
        <v>1554</v>
      </c>
      <c r="K92" s="5"/>
      <c r="L92" s="252" t="e">
        <f>VLOOKUP(O92,#REF!,2,0)</f>
        <v>#REF!</v>
      </c>
      <c r="M92" s="5"/>
      <c r="O92" s="13"/>
      <c r="P92" s="7"/>
      <c r="Q92" s="7" t="e">
        <f t="shared" si="6"/>
        <v>#REF!</v>
      </c>
    </row>
    <row r="93" spans="1:17" s="32" customFormat="1" ht="75.75" customHeight="1">
      <c r="A93" s="84" t="s">
        <v>48</v>
      </c>
      <c r="B93" s="84" t="s">
        <v>94</v>
      </c>
      <c r="C93" s="86">
        <v>8007</v>
      </c>
      <c r="D93" s="87" t="s">
        <v>248</v>
      </c>
      <c r="E93" s="85" t="s">
        <v>249</v>
      </c>
      <c r="F93" s="28" t="s">
        <v>48</v>
      </c>
      <c r="G93" s="28" t="s">
        <v>94</v>
      </c>
      <c r="H93" s="28" t="s">
        <v>7</v>
      </c>
      <c r="I93" s="28">
        <v>80070</v>
      </c>
      <c r="J93" s="29" t="e">
        <f>VLOOKUP($K93,#REF!,2,0)</f>
        <v>#REF!</v>
      </c>
      <c r="K93" s="5" t="str">
        <f t="shared" ref="K93:K156" si="7">CONCATENATE(F93," ",G93," ",H93," ",I93)</f>
        <v>03 2 01 80070</v>
      </c>
      <c r="L93" s="252" t="e">
        <f>VLOOKUP(O93,#REF!,2,0)</f>
        <v>#REF!</v>
      </c>
      <c r="M93" s="5"/>
      <c r="O93" s="13" t="s">
        <v>251</v>
      </c>
      <c r="P93" s="7" t="b">
        <f t="shared" si="4"/>
        <v>1</v>
      </c>
      <c r="Q93" s="7" t="e">
        <f t="shared" si="6"/>
        <v>#REF!</v>
      </c>
    </row>
    <row r="94" spans="1:17" s="32" customFormat="1" ht="75.75" customHeight="1">
      <c r="A94" s="84" t="s">
        <v>48</v>
      </c>
      <c r="B94" s="84" t="s">
        <v>94</v>
      </c>
      <c r="C94" s="86">
        <v>8008</v>
      </c>
      <c r="D94" s="87" t="s">
        <v>252</v>
      </c>
      <c r="E94" s="85" t="s">
        <v>253</v>
      </c>
      <c r="F94" s="28" t="s">
        <v>48</v>
      </c>
      <c r="G94" s="28" t="s">
        <v>94</v>
      </c>
      <c r="H94" s="28" t="s">
        <v>7</v>
      </c>
      <c r="I94" s="28">
        <v>80080</v>
      </c>
      <c r="J94" s="29" t="e">
        <f>VLOOKUP($K94,#REF!,2,0)</f>
        <v>#REF!</v>
      </c>
      <c r="K94" s="5" t="str">
        <f t="shared" si="7"/>
        <v>03 2 01 80080</v>
      </c>
      <c r="L94" s="252" t="e">
        <f>VLOOKUP(O94,#REF!,2,0)</f>
        <v>#REF!</v>
      </c>
      <c r="M94" s="5"/>
      <c r="O94" s="13" t="s">
        <v>255</v>
      </c>
      <c r="P94" s="7" t="b">
        <f>K94=O94</f>
        <v>1</v>
      </c>
      <c r="Q94" s="7" t="e">
        <f t="shared" si="6"/>
        <v>#REF!</v>
      </c>
    </row>
    <row r="95" spans="1:17" s="32" customFormat="1" ht="75.75" customHeight="1">
      <c r="A95" s="84" t="s">
        <v>48</v>
      </c>
      <c r="B95" s="84" t="s">
        <v>94</v>
      </c>
      <c r="C95" s="86">
        <v>8009</v>
      </c>
      <c r="D95" s="87" t="s">
        <v>256</v>
      </c>
      <c r="E95" s="85" t="s">
        <v>257</v>
      </c>
      <c r="F95" s="28"/>
      <c r="G95" s="28"/>
      <c r="H95" s="28"/>
      <c r="I95" s="28"/>
      <c r="J95" s="29" t="s">
        <v>1554</v>
      </c>
      <c r="K95" s="5" t="str">
        <f t="shared" si="7"/>
        <v xml:space="preserve">   </v>
      </c>
      <c r="L95" s="252" t="e">
        <f>VLOOKUP(O95,#REF!,2,0)</f>
        <v>#REF!</v>
      </c>
      <c r="M95" s="5"/>
      <c r="O95" s="13"/>
      <c r="P95" s="7"/>
      <c r="Q95" s="7" t="e">
        <f t="shared" si="6"/>
        <v>#REF!</v>
      </c>
    </row>
    <row r="96" spans="1:17" s="32" customFormat="1" ht="75.75" customHeight="1">
      <c r="A96" s="84" t="s">
        <v>48</v>
      </c>
      <c r="B96" s="84" t="s">
        <v>94</v>
      </c>
      <c r="C96" s="86">
        <v>8010</v>
      </c>
      <c r="D96" s="87" t="s">
        <v>258</v>
      </c>
      <c r="E96" s="85" t="s">
        <v>259</v>
      </c>
      <c r="F96" s="28" t="s">
        <v>48</v>
      </c>
      <c r="G96" s="28" t="s">
        <v>94</v>
      </c>
      <c r="H96" s="28" t="s">
        <v>7</v>
      </c>
      <c r="I96" s="28">
        <v>80100</v>
      </c>
      <c r="J96" s="29" t="e">
        <f>VLOOKUP($K96,#REF!,2,0)</f>
        <v>#REF!</v>
      </c>
      <c r="K96" s="5" t="str">
        <f t="shared" si="7"/>
        <v>03 2 01 80100</v>
      </c>
      <c r="L96" s="252" t="e">
        <f>VLOOKUP(O96,#REF!,2,0)</f>
        <v>#REF!</v>
      </c>
      <c r="M96" s="5"/>
      <c r="O96" s="13" t="s">
        <v>261</v>
      </c>
      <c r="P96" s="7" t="b">
        <f>K96=O96</f>
        <v>1</v>
      </c>
      <c r="Q96" s="7" t="e">
        <f t="shared" si="6"/>
        <v>#REF!</v>
      </c>
    </row>
    <row r="97" spans="1:17" s="32" customFormat="1" ht="153" customHeight="1">
      <c r="A97" s="84" t="s">
        <v>48</v>
      </c>
      <c r="B97" s="84" t="s">
        <v>94</v>
      </c>
      <c r="C97" s="86">
        <v>8011</v>
      </c>
      <c r="D97" s="87" t="s">
        <v>262</v>
      </c>
      <c r="E97" s="85" t="s">
        <v>263</v>
      </c>
      <c r="F97" s="28" t="s">
        <v>48</v>
      </c>
      <c r="G97" s="28" t="s">
        <v>94</v>
      </c>
      <c r="H97" s="28" t="s">
        <v>7</v>
      </c>
      <c r="I97" s="28">
        <v>80110</v>
      </c>
      <c r="J97" s="29" t="e">
        <f>VLOOKUP($K97,#REF!,2,0)</f>
        <v>#REF!</v>
      </c>
      <c r="K97" s="5" t="str">
        <f t="shared" si="7"/>
        <v>03 2 01 80110</v>
      </c>
      <c r="L97" s="252" t="e">
        <f>VLOOKUP(O97,#REF!,2,0)</f>
        <v>#REF!</v>
      </c>
      <c r="M97" s="5"/>
      <c r="O97" s="13" t="s">
        <v>265</v>
      </c>
      <c r="P97" s="7" t="b">
        <f t="shared" ref="P97" si="8">K97=O97</f>
        <v>1</v>
      </c>
      <c r="Q97" s="7" t="e">
        <f t="shared" si="6"/>
        <v>#REF!</v>
      </c>
    </row>
    <row r="98" spans="1:17" s="32" customFormat="1" ht="131.25">
      <c r="A98" s="84" t="s">
        <v>48</v>
      </c>
      <c r="B98" s="84" t="s">
        <v>94</v>
      </c>
      <c r="C98" s="86">
        <v>8012</v>
      </c>
      <c r="D98" s="87" t="s">
        <v>266</v>
      </c>
      <c r="E98" s="85" t="s">
        <v>267</v>
      </c>
      <c r="F98" s="28" t="s">
        <v>48</v>
      </c>
      <c r="G98" s="28" t="s">
        <v>94</v>
      </c>
      <c r="H98" s="28" t="s">
        <v>7</v>
      </c>
      <c r="I98" s="28">
        <v>80120</v>
      </c>
      <c r="J98" s="29" t="e">
        <f>VLOOKUP($K98,#REF!,2,0)</f>
        <v>#REF!</v>
      </c>
      <c r="K98" s="5" t="str">
        <f t="shared" si="7"/>
        <v>03 2 01 80120</v>
      </c>
      <c r="L98" s="252" t="e">
        <f>VLOOKUP(O98,#REF!,2,0)</f>
        <v>#REF!</v>
      </c>
      <c r="M98" s="5"/>
      <c r="O98" s="13" t="s">
        <v>269</v>
      </c>
      <c r="P98" s="7" t="b">
        <f>K98=O98</f>
        <v>1</v>
      </c>
      <c r="Q98" s="7" t="e">
        <f t="shared" si="6"/>
        <v>#REF!</v>
      </c>
    </row>
    <row r="99" spans="1:17" s="32" customFormat="1" ht="71.25" customHeight="1">
      <c r="A99" s="84" t="s">
        <v>48</v>
      </c>
      <c r="B99" s="84" t="s">
        <v>94</v>
      </c>
      <c r="C99" s="86">
        <v>8013</v>
      </c>
      <c r="D99" s="87" t="s">
        <v>270</v>
      </c>
      <c r="E99" s="85" t="s">
        <v>271</v>
      </c>
      <c r="F99" s="28"/>
      <c r="G99" s="28"/>
      <c r="H99" s="28"/>
      <c r="I99" s="28"/>
      <c r="J99" s="29" t="s">
        <v>1554</v>
      </c>
      <c r="K99" s="5" t="str">
        <f t="shared" si="7"/>
        <v xml:space="preserve">   </v>
      </c>
      <c r="L99" s="252" t="e">
        <f>VLOOKUP(O99,#REF!,2,0)</f>
        <v>#REF!</v>
      </c>
      <c r="M99" s="5"/>
      <c r="O99" s="13"/>
      <c r="P99" s="7"/>
      <c r="Q99" s="7" t="e">
        <f t="shared" si="6"/>
        <v>#REF!</v>
      </c>
    </row>
    <row r="100" spans="1:17" s="32" customFormat="1" ht="92.25" customHeight="1">
      <c r="A100" s="84" t="s">
        <v>48</v>
      </c>
      <c r="B100" s="84" t="s">
        <v>94</v>
      </c>
      <c r="C100" s="86">
        <v>8014</v>
      </c>
      <c r="D100" s="87" t="s">
        <v>272</v>
      </c>
      <c r="E100" s="85" t="s">
        <v>273</v>
      </c>
      <c r="F100" s="28" t="s">
        <v>48</v>
      </c>
      <c r="G100" s="28" t="s">
        <v>94</v>
      </c>
      <c r="H100" s="28" t="s">
        <v>7</v>
      </c>
      <c r="I100" s="28">
        <v>80140</v>
      </c>
      <c r="J100" s="29" t="e">
        <f>VLOOKUP(K100,#REF!,2,0)</f>
        <v>#REF!</v>
      </c>
      <c r="K100" s="5" t="str">
        <f t="shared" si="7"/>
        <v>03 2 01 80140</v>
      </c>
      <c r="L100" s="252" t="e">
        <f>VLOOKUP(O100,#REF!,2,0)</f>
        <v>#REF!</v>
      </c>
      <c r="M100" s="5"/>
      <c r="O100" s="13" t="s">
        <v>275</v>
      </c>
      <c r="P100" s="7" t="b">
        <f t="shared" ref="P100:P121" si="9">K100=O100</f>
        <v>1</v>
      </c>
      <c r="Q100" s="7" t="e">
        <f t="shared" si="6"/>
        <v>#REF!</v>
      </c>
    </row>
    <row r="101" spans="1:17" s="32" customFormat="1" ht="92.25" customHeight="1">
      <c r="A101" s="84" t="s">
        <v>48</v>
      </c>
      <c r="B101" s="84" t="s">
        <v>94</v>
      </c>
      <c r="C101" s="86">
        <v>8015</v>
      </c>
      <c r="D101" s="87" t="s">
        <v>276</v>
      </c>
      <c r="E101" s="85" t="s">
        <v>277</v>
      </c>
      <c r="F101" s="28" t="s">
        <v>48</v>
      </c>
      <c r="G101" s="28" t="s">
        <v>94</v>
      </c>
      <c r="H101" s="28" t="s">
        <v>7</v>
      </c>
      <c r="I101" s="28">
        <v>80150</v>
      </c>
      <c r="J101" s="29" t="e">
        <f>VLOOKUP(K101,#REF!,2,0)</f>
        <v>#REF!</v>
      </c>
      <c r="K101" s="5" t="str">
        <f t="shared" si="7"/>
        <v>03 2 01 80150</v>
      </c>
      <c r="L101" s="252" t="e">
        <f>VLOOKUP(O101,#REF!,2,0)</f>
        <v>#REF!</v>
      </c>
      <c r="M101" s="5"/>
      <c r="O101" s="13" t="s">
        <v>279</v>
      </c>
      <c r="P101" s="7" t="b">
        <f t="shared" si="9"/>
        <v>1</v>
      </c>
      <c r="Q101" s="7" t="e">
        <f t="shared" si="6"/>
        <v>#REF!</v>
      </c>
    </row>
    <row r="102" spans="1:17" s="32" customFormat="1" ht="93" customHeight="1">
      <c r="A102" s="84" t="s">
        <v>48</v>
      </c>
      <c r="B102" s="84" t="s">
        <v>94</v>
      </c>
      <c r="C102" s="86">
        <v>8016</v>
      </c>
      <c r="D102" s="87" t="s">
        <v>280</v>
      </c>
      <c r="E102" s="85" t="s">
        <v>281</v>
      </c>
      <c r="F102" s="28" t="s">
        <v>48</v>
      </c>
      <c r="G102" s="28" t="s">
        <v>94</v>
      </c>
      <c r="H102" s="28" t="s">
        <v>7</v>
      </c>
      <c r="I102" s="28">
        <v>80160</v>
      </c>
      <c r="J102" s="29" t="e">
        <f>VLOOKUP(K102,#REF!,2,0)</f>
        <v>#REF!</v>
      </c>
      <c r="K102" s="5" t="str">
        <f t="shared" si="7"/>
        <v>03 2 01 80160</v>
      </c>
      <c r="L102" s="252" t="e">
        <f>VLOOKUP(O102,#REF!,2,0)</f>
        <v>#REF!</v>
      </c>
      <c r="M102" s="5"/>
      <c r="O102" s="13" t="s">
        <v>283</v>
      </c>
      <c r="P102" s="7" t="b">
        <f t="shared" si="9"/>
        <v>1</v>
      </c>
      <c r="Q102" s="7" t="e">
        <f t="shared" si="6"/>
        <v>#REF!</v>
      </c>
    </row>
    <row r="103" spans="1:17" s="32" customFormat="1" ht="75">
      <c r="A103" s="84" t="s">
        <v>48</v>
      </c>
      <c r="B103" s="84" t="s">
        <v>94</v>
      </c>
      <c r="C103" s="86">
        <v>8017</v>
      </c>
      <c r="D103" s="87" t="s">
        <v>284</v>
      </c>
      <c r="E103" s="85" t="s">
        <v>285</v>
      </c>
      <c r="F103" s="28" t="s">
        <v>48</v>
      </c>
      <c r="G103" s="28" t="s">
        <v>94</v>
      </c>
      <c r="H103" s="28" t="s">
        <v>7</v>
      </c>
      <c r="I103" s="28">
        <v>80170</v>
      </c>
      <c r="J103" s="29" t="e">
        <f>VLOOKUP(K103,#REF!,2,0)</f>
        <v>#REF!</v>
      </c>
      <c r="K103" s="5" t="str">
        <f t="shared" si="7"/>
        <v>03 2 01 80170</v>
      </c>
      <c r="L103" s="252" t="e">
        <f>VLOOKUP(O103,#REF!,2,0)</f>
        <v>#REF!</v>
      </c>
      <c r="M103" s="5"/>
      <c r="O103" s="13" t="s">
        <v>287</v>
      </c>
      <c r="P103" s="7" t="b">
        <f t="shared" si="9"/>
        <v>1</v>
      </c>
      <c r="Q103" s="7" t="e">
        <f t="shared" si="6"/>
        <v>#REF!</v>
      </c>
    </row>
    <row r="104" spans="1:17" s="32" customFormat="1" ht="92.25" customHeight="1">
      <c r="A104" s="84" t="s">
        <v>48</v>
      </c>
      <c r="B104" s="84" t="s">
        <v>94</v>
      </c>
      <c r="C104" s="86">
        <v>8018</v>
      </c>
      <c r="D104" s="87" t="s">
        <v>288</v>
      </c>
      <c r="E104" s="85" t="s">
        <v>289</v>
      </c>
      <c r="F104" s="28" t="s">
        <v>48</v>
      </c>
      <c r="G104" s="28" t="s">
        <v>94</v>
      </c>
      <c r="H104" s="28" t="s">
        <v>7</v>
      </c>
      <c r="I104" s="28">
        <v>80180</v>
      </c>
      <c r="J104" s="29" t="e">
        <f>VLOOKUP(K104,#REF!,2,0)</f>
        <v>#REF!</v>
      </c>
      <c r="K104" s="5" t="str">
        <f t="shared" si="7"/>
        <v>03 2 01 80180</v>
      </c>
      <c r="L104" s="252" t="e">
        <f>VLOOKUP(O104,#REF!,2,0)</f>
        <v>#REF!</v>
      </c>
      <c r="M104" s="5"/>
      <c r="O104" s="13" t="s">
        <v>291</v>
      </c>
      <c r="P104" s="7" t="b">
        <f t="shared" si="9"/>
        <v>1</v>
      </c>
      <c r="Q104" s="7" t="e">
        <f t="shared" si="6"/>
        <v>#REF!</v>
      </c>
    </row>
    <row r="105" spans="1:17" s="32" customFormat="1" ht="92.25" customHeight="1">
      <c r="A105" s="84" t="s">
        <v>48</v>
      </c>
      <c r="B105" s="84" t="s">
        <v>94</v>
      </c>
      <c r="C105" s="86">
        <v>8019</v>
      </c>
      <c r="D105" s="87" t="s">
        <v>292</v>
      </c>
      <c r="E105" s="85" t="s">
        <v>293</v>
      </c>
      <c r="F105" s="28" t="s">
        <v>48</v>
      </c>
      <c r="G105" s="28" t="s">
        <v>94</v>
      </c>
      <c r="H105" s="28" t="s">
        <v>7</v>
      </c>
      <c r="I105" s="28">
        <v>80190</v>
      </c>
      <c r="J105" s="29" t="e">
        <f>VLOOKUP(K105,#REF!,2,0)</f>
        <v>#REF!</v>
      </c>
      <c r="K105" s="5" t="str">
        <f t="shared" si="7"/>
        <v>03 2 01 80190</v>
      </c>
      <c r="L105" s="252" t="e">
        <f>VLOOKUP(O105,#REF!,2,0)</f>
        <v>#REF!</v>
      </c>
      <c r="M105" s="5"/>
      <c r="O105" s="13" t="s">
        <v>295</v>
      </c>
      <c r="P105" s="7" t="b">
        <f t="shared" si="9"/>
        <v>1</v>
      </c>
      <c r="Q105" s="7" t="e">
        <f t="shared" si="6"/>
        <v>#REF!</v>
      </c>
    </row>
    <row r="106" spans="1:17" s="32" customFormat="1" ht="56.25">
      <c r="A106" s="84" t="s">
        <v>48</v>
      </c>
      <c r="B106" s="84" t="s">
        <v>94</v>
      </c>
      <c r="C106" s="86">
        <v>8019</v>
      </c>
      <c r="D106" s="87" t="s">
        <v>296</v>
      </c>
      <c r="E106" s="85" t="s">
        <v>297</v>
      </c>
      <c r="F106" s="28"/>
      <c r="G106" s="28"/>
      <c r="H106" s="28"/>
      <c r="I106" s="28"/>
      <c r="J106" s="29" t="s">
        <v>1554</v>
      </c>
      <c r="K106" s="5" t="str">
        <f t="shared" si="7"/>
        <v xml:space="preserve">   </v>
      </c>
      <c r="L106" s="252" t="e">
        <f>VLOOKUP(O106,#REF!,2,0)</f>
        <v>#REF!</v>
      </c>
      <c r="M106" s="5"/>
      <c r="O106" s="13"/>
      <c r="P106" s="7" t="b">
        <f t="shared" si="9"/>
        <v>0</v>
      </c>
      <c r="Q106" s="7" t="e">
        <f t="shared" si="6"/>
        <v>#REF!</v>
      </c>
    </row>
    <row r="107" spans="1:17" s="33" customFormat="1" ht="93.75">
      <c r="A107" s="84" t="s">
        <v>48</v>
      </c>
      <c r="B107" s="84" t="s">
        <v>94</v>
      </c>
      <c r="C107" s="86">
        <v>8021</v>
      </c>
      <c r="D107" s="87" t="s">
        <v>298</v>
      </c>
      <c r="E107" s="85" t="s">
        <v>299</v>
      </c>
      <c r="F107" s="28" t="s">
        <v>48</v>
      </c>
      <c r="G107" s="28" t="s">
        <v>94</v>
      </c>
      <c r="H107" s="28" t="s">
        <v>7</v>
      </c>
      <c r="I107" s="28">
        <v>80210</v>
      </c>
      <c r="J107" s="29" t="e">
        <f>VLOOKUP(K107,#REF!,2,0)</f>
        <v>#REF!</v>
      </c>
      <c r="K107" s="5" t="str">
        <f t="shared" si="7"/>
        <v>03 2 01 80210</v>
      </c>
      <c r="L107" s="252" t="e">
        <f>VLOOKUP(O107,#REF!,2,0)</f>
        <v>#REF!</v>
      </c>
      <c r="M107" s="5"/>
      <c r="N107" s="32"/>
      <c r="O107" s="13" t="s">
        <v>301</v>
      </c>
      <c r="P107" s="7" t="b">
        <f t="shared" si="9"/>
        <v>1</v>
      </c>
      <c r="Q107" s="7" t="e">
        <f t="shared" si="6"/>
        <v>#REF!</v>
      </c>
    </row>
    <row r="108" spans="1:17" s="33" customFormat="1">
      <c r="A108" s="84"/>
      <c r="B108" s="84"/>
      <c r="C108" s="86"/>
      <c r="D108" s="87"/>
      <c r="E108" s="29" t="s">
        <v>1537</v>
      </c>
      <c r="F108" s="28" t="s">
        <v>48</v>
      </c>
      <c r="G108" s="28" t="s">
        <v>94</v>
      </c>
      <c r="H108" s="28" t="s">
        <v>7</v>
      </c>
      <c r="I108" s="28" t="s">
        <v>1555</v>
      </c>
      <c r="J108" s="29" t="e">
        <f>VLOOKUP(K108,#REF!,2,0)</f>
        <v>#REF!</v>
      </c>
      <c r="K108" s="5" t="str">
        <f t="shared" si="7"/>
        <v>03 2 01 80250</v>
      </c>
      <c r="L108" s="252" t="e">
        <f>VLOOKUP(O108,#REF!,2,0)</f>
        <v>#REF!</v>
      </c>
      <c r="M108" s="5"/>
      <c r="N108" s="32"/>
      <c r="O108" s="13" t="s">
        <v>1292</v>
      </c>
      <c r="P108" s="7" t="b">
        <f t="shared" si="9"/>
        <v>1</v>
      </c>
      <c r="Q108" s="7" t="e">
        <f t="shared" si="6"/>
        <v>#REF!</v>
      </c>
    </row>
    <row r="109" spans="1:17" s="32" customFormat="1" ht="19.5">
      <c r="A109" s="181"/>
      <c r="B109" s="181"/>
      <c r="C109" s="182"/>
      <c r="D109" s="183"/>
      <c r="E109" s="184"/>
      <c r="F109" s="185" t="s">
        <v>48</v>
      </c>
      <c r="G109" s="185" t="s">
        <v>94</v>
      </c>
      <c r="H109" s="185" t="s">
        <v>37</v>
      </c>
      <c r="I109" s="185" t="s">
        <v>13</v>
      </c>
      <c r="J109" s="186" t="e">
        <f>VLOOKUP(K109,#REF!,2,0)</f>
        <v>#REF!</v>
      </c>
      <c r="K109" s="5" t="str">
        <f t="shared" si="7"/>
        <v>03 2 02 00000</v>
      </c>
      <c r="L109" s="252" t="e">
        <f>VLOOKUP(O109,#REF!,2,0)</f>
        <v>#REF!</v>
      </c>
      <c r="M109" s="5"/>
      <c r="N109" s="33"/>
      <c r="O109" s="13" t="s">
        <v>302</v>
      </c>
      <c r="P109" s="7" t="b">
        <f t="shared" si="9"/>
        <v>1</v>
      </c>
      <c r="Q109" s="7" t="e">
        <f t="shared" si="6"/>
        <v>#REF!</v>
      </c>
    </row>
    <row r="110" spans="1:17" s="32" customFormat="1" ht="56.25">
      <c r="A110" s="84" t="s">
        <v>48</v>
      </c>
      <c r="B110" s="84" t="s">
        <v>94</v>
      </c>
      <c r="C110" s="86">
        <v>8024</v>
      </c>
      <c r="D110" s="87" t="s">
        <v>303</v>
      </c>
      <c r="E110" s="85" t="s">
        <v>304</v>
      </c>
      <c r="F110" s="28" t="s">
        <v>48</v>
      </c>
      <c r="G110" s="28" t="s">
        <v>94</v>
      </c>
      <c r="H110" s="28" t="s">
        <v>37</v>
      </c>
      <c r="I110" s="28">
        <v>80240</v>
      </c>
      <c r="J110" s="29" t="e">
        <f>VLOOKUP(K110,#REF!,2,0)</f>
        <v>#REF!</v>
      </c>
      <c r="K110" s="5" t="str">
        <f t="shared" si="7"/>
        <v>03 2 02 80240</v>
      </c>
      <c r="L110" s="252" t="e">
        <f>VLOOKUP(O110,#REF!,2,0)</f>
        <v>#REF!</v>
      </c>
      <c r="M110" s="5"/>
      <c r="O110" s="13" t="s">
        <v>305</v>
      </c>
      <c r="P110" s="7" t="b">
        <f t="shared" si="9"/>
        <v>1</v>
      </c>
      <c r="Q110" s="7" t="e">
        <f t="shared" si="6"/>
        <v>#REF!</v>
      </c>
    </row>
    <row r="111" spans="1:17" s="32" customFormat="1" ht="64.5" customHeight="1">
      <c r="A111" s="181"/>
      <c r="B111" s="181"/>
      <c r="C111" s="182"/>
      <c r="D111" s="183"/>
      <c r="E111" s="184"/>
      <c r="F111" s="185" t="s">
        <v>48</v>
      </c>
      <c r="G111" s="185" t="s">
        <v>94</v>
      </c>
      <c r="H111" s="185" t="s">
        <v>48</v>
      </c>
      <c r="I111" s="185" t="s">
        <v>13</v>
      </c>
      <c r="J111" s="186" t="e">
        <f>VLOOKUP(K111,#REF!,2,0)</f>
        <v>#REF!</v>
      </c>
      <c r="K111" s="5" t="str">
        <f t="shared" si="7"/>
        <v>03 2 03 00000</v>
      </c>
      <c r="L111" s="252" t="e">
        <f>VLOOKUP(O111,#REF!,2,0)</f>
        <v>#REF!</v>
      </c>
      <c r="M111" s="5"/>
      <c r="O111" s="13" t="s">
        <v>306</v>
      </c>
      <c r="P111" s="7" t="b">
        <f t="shared" si="9"/>
        <v>1</v>
      </c>
      <c r="Q111" s="7" t="e">
        <f t="shared" si="6"/>
        <v>#REF!</v>
      </c>
    </row>
    <row r="112" spans="1:17" s="32" customFormat="1" ht="77.25" customHeight="1">
      <c r="A112" s="84" t="s">
        <v>48</v>
      </c>
      <c r="B112" s="84" t="s">
        <v>94</v>
      </c>
      <c r="C112" s="86">
        <v>8002</v>
      </c>
      <c r="D112" s="87" t="s">
        <v>307</v>
      </c>
      <c r="E112" s="85" t="s">
        <v>308</v>
      </c>
      <c r="F112" s="28" t="s">
        <v>48</v>
      </c>
      <c r="G112" s="28" t="s">
        <v>94</v>
      </c>
      <c r="H112" s="28" t="s">
        <v>48</v>
      </c>
      <c r="I112" s="28">
        <v>80020</v>
      </c>
      <c r="J112" s="29" t="e">
        <f>VLOOKUP(K112,#REF!,2,0)</f>
        <v>#REF!</v>
      </c>
      <c r="K112" s="5" t="str">
        <f t="shared" si="7"/>
        <v>03 2 03 80020</v>
      </c>
      <c r="L112" s="252" t="e">
        <f>VLOOKUP(O112,#REF!,2,0)</f>
        <v>#REF!</v>
      </c>
      <c r="M112" s="5"/>
      <c r="O112" s="13" t="s">
        <v>310</v>
      </c>
      <c r="P112" s="7" t="b">
        <f t="shared" si="9"/>
        <v>1</v>
      </c>
      <c r="Q112" s="7" t="e">
        <f t="shared" si="6"/>
        <v>#REF!</v>
      </c>
    </row>
    <row r="113" spans="1:17" ht="19.5">
      <c r="A113" s="181"/>
      <c r="B113" s="181"/>
      <c r="C113" s="182"/>
      <c r="D113" s="183"/>
      <c r="E113" s="184"/>
      <c r="F113" s="185" t="s">
        <v>48</v>
      </c>
      <c r="G113" s="185" t="s">
        <v>94</v>
      </c>
      <c r="H113" s="185" t="s">
        <v>53</v>
      </c>
      <c r="I113" s="185" t="s">
        <v>13</v>
      </c>
      <c r="J113" s="186" t="e">
        <f>VLOOKUP(K113,#REF!,2,0)</f>
        <v>#REF!</v>
      </c>
      <c r="K113" s="5" t="str">
        <f t="shared" si="7"/>
        <v>03 2 04 00000</v>
      </c>
      <c r="L113" s="252" t="e">
        <f>VLOOKUP(O113,#REF!,2,0)</f>
        <v>#REF!</v>
      </c>
      <c r="N113" s="32"/>
      <c r="O113" s="13" t="s">
        <v>311</v>
      </c>
      <c r="P113" s="7" t="b">
        <f t="shared" si="9"/>
        <v>1</v>
      </c>
      <c r="Q113" s="7" t="e">
        <f t="shared" si="6"/>
        <v>#REF!</v>
      </c>
    </row>
    <row r="114" spans="1:17" s="33" customFormat="1" ht="68.25" customHeight="1">
      <c r="A114" s="84" t="s">
        <v>48</v>
      </c>
      <c r="B114" s="84" t="s">
        <v>94</v>
      </c>
      <c r="C114" s="86">
        <v>8022</v>
      </c>
      <c r="D114" s="87" t="s">
        <v>312</v>
      </c>
      <c r="E114" s="85" t="s">
        <v>313</v>
      </c>
      <c r="F114" s="28" t="s">
        <v>48</v>
      </c>
      <c r="G114" s="28" t="s">
        <v>94</v>
      </c>
      <c r="H114" s="28" t="s">
        <v>53</v>
      </c>
      <c r="I114" s="28">
        <v>80220</v>
      </c>
      <c r="J114" s="29" t="e">
        <f>VLOOKUP(K114,#REF!,2,0)</f>
        <v>#REF!</v>
      </c>
      <c r="K114" s="5" t="str">
        <f t="shared" si="7"/>
        <v>03 2 04 80220</v>
      </c>
      <c r="L114" s="252" t="e">
        <f>VLOOKUP(O114,#REF!,2,0)</f>
        <v>#REF!</v>
      </c>
      <c r="M114" s="5"/>
      <c r="N114" s="6"/>
      <c r="O114" s="13" t="s">
        <v>315</v>
      </c>
      <c r="P114" s="7" t="b">
        <f t="shared" si="9"/>
        <v>1</v>
      </c>
      <c r="Q114" s="7" t="e">
        <f t="shared" si="6"/>
        <v>#REF!</v>
      </c>
    </row>
    <row r="115" spans="1:17" ht="19.5">
      <c r="A115" s="181"/>
      <c r="B115" s="181"/>
      <c r="C115" s="182"/>
      <c r="D115" s="183"/>
      <c r="E115" s="184"/>
      <c r="F115" s="185" t="s">
        <v>48</v>
      </c>
      <c r="G115" s="185" t="s">
        <v>94</v>
      </c>
      <c r="H115" s="185" t="s">
        <v>62</v>
      </c>
      <c r="I115" s="185" t="s">
        <v>13</v>
      </c>
      <c r="J115" s="186" t="e">
        <f>VLOOKUP(K115,#REF!,2,0)</f>
        <v>#REF!</v>
      </c>
      <c r="K115" s="5" t="str">
        <f t="shared" si="7"/>
        <v>03 2 05 00000</v>
      </c>
      <c r="L115" s="252" t="e">
        <f>VLOOKUP(O115,#REF!,2,0)</f>
        <v>#REF!</v>
      </c>
      <c r="N115" s="32"/>
      <c r="O115" s="13" t="s">
        <v>1298</v>
      </c>
      <c r="P115" s="7" t="b">
        <f t="shared" si="9"/>
        <v>1</v>
      </c>
      <c r="Q115" s="7" t="e">
        <f t="shared" si="6"/>
        <v>#REF!</v>
      </c>
    </row>
    <row r="116" spans="1:17" s="33" customFormat="1">
      <c r="A116" s="84"/>
      <c r="B116" s="84"/>
      <c r="C116" s="86"/>
      <c r="D116" s="87"/>
      <c r="E116" s="85"/>
      <c r="F116" s="28" t="s">
        <v>48</v>
      </c>
      <c r="G116" s="28" t="s">
        <v>94</v>
      </c>
      <c r="H116" s="28" t="s">
        <v>62</v>
      </c>
      <c r="I116" s="28" t="s">
        <v>1556</v>
      </c>
      <c r="J116" s="29" t="e">
        <f>VLOOKUP(K116,#REF!,2,0)</f>
        <v>#REF!</v>
      </c>
      <c r="K116" s="5" t="str">
        <f t="shared" si="7"/>
        <v>03 2 05 21150</v>
      </c>
      <c r="L116" s="252" t="e">
        <f>VLOOKUP(O116,#REF!,2,0)</f>
        <v>#REF!</v>
      </c>
      <c r="M116" s="5"/>
      <c r="N116" s="6"/>
      <c r="O116" s="13" t="s">
        <v>1300</v>
      </c>
      <c r="P116" s="7" t="b">
        <f t="shared" si="9"/>
        <v>1</v>
      </c>
      <c r="Q116" s="7" t="e">
        <f t="shared" si="6"/>
        <v>#REF!</v>
      </c>
    </row>
    <row r="117" spans="1:17" s="33" customFormat="1" ht="37.5">
      <c r="A117" s="81" t="s">
        <v>48</v>
      </c>
      <c r="B117" s="81" t="s">
        <v>316</v>
      </c>
      <c r="C117" s="82">
        <v>0</v>
      </c>
      <c r="D117" s="83" t="s">
        <v>317</v>
      </c>
      <c r="E117" s="174" t="s">
        <v>318</v>
      </c>
      <c r="F117" s="24" t="s">
        <v>48</v>
      </c>
      <c r="G117" s="24" t="s">
        <v>316</v>
      </c>
      <c r="H117" s="24" t="s">
        <v>12</v>
      </c>
      <c r="I117" s="24" t="s">
        <v>13</v>
      </c>
      <c r="J117" s="26" t="e">
        <f>VLOOKUP(K117,#REF!,2,0)</f>
        <v>#REF!</v>
      </c>
      <c r="K117" s="5" t="str">
        <f t="shared" si="7"/>
        <v>03 3 00 00000</v>
      </c>
      <c r="L117" s="252" t="e">
        <f>VLOOKUP(O117,#REF!,2,0)</f>
        <v>#REF!</v>
      </c>
      <c r="M117" s="5"/>
      <c r="N117" s="6"/>
      <c r="O117" s="12" t="s">
        <v>319</v>
      </c>
      <c r="P117" s="7" t="b">
        <f t="shared" si="9"/>
        <v>1</v>
      </c>
      <c r="Q117" s="7" t="e">
        <f t="shared" si="6"/>
        <v>#REF!</v>
      </c>
    </row>
    <row r="118" spans="1:17" s="32" customFormat="1" ht="19.5">
      <c r="A118" s="181"/>
      <c r="B118" s="181"/>
      <c r="C118" s="182"/>
      <c r="D118" s="183"/>
      <c r="E118" s="184"/>
      <c r="F118" s="185" t="s">
        <v>48</v>
      </c>
      <c r="G118" s="185" t="s">
        <v>316</v>
      </c>
      <c r="H118" s="185" t="s">
        <v>7</v>
      </c>
      <c r="I118" s="185" t="s">
        <v>13</v>
      </c>
      <c r="J118" s="186" t="e">
        <f>VLOOKUP(K118,#REF!,2,0)</f>
        <v>#REF!</v>
      </c>
      <c r="K118" s="5" t="str">
        <f t="shared" si="7"/>
        <v>03 3 01 00000</v>
      </c>
      <c r="L118" s="252" t="e">
        <f>VLOOKUP(O118,#REF!,2,0)</f>
        <v>#REF!</v>
      </c>
      <c r="M118" s="5"/>
      <c r="N118" s="33"/>
      <c r="O118" s="13" t="s">
        <v>320</v>
      </c>
      <c r="P118" s="7" t="b">
        <f t="shared" si="9"/>
        <v>1</v>
      </c>
      <c r="Q118" s="7" t="e">
        <f t="shared" si="6"/>
        <v>#REF!</v>
      </c>
    </row>
    <row r="119" spans="1:17" s="33" customFormat="1" ht="63" customHeight="1">
      <c r="A119" s="84" t="s">
        <v>48</v>
      </c>
      <c r="B119" s="84" t="s">
        <v>316</v>
      </c>
      <c r="C119" s="86">
        <v>2050</v>
      </c>
      <c r="D119" s="87" t="s">
        <v>321</v>
      </c>
      <c r="E119" s="93" t="s">
        <v>322</v>
      </c>
      <c r="F119" s="28" t="s">
        <v>48</v>
      </c>
      <c r="G119" s="28" t="s">
        <v>316</v>
      </c>
      <c r="H119" s="28" t="s">
        <v>7</v>
      </c>
      <c r="I119" s="28">
        <v>20500</v>
      </c>
      <c r="J119" s="31" t="e">
        <f>VLOOKUP(K119,#REF!,2,0)</f>
        <v>#REF!</v>
      </c>
      <c r="K119" s="5" t="str">
        <f t="shared" si="7"/>
        <v>03 3 01 20500</v>
      </c>
      <c r="L119" s="252" t="e">
        <f>VLOOKUP(O119,#REF!,2,0)</f>
        <v>#REF!</v>
      </c>
      <c r="M119" s="5"/>
      <c r="N119" s="32"/>
      <c r="O119" s="13" t="s">
        <v>323</v>
      </c>
      <c r="P119" s="7" t="b">
        <f t="shared" si="9"/>
        <v>1</v>
      </c>
      <c r="Q119" s="7" t="e">
        <f t="shared" si="6"/>
        <v>#REF!</v>
      </c>
    </row>
    <row r="120" spans="1:17" s="32" customFormat="1" ht="19.5">
      <c r="A120" s="181"/>
      <c r="B120" s="181"/>
      <c r="C120" s="182"/>
      <c r="D120" s="183"/>
      <c r="E120" s="184"/>
      <c r="F120" s="185" t="s">
        <v>48</v>
      </c>
      <c r="G120" s="185" t="s">
        <v>316</v>
      </c>
      <c r="H120" s="185" t="s">
        <v>37</v>
      </c>
      <c r="I120" s="185" t="s">
        <v>13</v>
      </c>
      <c r="J120" s="186" t="e">
        <f>VLOOKUP(K120,#REF!,2,0)</f>
        <v>#REF!</v>
      </c>
      <c r="K120" s="5" t="str">
        <f t="shared" si="7"/>
        <v>03 3 02 00000</v>
      </c>
      <c r="L120" s="252" t="e">
        <f>VLOOKUP(O120,#REF!,2,0)</f>
        <v>#REF!</v>
      </c>
      <c r="M120" s="5"/>
      <c r="N120" s="33"/>
      <c r="O120" s="13" t="s">
        <v>324</v>
      </c>
      <c r="P120" s="7" t="b">
        <f t="shared" si="9"/>
        <v>1</v>
      </c>
      <c r="Q120" s="7" t="e">
        <f t="shared" si="6"/>
        <v>#REF!</v>
      </c>
    </row>
    <row r="121" spans="1:17" ht="37.5">
      <c r="A121" s="84" t="s">
        <v>48</v>
      </c>
      <c r="B121" s="84" t="s">
        <v>316</v>
      </c>
      <c r="C121" s="86">
        <v>2050</v>
      </c>
      <c r="D121" s="87" t="s">
        <v>321</v>
      </c>
      <c r="E121" s="93" t="s">
        <v>322</v>
      </c>
      <c r="F121" s="28" t="s">
        <v>48</v>
      </c>
      <c r="G121" s="28" t="s">
        <v>316</v>
      </c>
      <c r="H121" s="28" t="s">
        <v>37</v>
      </c>
      <c r="I121" s="28">
        <v>20500</v>
      </c>
      <c r="J121" s="31" t="e">
        <f>VLOOKUP(K121,#REF!,2,0)</f>
        <v>#REF!</v>
      </c>
      <c r="K121" s="5" t="str">
        <f t="shared" si="7"/>
        <v>03 3 02 20500</v>
      </c>
      <c r="L121" s="252" t="e">
        <f>VLOOKUP(O121,#REF!,2,0)</f>
        <v>#REF!</v>
      </c>
      <c r="N121" s="32"/>
      <c r="O121" s="13" t="s">
        <v>325</v>
      </c>
      <c r="P121" s="7" t="b">
        <f t="shared" si="9"/>
        <v>1</v>
      </c>
      <c r="Q121" s="7" t="e">
        <f t="shared" si="6"/>
        <v>#REF!</v>
      </c>
    </row>
    <row r="122" spans="1:17" s="33" customFormat="1" ht="62.25" customHeight="1">
      <c r="A122" s="81" t="s">
        <v>48</v>
      </c>
      <c r="B122" s="81" t="s">
        <v>326</v>
      </c>
      <c r="C122" s="82">
        <v>0</v>
      </c>
      <c r="D122" s="83" t="s">
        <v>327</v>
      </c>
      <c r="E122" s="174" t="s">
        <v>328</v>
      </c>
      <c r="F122" s="24" t="s">
        <v>48</v>
      </c>
      <c r="G122" s="24" t="s">
        <v>326</v>
      </c>
      <c r="H122" s="24" t="s">
        <v>12</v>
      </c>
      <c r="I122" s="24" t="s">
        <v>13</v>
      </c>
      <c r="J122" s="26" t="e">
        <f>VLOOKUP(K122,#REF!,2,0)</f>
        <v>#REF!</v>
      </c>
      <c r="K122" s="5" t="str">
        <f t="shared" si="7"/>
        <v>03 4 00 00000</v>
      </c>
      <c r="L122" s="252" t="e">
        <f>VLOOKUP(O122,#REF!,2,0)</f>
        <v>#REF!</v>
      </c>
      <c r="M122" s="5"/>
      <c r="N122" s="6"/>
      <c r="O122" s="12" t="s">
        <v>329</v>
      </c>
      <c r="P122" s="7" t="b">
        <f>K122=O122</f>
        <v>1</v>
      </c>
      <c r="Q122" s="7" t="e">
        <f t="shared" si="6"/>
        <v>#REF!</v>
      </c>
    </row>
    <row r="123" spans="1:17" s="32" customFormat="1" ht="66.75" customHeight="1">
      <c r="A123" s="181"/>
      <c r="B123" s="181"/>
      <c r="C123" s="182"/>
      <c r="D123" s="183"/>
      <c r="E123" s="184"/>
      <c r="F123" s="185" t="s">
        <v>48</v>
      </c>
      <c r="G123" s="185" t="s">
        <v>326</v>
      </c>
      <c r="H123" s="185" t="s">
        <v>7</v>
      </c>
      <c r="I123" s="185" t="s">
        <v>13</v>
      </c>
      <c r="J123" s="186" t="e">
        <f>VLOOKUP(K123,#REF!,2,0)</f>
        <v>#REF!</v>
      </c>
      <c r="K123" s="5" t="str">
        <f t="shared" si="7"/>
        <v>03 4 01 00000</v>
      </c>
      <c r="L123" s="252" t="e">
        <f>VLOOKUP(O123,#REF!,2,0)</f>
        <v>#REF!</v>
      </c>
      <c r="M123" s="5"/>
      <c r="N123" s="33"/>
      <c r="O123" s="13" t="s">
        <v>330</v>
      </c>
      <c r="P123" s="7" t="b">
        <f t="shared" ref="P123:P144" si="10">K123=O123</f>
        <v>1</v>
      </c>
      <c r="Q123" s="7" t="e">
        <f t="shared" si="6"/>
        <v>#REF!</v>
      </c>
    </row>
    <row r="124" spans="1:17" s="33" customFormat="1" ht="62.25" customHeight="1">
      <c r="A124" s="84" t="s">
        <v>48</v>
      </c>
      <c r="B124" s="84" t="s">
        <v>326</v>
      </c>
      <c r="C124" s="86">
        <v>2052</v>
      </c>
      <c r="D124" s="87" t="s">
        <v>331</v>
      </c>
      <c r="E124" s="93" t="s">
        <v>332</v>
      </c>
      <c r="F124" s="28" t="s">
        <v>48</v>
      </c>
      <c r="G124" s="28" t="s">
        <v>326</v>
      </c>
      <c r="H124" s="28" t="s">
        <v>7</v>
      </c>
      <c r="I124" s="28">
        <v>20520</v>
      </c>
      <c r="J124" s="31" t="e">
        <f>VLOOKUP(K124,#REF!,2,0)</f>
        <v>#REF!</v>
      </c>
      <c r="K124" s="5" t="str">
        <f t="shared" si="7"/>
        <v>03 4 01 20520</v>
      </c>
      <c r="L124" s="252" t="e">
        <f>VLOOKUP(O124,#REF!,2,0)</f>
        <v>#REF!</v>
      </c>
      <c r="M124" s="5"/>
      <c r="N124" s="32"/>
      <c r="O124" s="13" t="s">
        <v>333</v>
      </c>
      <c r="P124" s="7" t="b">
        <f t="shared" si="10"/>
        <v>1</v>
      </c>
      <c r="Q124" s="7" t="e">
        <f t="shared" si="6"/>
        <v>#REF!</v>
      </c>
    </row>
    <row r="125" spans="1:17" s="32" customFormat="1" ht="66.75" customHeight="1">
      <c r="A125" s="181"/>
      <c r="B125" s="181"/>
      <c r="C125" s="182"/>
      <c r="D125" s="183"/>
      <c r="E125" s="184"/>
      <c r="F125" s="185" t="s">
        <v>48</v>
      </c>
      <c r="G125" s="185" t="s">
        <v>326</v>
      </c>
      <c r="H125" s="185" t="s">
        <v>37</v>
      </c>
      <c r="I125" s="185" t="s">
        <v>13</v>
      </c>
      <c r="J125" s="186" t="e">
        <f>VLOOKUP(K125,#REF!,2,0)</f>
        <v>#REF!</v>
      </c>
      <c r="K125" s="5" t="str">
        <f t="shared" si="7"/>
        <v>03 4 02 00000</v>
      </c>
      <c r="L125" s="252" t="e">
        <f>VLOOKUP(O125,#REF!,2,0)</f>
        <v>#REF!</v>
      </c>
      <c r="M125" s="5"/>
      <c r="N125" s="33"/>
      <c r="O125" s="13" t="s">
        <v>334</v>
      </c>
      <c r="P125" s="7" t="b">
        <f t="shared" si="10"/>
        <v>1</v>
      </c>
      <c r="Q125" s="7" t="e">
        <f t="shared" si="6"/>
        <v>#REF!</v>
      </c>
    </row>
    <row r="126" spans="1:17" ht="56.25">
      <c r="A126" s="84" t="s">
        <v>48</v>
      </c>
      <c r="B126" s="84" t="s">
        <v>326</v>
      </c>
      <c r="C126" s="86">
        <v>2052</v>
      </c>
      <c r="D126" s="87" t="s">
        <v>331</v>
      </c>
      <c r="E126" s="93" t="s">
        <v>332</v>
      </c>
      <c r="F126" s="28" t="s">
        <v>48</v>
      </c>
      <c r="G126" s="28" t="s">
        <v>326</v>
      </c>
      <c r="H126" s="28" t="s">
        <v>37</v>
      </c>
      <c r="I126" s="28">
        <v>21240</v>
      </c>
      <c r="J126" s="31" t="e">
        <f>VLOOKUP(K126,#REF!,2,0)</f>
        <v>#REF!</v>
      </c>
      <c r="K126" s="5" t="str">
        <f t="shared" si="7"/>
        <v>03 4 02 21240</v>
      </c>
      <c r="L126" s="252" t="e">
        <f>VLOOKUP(O126,#REF!,2,0)</f>
        <v>#REF!</v>
      </c>
      <c r="N126" s="32"/>
      <c r="O126" s="13" t="s">
        <v>335</v>
      </c>
      <c r="P126" s="7" t="b">
        <f t="shared" si="10"/>
        <v>1</v>
      </c>
      <c r="Q126" s="7" t="e">
        <f t="shared" si="6"/>
        <v>#REF!</v>
      </c>
    </row>
    <row r="127" spans="1:17" s="34" customFormat="1" ht="19.5">
      <c r="A127" s="81" t="s">
        <v>48</v>
      </c>
      <c r="B127" s="81" t="s">
        <v>336</v>
      </c>
      <c r="C127" s="82">
        <v>0</v>
      </c>
      <c r="D127" s="83" t="s">
        <v>337</v>
      </c>
      <c r="E127" s="174" t="s">
        <v>338</v>
      </c>
      <c r="F127" s="24" t="s">
        <v>48</v>
      </c>
      <c r="G127" s="24" t="s">
        <v>336</v>
      </c>
      <c r="H127" s="24" t="s">
        <v>12</v>
      </c>
      <c r="I127" s="24" t="s">
        <v>13</v>
      </c>
      <c r="J127" s="26" t="e">
        <f>VLOOKUP(K127,#REF!,2,0)</f>
        <v>#REF!</v>
      </c>
      <c r="K127" s="5" t="str">
        <f t="shared" si="7"/>
        <v>03 5 00 00000</v>
      </c>
      <c r="L127" s="252" t="e">
        <f>VLOOKUP(O127,#REF!,2,0)</f>
        <v>#REF!</v>
      </c>
      <c r="M127" s="5"/>
      <c r="N127" s="6"/>
      <c r="O127" s="12" t="s">
        <v>339</v>
      </c>
      <c r="P127" s="7" t="b">
        <f t="shared" si="10"/>
        <v>1</v>
      </c>
      <c r="Q127" s="7" t="e">
        <f t="shared" si="6"/>
        <v>#REF!</v>
      </c>
    </row>
    <row r="128" spans="1:17" s="32" customFormat="1" ht="19.5">
      <c r="A128" s="181"/>
      <c r="B128" s="181"/>
      <c r="C128" s="182"/>
      <c r="D128" s="183"/>
      <c r="E128" s="187"/>
      <c r="F128" s="188" t="s">
        <v>48</v>
      </c>
      <c r="G128" s="188" t="s">
        <v>336</v>
      </c>
      <c r="H128" s="188" t="s">
        <v>7</v>
      </c>
      <c r="I128" s="188" t="s">
        <v>13</v>
      </c>
      <c r="J128" s="189" t="e">
        <f>VLOOKUP(K128,#REF!,2,0)</f>
        <v>#REF!</v>
      </c>
      <c r="K128" s="5" t="str">
        <f t="shared" si="7"/>
        <v>03 5 01 00000</v>
      </c>
      <c r="L128" s="252" t="e">
        <f>VLOOKUP(O128,#REF!,2,0)</f>
        <v>#REF!</v>
      </c>
      <c r="M128" s="5"/>
      <c r="N128" s="34"/>
      <c r="O128" s="13" t="s">
        <v>340</v>
      </c>
      <c r="P128" s="7" t="b">
        <f t="shared" si="10"/>
        <v>1</v>
      </c>
      <c r="Q128" s="7" t="e">
        <f t="shared" si="6"/>
        <v>#REF!</v>
      </c>
    </row>
    <row r="129" spans="1:17" s="37" customFormat="1" ht="37.5">
      <c r="A129" s="84" t="s">
        <v>48</v>
      </c>
      <c r="B129" s="84" t="s">
        <v>336</v>
      </c>
      <c r="C129" s="86">
        <v>2053</v>
      </c>
      <c r="D129" s="87" t="s">
        <v>341</v>
      </c>
      <c r="E129" s="93" t="s">
        <v>342</v>
      </c>
      <c r="F129" s="28" t="s">
        <v>48</v>
      </c>
      <c r="G129" s="28" t="s">
        <v>336</v>
      </c>
      <c r="H129" s="28" t="s">
        <v>7</v>
      </c>
      <c r="I129" s="28">
        <v>20530</v>
      </c>
      <c r="J129" s="190" t="e">
        <f>VLOOKUP(K129,#REF!,2,0)</f>
        <v>#REF!</v>
      </c>
      <c r="K129" s="5" t="str">
        <f t="shared" si="7"/>
        <v>03 5 01 20530</v>
      </c>
      <c r="L129" s="252" t="e">
        <f>VLOOKUP(O129,#REF!,2,0)</f>
        <v>#REF!</v>
      </c>
      <c r="M129" s="5"/>
      <c r="N129" s="32"/>
      <c r="O129" s="13" t="s">
        <v>343</v>
      </c>
      <c r="P129" s="7" t="b">
        <f t="shared" si="10"/>
        <v>1</v>
      </c>
      <c r="Q129" s="7" t="e">
        <f t="shared" si="6"/>
        <v>#REF!</v>
      </c>
    </row>
    <row r="130" spans="1:17" s="32" customFormat="1" ht="19.5" thickBot="1">
      <c r="A130" s="84"/>
      <c r="B130" s="84"/>
      <c r="C130" s="86"/>
      <c r="D130" s="87"/>
      <c r="E130" s="93"/>
      <c r="F130" s="28" t="s">
        <v>48</v>
      </c>
      <c r="G130" s="28" t="s">
        <v>336</v>
      </c>
      <c r="H130" s="28" t="s">
        <v>7</v>
      </c>
      <c r="I130" s="28" t="s">
        <v>1557</v>
      </c>
      <c r="J130" s="190" t="e">
        <f>VLOOKUP(K130,#REF!,2,0)</f>
        <v>#REF!</v>
      </c>
      <c r="K130" s="5" t="str">
        <f t="shared" si="7"/>
        <v>03 5 01 50270</v>
      </c>
      <c r="L130" s="252" t="e">
        <f>VLOOKUP(O130,#REF!,2,0)</f>
        <v>#REF!</v>
      </c>
      <c r="M130" s="5"/>
      <c r="N130" s="37"/>
      <c r="O130" s="13" t="s">
        <v>1308</v>
      </c>
      <c r="P130" s="7" t="b">
        <f t="shared" si="10"/>
        <v>1</v>
      </c>
      <c r="Q130" s="7" t="e">
        <f t="shared" si="6"/>
        <v>#REF!</v>
      </c>
    </row>
    <row r="131" spans="1:17" s="38" customFormat="1" ht="38.25" thickBot="1">
      <c r="A131" s="84" t="s">
        <v>48</v>
      </c>
      <c r="B131" s="84" t="s">
        <v>336</v>
      </c>
      <c r="C131" s="86">
        <v>2053</v>
      </c>
      <c r="D131" s="87" t="s">
        <v>341</v>
      </c>
      <c r="E131" s="93" t="s">
        <v>342</v>
      </c>
      <c r="F131" s="28" t="s">
        <v>48</v>
      </c>
      <c r="G131" s="28" t="s">
        <v>336</v>
      </c>
      <c r="H131" s="28" t="s">
        <v>7</v>
      </c>
      <c r="I131" s="28" t="s">
        <v>344</v>
      </c>
      <c r="J131" s="190" t="e">
        <f>VLOOKUP(K131,#REF!,2,0)</f>
        <v>#REF!</v>
      </c>
      <c r="K131" s="5" t="str">
        <f t="shared" si="7"/>
        <v>03 5 01 L0270</v>
      </c>
      <c r="L131" s="252" t="e">
        <f>VLOOKUP(O131,#REF!,2,0)</f>
        <v>#REF!</v>
      </c>
      <c r="M131" s="5"/>
      <c r="N131" s="32"/>
      <c r="O131" s="13" t="s">
        <v>345</v>
      </c>
      <c r="P131" s="7" t="b">
        <f t="shared" si="10"/>
        <v>1</v>
      </c>
      <c r="Q131" s="7" t="e">
        <f t="shared" si="6"/>
        <v>#REF!</v>
      </c>
    </row>
    <row r="132" spans="1:17" s="39" customFormat="1" ht="42.75" customHeight="1">
      <c r="A132" s="81" t="s">
        <v>48</v>
      </c>
      <c r="B132" s="81" t="s">
        <v>346</v>
      </c>
      <c r="C132" s="82">
        <v>0</v>
      </c>
      <c r="D132" s="83" t="s">
        <v>347</v>
      </c>
      <c r="E132" s="174" t="s">
        <v>348</v>
      </c>
      <c r="F132" s="24" t="s">
        <v>48</v>
      </c>
      <c r="G132" s="24" t="s">
        <v>346</v>
      </c>
      <c r="H132" s="24" t="s">
        <v>12</v>
      </c>
      <c r="I132" s="24" t="s">
        <v>13</v>
      </c>
      <c r="J132" s="26" t="e">
        <f>VLOOKUP(K132,#REF!,2,0)</f>
        <v>#REF!</v>
      </c>
      <c r="K132" s="5" t="str">
        <f t="shared" si="7"/>
        <v>03 6 00 00000</v>
      </c>
      <c r="L132" s="252" t="e">
        <f>VLOOKUP(O132,#REF!,2,0)</f>
        <v>#REF!</v>
      </c>
      <c r="M132" s="5"/>
      <c r="N132" s="38"/>
      <c r="O132" s="12" t="s">
        <v>349</v>
      </c>
      <c r="P132" s="7" t="b">
        <f t="shared" si="10"/>
        <v>1</v>
      </c>
      <c r="Q132" s="7" t="e">
        <f t="shared" si="6"/>
        <v>#REF!</v>
      </c>
    </row>
    <row r="133" spans="1:17" s="40" customFormat="1" ht="20.25" thickBot="1">
      <c r="A133" s="181"/>
      <c r="B133" s="181"/>
      <c r="C133" s="182"/>
      <c r="D133" s="183"/>
      <c r="E133" s="187"/>
      <c r="F133" s="188" t="s">
        <v>48</v>
      </c>
      <c r="G133" s="188" t="s">
        <v>346</v>
      </c>
      <c r="H133" s="188" t="s">
        <v>7</v>
      </c>
      <c r="I133" s="188" t="s">
        <v>13</v>
      </c>
      <c r="J133" s="189" t="e">
        <f>VLOOKUP(K133,#REF!,2,0)</f>
        <v>#REF!</v>
      </c>
      <c r="K133" s="5" t="str">
        <f t="shared" si="7"/>
        <v>03 6 01 00000</v>
      </c>
      <c r="L133" s="252" t="e">
        <f>VLOOKUP(O133,#REF!,2,0)</f>
        <v>#REF!</v>
      </c>
      <c r="M133" s="5"/>
      <c r="N133" s="39"/>
      <c r="O133" s="13" t="s">
        <v>350</v>
      </c>
      <c r="P133" s="7" t="b">
        <f t="shared" si="10"/>
        <v>1</v>
      </c>
      <c r="Q133" s="7" t="e">
        <f t="shared" si="6"/>
        <v>#REF!</v>
      </c>
    </row>
    <row r="134" spans="1:17" ht="57" thickBot="1">
      <c r="A134" s="84" t="s">
        <v>207</v>
      </c>
      <c r="B134" s="84" t="s">
        <v>346</v>
      </c>
      <c r="C134" s="86">
        <v>6004</v>
      </c>
      <c r="D134" s="87" t="s">
        <v>351</v>
      </c>
      <c r="E134" s="93" t="s">
        <v>352</v>
      </c>
      <c r="F134" s="28" t="s">
        <v>48</v>
      </c>
      <c r="G134" s="28" t="s">
        <v>346</v>
      </c>
      <c r="H134" s="28" t="s">
        <v>7</v>
      </c>
      <c r="I134" s="28">
        <v>60040</v>
      </c>
      <c r="J134" s="31" t="e">
        <f>VLOOKUP(K134,#REF!,2,0)</f>
        <v>#REF!</v>
      </c>
      <c r="K134" s="5" t="str">
        <f t="shared" si="7"/>
        <v>03 6 01 60040</v>
      </c>
      <c r="L134" s="252" t="e">
        <f>VLOOKUP(O134,#REF!,2,0)</f>
        <v>#REF!</v>
      </c>
      <c r="N134" s="40"/>
      <c r="O134" s="13" t="s">
        <v>353</v>
      </c>
      <c r="P134" s="7" t="b">
        <f t="shared" si="10"/>
        <v>1</v>
      </c>
      <c r="Q134" s="7" t="e">
        <f t="shared" si="6"/>
        <v>#REF!</v>
      </c>
    </row>
    <row r="135" spans="1:17" s="41" customFormat="1" ht="54.6" customHeight="1" thickBot="1">
      <c r="A135" s="81" t="s">
        <v>48</v>
      </c>
      <c r="B135" s="81" t="s">
        <v>354</v>
      </c>
      <c r="C135" s="82">
        <v>0</v>
      </c>
      <c r="D135" s="83" t="s">
        <v>355</v>
      </c>
      <c r="E135" s="174" t="s">
        <v>356</v>
      </c>
      <c r="F135" s="24" t="s">
        <v>48</v>
      </c>
      <c r="G135" s="24" t="s">
        <v>354</v>
      </c>
      <c r="H135" s="24" t="s">
        <v>12</v>
      </c>
      <c r="I135" s="24" t="s">
        <v>13</v>
      </c>
      <c r="J135" s="26" t="e">
        <f>VLOOKUP(K135,#REF!,2,0)</f>
        <v>#REF!</v>
      </c>
      <c r="K135" s="5" t="str">
        <f t="shared" si="7"/>
        <v>03 7 00 00000</v>
      </c>
      <c r="L135" s="252" t="e">
        <f>VLOOKUP(O135,#REF!,2,0)</f>
        <v>#REF!</v>
      </c>
      <c r="M135" s="5"/>
      <c r="N135" s="6"/>
      <c r="O135" s="12" t="s">
        <v>357</v>
      </c>
      <c r="P135" s="7" t="b">
        <f t="shared" si="10"/>
        <v>1</v>
      </c>
      <c r="Q135" s="7" t="e">
        <f t="shared" si="6"/>
        <v>#REF!</v>
      </c>
    </row>
    <row r="136" spans="1:17" s="40" customFormat="1" ht="39" customHeight="1" thickBot="1">
      <c r="A136" s="191"/>
      <c r="B136" s="191"/>
      <c r="C136" s="192"/>
      <c r="D136" s="193"/>
      <c r="E136" s="194"/>
      <c r="F136" s="188" t="s">
        <v>48</v>
      </c>
      <c r="G136" s="188" t="s">
        <v>354</v>
      </c>
      <c r="H136" s="188" t="s">
        <v>7</v>
      </c>
      <c r="I136" s="188" t="s">
        <v>13</v>
      </c>
      <c r="J136" s="195" t="e">
        <f>VLOOKUP(K136,#REF!,2,0)</f>
        <v>#REF!</v>
      </c>
      <c r="K136" s="5" t="str">
        <f t="shared" si="7"/>
        <v>03 7 01 00000</v>
      </c>
      <c r="L136" s="252" t="e">
        <f>VLOOKUP(O136,#REF!,2,0)</f>
        <v>#REF!</v>
      </c>
      <c r="M136" s="5"/>
      <c r="N136" s="41"/>
      <c r="O136" s="13" t="s">
        <v>358</v>
      </c>
      <c r="P136" s="7" t="b">
        <f t="shared" si="10"/>
        <v>1</v>
      </c>
      <c r="Q136" s="7" t="e">
        <f t="shared" ref="Q136:Q199" si="11">J136=L136</f>
        <v>#REF!</v>
      </c>
    </row>
    <row r="137" spans="1:17" ht="57" thickBot="1">
      <c r="A137" s="84" t="s">
        <v>48</v>
      </c>
      <c r="B137" s="84" t="s">
        <v>354</v>
      </c>
      <c r="C137" s="86">
        <v>2051</v>
      </c>
      <c r="D137" s="87" t="s">
        <v>359</v>
      </c>
      <c r="E137" s="93" t="s">
        <v>360</v>
      </c>
      <c r="F137" s="28" t="s">
        <v>48</v>
      </c>
      <c r="G137" s="28" t="s">
        <v>354</v>
      </c>
      <c r="H137" s="28" t="s">
        <v>7</v>
      </c>
      <c r="I137" s="28">
        <v>20510</v>
      </c>
      <c r="J137" s="190" t="e">
        <f>VLOOKUP(K137,#REF!,2,0)</f>
        <v>#REF!</v>
      </c>
      <c r="K137" s="5" t="str">
        <f t="shared" si="7"/>
        <v>03 7 01 20510</v>
      </c>
      <c r="L137" s="252" t="e">
        <f>VLOOKUP(O137,#REF!,2,0)</f>
        <v>#REF!</v>
      </c>
      <c r="N137" s="40"/>
      <c r="O137" s="13" t="s">
        <v>361</v>
      </c>
      <c r="P137" s="7" t="b">
        <f t="shared" si="10"/>
        <v>1</v>
      </c>
      <c r="Q137" s="7" t="e">
        <f t="shared" si="11"/>
        <v>#REF!</v>
      </c>
    </row>
    <row r="138" spans="1:17" s="43" customFormat="1" ht="112.5">
      <c r="A138" s="78" t="s">
        <v>53</v>
      </c>
      <c r="B138" s="78" t="s">
        <v>8</v>
      </c>
      <c r="C138" s="79" t="s">
        <v>9</v>
      </c>
      <c r="D138" s="80" t="s">
        <v>362</v>
      </c>
      <c r="E138" s="95" t="s">
        <v>363</v>
      </c>
      <c r="F138" s="9" t="s">
        <v>53</v>
      </c>
      <c r="G138" s="9" t="s">
        <v>8</v>
      </c>
      <c r="H138" s="9" t="s">
        <v>12</v>
      </c>
      <c r="I138" s="9" t="s">
        <v>13</v>
      </c>
      <c r="J138" s="163" t="e">
        <f>VLOOKUP(K138,#REF!,2,0)</f>
        <v>#REF!</v>
      </c>
      <c r="K138" s="5" t="str">
        <f t="shared" si="7"/>
        <v>04 0 00 00000</v>
      </c>
      <c r="L138" s="252" t="e">
        <f>VLOOKUP(O138,#REF!,2,0)</f>
        <v>#REF!</v>
      </c>
      <c r="M138" s="5"/>
      <c r="N138" s="6"/>
      <c r="O138" s="35" t="s">
        <v>365</v>
      </c>
      <c r="P138" s="7" t="b">
        <f t="shared" si="10"/>
        <v>1</v>
      </c>
      <c r="Q138" s="7" t="e">
        <f t="shared" si="11"/>
        <v>#REF!</v>
      </c>
    </row>
    <row r="139" spans="1:17" s="32" customFormat="1" ht="37.5">
      <c r="A139" s="81" t="s">
        <v>53</v>
      </c>
      <c r="B139" s="81" t="s">
        <v>15</v>
      </c>
      <c r="C139" s="82" t="s">
        <v>9</v>
      </c>
      <c r="D139" s="83" t="s">
        <v>366</v>
      </c>
      <c r="E139" s="96" t="s">
        <v>367</v>
      </c>
      <c r="F139" s="25" t="s">
        <v>53</v>
      </c>
      <c r="G139" s="25" t="s">
        <v>15</v>
      </c>
      <c r="H139" s="25" t="s">
        <v>12</v>
      </c>
      <c r="I139" s="25" t="s">
        <v>13</v>
      </c>
      <c r="J139" s="170" t="e">
        <f>VLOOKUP(K139,#REF!,2,0)</f>
        <v>#REF!</v>
      </c>
      <c r="K139" s="5" t="str">
        <f t="shared" si="7"/>
        <v>04 1 00 00000</v>
      </c>
      <c r="L139" s="252" t="e">
        <f>VLOOKUP(O139,#REF!,2,0)</f>
        <v>#REF!</v>
      </c>
      <c r="M139" s="5"/>
      <c r="N139" s="43"/>
      <c r="O139" s="36" t="s">
        <v>368</v>
      </c>
      <c r="P139" s="7" t="b">
        <f t="shared" si="10"/>
        <v>1</v>
      </c>
      <c r="Q139" s="7" t="e">
        <f t="shared" si="11"/>
        <v>#REF!</v>
      </c>
    </row>
    <row r="140" spans="1:17" s="32" customFormat="1" ht="19.5">
      <c r="A140" s="196"/>
      <c r="B140" s="196"/>
      <c r="C140" s="197"/>
      <c r="D140" s="198"/>
      <c r="E140" s="199"/>
      <c r="F140" s="159" t="s">
        <v>53</v>
      </c>
      <c r="G140" s="159" t="s">
        <v>15</v>
      </c>
      <c r="H140" s="159" t="s">
        <v>7</v>
      </c>
      <c r="I140" s="159" t="s">
        <v>13</v>
      </c>
      <c r="J140" s="200" t="e">
        <f>VLOOKUP(K140,#REF!,2,0)</f>
        <v>#REF!</v>
      </c>
      <c r="K140" s="5" t="str">
        <f t="shared" si="7"/>
        <v>04 1 01 00000</v>
      </c>
      <c r="L140" s="252" t="e">
        <f>VLOOKUP(O140,#REF!,2,0)</f>
        <v>#REF!</v>
      </c>
      <c r="M140" s="5"/>
      <c r="O140" s="13" t="s">
        <v>370</v>
      </c>
      <c r="P140" s="7" t="b">
        <f t="shared" si="10"/>
        <v>1</v>
      </c>
      <c r="Q140" s="7" t="e">
        <f t="shared" si="11"/>
        <v>#REF!</v>
      </c>
    </row>
    <row r="141" spans="1:17">
      <c r="A141" s="84" t="s">
        <v>53</v>
      </c>
      <c r="B141" s="84" t="s">
        <v>15</v>
      </c>
      <c r="C141" s="84" t="s">
        <v>386</v>
      </c>
      <c r="D141" s="84" t="s">
        <v>387</v>
      </c>
      <c r="E141" s="88" t="s">
        <v>388</v>
      </c>
      <c r="F141" s="28" t="s">
        <v>53</v>
      </c>
      <c r="G141" s="28" t="s">
        <v>15</v>
      </c>
      <c r="H141" s="28" t="s">
        <v>7</v>
      </c>
      <c r="I141" s="28" t="s">
        <v>389</v>
      </c>
      <c r="J141" s="139" t="e">
        <f>VLOOKUP(K141,#REF!,2,0)</f>
        <v>#REF!</v>
      </c>
      <c r="K141" s="5" t="str">
        <f t="shared" si="7"/>
        <v>04 1 01 09601</v>
      </c>
      <c r="L141" s="252" t="e">
        <f>VLOOKUP(O141,#REF!,2,0)</f>
        <v>#REF!</v>
      </c>
      <c r="O141" s="13" t="s">
        <v>390</v>
      </c>
      <c r="P141" s="7" t="b">
        <f t="shared" si="10"/>
        <v>1</v>
      </c>
      <c r="Q141" s="7" t="e">
        <f t="shared" si="11"/>
        <v>#REF!</v>
      </c>
    </row>
    <row r="142" spans="1:17" s="32" customFormat="1" ht="36" customHeight="1">
      <c r="A142" s="84" t="s">
        <v>53</v>
      </c>
      <c r="B142" s="84" t="s">
        <v>15</v>
      </c>
      <c r="C142" s="84" t="s">
        <v>371</v>
      </c>
      <c r="D142" s="84" t="s">
        <v>372</v>
      </c>
      <c r="E142" s="88" t="s">
        <v>373</v>
      </c>
      <c r="F142" s="28" t="s">
        <v>53</v>
      </c>
      <c r="G142" s="28" t="s">
        <v>15</v>
      </c>
      <c r="H142" s="28" t="s">
        <v>7</v>
      </c>
      <c r="I142" s="28" t="s">
        <v>374</v>
      </c>
      <c r="J142" s="139" t="e">
        <f>VLOOKUP(K142,#REF!,2,0)</f>
        <v>#REF!</v>
      </c>
      <c r="K142" s="5" t="str">
        <f t="shared" si="7"/>
        <v>04 1 01 20190</v>
      </c>
      <c r="L142" s="252" t="e">
        <f>VLOOKUP(O142,#REF!,2,0)</f>
        <v>#REF!</v>
      </c>
      <c r="M142" s="5"/>
      <c r="O142" s="13" t="s">
        <v>375</v>
      </c>
      <c r="P142" s="7" t="b">
        <f t="shared" si="10"/>
        <v>1</v>
      </c>
      <c r="Q142" s="7" t="e">
        <f t="shared" si="11"/>
        <v>#REF!</v>
      </c>
    </row>
    <row r="143" spans="1:17" s="32" customFormat="1" ht="93" customHeight="1">
      <c r="A143" s="84" t="s">
        <v>53</v>
      </c>
      <c r="B143" s="84" t="s">
        <v>15</v>
      </c>
      <c r="C143" s="84" t="s">
        <v>376</v>
      </c>
      <c r="D143" s="84" t="s">
        <v>377</v>
      </c>
      <c r="E143" s="88" t="s">
        <v>378</v>
      </c>
      <c r="F143" s="28" t="s">
        <v>53</v>
      </c>
      <c r="G143" s="28" t="s">
        <v>15</v>
      </c>
      <c r="H143" s="28" t="s">
        <v>7</v>
      </c>
      <c r="I143" s="28" t="s">
        <v>379</v>
      </c>
      <c r="J143" s="139" t="e">
        <f>VLOOKUP(K143,#REF!,2,0)</f>
        <v>#REF!</v>
      </c>
      <c r="K143" s="5" t="str">
        <f t="shared" si="7"/>
        <v>04 1 01 20200</v>
      </c>
      <c r="L143" s="252" t="e">
        <f>VLOOKUP(O143,#REF!,2,0)</f>
        <v>#REF!</v>
      </c>
      <c r="M143" s="5"/>
      <c r="O143" s="13" t="s">
        <v>380</v>
      </c>
      <c r="P143" s="7" t="b">
        <f t="shared" si="10"/>
        <v>1</v>
      </c>
      <c r="Q143" s="7" t="e">
        <f t="shared" si="11"/>
        <v>#REF!</v>
      </c>
    </row>
    <row r="144" spans="1:17" s="32" customFormat="1" ht="75">
      <c r="A144" s="84" t="s">
        <v>53</v>
      </c>
      <c r="B144" s="84" t="s">
        <v>15</v>
      </c>
      <c r="C144" s="84" t="s">
        <v>381</v>
      </c>
      <c r="D144" s="84" t="s">
        <v>382</v>
      </c>
      <c r="E144" s="88" t="s">
        <v>383</v>
      </c>
      <c r="F144" s="28" t="s">
        <v>53</v>
      </c>
      <c r="G144" s="28" t="s">
        <v>15</v>
      </c>
      <c r="H144" s="28" t="s">
        <v>7</v>
      </c>
      <c r="I144" s="28" t="s">
        <v>384</v>
      </c>
      <c r="J144" s="139" t="e">
        <f>VLOOKUP(K144,#REF!,2,0)</f>
        <v>#REF!</v>
      </c>
      <c r="K144" s="5" t="str">
        <f t="shared" si="7"/>
        <v>04 1 01 60140</v>
      </c>
      <c r="L144" s="252" t="e">
        <f>VLOOKUP(O144,#REF!,2,0)</f>
        <v>#REF!</v>
      </c>
      <c r="M144" s="5"/>
      <c r="O144" s="13" t="s">
        <v>385</v>
      </c>
      <c r="P144" s="7" t="b">
        <f t="shared" si="10"/>
        <v>1</v>
      </c>
      <c r="Q144" s="7" t="e">
        <f t="shared" si="11"/>
        <v>#REF!</v>
      </c>
    </row>
    <row r="145" spans="1:17" s="32" customFormat="1" ht="19.5">
      <c r="A145" s="196"/>
      <c r="B145" s="196"/>
      <c r="C145" s="197"/>
      <c r="D145" s="198"/>
      <c r="E145" s="199"/>
      <c r="F145" s="159" t="s">
        <v>53</v>
      </c>
      <c r="G145" s="159" t="s">
        <v>15</v>
      </c>
      <c r="H145" s="159" t="s">
        <v>37</v>
      </c>
      <c r="I145" s="159" t="s">
        <v>13</v>
      </c>
      <c r="J145" s="200" t="e">
        <f>VLOOKUP(K145,#REF!,2,0)</f>
        <v>#REF!</v>
      </c>
      <c r="K145" s="5" t="str">
        <f t="shared" si="7"/>
        <v>04 1 02 00000</v>
      </c>
      <c r="L145" s="252" t="e">
        <f>VLOOKUP(O145,#REF!,2,0)</f>
        <v>#REF!</v>
      </c>
      <c r="M145" s="5"/>
      <c r="O145" s="13" t="s">
        <v>391</v>
      </c>
      <c r="P145" s="7" t="b">
        <f>K145=O145</f>
        <v>1</v>
      </c>
      <c r="Q145" s="7" t="e">
        <f t="shared" si="11"/>
        <v>#REF!</v>
      </c>
    </row>
    <row r="146" spans="1:17" s="32" customFormat="1">
      <c r="A146" s="84" t="s">
        <v>53</v>
      </c>
      <c r="B146" s="84" t="s">
        <v>15</v>
      </c>
      <c r="C146" s="84" t="s">
        <v>392</v>
      </c>
      <c r="D146" s="84" t="s">
        <v>393</v>
      </c>
      <c r="E146" s="88" t="s">
        <v>394</v>
      </c>
      <c r="F146" s="28" t="s">
        <v>53</v>
      </c>
      <c r="G146" s="28" t="s">
        <v>15</v>
      </c>
      <c r="H146" s="28" t="s">
        <v>37</v>
      </c>
      <c r="I146" s="28" t="s">
        <v>395</v>
      </c>
      <c r="J146" s="139" t="e">
        <f>VLOOKUP(K146,#REF!,2,0)</f>
        <v>#REF!</v>
      </c>
      <c r="K146" s="5" t="str">
        <f t="shared" si="7"/>
        <v>04 1 02 20220</v>
      </c>
      <c r="L146" s="252" t="e">
        <f>VLOOKUP(O146,#REF!,2,0)</f>
        <v>#REF!</v>
      </c>
      <c r="M146" s="5"/>
      <c r="O146" s="13" t="s">
        <v>396</v>
      </c>
      <c r="P146" s="7" t="b">
        <f>K146=O146</f>
        <v>1</v>
      </c>
      <c r="Q146" s="7" t="e">
        <f t="shared" si="11"/>
        <v>#REF!</v>
      </c>
    </row>
    <row r="147" spans="1:17" s="32" customFormat="1" ht="56.25">
      <c r="A147" s="81" t="s">
        <v>53</v>
      </c>
      <c r="B147" s="81" t="s">
        <v>94</v>
      </c>
      <c r="C147" s="82" t="s">
        <v>9</v>
      </c>
      <c r="D147" s="83" t="s">
        <v>397</v>
      </c>
      <c r="E147" s="96" t="s">
        <v>398</v>
      </c>
      <c r="F147" s="25" t="s">
        <v>53</v>
      </c>
      <c r="G147" s="25" t="s">
        <v>94</v>
      </c>
      <c r="H147" s="25" t="s">
        <v>12</v>
      </c>
      <c r="I147" s="25" t="s">
        <v>13</v>
      </c>
      <c r="J147" s="170" t="e">
        <f>VLOOKUP(K147,#REF!,2,0)</f>
        <v>#REF!</v>
      </c>
      <c r="K147" s="5" t="str">
        <f t="shared" si="7"/>
        <v>04 2 00 00000</v>
      </c>
      <c r="L147" s="252" t="e">
        <f>VLOOKUP(O147,#REF!,2,0)</f>
        <v>#REF!</v>
      </c>
      <c r="M147" s="5"/>
      <c r="O147" s="42" t="s">
        <v>399</v>
      </c>
      <c r="P147" s="7" t="b">
        <f>K147=O147</f>
        <v>1</v>
      </c>
      <c r="Q147" s="7" t="e">
        <f t="shared" si="11"/>
        <v>#REF!</v>
      </c>
    </row>
    <row r="148" spans="1:17" s="32" customFormat="1" ht="19.5">
      <c r="A148" s="196"/>
      <c r="B148" s="196"/>
      <c r="C148" s="197"/>
      <c r="D148" s="198"/>
      <c r="E148" s="199"/>
      <c r="F148" s="159" t="s">
        <v>53</v>
      </c>
      <c r="G148" s="159" t="s">
        <v>94</v>
      </c>
      <c r="H148" s="159" t="s">
        <v>7</v>
      </c>
      <c r="I148" s="159" t="s">
        <v>13</v>
      </c>
      <c r="J148" s="200" t="e">
        <f>VLOOKUP(K148,#REF!,2,0)</f>
        <v>#REF!</v>
      </c>
      <c r="K148" s="5" t="str">
        <f t="shared" si="7"/>
        <v>04 2 01 00000</v>
      </c>
      <c r="L148" s="252" t="e">
        <f>VLOOKUP(O148,#REF!,2,0)</f>
        <v>#REF!</v>
      </c>
      <c r="M148" s="5"/>
      <c r="O148" s="22" t="s">
        <v>400</v>
      </c>
      <c r="P148" s="7" t="b">
        <f>K148=O148</f>
        <v>1</v>
      </c>
      <c r="Q148" s="7" t="e">
        <f t="shared" si="11"/>
        <v>#REF!</v>
      </c>
    </row>
    <row r="149" spans="1:17" s="43" customFormat="1" ht="122.25" customHeight="1">
      <c r="A149" s="84" t="s">
        <v>53</v>
      </c>
      <c r="B149" s="84" t="s">
        <v>94</v>
      </c>
      <c r="C149" s="84" t="s">
        <v>401</v>
      </c>
      <c r="D149" s="84" t="s">
        <v>402</v>
      </c>
      <c r="E149" s="89" t="s">
        <v>403</v>
      </c>
      <c r="F149" s="28" t="s">
        <v>53</v>
      </c>
      <c r="G149" s="28" t="s">
        <v>94</v>
      </c>
      <c r="H149" s="28" t="s">
        <v>7</v>
      </c>
      <c r="I149" s="28" t="s">
        <v>22</v>
      </c>
      <c r="J149" s="29" t="e">
        <f>VLOOKUP(K149,#REF!,2,0)</f>
        <v>#REF!</v>
      </c>
      <c r="K149" s="5" t="str">
        <f t="shared" si="7"/>
        <v>04 2 01 11010</v>
      </c>
      <c r="L149" s="252" t="e">
        <f>VLOOKUP(O149,#REF!,2,0)</f>
        <v>#REF!</v>
      </c>
      <c r="M149" s="5"/>
      <c r="N149" s="32"/>
      <c r="O149" s="22" t="s">
        <v>404</v>
      </c>
      <c r="P149" s="7" t="b">
        <f t="shared" ref="P149:P212" si="12">K149=O149</f>
        <v>1</v>
      </c>
      <c r="Q149" s="7" t="e">
        <f t="shared" si="11"/>
        <v>#REF!</v>
      </c>
    </row>
    <row r="150" spans="1:17" s="32" customFormat="1" ht="87.75" customHeight="1">
      <c r="A150" s="90"/>
      <c r="B150" s="90"/>
      <c r="C150" s="90"/>
      <c r="D150" s="90"/>
      <c r="E150" s="90"/>
      <c r="F150" s="28" t="s">
        <v>53</v>
      </c>
      <c r="G150" s="28" t="s">
        <v>94</v>
      </c>
      <c r="H150" s="28" t="s">
        <v>7</v>
      </c>
      <c r="I150" s="28" t="s">
        <v>1558</v>
      </c>
      <c r="J150" s="29" t="e">
        <f>VLOOKUP(K150,#REF!,2,0)</f>
        <v>#REF!</v>
      </c>
      <c r="K150" s="5" t="str">
        <f t="shared" si="7"/>
        <v>04 2 01 21170</v>
      </c>
      <c r="L150" s="252" t="e">
        <f>VLOOKUP(O150,#REF!,2,0)</f>
        <v>#REF!</v>
      </c>
      <c r="M150" s="5"/>
      <c r="N150" s="43"/>
      <c r="O150" s="22" t="s">
        <v>1316</v>
      </c>
      <c r="P150" s="7" t="b">
        <f t="shared" si="12"/>
        <v>1</v>
      </c>
      <c r="Q150" s="7" t="e">
        <f t="shared" si="11"/>
        <v>#REF!</v>
      </c>
    </row>
    <row r="151" spans="1:17" s="32" customFormat="1" ht="54.75" customHeight="1">
      <c r="A151" s="84" t="s">
        <v>53</v>
      </c>
      <c r="B151" s="84" t="s">
        <v>94</v>
      </c>
      <c r="C151" s="84" t="s">
        <v>405</v>
      </c>
      <c r="D151" s="84" t="s">
        <v>406</v>
      </c>
      <c r="E151" s="89" t="s">
        <v>407</v>
      </c>
      <c r="F151" s="28" t="s">
        <v>53</v>
      </c>
      <c r="G151" s="28" t="s">
        <v>94</v>
      </c>
      <c r="H151" s="28" t="s">
        <v>7</v>
      </c>
      <c r="I151" s="28" t="s">
        <v>408</v>
      </c>
      <c r="J151" s="29" t="e">
        <f>VLOOKUP(K151,#REF!,2,0)</f>
        <v>#REF!</v>
      </c>
      <c r="K151" s="5" t="str">
        <f t="shared" si="7"/>
        <v>04 2 01 60020</v>
      </c>
      <c r="L151" s="252" t="e">
        <f>VLOOKUP(O151,#REF!,2,0)</f>
        <v>#REF!</v>
      </c>
      <c r="M151" s="5"/>
      <c r="N151" s="43"/>
      <c r="O151" s="22" t="s">
        <v>409</v>
      </c>
      <c r="P151" s="7" t="b">
        <f t="shared" si="12"/>
        <v>1</v>
      </c>
      <c r="Q151" s="7" t="e">
        <f t="shared" si="11"/>
        <v>#REF!</v>
      </c>
    </row>
    <row r="152" spans="1:17" s="32" customFormat="1" ht="19.5">
      <c r="A152" s="196"/>
      <c r="B152" s="196"/>
      <c r="C152" s="197"/>
      <c r="D152" s="198"/>
      <c r="E152" s="199"/>
      <c r="F152" s="159" t="s">
        <v>53</v>
      </c>
      <c r="G152" s="159" t="s">
        <v>94</v>
      </c>
      <c r="H152" s="159" t="s">
        <v>37</v>
      </c>
      <c r="I152" s="159" t="s">
        <v>13</v>
      </c>
      <c r="J152" s="200" t="e">
        <f>VLOOKUP(K152,#REF!,2,0)</f>
        <v>#REF!</v>
      </c>
      <c r="K152" s="5" t="str">
        <f t="shared" si="7"/>
        <v>04 2 02 00000</v>
      </c>
      <c r="L152" s="252" t="e">
        <f>VLOOKUP(O152,#REF!,2,0)</f>
        <v>#REF!</v>
      </c>
      <c r="M152" s="5"/>
      <c r="N152" s="43"/>
      <c r="O152" s="22" t="s">
        <v>410</v>
      </c>
      <c r="P152" s="7" t="b">
        <f t="shared" si="12"/>
        <v>1</v>
      </c>
      <c r="Q152" s="7" t="e">
        <f t="shared" si="11"/>
        <v>#REF!</v>
      </c>
    </row>
    <row r="153" spans="1:17" s="32" customFormat="1" ht="37.5">
      <c r="A153" s="84" t="s">
        <v>53</v>
      </c>
      <c r="B153" s="84" t="s">
        <v>94</v>
      </c>
      <c r="C153" s="84" t="s">
        <v>411</v>
      </c>
      <c r="D153" s="84" t="s">
        <v>412</v>
      </c>
      <c r="E153" s="89" t="s">
        <v>413</v>
      </c>
      <c r="F153" s="30" t="s">
        <v>53</v>
      </c>
      <c r="G153" s="30" t="s">
        <v>94</v>
      </c>
      <c r="H153" s="30" t="s">
        <v>37</v>
      </c>
      <c r="I153" s="30" t="s">
        <v>414</v>
      </c>
      <c r="J153" s="29" t="e">
        <f>VLOOKUP(K153,#REF!,2,0)</f>
        <v>#REF!</v>
      </c>
      <c r="K153" s="5" t="str">
        <f t="shared" si="7"/>
        <v>04 2 02 20130</v>
      </c>
      <c r="L153" s="252" t="e">
        <f>VLOOKUP(O153,#REF!,2,0)</f>
        <v>#REF!</v>
      </c>
      <c r="M153" s="5"/>
      <c r="N153" s="43"/>
      <c r="O153" s="22" t="s">
        <v>415</v>
      </c>
      <c r="P153" s="7" t="b">
        <f t="shared" si="12"/>
        <v>1</v>
      </c>
      <c r="Q153" s="7" t="e">
        <f t="shared" si="11"/>
        <v>#REF!</v>
      </c>
    </row>
    <row r="154" spans="1:17" s="32" customFormat="1" ht="75">
      <c r="A154" s="84" t="s">
        <v>53</v>
      </c>
      <c r="B154" s="84" t="s">
        <v>94</v>
      </c>
      <c r="C154" s="84" t="s">
        <v>416</v>
      </c>
      <c r="D154" s="84" t="s">
        <v>417</v>
      </c>
      <c r="E154" s="89" t="s">
        <v>418</v>
      </c>
      <c r="F154" s="30" t="s">
        <v>53</v>
      </c>
      <c r="G154" s="30" t="s">
        <v>94</v>
      </c>
      <c r="H154" s="30" t="s">
        <v>37</v>
      </c>
      <c r="I154" s="30" t="s">
        <v>419</v>
      </c>
      <c r="J154" s="29" t="e">
        <f>VLOOKUP(K154,#REF!,2,0)</f>
        <v>#REF!</v>
      </c>
      <c r="K154" s="5" t="str">
        <f t="shared" si="7"/>
        <v>04 2 02 20810</v>
      </c>
      <c r="L154" s="252" t="e">
        <f>VLOOKUP(O154,#REF!,2,0)</f>
        <v>#REF!</v>
      </c>
      <c r="M154" s="5"/>
      <c r="N154" s="43"/>
      <c r="O154" s="22" t="s">
        <v>420</v>
      </c>
      <c r="P154" s="7" t="b">
        <f t="shared" si="12"/>
        <v>1</v>
      </c>
      <c r="Q154" s="7" t="e">
        <f t="shared" si="11"/>
        <v>#REF!</v>
      </c>
    </row>
    <row r="155" spans="1:17" s="32" customFormat="1" ht="37.5">
      <c r="A155" s="84" t="s">
        <v>53</v>
      </c>
      <c r="B155" s="84" t="s">
        <v>94</v>
      </c>
      <c r="C155" s="84" t="s">
        <v>421</v>
      </c>
      <c r="D155" s="84" t="s">
        <v>422</v>
      </c>
      <c r="E155" s="89" t="s">
        <v>423</v>
      </c>
      <c r="F155" s="30" t="s">
        <v>53</v>
      </c>
      <c r="G155" s="30" t="s">
        <v>94</v>
      </c>
      <c r="H155" s="30" t="s">
        <v>37</v>
      </c>
      <c r="I155" s="30" t="s">
        <v>424</v>
      </c>
      <c r="J155" s="29" t="e">
        <f>VLOOKUP(K155,#REF!,2,0)</f>
        <v>#REF!</v>
      </c>
      <c r="K155" s="5" t="str">
        <f t="shared" si="7"/>
        <v>04 2 02 20820</v>
      </c>
      <c r="L155" s="252" t="e">
        <f>VLOOKUP(O155,#REF!,2,0)</f>
        <v>#REF!</v>
      </c>
      <c r="M155" s="5"/>
      <c r="N155" s="43"/>
      <c r="O155" s="22" t="s">
        <v>425</v>
      </c>
      <c r="P155" s="7" t="b">
        <f t="shared" si="12"/>
        <v>1</v>
      </c>
      <c r="Q155" s="7" t="e">
        <f t="shared" si="11"/>
        <v>#REF!</v>
      </c>
    </row>
    <row r="156" spans="1:17" s="32" customFormat="1">
      <c r="A156" s="84" t="s">
        <v>53</v>
      </c>
      <c r="B156" s="84" t="s">
        <v>94</v>
      </c>
      <c r="C156" s="84" t="s">
        <v>426</v>
      </c>
      <c r="D156" s="84" t="s">
        <v>427</v>
      </c>
      <c r="E156" s="89" t="s">
        <v>428</v>
      </c>
      <c r="F156" s="30" t="s">
        <v>53</v>
      </c>
      <c r="G156" s="30" t="s">
        <v>94</v>
      </c>
      <c r="H156" s="30" t="s">
        <v>37</v>
      </c>
      <c r="I156" s="30" t="s">
        <v>429</v>
      </c>
      <c r="J156" s="29" t="e">
        <f>VLOOKUP(K156,#REF!,2,0)</f>
        <v>#REF!</v>
      </c>
      <c r="K156" s="5" t="str">
        <f t="shared" si="7"/>
        <v>04 2 02 20830</v>
      </c>
      <c r="L156" s="252" t="e">
        <f>VLOOKUP(O156,#REF!,2,0)</f>
        <v>#REF!</v>
      </c>
      <c r="M156" s="5"/>
      <c r="N156" s="43"/>
      <c r="O156" s="22" t="s">
        <v>430</v>
      </c>
      <c r="P156" s="7" t="b">
        <f t="shared" si="12"/>
        <v>1</v>
      </c>
      <c r="Q156" s="7" t="e">
        <f t="shared" si="11"/>
        <v>#REF!</v>
      </c>
    </row>
    <row r="157" spans="1:17" s="32" customFormat="1" ht="37.5">
      <c r="A157" s="84" t="s">
        <v>53</v>
      </c>
      <c r="B157" s="84" t="s">
        <v>94</v>
      </c>
      <c r="C157" s="84" t="s">
        <v>431</v>
      </c>
      <c r="D157" s="84" t="s">
        <v>432</v>
      </c>
      <c r="E157" s="91" t="s">
        <v>433</v>
      </c>
      <c r="F157" s="30" t="s">
        <v>53</v>
      </c>
      <c r="G157" s="30" t="s">
        <v>94</v>
      </c>
      <c r="H157" s="30" t="s">
        <v>37</v>
      </c>
      <c r="I157" s="30" t="s">
        <v>434</v>
      </c>
      <c r="J157" s="29" t="e">
        <f>VLOOKUP(K157,#REF!,2,0)</f>
        <v>#REF!</v>
      </c>
      <c r="K157" s="5" t="str">
        <f t="shared" ref="K157:K192" si="13">CONCATENATE(F157," ",G157," ",H157," ",I157)</f>
        <v>04 2 02 21010</v>
      </c>
      <c r="L157" s="252" t="e">
        <f>VLOOKUP(O157,#REF!,2,0)</f>
        <v>#REF!</v>
      </c>
      <c r="M157" s="5"/>
      <c r="N157" s="43"/>
      <c r="O157" s="22" t="s">
        <v>435</v>
      </c>
      <c r="P157" s="7" t="b">
        <f t="shared" si="12"/>
        <v>1</v>
      </c>
      <c r="Q157" s="7" t="e">
        <f t="shared" si="11"/>
        <v>#REF!</v>
      </c>
    </row>
    <row r="158" spans="1:17" s="32" customFormat="1">
      <c r="A158" s="84"/>
      <c r="B158" s="84"/>
      <c r="C158" s="84"/>
      <c r="D158" s="84"/>
      <c r="E158" s="89"/>
      <c r="F158" s="30" t="s">
        <v>53</v>
      </c>
      <c r="G158" s="30" t="s">
        <v>94</v>
      </c>
      <c r="H158" s="30" t="s">
        <v>37</v>
      </c>
      <c r="I158" s="30" t="s">
        <v>1559</v>
      </c>
      <c r="J158" s="29" t="e">
        <f>VLOOKUP(K158,#REF!,2,0)</f>
        <v>#REF!</v>
      </c>
      <c r="K158" s="5" t="str">
        <f t="shared" si="13"/>
        <v>04 2 02 21030</v>
      </c>
      <c r="L158" s="252" t="e">
        <f>VLOOKUP(O158,#REF!,2,0)</f>
        <v>#REF!</v>
      </c>
      <c r="M158" s="5"/>
      <c r="N158" s="43"/>
      <c r="O158" s="22" t="s">
        <v>1322</v>
      </c>
      <c r="P158" s="7" t="b">
        <f t="shared" si="12"/>
        <v>1</v>
      </c>
      <c r="Q158" s="7" t="e">
        <f t="shared" si="11"/>
        <v>#REF!</v>
      </c>
    </row>
    <row r="159" spans="1:17" s="32" customFormat="1" ht="75">
      <c r="A159" s="84" t="s">
        <v>53</v>
      </c>
      <c r="B159" s="84" t="s">
        <v>94</v>
      </c>
      <c r="C159" s="84" t="s">
        <v>436</v>
      </c>
      <c r="D159" s="84" t="s">
        <v>437</v>
      </c>
      <c r="E159" s="91" t="s">
        <v>438</v>
      </c>
      <c r="F159" s="30" t="s">
        <v>53</v>
      </c>
      <c r="G159" s="30" t="s">
        <v>94</v>
      </c>
      <c r="H159" s="30" t="s">
        <v>37</v>
      </c>
      <c r="I159" s="30" t="s">
        <v>439</v>
      </c>
      <c r="J159" s="29" t="e">
        <f>VLOOKUP(K159,#REF!,2,0)</f>
        <v>#REF!</v>
      </c>
      <c r="K159" s="5" t="str">
        <f t="shared" si="13"/>
        <v>04 2 02 60090</v>
      </c>
      <c r="L159" s="252" t="e">
        <f>VLOOKUP(O159,#REF!,2,0)</f>
        <v>#REF!</v>
      </c>
      <c r="M159" s="5"/>
      <c r="N159" s="43"/>
      <c r="O159" s="22" t="s">
        <v>440</v>
      </c>
      <c r="P159" s="7" t="b">
        <f t="shared" si="12"/>
        <v>1</v>
      </c>
      <c r="Q159" s="7" t="e">
        <f t="shared" si="11"/>
        <v>#REF!</v>
      </c>
    </row>
    <row r="160" spans="1:17" s="32" customFormat="1">
      <c r="A160" s="84"/>
      <c r="B160" s="84"/>
      <c r="C160" s="84"/>
      <c r="D160" s="84"/>
      <c r="E160" s="91"/>
      <c r="F160" s="30" t="s">
        <v>53</v>
      </c>
      <c r="G160" s="30" t="s">
        <v>94</v>
      </c>
      <c r="H160" s="30" t="s">
        <v>37</v>
      </c>
      <c r="I160" s="30" t="s">
        <v>1560</v>
      </c>
      <c r="J160" s="29" t="e">
        <f>VLOOKUP(K160,#REF!,2,0)</f>
        <v>#REF!</v>
      </c>
      <c r="K160" s="5" t="str">
        <f t="shared" si="13"/>
        <v>04 2 02 76460</v>
      </c>
      <c r="L160" s="252" t="e">
        <f>VLOOKUP(O160,#REF!,2,0)</f>
        <v>#REF!</v>
      </c>
      <c r="M160" s="5"/>
      <c r="O160" s="22" t="s">
        <v>1325</v>
      </c>
      <c r="P160" s="7" t="b">
        <f t="shared" si="12"/>
        <v>1</v>
      </c>
      <c r="Q160" s="7" t="e">
        <f t="shared" si="11"/>
        <v>#REF!</v>
      </c>
    </row>
    <row r="161" spans="1:17" s="32" customFormat="1">
      <c r="A161" s="84"/>
      <c r="B161" s="84"/>
      <c r="C161" s="84"/>
      <c r="D161" s="84"/>
      <c r="E161" s="91"/>
      <c r="F161" s="30" t="s">
        <v>53</v>
      </c>
      <c r="G161" s="30" t="s">
        <v>94</v>
      </c>
      <c r="H161" s="30" t="s">
        <v>37</v>
      </c>
      <c r="I161" s="30" t="s">
        <v>1561</v>
      </c>
      <c r="J161" s="29" t="e">
        <f>VLOOKUP(K161,#REF!,2,0)</f>
        <v>#REF!</v>
      </c>
      <c r="K161" s="5" t="str">
        <f t="shared" si="13"/>
        <v>04 2 02 76470</v>
      </c>
      <c r="L161" s="252" t="e">
        <f>VLOOKUP(O161,#REF!,2,0)</f>
        <v>#REF!</v>
      </c>
      <c r="M161" s="5"/>
      <c r="O161" s="22" t="s">
        <v>1327</v>
      </c>
      <c r="P161" s="7" t="b">
        <f t="shared" si="12"/>
        <v>1</v>
      </c>
      <c r="Q161" s="7" t="e">
        <f t="shared" si="11"/>
        <v>#REF!</v>
      </c>
    </row>
    <row r="162" spans="1:17" s="32" customFormat="1">
      <c r="A162" s="84"/>
      <c r="B162" s="84"/>
      <c r="C162" s="84"/>
      <c r="D162" s="84"/>
      <c r="E162" s="91"/>
      <c r="F162" s="30" t="s">
        <v>53</v>
      </c>
      <c r="G162" s="30" t="s">
        <v>94</v>
      </c>
      <c r="H162" s="30" t="s">
        <v>37</v>
      </c>
      <c r="I162" s="30" t="s">
        <v>1562</v>
      </c>
      <c r="J162" s="29" t="e">
        <f>VLOOKUP(K162,#REF!,2,0)</f>
        <v>#REF!</v>
      </c>
      <c r="K162" s="5" t="str">
        <f t="shared" si="13"/>
        <v>04 2 02 S6460</v>
      </c>
      <c r="L162" s="252" t="e">
        <f>VLOOKUP(O162,#REF!,2,0)</f>
        <v>#REF!</v>
      </c>
      <c r="M162" s="5"/>
      <c r="O162" s="22" t="s">
        <v>1329</v>
      </c>
      <c r="P162" s="7" t="b">
        <f t="shared" si="12"/>
        <v>1</v>
      </c>
      <c r="Q162" s="7" t="e">
        <f t="shared" si="11"/>
        <v>#REF!</v>
      </c>
    </row>
    <row r="163" spans="1:17" s="32" customFormat="1">
      <c r="A163" s="84"/>
      <c r="B163" s="84"/>
      <c r="C163" s="84"/>
      <c r="D163" s="84"/>
      <c r="E163" s="91"/>
      <c r="F163" s="30" t="s">
        <v>53</v>
      </c>
      <c r="G163" s="30" t="s">
        <v>94</v>
      </c>
      <c r="H163" s="30" t="s">
        <v>37</v>
      </c>
      <c r="I163" s="30" t="s">
        <v>1563</v>
      </c>
      <c r="J163" s="29" t="e">
        <f>VLOOKUP(K163,#REF!,2,0)</f>
        <v>#REF!</v>
      </c>
      <c r="K163" s="5" t="str">
        <f t="shared" si="13"/>
        <v>04 2 02 S6470</v>
      </c>
      <c r="L163" s="252" t="e">
        <f>VLOOKUP(O163,#REF!,2,0)</f>
        <v>#REF!</v>
      </c>
      <c r="M163" s="5"/>
      <c r="O163" s="22" t="s">
        <v>1331</v>
      </c>
      <c r="P163" s="7" t="b">
        <f t="shared" si="12"/>
        <v>1</v>
      </c>
      <c r="Q163" s="7" t="e">
        <f t="shared" si="11"/>
        <v>#REF!</v>
      </c>
    </row>
    <row r="164" spans="1:17" s="32" customFormat="1" ht="19.5">
      <c r="A164" s="196"/>
      <c r="B164" s="196"/>
      <c r="C164" s="197"/>
      <c r="D164" s="198"/>
      <c r="E164" s="199"/>
      <c r="F164" s="159" t="s">
        <v>53</v>
      </c>
      <c r="G164" s="159" t="s">
        <v>94</v>
      </c>
      <c r="H164" s="159" t="s">
        <v>48</v>
      </c>
      <c r="I164" s="159" t="s">
        <v>13</v>
      </c>
      <c r="J164" s="200" t="e">
        <f>VLOOKUP(K164,#REF!,2,0)</f>
        <v>#REF!</v>
      </c>
      <c r="K164" s="5" t="str">
        <f t="shared" si="13"/>
        <v>04 2 03 00000</v>
      </c>
      <c r="L164" s="252" t="e">
        <f>VLOOKUP(O164,#REF!,2,0)</f>
        <v>#REF!</v>
      </c>
      <c r="M164" s="5"/>
      <c r="O164" s="22" t="s">
        <v>441</v>
      </c>
      <c r="P164" s="7" t="b">
        <f t="shared" si="12"/>
        <v>1</v>
      </c>
      <c r="Q164" s="7" t="e">
        <f t="shared" si="11"/>
        <v>#REF!</v>
      </c>
    </row>
    <row r="165" spans="1:17" s="32" customFormat="1" ht="80.25" customHeight="1">
      <c r="A165" s="84" t="s">
        <v>53</v>
      </c>
      <c r="B165" s="84" t="s">
        <v>94</v>
      </c>
      <c r="C165" s="84" t="s">
        <v>442</v>
      </c>
      <c r="D165" s="84" t="s">
        <v>443</v>
      </c>
      <c r="E165" s="89" t="s">
        <v>444</v>
      </c>
      <c r="F165" s="30" t="s">
        <v>53</v>
      </c>
      <c r="G165" s="30" t="s">
        <v>94</v>
      </c>
      <c r="H165" s="30" t="s">
        <v>48</v>
      </c>
      <c r="I165" s="30" t="s">
        <v>445</v>
      </c>
      <c r="J165" s="29" t="e">
        <f>VLOOKUP(K165,#REF!,2,0)</f>
        <v>#REF!</v>
      </c>
      <c r="K165" s="5" t="str">
        <f t="shared" si="13"/>
        <v>04 2 03 20570</v>
      </c>
      <c r="L165" s="252" t="e">
        <f>VLOOKUP(O165,#REF!,2,0)</f>
        <v>#REF!</v>
      </c>
      <c r="M165" s="5"/>
      <c r="O165" s="22" t="s">
        <v>446</v>
      </c>
      <c r="P165" s="7" t="b">
        <f t="shared" si="12"/>
        <v>1</v>
      </c>
      <c r="Q165" s="7" t="e">
        <f t="shared" si="11"/>
        <v>#REF!</v>
      </c>
    </row>
    <row r="166" spans="1:17" s="32" customFormat="1" ht="93" customHeight="1">
      <c r="A166" s="84" t="s">
        <v>53</v>
      </c>
      <c r="B166" s="84" t="s">
        <v>94</v>
      </c>
      <c r="C166" s="84" t="s">
        <v>447</v>
      </c>
      <c r="D166" s="84" t="s">
        <v>448</v>
      </c>
      <c r="E166" s="89" t="s">
        <v>449</v>
      </c>
      <c r="F166" s="30" t="s">
        <v>53</v>
      </c>
      <c r="G166" s="30" t="s">
        <v>94</v>
      </c>
      <c r="H166" s="30" t="s">
        <v>48</v>
      </c>
      <c r="I166" s="30" t="s">
        <v>450</v>
      </c>
      <c r="J166" s="29" t="e">
        <f>VLOOKUP(K166,#REF!,2,0)</f>
        <v>#REF!</v>
      </c>
      <c r="K166" s="5" t="str">
        <f t="shared" si="13"/>
        <v>04 2 03 20920</v>
      </c>
      <c r="L166" s="252" t="e">
        <f>VLOOKUP(O166,#REF!,2,0)</f>
        <v>#REF!</v>
      </c>
      <c r="M166" s="5"/>
      <c r="O166" s="22" t="s">
        <v>451</v>
      </c>
      <c r="P166" s="7" t="b">
        <f t="shared" si="12"/>
        <v>1</v>
      </c>
      <c r="Q166" s="7" t="e">
        <f t="shared" si="11"/>
        <v>#REF!</v>
      </c>
    </row>
    <row r="167" spans="1:17" s="32" customFormat="1" ht="111.75" customHeight="1">
      <c r="A167" s="81" t="s">
        <v>53</v>
      </c>
      <c r="B167" s="81" t="s">
        <v>316</v>
      </c>
      <c r="C167" s="82" t="s">
        <v>9</v>
      </c>
      <c r="D167" s="83" t="s">
        <v>452</v>
      </c>
      <c r="E167" s="96" t="s">
        <v>453</v>
      </c>
      <c r="F167" s="25" t="s">
        <v>53</v>
      </c>
      <c r="G167" s="25" t="s">
        <v>316</v>
      </c>
      <c r="H167" s="25" t="s">
        <v>12</v>
      </c>
      <c r="I167" s="25" t="s">
        <v>13</v>
      </c>
      <c r="J167" s="170" t="e">
        <f>VLOOKUP(K167,#REF!,2,0)</f>
        <v>#REF!</v>
      </c>
      <c r="K167" s="5" t="str">
        <f t="shared" si="13"/>
        <v>04 3 00 00000</v>
      </c>
      <c r="L167" s="252" t="e">
        <f>VLOOKUP(O167,#REF!,2,0)</f>
        <v>#REF!</v>
      </c>
      <c r="M167" s="5"/>
      <c r="O167" s="44" t="s">
        <v>454</v>
      </c>
      <c r="P167" s="7" t="b">
        <f t="shared" si="12"/>
        <v>1</v>
      </c>
      <c r="Q167" s="7" t="e">
        <f t="shared" si="11"/>
        <v>#REF!</v>
      </c>
    </row>
    <row r="168" spans="1:17" s="43" customFormat="1" ht="19.5">
      <c r="A168" s="196"/>
      <c r="B168" s="196"/>
      <c r="C168" s="197"/>
      <c r="D168" s="198"/>
      <c r="E168" s="199"/>
      <c r="F168" s="159" t="s">
        <v>53</v>
      </c>
      <c r="G168" s="159" t="s">
        <v>316</v>
      </c>
      <c r="H168" s="159" t="s">
        <v>7</v>
      </c>
      <c r="I168" s="159" t="s">
        <v>13</v>
      </c>
      <c r="J168" s="200" t="e">
        <f>VLOOKUP(K168,#REF!,2,0)</f>
        <v>#REF!</v>
      </c>
      <c r="K168" s="5" t="str">
        <f t="shared" si="13"/>
        <v>04 3 01 00000</v>
      </c>
      <c r="L168" s="252" t="e">
        <f>VLOOKUP(O168,#REF!,2,0)</f>
        <v>#REF!</v>
      </c>
      <c r="M168" s="5"/>
      <c r="N168" s="32"/>
      <c r="O168" s="22" t="s">
        <v>455</v>
      </c>
      <c r="P168" s="7" t="b">
        <f t="shared" si="12"/>
        <v>1</v>
      </c>
      <c r="Q168" s="7" t="e">
        <f t="shared" si="11"/>
        <v>#REF!</v>
      </c>
    </row>
    <row r="169" spans="1:17" s="32" customFormat="1" ht="56.25">
      <c r="A169" s="84" t="s">
        <v>53</v>
      </c>
      <c r="B169" s="84">
        <v>3</v>
      </c>
      <c r="C169" s="84">
        <v>1107</v>
      </c>
      <c r="D169" s="84" t="s">
        <v>456</v>
      </c>
      <c r="E169" s="92" t="s">
        <v>457</v>
      </c>
      <c r="F169" s="30" t="s">
        <v>53</v>
      </c>
      <c r="G169" s="30" t="s">
        <v>316</v>
      </c>
      <c r="H169" s="30" t="s">
        <v>7</v>
      </c>
      <c r="I169" s="30" t="s">
        <v>22</v>
      </c>
      <c r="J169" s="140" t="e">
        <f>VLOOKUP(K169,#REF!,2,0)</f>
        <v>#REF!</v>
      </c>
      <c r="K169" s="5" t="str">
        <f t="shared" si="13"/>
        <v>04 3 01 11010</v>
      </c>
      <c r="L169" s="252" t="e">
        <f>VLOOKUP(O169,#REF!,2,0)</f>
        <v>#REF!</v>
      </c>
      <c r="M169" s="5"/>
      <c r="N169" s="43"/>
      <c r="O169" s="22" t="s">
        <v>458</v>
      </c>
      <c r="P169" s="7" t="b">
        <f t="shared" si="12"/>
        <v>1</v>
      </c>
      <c r="Q169" s="7" t="e">
        <f t="shared" si="11"/>
        <v>#REF!</v>
      </c>
    </row>
    <row r="170" spans="1:17" s="32" customFormat="1">
      <c r="A170" s="84"/>
      <c r="B170" s="84"/>
      <c r="C170" s="84"/>
      <c r="D170" s="84"/>
      <c r="E170" s="92"/>
      <c r="F170" s="30" t="s">
        <v>53</v>
      </c>
      <c r="G170" s="30" t="s">
        <v>316</v>
      </c>
      <c r="H170" s="30" t="s">
        <v>7</v>
      </c>
      <c r="I170" s="30" t="s">
        <v>1536</v>
      </c>
      <c r="J170" s="140" t="e">
        <f>VLOOKUP(K170,#REF!,2,0)</f>
        <v>#REF!</v>
      </c>
      <c r="K170" s="5" t="str">
        <f t="shared" si="13"/>
        <v>04 3 01 77250</v>
      </c>
      <c r="L170" s="252" t="e">
        <f>VLOOKUP(O170,#REF!,2,0)</f>
        <v>#REF!</v>
      </c>
      <c r="M170" s="5"/>
      <c r="O170" s="22" t="s">
        <v>1336</v>
      </c>
      <c r="P170" s="7" t="b">
        <f t="shared" si="12"/>
        <v>1</v>
      </c>
      <c r="Q170" s="7" t="e">
        <f t="shared" si="11"/>
        <v>#REF!</v>
      </c>
    </row>
    <row r="171" spans="1:17" s="32" customFormat="1" ht="19.5">
      <c r="A171" s="196"/>
      <c r="B171" s="196"/>
      <c r="C171" s="197"/>
      <c r="D171" s="198"/>
      <c r="E171" s="199"/>
      <c r="F171" s="159" t="s">
        <v>53</v>
      </c>
      <c r="G171" s="159" t="s">
        <v>316</v>
      </c>
      <c r="H171" s="159" t="s">
        <v>37</v>
      </c>
      <c r="I171" s="159" t="s">
        <v>13</v>
      </c>
      <c r="J171" s="200" t="e">
        <f>VLOOKUP(K171,#REF!,2,0)</f>
        <v>#REF!</v>
      </c>
      <c r="K171" s="5" t="str">
        <f t="shared" si="13"/>
        <v>04 3 02 00000</v>
      </c>
      <c r="L171" s="252" t="e">
        <f>VLOOKUP(O171,#REF!,2,0)</f>
        <v>#REF!</v>
      </c>
      <c r="M171" s="5"/>
      <c r="O171" s="22" t="s">
        <v>459</v>
      </c>
      <c r="P171" s="7" t="b">
        <f t="shared" si="12"/>
        <v>1</v>
      </c>
      <c r="Q171" s="7" t="e">
        <f t="shared" si="11"/>
        <v>#REF!</v>
      </c>
    </row>
    <row r="172" spans="1:17" s="32" customFormat="1" ht="37.5">
      <c r="A172" s="84" t="s">
        <v>53</v>
      </c>
      <c r="B172" s="84" t="s">
        <v>316</v>
      </c>
      <c r="C172" s="84" t="s">
        <v>460</v>
      </c>
      <c r="D172" s="84" t="s">
        <v>461</v>
      </c>
      <c r="E172" s="91" t="s">
        <v>462</v>
      </c>
      <c r="F172" s="30" t="s">
        <v>53</v>
      </c>
      <c r="G172" s="30" t="s">
        <v>316</v>
      </c>
      <c r="H172" s="30" t="s">
        <v>37</v>
      </c>
      <c r="I172" s="30" t="s">
        <v>463</v>
      </c>
      <c r="J172" s="141" t="e">
        <f>VLOOKUP(K172,#REF!,2,0)</f>
        <v>#REF!</v>
      </c>
      <c r="K172" s="5" t="str">
        <f t="shared" si="13"/>
        <v>04 3 02 20290</v>
      </c>
      <c r="L172" s="252" t="e">
        <f>VLOOKUP(O172,#REF!,2,0)</f>
        <v>#REF!</v>
      </c>
      <c r="M172" s="5"/>
      <c r="O172" s="22" t="s">
        <v>464</v>
      </c>
      <c r="P172" s="7" t="b">
        <f t="shared" si="12"/>
        <v>1</v>
      </c>
      <c r="Q172" s="7" t="e">
        <f t="shared" si="11"/>
        <v>#REF!</v>
      </c>
    </row>
    <row r="173" spans="1:17" s="32" customFormat="1">
      <c r="A173" s="84"/>
      <c r="B173" s="84"/>
      <c r="C173" s="84"/>
      <c r="D173" s="84"/>
      <c r="E173" s="91"/>
      <c r="F173" s="30" t="s">
        <v>53</v>
      </c>
      <c r="G173" s="30" t="s">
        <v>316</v>
      </c>
      <c r="H173" s="30" t="s">
        <v>37</v>
      </c>
      <c r="I173" s="30" t="s">
        <v>1564</v>
      </c>
      <c r="J173" s="141" t="e">
        <f>VLOOKUP(K173,#REF!,2,0)</f>
        <v>#REF!</v>
      </c>
      <c r="K173" s="5" t="str">
        <f t="shared" si="13"/>
        <v>04 3 02 77260</v>
      </c>
      <c r="L173" s="252" t="e">
        <f>VLOOKUP(O173,#REF!,2,0)</f>
        <v>#REF!</v>
      </c>
      <c r="M173" s="5"/>
      <c r="O173" s="22" t="s">
        <v>1339</v>
      </c>
      <c r="P173" s="7" t="b">
        <f t="shared" si="12"/>
        <v>1</v>
      </c>
      <c r="Q173" s="7" t="e">
        <f t="shared" si="11"/>
        <v>#REF!</v>
      </c>
    </row>
    <row r="174" spans="1:17" s="32" customFormat="1" ht="49.5" customHeight="1">
      <c r="A174" s="84"/>
      <c r="B174" s="84"/>
      <c r="C174" s="84"/>
      <c r="D174" s="84"/>
      <c r="E174" s="91"/>
      <c r="F174" s="30" t="s">
        <v>53</v>
      </c>
      <c r="G174" s="30" t="s">
        <v>316</v>
      </c>
      <c r="H174" s="30" t="s">
        <v>37</v>
      </c>
      <c r="I174" s="30" t="s">
        <v>1565</v>
      </c>
      <c r="J174" s="141" t="e">
        <f>VLOOKUP(K174,#REF!,2,0)</f>
        <v>#REF!</v>
      </c>
      <c r="K174" s="5" t="str">
        <f t="shared" si="13"/>
        <v>04 3 02 S7260</v>
      </c>
      <c r="L174" s="252" t="e">
        <f>VLOOKUP(O174,#REF!,2,0)</f>
        <v>#REF!</v>
      </c>
      <c r="M174" s="5"/>
      <c r="O174" s="22" t="s">
        <v>1341</v>
      </c>
      <c r="P174" s="7" t="b">
        <f t="shared" si="12"/>
        <v>1</v>
      </c>
      <c r="Q174" s="7" t="e">
        <f t="shared" si="11"/>
        <v>#REF!</v>
      </c>
    </row>
    <row r="175" spans="1:17" s="32" customFormat="1" ht="19.5">
      <c r="A175" s="196"/>
      <c r="B175" s="196"/>
      <c r="C175" s="197"/>
      <c r="D175" s="198"/>
      <c r="E175" s="199"/>
      <c r="F175" s="159" t="s">
        <v>53</v>
      </c>
      <c r="G175" s="159" t="s">
        <v>316</v>
      </c>
      <c r="H175" s="159" t="s">
        <v>48</v>
      </c>
      <c r="I175" s="159" t="s">
        <v>13</v>
      </c>
      <c r="J175" s="200" t="e">
        <f>VLOOKUP(K175,#REF!,2,0)</f>
        <v>#REF!</v>
      </c>
      <c r="K175" s="5" t="str">
        <f t="shared" si="13"/>
        <v>04 3 03 00000</v>
      </c>
      <c r="L175" s="252" t="e">
        <f>VLOOKUP(O175,#REF!,2,0)</f>
        <v>#REF!</v>
      </c>
      <c r="M175" s="5"/>
      <c r="O175" s="22" t="s">
        <v>465</v>
      </c>
      <c r="P175" s="7" t="b">
        <f t="shared" si="12"/>
        <v>1</v>
      </c>
      <c r="Q175" s="7" t="e">
        <f t="shared" si="11"/>
        <v>#REF!</v>
      </c>
    </row>
    <row r="176" spans="1:17" s="32" customFormat="1" ht="81.75" customHeight="1">
      <c r="A176" s="69"/>
      <c r="B176" s="69"/>
      <c r="C176" s="69"/>
      <c r="D176" s="69"/>
      <c r="E176" s="76"/>
      <c r="F176" s="14" t="s">
        <v>53</v>
      </c>
      <c r="G176" s="14" t="s">
        <v>316</v>
      </c>
      <c r="H176" s="15" t="s">
        <v>48</v>
      </c>
      <c r="I176" s="15">
        <v>77150</v>
      </c>
      <c r="J176" s="142" t="e">
        <f>VLOOKUP(K176,#REF!,2,0)</f>
        <v>#REF!</v>
      </c>
      <c r="K176" s="5" t="str">
        <f t="shared" si="13"/>
        <v>04 3 03 77150</v>
      </c>
      <c r="L176" s="252" t="e">
        <f>VLOOKUP(O176,#REF!,2,0)</f>
        <v>#REF!</v>
      </c>
      <c r="M176" s="5"/>
      <c r="O176" s="22" t="s">
        <v>466</v>
      </c>
      <c r="P176" s="7" t="b">
        <f t="shared" si="12"/>
        <v>1</v>
      </c>
      <c r="Q176" s="7" t="e">
        <f t="shared" si="11"/>
        <v>#REF!</v>
      </c>
    </row>
    <row r="177" spans="1:17" s="32" customFormat="1" ht="20.25" thickBot="1">
      <c r="A177" s="196"/>
      <c r="B177" s="196"/>
      <c r="C177" s="197"/>
      <c r="D177" s="198"/>
      <c r="E177" s="199"/>
      <c r="F177" s="159" t="s">
        <v>53</v>
      </c>
      <c r="G177" s="159" t="s">
        <v>316</v>
      </c>
      <c r="H177" s="159" t="s">
        <v>53</v>
      </c>
      <c r="I177" s="159" t="s">
        <v>13</v>
      </c>
      <c r="J177" s="201" t="e">
        <f>VLOOKUP(K177,#REF!,2,0)</f>
        <v>#REF!</v>
      </c>
      <c r="K177" s="5" t="str">
        <f t="shared" si="13"/>
        <v>04 3 04 00000</v>
      </c>
      <c r="L177" s="252" t="e">
        <f>VLOOKUP(O177,#REF!,2,0)</f>
        <v>#REF!</v>
      </c>
      <c r="M177" s="5"/>
      <c r="O177" s="22" t="s">
        <v>467</v>
      </c>
      <c r="P177" s="7" t="b">
        <f t="shared" si="12"/>
        <v>1</v>
      </c>
      <c r="Q177" s="7" t="e">
        <f t="shared" si="11"/>
        <v>#REF!</v>
      </c>
    </row>
    <row r="178" spans="1:17" s="27" customFormat="1" ht="19.5" thickBot="1">
      <c r="A178" s="84"/>
      <c r="B178" s="84"/>
      <c r="C178" s="84"/>
      <c r="D178" s="84"/>
      <c r="E178" s="92"/>
      <c r="F178" s="30" t="s">
        <v>53</v>
      </c>
      <c r="G178" s="30" t="s">
        <v>316</v>
      </c>
      <c r="H178" s="30" t="s">
        <v>53</v>
      </c>
      <c r="I178" s="30" t="s">
        <v>22</v>
      </c>
      <c r="J178" s="134" t="e">
        <f>VLOOKUP(K178,#REF!,2,0)</f>
        <v>#REF!</v>
      </c>
      <c r="K178" s="5" t="str">
        <f t="shared" si="13"/>
        <v>04 3 04 11010</v>
      </c>
      <c r="L178" s="252" t="e">
        <f>VLOOKUP(O178,#REF!,2,0)</f>
        <v>#REF!</v>
      </c>
      <c r="M178" s="5"/>
      <c r="N178" s="32"/>
      <c r="O178" s="22" t="s">
        <v>468</v>
      </c>
      <c r="P178" s="7" t="b">
        <f t="shared" si="12"/>
        <v>1</v>
      </c>
      <c r="Q178" s="7" t="e">
        <f t="shared" si="11"/>
        <v>#REF!</v>
      </c>
    </row>
    <row r="179" spans="1:17" ht="19.5" thickBot="1">
      <c r="A179" s="84" t="s">
        <v>53</v>
      </c>
      <c r="B179" s="84" t="s">
        <v>316</v>
      </c>
      <c r="C179" s="84" t="s">
        <v>469</v>
      </c>
      <c r="D179" s="84" t="s">
        <v>470</v>
      </c>
      <c r="E179" s="202" t="s">
        <v>471</v>
      </c>
      <c r="F179" s="30" t="s">
        <v>53</v>
      </c>
      <c r="G179" s="30" t="s">
        <v>316</v>
      </c>
      <c r="H179" s="30" t="s">
        <v>53</v>
      </c>
      <c r="I179" s="30" t="s">
        <v>472</v>
      </c>
      <c r="J179" s="134" t="e">
        <f>VLOOKUP(K179,#REF!,2,0)</f>
        <v>#REF!</v>
      </c>
      <c r="K179" s="5" t="str">
        <f t="shared" si="13"/>
        <v>04 3 04 20280</v>
      </c>
      <c r="L179" s="252" t="e">
        <f>VLOOKUP(O179,#REF!,2,0)</f>
        <v>#REF!</v>
      </c>
      <c r="N179" s="27"/>
      <c r="O179" s="22" t="s">
        <v>473</v>
      </c>
      <c r="P179" s="7" t="b">
        <f t="shared" si="12"/>
        <v>1</v>
      </c>
      <c r="Q179" s="7" t="e">
        <f t="shared" si="11"/>
        <v>#REF!</v>
      </c>
    </row>
    <row r="180" spans="1:17" s="46" customFormat="1" ht="37.5">
      <c r="A180" s="84" t="s">
        <v>53</v>
      </c>
      <c r="B180" s="84" t="s">
        <v>316</v>
      </c>
      <c r="C180" s="84" t="s">
        <v>474</v>
      </c>
      <c r="D180" s="84" t="s">
        <v>475</v>
      </c>
      <c r="E180" s="91" t="s">
        <v>476</v>
      </c>
      <c r="F180" s="30" t="s">
        <v>53</v>
      </c>
      <c r="G180" s="30" t="s">
        <v>316</v>
      </c>
      <c r="H180" s="30" t="s">
        <v>53</v>
      </c>
      <c r="I180" s="30" t="s">
        <v>477</v>
      </c>
      <c r="J180" s="134" t="e">
        <f>VLOOKUP(K180,#REF!,2,0)</f>
        <v>#REF!</v>
      </c>
      <c r="K180" s="5" t="str">
        <f t="shared" si="13"/>
        <v>04 3 04 20300</v>
      </c>
      <c r="L180" s="252" t="e">
        <f>VLOOKUP(O180,#REF!,2,0)</f>
        <v>#REF!</v>
      </c>
      <c r="M180" s="5"/>
      <c r="N180" s="6"/>
      <c r="O180" s="22" t="s">
        <v>478</v>
      </c>
      <c r="P180" s="7" t="b">
        <f t="shared" si="12"/>
        <v>1</v>
      </c>
      <c r="Q180" s="7" t="e">
        <f t="shared" si="11"/>
        <v>#REF!</v>
      </c>
    </row>
    <row r="181" spans="1:17" ht="37.5">
      <c r="A181" s="84" t="s">
        <v>53</v>
      </c>
      <c r="B181" s="84" t="s">
        <v>316</v>
      </c>
      <c r="C181" s="84" t="s">
        <v>479</v>
      </c>
      <c r="D181" s="84" t="s">
        <v>480</v>
      </c>
      <c r="E181" s="93" t="s">
        <v>481</v>
      </c>
      <c r="F181" s="30" t="s">
        <v>53</v>
      </c>
      <c r="G181" s="30" t="s">
        <v>316</v>
      </c>
      <c r="H181" s="30" t="s">
        <v>53</v>
      </c>
      <c r="I181" s="30" t="s">
        <v>482</v>
      </c>
      <c r="J181" s="134" t="e">
        <f>VLOOKUP(K181,#REF!,2,0)</f>
        <v>#REF!</v>
      </c>
      <c r="K181" s="5" t="str">
        <f t="shared" si="13"/>
        <v>04 3 04 20780</v>
      </c>
      <c r="L181" s="252" t="e">
        <f>VLOOKUP(O181,#REF!,2,0)</f>
        <v>#REF!</v>
      </c>
      <c r="N181" s="46"/>
      <c r="O181" s="22" t="s">
        <v>483</v>
      </c>
      <c r="P181" s="7" t="b">
        <f t="shared" si="12"/>
        <v>1</v>
      </c>
      <c r="Q181" s="7" t="e">
        <f t="shared" si="11"/>
        <v>#REF!</v>
      </c>
    </row>
    <row r="182" spans="1:17" s="46" customFormat="1" ht="75">
      <c r="A182" s="84" t="s">
        <v>53</v>
      </c>
      <c r="B182" s="84" t="s">
        <v>316</v>
      </c>
      <c r="C182" s="84" t="s">
        <v>484</v>
      </c>
      <c r="D182" s="84" t="s">
        <v>485</v>
      </c>
      <c r="E182" s="89" t="s">
        <v>486</v>
      </c>
      <c r="F182" s="30" t="s">
        <v>53</v>
      </c>
      <c r="G182" s="30" t="s">
        <v>316</v>
      </c>
      <c r="H182" s="30" t="s">
        <v>53</v>
      </c>
      <c r="I182" s="30" t="s">
        <v>487</v>
      </c>
      <c r="J182" s="134" t="e">
        <f>VLOOKUP(K182,#REF!,2,0)</f>
        <v>#REF!</v>
      </c>
      <c r="K182" s="5" t="str">
        <f t="shared" si="13"/>
        <v>04 3 04 20790</v>
      </c>
      <c r="L182" s="252" t="e">
        <f>VLOOKUP(O182,#REF!,2,0)</f>
        <v>#REF!</v>
      </c>
      <c r="M182" s="5"/>
      <c r="N182" s="6"/>
      <c r="O182" s="22" t="s">
        <v>488</v>
      </c>
      <c r="P182" s="7" t="b">
        <f t="shared" si="12"/>
        <v>1</v>
      </c>
      <c r="Q182" s="7" t="e">
        <f t="shared" si="11"/>
        <v>#REF!</v>
      </c>
    </row>
    <row r="183" spans="1:17" ht="75.75" thickBot="1">
      <c r="A183" s="84" t="s">
        <v>53</v>
      </c>
      <c r="B183" s="84" t="s">
        <v>316</v>
      </c>
      <c r="C183" s="84" t="s">
        <v>489</v>
      </c>
      <c r="D183" s="84" t="s">
        <v>490</v>
      </c>
      <c r="E183" s="89" t="s">
        <v>491</v>
      </c>
      <c r="F183" s="30" t="s">
        <v>53</v>
      </c>
      <c r="G183" s="30" t="s">
        <v>316</v>
      </c>
      <c r="H183" s="30" t="s">
        <v>53</v>
      </c>
      <c r="I183" s="30" t="s">
        <v>492</v>
      </c>
      <c r="J183" s="134" t="e">
        <f>VLOOKUP(K183,#REF!,2,0)</f>
        <v>#REF!</v>
      </c>
      <c r="K183" s="5" t="str">
        <f t="shared" si="13"/>
        <v>04 3 04 20800</v>
      </c>
      <c r="L183" s="252" t="e">
        <f>VLOOKUP(O183,#REF!,2,0)</f>
        <v>#REF!</v>
      </c>
      <c r="N183" s="46"/>
      <c r="O183" s="22" t="s">
        <v>493</v>
      </c>
      <c r="P183" s="7" t="b">
        <f t="shared" si="12"/>
        <v>1</v>
      </c>
      <c r="Q183" s="7" t="e">
        <f t="shared" si="11"/>
        <v>#REF!</v>
      </c>
    </row>
    <row r="184" spans="1:17" s="27" customFormat="1" ht="19.5" thickBot="1">
      <c r="A184" s="84"/>
      <c r="B184" s="84"/>
      <c r="C184" s="84"/>
      <c r="D184" s="84"/>
      <c r="E184" s="89"/>
      <c r="F184" s="30" t="s">
        <v>53</v>
      </c>
      <c r="G184" s="30" t="s">
        <v>316</v>
      </c>
      <c r="H184" s="30" t="s">
        <v>53</v>
      </c>
      <c r="I184" s="30" t="s">
        <v>1566</v>
      </c>
      <c r="J184" s="134" t="e">
        <f>VLOOKUP(K184,#REF!,2,0)</f>
        <v>#REF!</v>
      </c>
      <c r="K184" s="5" t="str">
        <f t="shared" si="13"/>
        <v>04 3 04 77060</v>
      </c>
      <c r="L184" s="252" t="e">
        <f>VLOOKUP(O184,#REF!,2,0)</f>
        <v>#REF!</v>
      </c>
      <c r="M184" s="5"/>
      <c r="N184" s="6"/>
      <c r="O184" s="22" t="s">
        <v>1348</v>
      </c>
      <c r="P184" s="7" t="b">
        <f t="shared" si="12"/>
        <v>1</v>
      </c>
      <c r="Q184" s="7" t="e">
        <f t="shared" si="11"/>
        <v>#REF!</v>
      </c>
    </row>
    <row r="185" spans="1:17" s="27" customFormat="1" ht="68.25" thickBot="1">
      <c r="A185" s="203" t="s">
        <v>62</v>
      </c>
      <c r="B185" s="203" t="s">
        <v>8</v>
      </c>
      <c r="C185" s="204" t="s">
        <v>9</v>
      </c>
      <c r="D185" s="205" t="s">
        <v>494</v>
      </c>
      <c r="E185" s="206" t="s">
        <v>495</v>
      </c>
      <c r="F185" s="207" t="s">
        <v>62</v>
      </c>
      <c r="G185" s="207" t="s">
        <v>8</v>
      </c>
      <c r="H185" s="207" t="s">
        <v>12</v>
      </c>
      <c r="I185" s="207" t="s">
        <v>13</v>
      </c>
      <c r="J185" s="208" t="e">
        <f>VLOOKUP(K185,#REF!,2,0)</f>
        <v>#REF!</v>
      </c>
      <c r="K185" s="5" t="str">
        <f t="shared" si="13"/>
        <v>05 0 00 00000</v>
      </c>
      <c r="L185" s="252" t="e">
        <f>VLOOKUP(O185,#REF!,2,0)</f>
        <v>#REF!</v>
      </c>
      <c r="M185" s="5"/>
      <c r="O185" s="11" t="s">
        <v>496</v>
      </c>
      <c r="P185" s="7" t="b">
        <f t="shared" si="12"/>
        <v>1</v>
      </c>
      <c r="Q185" s="7" t="e">
        <f t="shared" si="11"/>
        <v>#REF!</v>
      </c>
    </row>
    <row r="186" spans="1:17" s="27" customFormat="1" ht="19.5" thickBot="1">
      <c r="A186" s="81" t="s">
        <v>62</v>
      </c>
      <c r="B186" s="81" t="s">
        <v>15</v>
      </c>
      <c r="C186" s="82" t="s">
        <v>9</v>
      </c>
      <c r="D186" s="83" t="s">
        <v>497</v>
      </c>
      <c r="E186" s="96" t="s">
        <v>498</v>
      </c>
      <c r="F186" s="25" t="s">
        <v>62</v>
      </c>
      <c r="G186" s="25" t="s">
        <v>15</v>
      </c>
      <c r="H186" s="25" t="s">
        <v>12</v>
      </c>
      <c r="I186" s="25" t="s">
        <v>13</v>
      </c>
      <c r="J186" s="170" t="e">
        <f>VLOOKUP(K186,#REF!,2,0)</f>
        <v>#REF!</v>
      </c>
      <c r="K186" s="5" t="str">
        <f t="shared" si="13"/>
        <v>05 1 00 00000</v>
      </c>
      <c r="L186" s="252" t="e">
        <f>VLOOKUP(O186,#REF!,2,0)</f>
        <v>#REF!</v>
      </c>
      <c r="M186" s="5"/>
      <c r="O186" s="12" t="s">
        <v>499</v>
      </c>
      <c r="P186" s="7" t="b">
        <f t="shared" si="12"/>
        <v>1</v>
      </c>
      <c r="Q186" s="7" t="e">
        <f t="shared" si="11"/>
        <v>#REF!</v>
      </c>
    </row>
    <row r="187" spans="1:17" ht="20.25" thickBot="1">
      <c r="A187" s="196"/>
      <c r="B187" s="196"/>
      <c r="C187" s="197"/>
      <c r="D187" s="198"/>
      <c r="E187" s="199"/>
      <c r="F187" s="159" t="s">
        <v>62</v>
      </c>
      <c r="G187" s="159" t="s">
        <v>15</v>
      </c>
      <c r="H187" s="159" t="s">
        <v>7</v>
      </c>
      <c r="I187" s="159" t="s">
        <v>13</v>
      </c>
      <c r="J187" s="200" t="e">
        <f>VLOOKUP(K187,#REF!,2,0)</f>
        <v>#REF!</v>
      </c>
      <c r="K187" s="5" t="str">
        <f t="shared" si="13"/>
        <v>05 1 01 00000</v>
      </c>
      <c r="L187" s="252" t="e">
        <f>VLOOKUP(O187,#REF!,2,0)</f>
        <v>#REF!</v>
      </c>
      <c r="N187" s="27"/>
      <c r="O187" s="22" t="s">
        <v>500</v>
      </c>
      <c r="P187" s="7" t="b">
        <f t="shared" si="12"/>
        <v>1</v>
      </c>
      <c r="Q187" s="7" t="e">
        <f t="shared" si="11"/>
        <v>#REF!</v>
      </c>
    </row>
    <row r="188" spans="1:17">
      <c r="A188" s="69" t="s">
        <v>62</v>
      </c>
      <c r="B188" s="69" t="s">
        <v>15</v>
      </c>
      <c r="C188" s="70">
        <v>2039</v>
      </c>
      <c r="D188" s="71" t="s">
        <v>501</v>
      </c>
      <c r="E188" s="91" t="s">
        <v>502</v>
      </c>
      <c r="F188" s="15" t="s">
        <v>62</v>
      </c>
      <c r="G188" s="15" t="s">
        <v>15</v>
      </c>
      <c r="H188" s="15" t="s">
        <v>7</v>
      </c>
      <c r="I188" s="15" t="s">
        <v>503</v>
      </c>
      <c r="J188" s="141" t="e">
        <f>VLOOKUP(K188,#REF!,2,0)</f>
        <v>#REF!</v>
      </c>
      <c r="K188" s="5" t="str">
        <f t="shared" si="13"/>
        <v>05 1 01 20390</v>
      </c>
      <c r="L188" s="252" t="e">
        <f>VLOOKUP(O188,#REF!,2,0)</f>
        <v>#REF!</v>
      </c>
      <c r="O188" s="22" t="s">
        <v>504</v>
      </c>
      <c r="P188" s="7" t="b">
        <f t="shared" si="12"/>
        <v>1</v>
      </c>
      <c r="Q188" s="7" t="e">
        <f t="shared" si="11"/>
        <v>#REF!</v>
      </c>
    </row>
    <row r="189" spans="1:17" ht="19.5">
      <c r="A189" s="196"/>
      <c r="B189" s="196"/>
      <c r="C189" s="197"/>
      <c r="D189" s="198"/>
      <c r="E189" s="199"/>
      <c r="F189" s="159" t="s">
        <v>62</v>
      </c>
      <c r="G189" s="159" t="s">
        <v>15</v>
      </c>
      <c r="H189" s="159" t="s">
        <v>37</v>
      </c>
      <c r="I189" s="159" t="s">
        <v>13</v>
      </c>
      <c r="J189" s="200" t="e">
        <f>VLOOKUP(K189,#REF!,2,0)</f>
        <v>#REF!</v>
      </c>
      <c r="K189" s="5" t="str">
        <f t="shared" si="13"/>
        <v>05 1 02 00000</v>
      </c>
      <c r="L189" s="252" t="e">
        <f>VLOOKUP(O189,#REF!,2,0)</f>
        <v>#REF!</v>
      </c>
      <c r="O189" s="22" t="s">
        <v>505</v>
      </c>
      <c r="P189" s="7" t="b">
        <f t="shared" si="12"/>
        <v>1</v>
      </c>
      <c r="Q189" s="7" t="e">
        <f t="shared" si="11"/>
        <v>#REF!</v>
      </c>
    </row>
    <row r="190" spans="1:17">
      <c r="A190" s="69" t="s">
        <v>62</v>
      </c>
      <c r="B190" s="69" t="s">
        <v>15</v>
      </c>
      <c r="C190" s="70">
        <v>2039</v>
      </c>
      <c r="D190" s="71" t="s">
        <v>501</v>
      </c>
      <c r="E190" s="91" t="s">
        <v>502</v>
      </c>
      <c r="F190" s="15" t="s">
        <v>62</v>
      </c>
      <c r="G190" s="15" t="s">
        <v>15</v>
      </c>
      <c r="H190" s="15" t="s">
        <v>37</v>
      </c>
      <c r="I190" s="15" t="s">
        <v>503</v>
      </c>
      <c r="J190" s="141" t="e">
        <f>VLOOKUP(K190,#REF!,2,0)</f>
        <v>#REF!</v>
      </c>
      <c r="K190" s="5" t="str">
        <f t="shared" si="13"/>
        <v>05 1 02 20390</v>
      </c>
      <c r="L190" s="252" t="e">
        <f>VLOOKUP(O190,#REF!,2,0)</f>
        <v>#REF!</v>
      </c>
      <c r="O190" s="22" t="s">
        <v>506</v>
      </c>
      <c r="P190" s="7" t="b">
        <f t="shared" si="12"/>
        <v>1</v>
      </c>
      <c r="Q190" s="7" t="e">
        <f t="shared" si="11"/>
        <v>#REF!</v>
      </c>
    </row>
    <row r="191" spans="1:17" ht="45">
      <c r="A191" s="78" t="s">
        <v>68</v>
      </c>
      <c r="B191" s="78" t="s">
        <v>8</v>
      </c>
      <c r="C191" s="79" t="s">
        <v>9</v>
      </c>
      <c r="D191" s="80" t="s">
        <v>507</v>
      </c>
      <c r="E191" s="95" t="s">
        <v>508</v>
      </c>
      <c r="F191" s="9" t="s">
        <v>68</v>
      </c>
      <c r="G191" s="9" t="s">
        <v>8</v>
      </c>
      <c r="H191" s="9" t="s">
        <v>12</v>
      </c>
      <c r="I191" s="9" t="s">
        <v>13</v>
      </c>
      <c r="J191" s="29" t="e">
        <f>VLOOKUP(K191,#REF!,2,0)</f>
        <v>#REF!</v>
      </c>
      <c r="K191" s="5" t="str">
        <f t="shared" si="13"/>
        <v>06 0 00 00000</v>
      </c>
      <c r="L191" s="252" t="e">
        <f>VLOOKUP(O191,#REF!,2,0)</f>
        <v>#REF!</v>
      </c>
      <c r="O191" s="11" t="s">
        <v>509</v>
      </c>
      <c r="P191" s="7" t="b">
        <f t="shared" si="12"/>
        <v>1</v>
      </c>
      <c r="Q191" s="7" t="e">
        <f t="shared" si="11"/>
        <v>#REF!</v>
      </c>
    </row>
    <row r="192" spans="1:17" s="47" customFormat="1" ht="78.75" customHeight="1">
      <c r="A192" s="81" t="s">
        <v>68</v>
      </c>
      <c r="B192" s="81" t="s">
        <v>15</v>
      </c>
      <c r="C192" s="82" t="s">
        <v>9</v>
      </c>
      <c r="D192" s="83" t="s">
        <v>510</v>
      </c>
      <c r="E192" s="96" t="s">
        <v>511</v>
      </c>
      <c r="F192" s="25" t="s">
        <v>68</v>
      </c>
      <c r="G192" s="25" t="s">
        <v>15</v>
      </c>
      <c r="H192" s="25" t="s">
        <v>12</v>
      </c>
      <c r="I192" s="25" t="s">
        <v>13</v>
      </c>
      <c r="J192" s="29" t="e">
        <f>VLOOKUP(K192,#REF!,2,0)</f>
        <v>#REF!</v>
      </c>
      <c r="K192" s="5" t="str">
        <f t="shared" si="13"/>
        <v>06 1 00 00000</v>
      </c>
      <c r="L192" s="252" t="e">
        <f>VLOOKUP(O192,#REF!,2,0)</f>
        <v>#REF!</v>
      </c>
      <c r="M192" s="5"/>
      <c r="N192" s="6"/>
      <c r="O192" s="12" t="s">
        <v>513</v>
      </c>
      <c r="P192" s="7" t="b">
        <f t="shared" si="12"/>
        <v>1</v>
      </c>
      <c r="Q192" s="7" t="e">
        <f t="shared" si="11"/>
        <v>#REF!</v>
      </c>
    </row>
    <row r="193" spans="1:17" s="47" customFormat="1" ht="19.5">
      <c r="A193" s="196"/>
      <c r="B193" s="196"/>
      <c r="C193" s="197"/>
      <c r="D193" s="198"/>
      <c r="E193" s="199"/>
      <c r="F193" s="159" t="s">
        <v>68</v>
      </c>
      <c r="G193" s="159" t="s">
        <v>15</v>
      </c>
      <c r="H193" s="159" t="s">
        <v>7</v>
      </c>
      <c r="I193" s="159" t="s">
        <v>13</v>
      </c>
      <c r="J193" s="29" t="e">
        <f>VLOOKUP(K193,#REF!,2,0)</f>
        <v>#REF!</v>
      </c>
      <c r="K193" s="5" t="str">
        <f>CONCATENATE(F193," ",G193," ",H193," ",I193)</f>
        <v>06 1 01 00000</v>
      </c>
      <c r="L193" s="252" t="e">
        <f>VLOOKUP(O193,#REF!,2,0)</f>
        <v>#REF!</v>
      </c>
      <c r="M193" s="5"/>
      <c r="O193" s="22" t="s">
        <v>514</v>
      </c>
      <c r="P193" s="7" t="b">
        <f t="shared" si="12"/>
        <v>1</v>
      </c>
      <c r="Q193" s="7" t="e">
        <f t="shared" si="11"/>
        <v>#REF!</v>
      </c>
    </row>
    <row r="194" spans="1:17" s="47" customFormat="1">
      <c r="A194" s="69"/>
      <c r="B194" s="69"/>
      <c r="C194" s="70"/>
      <c r="D194" s="71"/>
      <c r="E194" s="222"/>
      <c r="F194" s="15" t="s">
        <v>68</v>
      </c>
      <c r="G194" s="15" t="s">
        <v>15</v>
      </c>
      <c r="H194" s="15" t="s">
        <v>7</v>
      </c>
      <c r="I194" s="15" t="s">
        <v>1567</v>
      </c>
      <c r="J194" s="29" t="e">
        <f>VLOOKUP(K194,#REF!,2,0)</f>
        <v>#REF!</v>
      </c>
      <c r="K194" s="5" t="str">
        <f t="shared" ref="K194:K197" si="14">CONCATENATE(F194," ",G194," ",H194," ",I194)</f>
        <v>06 1 01 50200</v>
      </c>
      <c r="L194" s="252" t="e">
        <f>VLOOKUP(O194,#REF!,2,0)</f>
        <v>#REF!</v>
      </c>
      <c r="M194" s="5"/>
      <c r="O194" s="22" t="s">
        <v>1353</v>
      </c>
      <c r="P194" s="7" t="b">
        <f t="shared" si="12"/>
        <v>1</v>
      </c>
      <c r="Q194" s="7" t="e">
        <f t="shared" si="11"/>
        <v>#REF!</v>
      </c>
    </row>
    <row r="195" spans="1:17" ht="19.5" thickBot="1">
      <c r="A195" s="69"/>
      <c r="B195" s="69"/>
      <c r="C195" s="70"/>
      <c r="D195" s="71"/>
      <c r="E195" s="222"/>
      <c r="F195" s="15" t="s">
        <v>68</v>
      </c>
      <c r="G195" s="15" t="s">
        <v>15</v>
      </c>
      <c r="H195" s="15" t="s">
        <v>7</v>
      </c>
      <c r="I195" s="15" t="s">
        <v>1568</v>
      </c>
      <c r="J195" s="29" t="e">
        <f>VLOOKUP(K195,#REF!,2,0)</f>
        <v>#REF!</v>
      </c>
      <c r="K195" s="5" t="str">
        <f t="shared" si="14"/>
        <v>06 1 01 70200</v>
      </c>
      <c r="L195" s="252" t="e">
        <f>VLOOKUP(O195,#REF!,2,0)</f>
        <v>#REF!</v>
      </c>
      <c r="N195" s="47"/>
      <c r="O195" s="45" t="s">
        <v>1354</v>
      </c>
      <c r="P195" s="7" t="b">
        <f t="shared" si="12"/>
        <v>1</v>
      </c>
      <c r="Q195" s="7" t="e">
        <f t="shared" si="11"/>
        <v>#REF!</v>
      </c>
    </row>
    <row r="196" spans="1:17" s="27" customFormat="1" ht="38.25" thickBot="1">
      <c r="A196" s="69" t="s">
        <v>68</v>
      </c>
      <c r="B196" s="69" t="s">
        <v>15</v>
      </c>
      <c r="C196" s="69" t="s">
        <v>515</v>
      </c>
      <c r="D196" s="71" t="s">
        <v>516</v>
      </c>
      <c r="E196" s="77" t="s">
        <v>517</v>
      </c>
      <c r="F196" s="15" t="s">
        <v>68</v>
      </c>
      <c r="G196" s="15" t="s">
        <v>15</v>
      </c>
      <c r="H196" s="15" t="s">
        <v>7</v>
      </c>
      <c r="I196" s="15" t="s">
        <v>518</v>
      </c>
      <c r="J196" s="29" t="e">
        <f>VLOOKUP(K196,#REF!,2,0)</f>
        <v>#REF!</v>
      </c>
      <c r="K196" s="5" t="str">
        <f t="shared" si="14"/>
        <v>06 1 01 90030</v>
      </c>
      <c r="L196" s="252" t="e">
        <f>VLOOKUP(O196,#REF!,2,0)</f>
        <v>#REF!</v>
      </c>
      <c r="M196" s="5"/>
      <c r="N196" s="6"/>
      <c r="O196" s="45" t="s">
        <v>519</v>
      </c>
      <c r="P196" s="7" t="b">
        <f t="shared" si="12"/>
        <v>1</v>
      </c>
      <c r="Q196" s="7" t="e">
        <f t="shared" si="11"/>
        <v>#REF!</v>
      </c>
    </row>
    <row r="197" spans="1:17" s="48" customFormat="1" ht="64.5" customHeight="1" thickBot="1">
      <c r="A197" s="69"/>
      <c r="B197" s="69"/>
      <c r="C197" s="69"/>
      <c r="D197" s="71"/>
      <c r="E197" s="77"/>
      <c r="F197" s="15" t="s">
        <v>68</v>
      </c>
      <c r="G197" s="15" t="s">
        <v>15</v>
      </c>
      <c r="H197" s="15" t="s">
        <v>7</v>
      </c>
      <c r="I197" s="15" t="s">
        <v>1569</v>
      </c>
      <c r="J197" s="29" t="e">
        <f>VLOOKUP(K197,#REF!,2,0)</f>
        <v>#REF!</v>
      </c>
      <c r="K197" s="5" t="str">
        <f t="shared" si="14"/>
        <v>06 1 01 L0200</v>
      </c>
      <c r="L197" s="252" t="e">
        <f>VLOOKUP(O197,#REF!,2,0)</f>
        <v>#REF!</v>
      </c>
      <c r="M197" s="5"/>
      <c r="N197" s="27"/>
      <c r="O197" s="45" t="s">
        <v>1355</v>
      </c>
      <c r="P197" s="7" t="b">
        <f t="shared" si="12"/>
        <v>1</v>
      </c>
      <c r="Q197" s="7" t="e">
        <f t="shared" si="11"/>
        <v>#REF!</v>
      </c>
    </row>
    <row r="198" spans="1:17" ht="104.25" customHeight="1" thickBot="1">
      <c r="A198" s="81" t="s">
        <v>68</v>
      </c>
      <c r="B198" s="81" t="s">
        <v>94</v>
      </c>
      <c r="C198" s="82" t="s">
        <v>9</v>
      </c>
      <c r="D198" s="83" t="s">
        <v>520</v>
      </c>
      <c r="E198" s="162" t="s">
        <v>521</v>
      </c>
      <c r="F198" s="25" t="s">
        <v>68</v>
      </c>
      <c r="G198" s="25" t="s">
        <v>94</v>
      </c>
      <c r="H198" s="25" t="s">
        <v>12</v>
      </c>
      <c r="I198" s="25" t="s">
        <v>13</v>
      </c>
      <c r="J198" s="164" t="s">
        <v>1356</v>
      </c>
      <c r="L198" s="252" t="e">
        <f>VLOOKUP(O198,#REF!,2,0)</f>
        <v>#REF!</v>
      </c>
      <c r="N198" s="27"/>
      <c r="O198" s="45"/>
      <c r="P198" s="7" t="b">
        <f t="shared" si="12"/>
        <v>1</v>
      </c>
      <c r="Q198" s="7" t="e">
        <f t="shared" si="11"/>
        <v>#REF!</v>
      </c>
    </row>
    <row r="199" spans="1:17" s="49" customFormat="1" ht="116.25" customHeight="1" thickBot="1">
      <c r="A199" s="196"/>
      <c r="B199" s="196"/>
      <c r="C199" s="197"/>
      <c r="D199" s="198"/>
      <c r="E199" s="199"/>
      <c r="F199" s="159" t="s">
        <v>68</v>
      </c>
      <c r="G199" s="159" t="s">
        <v>94</v>
      </c>
      <c r="H199" s="159" t="s">
        <v>7</v>
      </c>
      <c r="I199" s="159" t="s">
        <v>13</v>
      </c>
      <c r="J199" s="225" t="e">
        <f>VLOOKUP(K199,#REF!,2,0)</f>
        <v>#REF!</v>
      </c>
      <c r="K199" s="5" t="str">
        <f>CONCATENATE(F199," ",G199," ",H199," ",I199)</f>
        <v>06 2 01 00000</v>
      </c>
      <c r="L199" s="252" t="e">
        <f>VLOOKUP(O199,#REF!,2,0)</f>
        <v>#REF!</v>
      </c>
      <c r="M199" s="5"/>
      <c r="N199" s="27"/>
      <c r="O199" s="22" t="s">
        <v>1357</v>
      </c>
      <c r="P199" s="7" t="b">
        <f t="shared" si="12"/>
        <v>1</v>
      </c>
      <c r="Q199" s="7" t="e">
        <f t="shared" si="11"/>
        <v>#REF!</v>
      </c>
    </row>
    <row r="200" spans="1:17" s="49" customFormat="1" ht="19.5" thickBot="1">
      <c r="A200" s="69"/>
      <c r="B200" s="69"/>
      <c r="C200" s="69"/>
      <c r="D200" s="69"/>
      <c r="E200" s="77"/>
      <c r="F200" s="30" t="s">
        <v>68</v>
      </c>
      <c r="G200" s="30" t="s">
        <v>94</v>
      </c>
      <c r="H200" s="30" t="s">
        <v>7</v>
      </c>
      <c r="I200" s="30" t="s">
        <v>1570</v>
      </c>
      <c r="J200" s="29" t="e">
        <f>VLOOKUP(K200,#REF!,2,0)</f>
        <v>#REF!</v>
      </c>
      <c r="K200" s="5" t="str">
        <f t="shared" ref="K200:K263" si="15">CONCATENATE(F200," ",G200," ",H200," ",I200)</f>
        <v>06 2 01 09502</v>
      </c>
      <c r="L200" s="252" t="e">
        <f>VLOOKUP(O200,#REF!,2,0)</f>
        <v>#REF!</v>
      </c>
      <c r="M200" s="5"/>
      <c r="N200" s="27"/>
      <c r="O200" s="22" t="s">
        <v>1359</v>
      </c>
      <c r="P200" s="7" t="b">
        <f t="shared" si="12"/>
        <v>1</v>
      </c>
      <c r="Q200" s="7" t="e">
        <f t="shared" ref="Q200:Q263" si="16">J200=L200</f>
        <v>#REF!</v>
      </c>
    </row>
    <row r="201" spans="1:17" s="49" customFormat="1" ht="51" customHeight="1" thickBot="1">
      <c r="A201" s="69" t="s">
        <v>68</v>
      </c>
      <c r="B201" s="69" t="s">
        <v>94</v>
      </c>
      <c r="C201" s="69" t="s">
        <v>523</v>
      </c>
      <c r="D201" s="69" t="s">
        <v>524</v>
      </c>
      <c r="E201" s="77" t="s">
        <v>525</v>
      </c>
      <c r="F201" s="30" t="s">
        <v>68</v>
      </c>
      <c r="G201" s="30" t="s">
        <v>94</v>
      </c>
      <c r="H201" s="30" t="s">
        <v>7</v>
      </c>
      <c r="I201" s="30" t="s">
        <v>1571</v>
      </c>
      <c r="J201" s="29" t="e">
        <f>VLOOKUP(K201,#REF!,2,0)</f>
        <v>#REF!</v>
      </c>
      <c r="K201" s="5" t="str">
        <f t="shared" si="15"/>
        <v>06 2 01 09602</v>
      </c>
      <c r="L201" s="252" t="e">
        <f>VLOOKUP(O201,#REF!,2,0)</f>
        <v>#REF!</v>
      </c>
      <c r="M201" s="5"/>
      <c r="N201" s="27"/>
      <c r="O201" s="124" t="s">
        <v>1361</v>
      </c>
      <c r="P201" s="7" t="b">
        <f t="shared" si="12"/>
        <v>1</v>
      </c>
      <c r="Q201" s="7" t="e">
        <f t="shared" si="16"/>
        <v>#REF!</v>
      </c>
    </row>
    <row r="202" spans="1:17" s="49" customFormat="1" ht="54" customHeight="1">
      <c r="A202" s="69"/>
      <c r="B202" s="69"/>
      <c r="C202" s="69"/>
      <c r="D202" s="69"/>
      <c r="E202" s="77"/>
      <c r="F202" s="30" t="s">
        <v>68</v>
      </c>
      <c r="G202" s="30" t="s">
        <v>94</v>
      </c>
      <c r="H202" s="30" t="s">
        <v>7</v>
      </c>
      <c r="I202" s="30" t="s">
        <v>1572</v>
      </c>
      <c r="J202" s="29" t="e">
        <f>VLOOKUP(K202,#REF!,2,0)</f>
        <v>#REF!</v>
      </c>
      <c r="K202" s="5" t="str">
        <f t="shared" si="15"/>
        <v>06 2 01 76580</v>
      </c>
      <c r="L202" s="252" t="e">
        <f>VLOOKUP(O202,#REF!,2,0)</f>
        <v>#REF!</v>
      </c>
      <c r="M202" s="5"/>
      <c r="N202" s="6"/>
      <c r="O202" s="122" t="s">
        <v>1363</v>
      </c>
      <c r="P202" s="7" t="b">
        <f t="shared" si="12"/>
        <v>1</v>
      </c>
      <c r="Q202" s="7" t="e">
        <f t="shared" si="16"/>
        <v>#REF!</v>
      </c>
    </row>
    <row r="203" spans="1:17" s="49" customFormat="1">
      <c r="A203" s="69"/>
      <c r="B203" s="69"/>
      <c r="C203" s="69"/>
      <c r="D203" s="69"/>
      <c r="E203" s="77"/>
      <c r="F203" s="30" t="s">
        <v>68</v>
      </c>
      <c r="G203" s="30" t="s">
        <v>94</v>
      </c>
      <c r="H203" s="30" t="s">
        <v>7</v>
      </c>
      <c r="I203" s="30" t="s">
        <v>1573</v>
      </c>
      <c r="J203" s="29" t="e">
        <f>VLOOKUP(K203,#REF!,2,0)</f>
        <v>#REF!</v>
      </c>
      <c r="K203" s="5" t="str">
        <f t="shared" si="15"/>
        <v>06 2 01 76910</v>
      </c>
      <c r="L203" s="252" t="e">
        <f>VLOOKUP(O203,#REF!,2,0)</f>
        <v>#REF!</v>
      </c>
      <c r="M203" s="5"/>
      <c r="N203" s="6"/>
      <c r="O203" s="122" t="s">
        <v>1365</v>
      </c>
      <c r="P203" s="7" t="b">
        <f t="shared" si="12"/>
        <v>1</v>
      </c>
      <c r="Q203" s="7" t="e">
        <f t="shared" si="16"/>
        <v>#REF!</v>
      </c>
    </row>
    <row r="204" spans="1:17" s="49" customFormat="1">
      <c r="A204" s="69"/>
      <c r="B204" s="69"/>
      <c r="C204" s="69"/>
      <c r="D204" s="69"/>
      <c r="E204" s="77"/>
      <c r="F204" s="30" t="s">
        <v>68</v>
      </c>
      <c r="G204" s="30" t="s">
        <v>94</v>
      </c>
      <c r="H204" s="30" t="s">
        <v>7</v>
      </c>
      <c r="I204" s="30" t="s">
        <v>1574</v>
      </c>
      <c r="J204" s="29" t="e">
        <f>VLOOKUP(K204,#REF!,2,0)</f>
        <v>#REF!</v>
      </c>
      <c r="K204" s="5" t="str">
        <f t="shared" si="15"/>
        <v>06 2 01 S6910</v>
      </c>
      <c r="L204" s="252" t="e">
        <f>VLOOKUP(O204,#REF!,2,0)</f>
        <v>#REF!</v>
      </c>
      <c r="M204" s="5"/>
      <c r="N204" s="6"/>
      <c r="O204" s="122" t="s">
        <v>1366</v>
      </c>
      <c r="P204" s="7" t="b">
        <f t="shared" si="12"/>
        <v>1</v>
      </c>
      <c r="Q204" s="7" t="e">
        <f t="shared" si="16"/>
        <v>#REF!</v>
      </c>
    </row>
    <row r="205" spans="1:17" s="49" customFormat="1" ht="76.5" customHeight="1">
      <c r="A205" s="78" t="s">
        <v>73</v>
      </c>
      <c r="B205" s="78" t="s">
        <v>8</v>
      </c>
      <c r="C205" s="79" t="s">
        <v>9</v>
      </c>
      <c r="D205" s="80" t="s">
        <v>526</v>
      </c>
      <c r="E205" s="95" t="s">
        <v>527</v>
      </c>
      <c r="F205" s="9" t="s">
        <v>73</v>
      </c>
      <c r="G205" s="9" t="s">
        <v>8</v>
      </c>
      <c r="H205" s="9" t="s">
        <v>12</v>
      </c>
      <c r="I205" s="9" t="s">
        <v>13</v>
      </c>
      <c r="J205" s="136" t="e">
        <f>VLOOKUP(K205,#REF!,2,0)</f>
        <v>#REF!</v>
      </c>
      <c r="K205" s="5" t="str">
        <f t="shared" si="15"/>
        <v>07 0 00 00000</v>
      </c>
      <c r="L205" s="252" t="e">
        <f>VLOOKUP(O205,#REF!,2,0)</f>
        <v>#REF!</v>
      </c>
      <c r="M205" s="5"/>
      <c r="N205" s="6"/>
      <c r="O205" s="11" t="s">
        <v>528</v>
      </c>
      <c r="P205" s="7" t="b">
        <f t="shared" si="12"/>
        <v>1</v>
      </c>
      <c r="Q205" s="7" t="e">
        <f t="shared" si="16"/>
        <v>#REF!</v>
      </c>
    </row>
    <row r="206" spans="1:17" s="49" customFormat="1" ht="56.25">
      <c r="A206" s="81" t="s">
        <v>73</v>
      </c>
      <c r="B206" s="81" t="s">
        <v>15</v>
      </c>
      <c r="C206" s="82" t="s">
        <v>9</v>
      </c>
      <c r="D206" s="83" t="s">
        <v>529</v>
      </c>
      <c r="E206" s="96" t="s">
        <v>530</v>
      </c>
      <c r="F206" s="25" t="s">
        <v>73</v>
      </c>
      <c r="G206" s="25" t="s">
        <v>15</v>
      </c>
      <c r="H206" s="25" t="s">
        <v>12</v>
      </c>
      <c r="I206" s="25" t="s">
        <v>13</v>
      </c>
      <c r="J206" s="223" t="e">
        <f>VLOOKUP(K206,#REF!,2,0)</f>
        <v>#REF!</v>
      </c>
      <c r="K206" s="5" t="str">
        <f t="shared" si="15"/>
        <v>07 1 00 00000</v>
      </c>
      <c r="L206" s="252" t="e">
        <f>VLOOKUP(O206,#REF!,2,0)</f>
        <v>#REF!</v>
      </c>
      <c r="M206" s="5"/>
      <c r="N206" s="6"/>
      <c r="O206" s="12" t="s">
        <v>531</v>
      </c>
      <c r="P206" s="7" t="b">
        <f t="shared" si="12"/>
        <v>1</v>
      </c>
      <c r="Q206" s="7" t="e">
        <f t="shared" si="16"/>
        <v>#REF!</v>
      </c>
    </row>
    <row r="207" spans="1:17" s="49" customFormat="1" ht="19.5">
      <c r="A207" s="181"/>
      <c r="B207" s="181"/>
      <c r="C207" s="182"/>
      <c r="D207" s="183"/>
      <c r="E207" s="187"/>
      <c r="F207" s="159" t="s">
        <v>73</v>
      </c>
      <c r="G207" s="159" t="s">
        <v>15</v>
      </c>
      <c r="H207" s="159" t="s">
        <v>7</v>
      </c>
      <c r="I207" s="159" t="s">
        <v>13</v>
      </c>
      <c r="J207" s="224" t="e">
        <f>VLOOKUP(K207,#REF!,2,0)</f>
        <v>#REF!</v>
      </c>
      <c r="K207" s="5" t="str">
        <f t="shared" si="15"/>
        <v>07 1 01 00000</v>
      </c>
      <c r="L207" s="252" t="e">
        <f>VLOOKUP(O207,#REF!,2,0)</f>
        <v>#REF!</v>
      </c>
      <c r="M207" s="5"/>
      <c r="N207" s="6"/>
      <c r="O207" s="45" t="s">
        <v>532</v>
      </c>
      <c r="P207" s="7" t="b">
        <f t="shared" si="12"/>
        <v>1</v>
      </c>
      <c r="Q207" s="7" t="e">
        <f t="shared" si="16"/>
        <v>#REF!</v>
      </c>
    </row>
    <row r="208" spans="1:17" s="49" customFormat="1" ht="37.5">
      <c r="A208" s="69" t="s">
        <v>73</v>
      </c>
      <c r="B208" s="69">
        <v>1</v>
      </c>
      <c r="C208" s="69" t="s">
        <v>9</v>
      </c>
      <c r="D208" s="69" t="s">
        <v>533</v>
      </c>
      <c r="E208" s="77" t="s">
        <v>534</v>
      </c>
      <c r="F208" s="15" t="s">
        <v>73</v>
      </c>
      <c r="G208" s="15" t="s">
        <v>15</v>
      </c>
      <c r="H208" s="15" t="s">
        <v>7</v>
      </c>
      <c r="I208" s="15" t="s">
        <v>535</v>
      </c>
      <c r="J208" s="134" t="e">
        <f>VLOOKUP(K208,#REF!,2,0)</f>
        <v>#REF!</v>
      </c>
      <c r="K208" s="5" t="str">
        <f t="shared" si="15"/>
        <v>07 1 01 20060</v>
      </c>
      <c r="L208" s="252" t="e">
        <f>VLOOKUP(O208,#REF!,2,0)</f>
        <v>#REF!</v>
      </c>
      <c r="M208" s="5"/>
      <c r="N208" s="6"/>
      <c r="O208" s="45" t="s">
        <v>536</v>
      </c>
      <c r="P208" s="7" t="b">
        <f t="shared" si="12"/>
        <v>1</v>
      </c>
      <c r="Q208" s="7" t="e">
        <f t="shared" si="16"/>
        <v>#REF!</v>
      </c>
    </row>
    <row r="209" spans="1:17" s="49" customFormat="1">
      <c r="A209" s="69"/>
      <c r="B209" s="69"/>
      <c r="C209" s="69"/>
      <c r="D209" s="69"/>
      <c r="E209" s="77"/>
      <c r="F209" s="15" t="s">
        <v>73</v>
      </c>
      <c r="G209" s="15" t="s">
        <v>15</v>
      </c>
      <c r="H209" s="15" t="s">
        <v>7</v>
      </c>
      <c r="I209" s="15" t="s">
        <v>537</v>
      </c>
      <c r="J209" s="134" t="e">
        <f>VLOOKUP(K209,#REF!,2,0)</f>
        <v>#REF!</v>
      </c>
      <c r="K209" s="5" t="str">
        <f t="shared" si="15"/>
        <v>07 1 01 21130</v>
      </c>
      <c r="L209" s="252" t="e">
        <f>VLOOKUP(O209,#REF!,2,0)</f>
        <v>#REF!</v>
      </c>
      <c r="M209" s="5"/>
      <c r="N209" s="6"/>
      <c r="O209" s="45" t="s">
        <v>538</v>
      </c>
      <c r="P209" s="7" t="b">
        <f t="shared" si="12"/>
        <v>1</v>
      </c>
      <c r="Q209" s="7" t="e">
        <f t="shared" si="16"/>
        <v>#REF!</v>
      </c>
    </row>
    <row r="210" spans="1:17" s="49" customFormat="1" ht="123" customHeight="1">
      <c r="A210" s="81" t="s">
        <v>73</v>
      </c>
      <c r="B210" s="81" t="s">
        <v>94</v>
      </c>
      <c r="C210" s="82" t="s">
        <v>9</v>
      </c>
      <c r="D210" s="83" t="s">
        <v>539</v>
      </c>
      <c r="E210" s="96" t="s">
        <v>540</v>
      </c>
      <c r="F210" s="25" t="s">
        <v>73</v>
      </c>
      <c r="G210" s="25" t="s">
        <v>94</v>
      </c>
      <c r="H210" s="25" t="s">
        <v>12</v>
      </c>
      <c r="I210" s="25" t="s">
        <v>13</v>
      </c>
      <c r="J210" s="170" t="e">
        <f>VLOOKUP(K210,#REF!,2,0)</f>
        <v>#REF!</v>
      </c>
      <c r="K210" s="5" t="str">
        <f t="shared" si="15"/>
        <v>07 2 00 00000</v>
      </c>
      <c r="L210" s="252" t="e">
        <f>VLOOKUP(O210,#REF!,2,0)</f>
        <v>#REF!</v>
      </c>
      <c r="M210" s="5"/>
      <c r="N210" s="6"/>
      <c r="O210" s="12" t="s">
        <v>541</v>
      </c>
      <c r="P210" s="7" t="b">
        <f t="shared" si="12"/>
        <v>1</v>
      </c>
      <c r="Q210" s="7" t="e">
        <f t="shared" si="16"/>
        <v>#REF!</v>
      </c>
    </row>
    <row r="211" spans="1:17" s="49" customFormat="1" ht="19.5">
      <c r="A211" s="196"/>
      <c r="B211" s="196"/>
      <c r="C211" s="197"/>
      <c r="D211" s="198"/>
      <c r="E211" s="199"/>
      <c r="F211" s="159" t="s">
        <v>73</v>
      </c>
      <c r="G211" s="159" t="s">
        <v>94</v>
      </c>
      <c r="H211" s="159" t="s">
        <v>7</v>
      </c>
      <c r="I211" s="159" t="s">
        <v>13</v>
      </c>
      <c r="J211" s="200" t="e">
        <f>VLOOKUP(K211,#REF!,2,0)</f>
        <v>#REF!</v>
      </c>
      <c r="K211" s="5" t="str">
        <f t="shared" si="15"/>
        <v>07 2 01 00000</v>
      </c>
      <c r="L211" s="252" t="e">
        <f>VLOOKUP(O211,#REF!,2,0)</f>
        <v>#REF!</v>
      </c>
      <c r="M211" s="5"/>
      <c r="N211" s="6"/>
      <c r="O211" s="45" t="s">
        <v>542</v>
      </c>
      <c r="P211" s="7" t="b">
        <f t="shared" si="12"/>
        <v>1</v>
      </c>
      <c r="Q211" s="7" t="e">
        <f t="shared" si="16"/>
        <v>#REF!</v>
      </c>
    </row>
    <row r="212" spans="1:17" s="49" customFormat="1" ht="37.5">
      <c r="A212" s="69" t="s">
        <v>73</v>
      </c>
      <c r="B212" s="69" t="s">
        <v>94</v>
      </c>
      <c r="C212" s="69" t="s">
        <v>543</v>
      </c>
      <c r="D212" s="69" t="s">
        <v>544</v>
      </c>
      <c r="E212" s="77" t="s">
        <v>43</v>
      </c>
      <c r="F212" s="15" t="s">
        <v>73</v>
      </c>
      <c r="G212" s="15" t="s">
        <v>94</v>
      </c>
      <c r="H212" s="15" t="s">
        <v>7</v>
      </c>
      <c r="I212" s="30" t="s">
        <v>22</v>
      </c>
      <c r="J212" s="166" t="e">
        <f>VLOOKUP(K212,#REF!,2,0)</f>
        <v>#REF!</v>
      </c>
      <c r="K212" s="5" t="str">
        <f t="shared" si="15"/>
        <v>07 2 01 11010</v>
      </c>
      <c r="L212" s="252" t="e">
        <f>VLOOKUP(O212,#REF!,2,0)</f>
        <v>#REF!</v>
      </c>
      <c r="M212" s="5"/>
      <c r="N212" s="6"/>
      <c r="O212" s="45" t="s">
        <v>545</v>
      </c>
      <c r="P212" s="7" t="b">
        <f t="shared" si="12"/>
        <v>1</v>
      </c>
      <c r="Q212" s="7" t="e">
        <f t="shared" si="16"/>
        <v>#REF!</v>
      </c>
    </row>
    <row r="213" spans="1:17" s="49" customFormat="1" ht="63.75" customHeight="1">
      <c r="A213" s="69"/>
      <c r="B213" s="69"/>
      <c r="C213" s="69"/>
      <c r="D213" s="69"/>
      <c r="E213" s="77"/>
      <c r="F213" s="15" t="s">
        <v>73</v>
      </c>
      <c r="G213" s="15" t="s">
        <v>94</v>
      </c>
      <c r="H213" s="15" t="s">
        <v>7</v>
      </c>
      <c r="I213" s="30" t="s">
        <v>1539</v>
      </c>
      <c r="J213" s="166" t="e">
        <f>VLOOKUP(K213,#REF!,2,0)</f>
        <v>#REF!</v>
      </c>
      <c r="K213" s="5" t="str">
        <f t="shared" si="15"/>
        <v>07 2 01 77080</v>
      </c>
      <c r="L213" s="252" t="e">
        <f>VLOOKUP(O213,#REF!,2,0)</f>
        <v>#REF!</v>
      </c>
      <c r="M213" s="5"/>
      <c r="N213" s="6"/>
      <c r="O213" s="45" t="s">
        <v>1370</v>
      </c>
      <c r="P213" s="7" t="b">
        <f t="shared" ref="P213:P227" si="17">K213=O213</f>
        <v>1</v>
      </c>
      <c r="Q213" s="7" t="e">
        <f t="shared" si="16"/>
        <v>#REF!</v>
      </c>
    </row>
    <row r="214" spans="1:17" s="49" customFormat="1" ht="55.5" customHeight="1">
      <c r="A214" s="69"/>
      <c r="B214" s="69"/>
      <c r="C214" s="69"/>
      <c r="D214" s="69"/>
      <c r="E214" s="77"/>
      <c r="F214" s="15" t="s">
        <v>73</v>
      </c>
      <c r="G214" s="15" t="s">
        <v>94</v>
      </c>
      <c r="H214" s="15" t="s">
        <v>7</v>
      </c>
      <c r="I214" s="30" t="s">
        <v>1536</v>
      </c>
      <c r="J214" s="166" t="e">
        <f>VLOOKUP(K214,#REF!,2,0)</f>
        <v>#REF!</v>
      </c>
      <c r="K214" s="5" t="str">
        <f t="shared" si="15"/>
        <v>07 2 01 77250</v>
      </c>
      <c r="L214" s="252" t="e">
        <f>VLOOKUP(O214,#REF!,2,0)</f>
        <v>#REF!</v>
      </c>
      <c r="M214" s="5"/>
      <c r="N214" s="6"/>
      <c r="O214" s="45" t="s">
        <v>1371</v>
      </c>
      <c r="P214" s="7" t="b">
        <f t="shared" si="17"/>
        <v>1</v>
      </c>
      <c r="Q214" s="7" t="e">
        <f t="shared" si="16"/>
        <v>#REF!</v>
      </c>
    </row>
    <row r="215" spans="1:17" s="49" customFormat="1">
      <c r="A215" s="69"/>
      <c r="B215" s="69"/>
      <c r="C215" s="69"/>
      <c r="D215" s="69"/>
      <c r="E215" s="77"/>
      <c r="F215" s="15" t="s">
        <v>73</v>
      </c>
      <c r="G215" s="15" t="s">
        <v>94</v>
      </c>
      <c r="H215" s="15" t="s">
        <v>7</v>
      </c>
      <c r="I215" s="30" t="s">
        <v>1540</v>
      </c>
      <c r="J215" s="166" t="e">
        <f>VLOOKUP(K215,#REF!,2,0)</f>
        <v>#REF!</v>
      </c>
      <c r="K215" s="5" t="str">
        <f t="shared" si="15"/>
        <v>07 2 01 S7080</v>
      </c>
      <c r="L215" s="252" t="e">
        <f>VLOOKUP(O215,#REF!,2,0)</f>
        <v>#REF!</v>
      </c>
      <c r="M215" s="5"/>
      <c r="N215" s="6"/>
      <c r="O215" s="45" t="s">
        <v>1372</v>
      </c>
      <c r="P215" s="7" t="b">
        <f t="shared" si="17"/>
        <v>1</v>
      </c>
      <c r="Q215" s="7" t="e">
        <f t="shared" si="16"/>
        <v>#REF!</v>
      </c>
    </row>
    <row r="216" spans="1:17" s="49" customFormat="1" ht="19.5">
      <c r="A216" s="196"/>
      <c r="B216" s="196"/>
      <c r="C216" s="197"/>
      <c r="D216" s="198"/>
      <c r="E216" s="199"/>
      <c r="F216" s="159" t="s">
        <v>73</v>
      </c>
      <c r="G216" s="159" t="s">
        <v>94</v>
      </c>
      <c r="H216" s="159" t="s">
        <v>37</v>
      </c>
      <c r="I216" s="159" t="s">
        <v>13</v>
      </c>
      <c r="J216" s="200" t="e">
        <f>VLOOKUP(K216,#REF!,2,0)</f>
        <v>#REF!</v>
      </c>
      <c r="K216" s="5" t="str">
        <f t="shared" si="15"/>
        <v>07 2 02 00000</v>
      </c>
      <c r="L216" s="252" t="e">
        <f>VLOOKUP(O216,#REF!,2,0)</f>
        <v>#REF!</v>
      </c>
      <c r="M216" s="5"/>
      <c r="N216" s="6"/>
      <c r="O216" s="45" t="s">
        <v>546</v>
      </c>
      <c r="P216" s="7" t="b">
        <f t="shared" si="17"/>
        <v>1</v>
      </c>
      <c r="Q216" s="7" t="e">
        <f t="shared" si="16"/>
        <v>#REF!</v>
      </c>
    </row>
    <row r="217" spans="1:17" s="49" customFormat="1" ht="37.5">
      <c r="A217" s="69" t="s">
        <v>73</v>
      </c>
      <c r="B217" s="69" t="s">
        <v>94</v>
      </c>
      <c r="C217" s="69" t="s">
        <v>547</v>
      </c>
      <c r="D217" s="69" t="s">
        <v>548</v>
      </c>
      <c r="E217" s="77" t="s">
        <v>549</v>
      </c>
      <c r="F217" s="15" t="s">
        <v>73</v>
      </c>
      <c r="G217" s="15" t="s">
        <v>94</v>
      </c>
      <c r="H217" s="15" t="s">
        <v>37</v>
      </c>
      <c r="I217" s="30" t="s">
        <v>22</v>
      </c>
      <c r="J217" s="166" t="e">
        <f>VLOOKUP(K217,#REF!,2,0)</f>
        <v>#REF!</v>
      </c>
      <c r="K217" s="5" t="str">
        <f t="shared" si="15"/>
        <v>07 2 02 11010</v>
      </c>
      <c r="L217" s="252" t="e">
        <f>VLOOKUP(O217,#REF!,2,0)</f>
        <v>#REF!</v>
      </c>
      <c r="M217" s="5"/>
      <c r="N217" s="6"/>
      <c r="O217" s="45" t="s">
        <v>550</v>
      </c>
      <c r="P217" s="7" t="b">
        <f t="shared" si="17"/>
        <v>1</v>
      </c>
      <c r="Q217" s="7" t="e">
        <f t="shared" si="16"/>
        <v>#REF!</v>
      </c>
    </row>
    <row r="218" spans="1:17" s="49" customFormat="1" ht="19.5">
      <c r="A218" s="196"/>
      <c r="B218" s="196"/>
      <c r="C218" s="197"/>
      <c r="D218" s="198"/>
      <c r="E218" s="199"/>
      <c r="F218" s="159" t="s">
        <v>73</v>
      </c>
      <c r="G218" s="159" t="s">
        <v>94</v>
      </c>
      <c r="H218" s="159" t="s">
        <v>48</v>
      </c>
      <c r="I218" s="159" t="s">
        <v>13</v>
      </c>
      <c r="J218" s="200" t="e">
        <f>VLOOKUP(K218,#REF!,2,0)</f>
        <v>#REF!</v>
      </c>
      <c r="K218" s="5" t="str">
        <f t="shared" si="15"/>
        <v>07 2 03 00000</v>
      </c>
      <c r="L218" s="252" t="e">
        <f>VLOOKUP(O218,#REF!,2,0)</f>
        <v>#REF!</v>
      </c>
      <c r="M218" s="5"/>
      <c r="N218" s="6"/>
      <c r="O218" s="45" t="s">
        <v>551</v>
      </c>
      <c r="P218" s="7" t="b">
        <f t="shared" si="17"/>
        <v>1</v>
      </c>
      <c r="Q218" s="7" t="e">
        <f t="shared" si="16"/>
        <v>#REF!</v>
      </c>
    </row>
    <row r="219" spans="1:17" s="49" customFormat="1" ht="63.75" customHeight="1">
      <c r="A219" s="69" t="s">
        <v>73</v>
      </c>
      <c r="B219" s="69" t="s">
        <v>94</v>
      </c>
      <c r="C219" s="69" t="s">
        <v>552</v>
      </c>
      <c r="D219" s="69" t="s">
        <v>553</v>
      </c>
      <c r="E219" s="77" t="s">
        <v>554</v>
      </c>
      <c r="F219" s="15" t="s">
        <v>73</v>
      </c>
      <c r="G219" s="15" t="s">
        <v>94</v>
      </c>
      <c r="H219" s="15" t="s">
        <v>48</v>
      </c>
      <c r="I219" s="30" t="s">
        <v>22</v>
      </c>
      <c r="J219" s="16" t="e">
        <f>VLOOKUP(K219,#REF!,2,0)</f>
        <v>#REF!</v>
      </c>
      <c r="K219" s="5" t="str">
        <f t="shared" si="15"/>
        <v>07 2 03 11010</v>
      </c>
      <c r="L219" s="252" t="e">
        <f>VLOOKUP(O219,#REF!,2,0)</f>
        <v>#REF!</v>
      </c>
      <c r="M219" s="5"/>
      <c r="N219" s="6"/>
      <c r="O219" s="45" t="s">
        <v>555</v>
      </c>
      <c r="P219" s="7" t="b">
        <f t="shared" si="17"/>
        <v>1</v>
      </c>
      <c r="Q219" s="7" t="e">
        <f t="shared" si="16"/>
        <v>#REF!</v>
      </c>
    </row>
    <row r="220" spans="1:17" s="49" customFormat="1" ht="19.5">
      <c r="A220" s="196"/>
      <c r="B220" s="196"/>
      <c r="C220" s="197"/>
      <c r="D220" s="198"/>
      <c r="E220" s="199"/>
      <c r="F220" s="159" t="s">
        <v>73</v>
      </c>
      <c r="G220" s="159" t="s">
        <v>94</v>
      </c>
      <c r="H220" s="159" t="s">
        <v>53</v>
      </c>
      <c r="I220" s="159" t="s">
        <v>13</v>
      </c>
      <c r="J220" s="200" t="e">
        <f>VLOOKUP(K220,#REF!,2,0)</f>
        <v>#REF!</v>
      </c>
      <c r="K220" s="5" t="str">
        <f t="shared" si="15"/>
        <v>07 2 04 00000</v>
      </c>
      <c r="L220" s="252" t="e">
        <f>VLOOKUP(O220,#REF!,2,0)</f>
        <v>#REF!</v>
      </c>
      <c r="M220" s="5"/>
      <c r="N220" s="6"/>
      <c r="O220" s="45" t="s">
        <v>556</v>
      </c>
      <c r="P220" s="7" t="b">
        <f t="shared" si="17"/>
        <v>1</v>
      </c>
      <c r="Q220" s="7" t="e">
        <f t="shared" si="16"/>
        <v>#REF!</v>
      </c>
    </row>
    <row r="221" spans="1:17" s="49" customFormat="1">
      <c r="A221" s="69" t="s">
        <v>73</v>
      </c>
      <c r="B221" s="69" t="s">
        <v>94</v>
      </c>
      <c r="C221" s="69" t="s">
        <v>557</v>
      </c>
      <c r="D221" s="69" t="s">
        <v>558</v>
      </c>
      <c r="E221" s="77" t="s">
        <v>559</v>
      </c>
      <c r="F221" s="15" t="s">
        <v>73</v>
      </c>
      <c r="G221" s="15" t="s">
        <v>94</v>
      </c>
      <c r="H221" s="15" t="s">
        <v>53</v>
      </c>
      <c r="I221" s="30" t="s">
        <v>22</v>
      </c>
      <c r="J221" s="16" t="e">
        <f>VLOOKUP(K221,#REF!,2,0)</f>
        <v>#REF!</v>
      </c>
      <c r="K221" s="5" t="str">
        <f t="shared" si="15"/>
        <v>07 2 04 11010</v>
      </c>
      <c r="L221" s="252" t="e">
        <f>VLOOKUP(O221,#REF!,2,0)</f>
        <v>#REF!</v>
      </c>
      <c r="M221" s="5"/>
      <c r="N221" s="6"/>
      <c r="O221" s="45" t="s">
        <v>560</v>
      </c>
      <c r="P221" s="7" t="b">
        <f t="shared" si="17"/>
        <v>1</v>
      </c>
      <c r="Q221" s="7" t="e">
        <f t="shared" si="16"/>
        <v>#REF!</v>
      </c>
    </row>
    <row r="222" spans="1:17" s="49" customFormat="1" ht="63.75" customHeight="1">
      <c r="A222" s="69"/>
      <c r="B222" s="69"/>
      <c r="C222" s="69"/>
      <c r="D222" s="69"/>
      <c r="E222" s="77"/>
      <c r="F222" s="15" t="s">
        <v>73</v>
      </c>
      <c r="G222" s="15" t="s">
        <v>94</v>
      </c>
      <c r="H222" s="15" t="s">
        <v>53</v>
      </c>
      <c r="I222" s="30" t="s">
        <v>1575</v>
      </c>
      <c r="J222" s="16" t="e">
        <f>VLOOKUP(K222,#REF!,2,0)</f>
        <v>#REF!</v>
      </c>
      <c r="K222" s="5" t="str">
        <f t="shared" si="15"/>
        <v>07 2 04 51440</v>
      </c>
      <c r="L222" s="252" t="e">
        <f>VLOOKUP(O222,#REF!,2,0)</f>
        <v>#REF!</v>
      </c>
      <c r="M222" s="5"/>
      <c r="N222" s="6"/>
      <c r="O222" s="45" t="s">
        <v>1377</v>
      </c>
      <c r="P222" s="7" t="b">
        <f t="shared" si="17"/>
        <v>1</v>
      </c>
      <c r="Q222" s="7" t="e">
        <f t="shared" si="16"/>
        <v>#REF!</v>
      </c>
    </row>
    <row r="223" spans="1:17" s="49" customFormat="1">
      <c r="A223" s="69"/>
      <c r="B223" s="69"/>
      <c r="C223" s="69"/>
      <c r="D223" s="69"/>
      <c r="E223" s="77"/>
      <c r="F223" s="15" t="s">
        <v>73</v>
      </c>
      <c r="G223" s="15" t="s">
        <v>94</v>
      </c>
      <c r="H223" s="15" t="s">
        <v>53</v>
      </c>
      <c r="I223" s="30" t="s">
        <v>1576</v>
      </c>
      <c r="J223" s="16" t="e">
        <f>VLOOKUP(K223,#REF!,2,0)</f>
        <v>#REF!</v>
      </c>
      <c r="K223" s="5" t="str">
        <f t="shared" si="15"/>
        <v>07 2 04 71440</v>
      </c>
      <c r="L223" s="252" t="e">
        <f>VLOOKUP(O223,#REF!,2,0)</f>
        <v>#REF!</v>
      </c>
      <c r="M223" s="5"/>
      <c r="N223" s="6"/>
      <c r="O223" s="123" t="s">
        <v>1379</v>
      </c>
      <c r="P223" s="7" t="b">
        <f t="shared" si="17"/>
        <v>1</v>
      </c>
      <c r="Q223" s="7" t="e">
        <f t="shared" si="16"/>
        <v>#REF!</v>
      </c>
    </row>
    <row r="224" spans="1:17" s="49" customFormat="1" ht="60.75" customHeight="1">
      <c r="A224" s="196"/>
      <c r="B224" s="196"/>
      <c r="C224" s="197"/>
      <c r="D224" s="198"/>
      <c r="E224" s="199"/>
      <c r="F224" s="159" t="s">
        <v>73</v>
      </c>
      <c r="G224" s="159" t="s">
        <v>94</v>
      </c>
      <c r="H224" s="159" t="s">
        <v>62</v>
      </c>
      <c r="I224" s="159" t="s">
        <v>13</v>
      </c>
      <c r="J224" s="200" t="e">
        <f>VLOOKUP(K224,#REF!,2,0)</f>
        <v>#REF!</v>
      </c>
      <c r="K224" s="5" t="str">
        <f t="shared" si="15"/>
        <v>07 2 05 00000</v>
      </c>
      <c r="L224" s="252" t="e">
        <f>VLOOKUP(O224,#REF!,2,0)</f>
        <v>#REF!</v>
      </c>
      <c r="M224" s="5"/>
      <c r="N224" s="6"/>
      <c r="O224" s="45" t="s">
        <v>561</v>
      </c>
      <c r="P224" s="7" t="b">
        <f t="shared" si="17"/>
        <v>1</v>
      </c>
      <c r="Q224" s="7" t="e">
        <f t="shared" si="16"/>
        <v>#REF!</v>
      </c>
    </row>
    <row r="225" spans="1:17" s="49" customFormat="1" ht="37.5">
      <c r="A225" s="69" t="s">
        <v>73</v>
      </c>
      <c r="B225" s="69" t="s">
        <v>94</v>
      </c>
      <c r="C225" s="69" t="s">
        <v>562</v>
      </c>
      <c r="D225" s="69" t="s">
        <v>563</v>
      </c>
      <c r="E225" s="77" t="s">
        <v>564</v>
      </c>
      <c r="F225" s="15" t="s">
        <v>73</v>
      </c>
      <c r="G225" s="15" t="s">
        <v>94</v>
      </c>
      <c r="H225" s="15" t="s">
        <v>62</v>
      </c>
      <c r="I225" s="30" t="s">
        <v>22</v>
      </c>
      <c r="J225" s="16" t="e">
        <f>VLOOKUP(K225,#REF!,2,0)</f>
        <v>#REF!</v>
      </c>
      <c r="K225" s="5" t="str">
        <f t="shared" si="15"/>
        <v>07 2 05 11010</v>
      </c>
      <c r="L225" s="252" t="e">
        <f>VLOOKUP(O225,#REF!,2,0)</f>
        <v>#REF!</v>
      </c>
      <c r="M225" s="5"/>
      <c r="N225" s="6"/>
      <c r="O225" s="45" t="s">
        <v>565</v>
      </c>
      <c r="P225" s="7" t="b">
        <f t="shared" si="17"/>
        <v>1</v>
      </c>
      <c r="Q225" s="7" t="e">
        <f t="shared" si="16"/>
        <v>#REF!</v>
      </c>
    </row>
    <row r="226" spans="1:17" s="49" customFormat="1" ht="19.5">
      <c r="A226" s="196"/>
      <c r="B226" s="196"/>
      <c r="C226" s="197"/>
      <c r="D226" s="198"/>
      <c r="E226" s="199"/>
      <c r="F226" s="159" t="s">
        <v>73</v>
      </c>
      <c r="G226" s="159" t="s">
        <v>94</v>
      </c>
      <c r="H226" s="159" t="s">
        <v>68</v>
      </c>
      <c r="I226" s="159" t="s">
        <v>13</v>
      </c>
      <c r="J226" s="200" t="e">
        <f>VLOOKUP(K226,#REF!,2,0)</f>
        <v>#REF!</v>
      </c>
      <c r="K226" s="5" t="str">
        <f t="shared" si="15"/>
        <v>07 2 06 00000</v>
      </c>
      <c r="L226" s="252" t="e">
        <f>VLOOKUP(O226,#REF!,2,0)</f>
        <v>#REF!</v>
      </c>
      <c r="M226" s="5"/>
      <c r="N226" s="6"/>
      <c r="O226" s="45" t="s">
        <v>566</v>
      </c>
      <c r="P226" s="7" t="b">
        <f t="shared" si="17"/>
        <v>1</v>
      </c>
      <c r="Q226" s="7" t="e">
        <f t="shared" si="16"/>
        <v>#REF!</v>
      </c>
    </row>
    <row r="227" spans="1:17" s="49" customFormat="1" ht="37.5">
      <c r="A227" s="69" t="s">
        <v>73</v>
      </c>
      <c r="B227" s="69" t="s">
        <v>94</v>
      </c>
      <c r="C227" s="69" t="s">
        <v>567</v>
      </c>
      <c r="D227" s="69" t="s">
        <v>568</v>
      </c>
      <c r="E227" s="77" t="s">
        <v>569</v>
      </c>
      <c r="F227" s="15" t="s">
        <v>73</v>
      </c>
      <c r="G227" s="15" t="s">
        <v>94</v>
      </c>
      <c r="H227" s="15" t="s">
        <v>68</v>
      </c>
      <c r="I227" s="15" t="s">
        <v>570</v>
      </c>
      <c r="J227" s="16" t="e">
        <f>VLOOKUP(K227,#REF!,2,0)</f>
        <v>#REF!</v>
      </c>
      <c r="K227" s="5" t="str">
        <f t="shared" si="15"/>
        <v>07 2 06 20400</v>
      </c>
      <c r="L227" s="252" t="e">
        <f>VLOOKUP(O227,#REF!,2,0)</f>
        <v>#REF!</v>
      </c>
      <c r="M227" s="5"/>
      <c r="N227" s="6"/>
      <c r="O227" s="45" t="s">
        <v>571</v>
      </c>
      <c r="P227" s="7" t="b">
        <f t="shared" si="17"/>
        <v>1</v>
      </c>
      <c r="Q227" s="7" t="e">
        <f t="shared" si="16"/>
        <v>#REF!</v>
      </c>
    </row>
    <row r="228" spans="1:17" s="49" customFormat="1" ht="151.5" customHeight="1">
      <c r="A228" s="196"/>
      <c r="B228" s="196"/>
      <c r="C228" s="197"/>
      <c r="D228" s="198"/>
      <c r="E228" s="199"/>
      <c r="F228" s="159" t="s">
        <v>73</v>
      </c>
      <c r="G228" s="159" t="s">
        <v>94</v>
      </c>
      <c r="H228" s="159" t="s">
        <v>73</v>
      </c>
      <c r="I228" s="159" t="s">
        <v>13</v>
      </c>
      <c r="J228" s="200" t="e">
        <f>VLOOKUP(K228,#REF!,2,0)</f>
        <v>#REF!</v>
      </c>
      <c r="K228" s="5" t="str">
        <f t="shared" si="15"/>
        <v>07 2 07 00000</v>
      </c>
      <c r="L228" s="252" t="e">
        <f>VLOOKUP(O228,#REF!,2,0)</f>
        <v>#REF!</v>
      </c>
      <c r="M228" s="5"/>
      <c r="N228" s="6"/>
      <c r="O228" s="45" t="s">
        <v>572</v>
      </c>
      <c r="P228" s="7" t="b">
        <f>K228=O228</f>
        <v>1</v>
      </c>
      <c r="Q228" s="7" t="e">
        <f t="shared" si="16"/>
        <v>#REF!</v>
      </c>
    </row>
    <row r="229" spans="1:17" s="49" customFormat="1" ht="56.25">
      <c r="A229" s="69" t="s">
        <v>73</v>
      </c>
      <c r="B229" s="69" t="s">
        <v>94</v>
      </c>
      <c r="C229" s="69" t="s">
        <v>573</v>
      </c>
      <c r="D229" s="69" t="s">
        <v>574</v>
      </c>
      <c r="E229" s="77" t="s">
        <v>100</v>
      </c>
      <c r="F229" s="15" t="s">
        <v>73</v>
      </c>
      <c r="G229" s="15" t="s">
        <v>94</v>
      </c>
      <c r="H229" s="15" t="s">
        <v>73</v>
      </c>
      <c r="I229" s="15" t="s">
        <v>101</v>
      </c>
      <c r="J229" s="16" t="e">
        <f>VLOOKUP(K229,#REF!,2,0)</f>
        <v>#REF!</v>
      </c>
      <c r="K229" s="5" t="str">
        <f t="shared" si="15"/>
        <v>07 2 07 40010</v>
      </c>
      <c r="L229" s="252" t="e">
        <f>VLOOKUP(O229,#REF!,2,0)</f>
        <v>#REF!</v>
      </c>
      <c r="M229" s="5"/>
      <c r="N229" s="6"/>
      <c r="O229" s="45" t="s">
        <v>576</v>
      </c>
      <c r="P229" s="7" t="b">
        <f t="shared" ref="P229:P250" si="18">K229=O229</f>
        <v>1</v>
      </c>
      <c r="Q229" s="7" t="e">
        <f t="shared" si="16"/>
        <v>#REF!</v>
      </c>
    </row>
    <row r="230" spans="1:17" s="49" customFormat="1" ht="19.5">
      <c r="A230" s="196"/>
      <c r="B230" s="196"/>
      <c r="C230" s="197"/>
      <c r="D230" s="198"/>
      <c r="E230" s="199"/>
      <c r="F230" s="159" t="s">
        <v>73</v>
      </c>
      <c r="G230" s="159" t="s">
        <v>94</v>
      </c>
      <c r="H230" s="159" t="s">
        <v>93</v>
      </c>
      <c r="I230" s="159" t="s">
        <v>13</v>
      </c>
      <c r="J230" s="201" t="e">
        <f>VLOOKUP(K230,#REF!,2,0)</f>
        <v>#REF!</v>
      </c>
      <c r="K230" s="5" t="str">
        <f t="shared" si="15"/>
        <v>07 2 08 00000</v>
      </c>
      <c r="L230" s="252" t="e">
        <f>VLOOKUP(O230,#REF!,2,0)</f>
        <v>#REF!</v>
      </c>
      <c r="M230" s="5"/>
      <c r="N230" s="6"/>
      <c r="O230" s="45" t="s">
        <v>577</v>
      </c>
      <c r="P230" s="7" t="b">
        <f t="shared" si="18"/>
        <v>1</v>
      </c>
      <c r="Q230" s="7" t="e">
        <f t="shared" si="16"/>
        <v>#REF!</v>
      </c>
    </row>
    <row r="231" spans="1:17" s="49" customFormat="1">
      <c r="A231" s="69"/>
      <c r="B231" s="69"/>
      <c r="C231" s="69"/>
      <c r="D231" s="69"/>
      <c r="E231" s="77"/>
      <c r="F231" s="15" t="s">
        <v>73</v>
      </c>
      <c r="G231" s="15" t="s">
        <v>94</v>
      </c>
      <c r="H231" s="15" t="s">
        <v>93</v>
      </c>
      <c r="I231" s="15" t="s">
        <v>578</v>
      </c>
      <c r="J231" s="134" t="e">
        <f>VLOOKUP(K231,#REF!,2,0)</f>
        <v>#REF!</v>
      </c>
      <c r="K231" s="5" t="str">
        <f t="shared" si="15"/>
        <v>07 2 08 21230</v>
      </c>
      <c r="L231" s="252" t="e">
        <f>VLOOKUP(O231,#REF!,2,0)</f>
        <v>#REF!</v>
      </c>
      <c r="M231" s="5"/>
      <c r="N231" s="6"/>
      <c r="O231" s="45" t="s">
        <v>579</v>
      </c>
      <c r="P231" s="7" t="b">
        <f t="shared" si="18"/>
        <v>1</v>
      </c>
      <c r="Q231" s="7" t="e">
        <f t="shared" si="16"/>
        <v>#REF!</v>
      </c>
    </row>
    <row r="232" spans="1:17" s="49" customFormat="1" ht="19.5">
      <c r="A232" s="196"/>
      <c r="B232" s="196"/>
      <c r="C232" s="197"/>
      <c r="D232" s="198"/>
      <c r="E232" s="199"/>
      <c r="F232" s="159" t="s">
        <v>73</v>
      </c>
      <c r="G232" s="159" t="s">
        <v>94</v>
      </c>
      <c r="H232" s="159" t="s">
        <v>580</v>
      </c>
      <c r="I232" s="159" t="s">
        <v>13</v>
      </c>
      <c r="J232" s="201" t="e">
        <f>VLOOKUP(K232,#REF!,2,0)</f>
        <v>#REF!</v>
      </c>
      <c r="K232" s="5" t="str">
        <f t="shared" si="15"/>
        <v>07 2 09 00000</v>
      </c>
      <c r="L232" s="252" t="e">
        <f>VLOOKUP(O232,#REF!,2,0)</f>
        <v>#REF!</v>
      </c>
      <c r="M232" s="5"/>
      <c r="N232" s="6"/>
      <c r="O232" s="45" t="s">
        <v>581</v>
      </c>
      <c r="P232" s="7" t="b">
        <f t="shared" si="18"/>
        <v>1</v>
      </c>
      <c r="Q232" s="7" t="e">
        <f t="shared" si="16"/>
        <v>#REF!</v>
      </c>
    </row>
    <row r="233" spans="1:17" s="49" customFormat="1">
      <c r="A233" s="69"/>
      <c r="B233" s="69"/>
      <c r="C233" s="69"/>
      <c r="D233" s="69"/>
      <c r="E233" s="77"/>
      <c r="F233" s="15" t="s">
        <v>73</v>
      </c>
      <c r="G233" s="15" t="s">
        <v>94</v>
      </c>
      <c r="H233" s="15" t="s">
        <v>580</v>
      </c>
      <c r="I233" s="15" t="s">
        <v>1577</v>
      </c>
      <c r="J233" s="134" t="e">
        <f>VLOOKUP(K233,#REF!,2,0)</f>
        <v>#REF!</v>
      </c>
      <c r="K233" s="5" t="str">
        <f t="shared" si="15"/>
        <v>07 2 09 21280</v>
      </c>
      <c r="L233" s="252" t="e">
        <f>VLOOKUP(O233,#REF!,2,0)</f>
        <v>#REF!</v>
      </c>
      <c r="M233" s="5"/>
      <c r="N233" s="6"/>
      <c r="O233" s="45" t="s">
        <v>1387</v>
      </c>
      <c r="P233" s="7" t="b">
        <f t="shared" si="18"/>
        <v>1</v>
      </c>
      <c r="Q233" s="7" t="e">
        <f t="shared" si="16"/>
        <v>#REF!</v>
      </c>
    </row>
    <row r="234" spans="1:17" s="49" customFormat="1" ht="19.5">
      <c r="A234" s="196"/>
      <c r="B234" s="196"/>
      <c r="C234" s="196"/>
      <c r="D234" s="196"/>
      <c r="E234" s="226"/>
      <c r="F234" s="159" t="s">
        <v>73</v>
      </c>
      <c r="G234" s="159" t="s">
        <v>94</v>
      </c>
      <c r="H234" s="159" t="s">
        <v>652</v>
      </c>
      <c r="I234" s="159" t="s">
        <v>13</v>
      </c>
      <c r="J234" s="201" t="e">
        <f>VLOOKUP(K234,#REF!,2,0)</f>
        <v>#REF!</v>
      </c>
      <c r="K234" s="5" t="str">
        <f t="shared" si="15"/>
        <v>07 2 10 00000</v>
      </c>
      <c r="L234" s="252" t="e">
        <f>VLOOKUP(O234,#REF!,2,0)</f>
        <v>#REF!</v>
      </c>
      <c r="M234" s="5"/>
      <c r="N234" s="6"/>
      <c r="O234" s="45" t="s">
        <v>1389</v>
      </c>
      <c r="P234" s="7" t="b">
        <f t="shared" si="18"/>
        <v>1</v>
      </c>
      <c r="Q234" s="7" t="e">
        <f t="shared" si="16"/>
        <v>#REF!</v>
      </c>
    </row>
    <row r="235" spans="1:17" s="49" customFormat="1">
      <c r="A235" s="69"/>
      <c r="B235" s="69"/>
      <c r="C235" s="69"/>
      <c r="D235" s="69"/>
      <c r="E235" s="77"/>
      <c r="F235" s="15" t="s">
        <v>73</v>
      </c>
      <c r="G235" s="15" t="s">
        <v>94</v>
      </c>
      <c r="H235" s="15" t="s">
        <v>652</v>
      </c>
      <c r="I235" s="15" t="s">
        <v>1578</v>
      </c>
      <c r="J235" s="134" t="e">
        <f>VLOOKUP(K235,#REF!,2,0)</f>
        <v>#REF!</v>
      </c>
      <c r="K235" s="5" t="str">
        <f t="shared" si="15"/>
        <v>07 2 10 S6660</v>
      </c>
      <c r="L235" s="252" t="e">
        <f>VLOOKUP(O235,#REF!,2,0)</f>
        <v>#REF!</v>
      </c>
      <c r="M235" s="5"/>
      <c r="N235" s="6"/>
      <c r="O235" s="45" t="s">
        <v>1391</v>
      </c>
      <c r="P235" s="7" t="b">
        <f t="shared" si="18"/>
        <v>1</v>
      </c>
      <c r="Q235" s="7" t="e">
        <f t="shared" si="16"/>
        <v>#REF!</v>
      </c>
    </row>
    <row r="236" spans="1:17" s="49" customFormat="1">
      <c r="A236" s="69"/>
      <c r="B236" s="69"/>
      <c r="C236" s="69"/>
      <c r="D236" s="69"/>
      <c r="E236" s="77"/>
      <c r="F236" s="15" t="s">
        <v>73</v>
      </c>
      <c r="G236" s="15" t="s">
        <v>94</v>
      </c>
      <c r="H236" s="15" t="s">
        <v>652</v>
      </c>
      <c r="I236" s="15" t="s">
        <v>1579</v>
      </c>
      <c r="J236" s="134" t="e">
        <f>VLOOKUP(K236,#REF!,2,0)</f>
        <v>#REF!</v>
      </c>
      <c r="K236" s="5" t="str">
        <f t="shared" si="15"/>
        <v>07 2 10 76660</v>
      </c>
      <c r="L236" s="252" t="e">
        <f>VLOOKUP(O236,#REF!,2,0)</f>
        <v>#REF!</v>
      </c>
      <c r="M236" s="5"/>
      <c r="N236" s="6"/>
      <c r="O236" s="45" t="s">
        <v>1393</v>
      </c>
      <c r="P236" s="7" t="b">
        <f t="shared" si="18"/>
        <v>1</v>
      </c>
      <c r="Q236" s="7" t="e">
        <f t="shared" si="16"/>
        <v>#REF!</v>
      </c>
    </row>
    <row r="237" spans="1:17" s="49" customFormat="1" ht="56.25">
      <c r="A237" s="196"/>
      <c r="B237" s="196"/>
      <c r="C237" s="196"/>
      <c r="D237" s="196"/>
      <c r="E237" s="226"/>
      <c r="F237" s="159" t="s">
        <v>73</v>
      </c>
      <c r="G237" s="159" t="s">
        <v>94</v>
      </c>
      <c r="H237" s="159" t="s">
        <v>674</v>
      </c>
      <c r="I237" s="159" t="s">
        <v>13</v>
      </c>
      <c r="J237" s="201" t="s">
        <v>1580</v>
      </c>
      <c r="K237" s="5" t="str">
        <f t="shared" si="15"/>
        <v>07 2 11 00000</v>
      </c>
      <c r="L237" s="252" t="e">
        <f>VLOOKUP(O237,#REF!,2,0)</f>
        <v>#REF!</v>
      </c>
      <c r="M237" s="5"/>
      <c r="N237" s="6"/>
      <c r="O237" s="45"/>
      <c r="P237" s="7" t="b">
        <f t="shared" si="18"/>
        <v>0</v>
      </c>
      <c r="Q237" s="7" t="e">
        <f t="shared" si="16"/>
        <v>#REF!</v>
      </c>
    </row>
    <row r="238" spans="1:17" s="49" customFormat="1">
      <c r="A238" s="69"/>
      <c r="B238" s="69"/>
      <c r="C238" s="69"/>
      <c r="D238" s="69"/>
      <c r="E238" s="77"/>
      <c r="F238" s="15" t="s">
        <v>73</v>
      </c>
      <c r="G238" s="15" t="s">
        <v>94</v>
      </c>
      <c r="H238" s="15" t="s">
        <v>674</v>
      </c>
      <c r="I238" s="15" t="s">
        <v>1581</v>
      </c>
      <c r="J238" s="134" t="e">
        <f>VLOOKUP(K238,#REF!,2,0)</f>
        <v>#REF!</v>
      </c>
      <c r="K238" s="5" t="str">
        <f t="shared" si="15"/>
        <v>07 2 11 60160</v>
      </c>
      <c r="L238" s="252" t="e">
        <f>VLOOKUP(O238,#REF!,2,0)</f>
        <v>#REF!</v>
      </c>
      <c r="M238" s="5"/>
      <c r="N238" s="6"/>
      <c r="O238" s="45" t="s">
        <v>1395</v>
      </c>
      <c r="P238" s="7" t="b">
        <f t="shared" si="18"/>
        <v>1</v>
      </c>
      <c r="Q238" s="7" t="e">
        <f t="shared" si="16"/>
        <v>#REF!</v>
      </c>
    </row>
    <row r="239" spans="1:17" s="49" customFormat="1" ht="19.5">
      <c r="A239" s="196"/>
      <c r="B239" s="196"/>
      <c r="C239" s="196"/>
      <c r="D239" s="196"/>
      <c r="E239" s="226"/>
      <c r="F239" s="159" t="s">
        <v>73</v>
      </c>
      <c r="G239" s="159" t="s">
        <v>94</v>
      </c>
      <c r="H239" s="159" t="s">
        <v>751</v>
      </c>
      <c r="I239" s="159" t="s">
        <v>13</v>
      </c>
      <c r="J239" s="201" t="e">
        <f>VLOOKUP(K239,#REF!,2,0)</f>
        <v>#REF!</v>
      </c>
      <c r="K239" s="5" t="str">
        <f t="shared" si="15"/>
        <v>07 2 13 00000</v>
      </c>
      <c r="L239" s="252" t="e">
        <f>VLOOKUP(O239,#REF!,2,0)</f>
        <v>#REF!</v>
      </c>
      <c r="M239" s="5"/>
      <c r="N239" s="6"/>
      <c r="O239" s="45" t="s">
        <v>1397</v>
      </c>
      <c r="P239" s="7" t="b">
        <f t="shared" si="18"/>
        <v>1</v>
      </c>
      <c r="Q239" s="7" t="e">
        <f t="shared" si="16"/>
        <v>#REF!</v>
      </c>
    </row>
    <row r="240" spans="1:17" s="49" customFormat="1">
      <c r="A240" s="69"/>
      <c r="B240" s="69"/>
      <c r="C240" s="69"/>
      <c r="D240" s="69"/>
      <c r="E240" s="77"/>
      <c r="F240" s="15" t="s">
        <v>73</v>
      </c>
      <c r="G240" s="15" t="s">
        <v>94</v>
      </c>
      <c r="H240" s="15" t="s">
        <v>751</v>
      </c>
      <c r="I240" s="15" t="s">
        <v>101</v>
      </c>
      <c r="J240" s="134" t="e">
        <f>VLOOKUP(K240,#REF!,2,0)</f>
        <v>#REF!</v>
      </c>
      <c r="K240" s="5" t="str">
        <f t="shared" si="15"/>
        <v>07 2 13 40010</v>
      </c>
      <c r="L240" s="252" t="e">
        <f>VLOOKUP(O240,#REF!,2,0)</f>
        <v>#REF!</v>
      </c>
      <c r="M240" s="5"/>
      <c r="N240" s="6"/>
      <c r="O240" s="123" t="s">
        <v>1398</v>
      </c>
      <c r="P240" s="7" t="b">
        <f t="shared" si="18"/>
        <v>1</v>
      </c>
      <c r="Q240" s="7" t="e">
        <f t="shared" si="16"/>
        <v>#REF!</v>
      </c>
    </row>
    <row r="241" spans="1:17" s="49" customFormat="1" ht="67.5">
      <c r="A241" s="78" t="s">
        <v>93</v>
      </c>
      <c r="B241" s="78" t="s">
        <v>8</v>
      </c>
      <c r="C241" s="79" t="s">
        <v>9</v>
      </c>
      <c r="D241" s="80" t="s">
        <v>582</v>
      </c>
      <c r="E241" s="95" t="s">
        <v>583</v>
      </c>
      <c r="F241" s="9" t="s">
        <v>93</v>
      </c>
      <c r="G241" s="9" t="s">
        <v>8</v>
      </c>
      <c r="H241" s="9" t="s">
        <v>12</v>
      </c>
      <c r="I241" s="9" t="s">
        <v>13</v>
      </c>
      <c r="J241" s="163" t="e">
        <f>VLOOKUP(K241,#REF!,2,0)</f>
        <v>#REF!</v>
      </c>
      <c r="K241" s="5" t="str">
        <f t="shared" si="15"/>
        <v>08 0 00 00000</v>
      </c>
      <c r="L241" s="252" t="e">
        <f>VLOOKUP(O241,#REF!,2,0)</f>
        <v>#REF!</v>
      </c>
      <c r="M241" s="5"/>
      <c r="N241" s="6"/>
      <c r="O241" s="11" t="s">
        <v>585</v>
      </c>
      <c r="P241" s="7" t="b">
        <f t="shared" si="18"/>
        <v>1</v>
      </c>
      <c r="Q241" s="7" t="e">
        <f t="shared" si="16"/>
        <v>#REF!</v>
      </c>
    </row>
    <row r="242" spans="1:17" s="49" customFormat="1" ht="56.25">
      <c r="A242" s="81" t="s">
        <v>93</v>
      </c>
      <c r="B242" s="81" t="s">
        <v>15</v>
      </c>
      <c r="C242" s="82" t="s">
        <v>9</v>
      </c>
      <c r="D242" s="83" t="s">
        <v>586</v>
      </c>
      <c r="E242" s="162" t="s">
        <v>587</v>
      </c>
      <c r="F242" s="25" t="s">
        <v>93</v>
      </c>
      <c r="G242" s="25" t="s">
        <v>15</v>
      </c>
      <c r="H242" s="25" t="s">
        <v>12</v>
      </c>
      <c r="I242" s="25" t="s">
        <v>13</v>
      </c>
      <c r="J242" s="164" t="e">
        <f>VLOOKUP(K242,#REF!,2,0)</f>
        <v>#REF!</v>
      </c>
      <c r="K242" s="5" t="str">
        <f t="shared" si="15"/>
        <v>08 1 00 00000</v>
      </c>
      <c r="L242" s="252" t="e">
        <f>VLOOKUP(O242,#REF!,2,0)</f>
        <v>#REF!</v>
      </c>
      <c r="M242" s="5"/>
      <c r="N242" s="6"/>
      <c r="O242" s="12" t="s">
        <v>588</v>
      </c>
      <c r="P242" s="7" t="b">
        <f t="shared" si="18"/>
        <v>1</v>
      </c>
      <c r="Q242" s="7" t="e">
        <f t="shared" si="16"/>
        <v>#REF!</v>
      </c>
    </row>
    <row r="243" spans="1:17" s="49" customFormat="1" ht="19.5">
      <c r="A243" s="196"/>
      <c r="B243" s="196"/>
      <c r="C243" s="197"/>
      <c r="D243" s="198"/>
      <c r="E243" s="199"/>
      <c r="F243" s="159" t="s">
        <v>93</v>
      </c>
      <c r="G243" s="159" t="s">
        <v>15</v>
      </c>
      <c r="H243" s="159" t="s">
        <v>7</v>
      </c>
      <c r="I243" s="159" t="s">
        <v>13</v>
      </c>
      <c r="J243" s="200" t="e">
        <f>VLOOKUP(K243,#REF!,2,0)</f>
        <v>#REF!</v>
      </c>
      <c r="K243" s="5" t="str">
        <f t="shared" si="15"/>
        <v>08 1 01 00000</v>
      </c>
      <c r="L243" s="252" t="e">
        <f>VLOOKUP(O243,#REF!,2,0)</f>
        <v>#REF!</v>
      </c>
      <c r="M243" s="5"/>
      <c r="N243" s="6"/>
      <c r="O243" s="45" t="s">
        <v>589</v>
      </c>
      <c r="P243" s="7" t="b">
        <f t="shared" si="18"/>
        <v>1</v>
      </c>
      <c r="Q243" s="7" t="e">
        <f t="shared" si="16"/>
        <v>#REF!</v>
      </c>
    </row>
    <row r="244" spans="1:17" s="49" customFormat="1" ht="37.5">
      <c r="A244" s="69" t="s">
        <v>93</v>
      </c>
      <c r="B244" s="69" t="s">
        <v>15</v>
      </c>
      <c r="C244" s="69">
        <v>1115</v>
      </c>
      <c r="D244" s="69" t="s">
        <v>590</v>
      </c>
      <c r="E244" s="77" t="s">
        <v>43</v>
      </c>
      <c r="F244" s="15" t="s">
        <v>93</v>
      </c>
      <c r="G244" s="15" t="s">
        <v>15</v>
      </c>
      <c r="H244" s="15" t="s">
        <v>7</v>
      </c>
      <c r="I244" s="30" t="s">
        <v>22</v>
      </c>
      <c r="J244" s="166" t="e">
        <f>VLOOKUP(K244,#REF!,2,0)</f>
        <v>#REF!</v>
      </c>
      <c r="K244" s="5" t="str">
        <f t="shared" si="15"/>
        <v>08 1 01 11010</v>
      </c>
      <c r="L244" s="252" t="e">
        <f>VLOOKUP(O244,#REF!,2,0)</f>
        <v>#REF!</v>
      </c>
      <c r="M244" s="5"/>
      <c r="N244" s="6"/>
      <c r="O244" s="22" t="s">
        <v>591</v>
      </c>
      <c r="P244" s="7" t="b">
        <f t="shared" si="18"/>
        <v>1</v>
      </c>
      <c r="Q244" s="7" t="e">
        <f t="shared" si="16"/>
        <v>#REF!</v>
      </c>
    </row>
    <row r="245" spans="1:17" s="49" customFormat="1">
      <c r="A245" s="69"/>
      <c r="B245" s="69"/>
      <c r="C245" s="69"/>
      <c r="D245" s="69"/>
      <c r="E245" s="77"/>
      <c r="F245" s="15" t="s">
        <v>93</v>
      </c>
      <c r="G245" s="15" t="s">
        <v>15</v>
      </c>
      <c r="H245" s="15" t="s">
        <v>7</v>
      </c>
      <c r="I245" s="30" t="s">
        <v>1536</v>
      </c>
      <c r="J245" s="166" t="e">
        <f>VLOOKUP(K245,#REF!,2,0)</f>
        <v>#REF!</v>
      </c>
      <c r="K245" s="5" t="str">
        <f t="shared" si="15"/>
        <v>08 1 01 77250</v>
      </c>
      <c r="L245" s="252" t="e">
        <f>VLOOKUP(O245,#REF!,2,0)</f>
        <v>#REF!</v>
      </c>
      <c r="M245" s="5"/>
      <c r="N245" s="6"/>
      <c r="O245" s="22" t="s">
        <v>1400</v>
      </c>
      <c r="P245" s="7" t="b">
        <f t="shared" si="18"/>
        <v>1</v>
      </c>
      <c r="Q245" s="7" t="e">
        <f t="shared" si="16"/>
        <v>#REF!</v>
      </c>
    </row>
    <row r="246" spans="1:17" s="49" customFormat="1" ht="19.5">
      <c r="A246" s="196"/>
      <c r="B246" s="196"/>
      <c r="C246" s="197"/>
      <c r="D246" s="198"/>
      <c r="E246" s="199"/>
      <c r="F246" s="159" t="s">
        <v>93</v>
      </c>
      <c r="G246" s="159" t="s">
        <v>15</v>
      </c>
      <c r="H246" s="159" t="s">
        <v>37</v>
      </c>
      <c r="I246" s="159" t="s">
        <v>13</v>
      </c>
      <c r="J246" s="227" t="e">
        <f>VLOOKUP(K246,#REF!,2,0)</f>
        <v>#REF!</v>
      </c>
      <c r="K246" s="5" t="str">
        <f t="shared" si="15"/>
        <v>08 1 02 00000</v>
      </c>
      <c r="L246" s="252" t="e">
        <f>VLOOKUP(O246,#REF!,2,0)</f>
        <v>#REF!</v>
      </c>
      <c r="M246" s="5"/>
      <c r="N246" s="6"/>
      <c r="O246" s="45" t="s">
        <v>592</v>
      </c>
      <c r="P246" s="7" t="b">
        <f t="shared" si="18"/>
        <v>1</v>
      </c>
      <c r="Q246" s="7" t="e">
        <f t="shared" si="16"/>
        <v>#REF!</v>
      </c>
    </row>
    <row r="247" spans="1:17" s="49" customFormat="1">
      <c r="A247" s="69" t="s">
        <v>93</v>
      </c>
      <c r="B247" s="69" t="s">
        <v>15</v>
      </c>
      <c r="C247" s="69">
        <v>1138</v>
      </c>
      <c r="D247" s="69" t="s">
        <v>593</v>
      </c>
      <c r="E247" s="77" t="s">
        <v>594</v>
      </c>
      <c r="F247" s="15" t="s">
        <v>93</v>
      </c>
      <c r="G247" s="15" t="s">
        <v>15</v>
      </c>
      <c r="H247" s="15" t="s">
        <v>37</v>
      </c>
      <c r="I247" s="30" t="s">
        <v>22</v>
      </c>
      <c r="J247" s="166" t="e">
        <f>VLOOKUP(K247,#REF!,2,0)</f>
        <v>#REF!</v>
      </c>
      <c r="K247" s="5" t="str">
        <f t="shared" si="15"/>
        <v>08 1 02 11010</v>
      </c>
      <c r="L247" s="252" t="e">
        <f>VLOOKUP(O247,#REF!,2,0)</f>
        <v>#REF!</v>
      </c>
      <c r="M247" s="5"/>
      <c r="N247" s="6"/>
      <c r="O247" s="22" t="s">
        <v>595</v>
      </c>
      <c r="P247" s="7" t="b">
        <f t="shared" si="18"/>
        <v>1</v>
      </c>
      <c r="Q247" s="7" t="e">
        <f t="shared" si="16"/>
        <v>#REF!</v>
      </c>
    </row>
    <row r="248" spans="1:17">
      <c r="A248" s="69"/>
      <c r="B248" s="69"/>
      <c r="C248" s="69"/>
      <c r="D248" s="69"/>
      <c r="E248" s="77"/>
      <c r="F248" s="15" t="s">
        <v>93</v>
      </c>
      <c r="G248" s="15" t="s">
        <v>15</v>
      </c>
      <c r="H248" s="15" t="s">
        <v>37</v>
      </c>
      <c r="I248" s="30" t="s">
        <v>1536</v>
      </c>
      <c r="J248" s="166" t="e">
        <f>VLOOKUP(K248,#REF!,2,0)</f>
        <v>#REF!</v>
      </c>
      <c r="K248" s="5" t="str">
        <f t="shared" si="15"/>
        <v>08 1 02 77250</v>
      </c>
      <c r="L248" s="252" t="e">
        <f>VLOOKUP(O248,#REF!,2,0)</f>
        <v>#REF!</v>
      </c>
      <c r="O248" s="22" t="s">
        <v>1402</v>
      </c>
      <c r="P248" s="7" t="b">
        <f t="shared" si="18"/>
        <v>1</v>
      </c>
      <c r="Q248" s="7" t="e">
        <f t="shared" si="16"/>
        <v>#REF!</v>
      </c>
    </row>
    <row r="249" spans="1:17" ht="37.5">
      <c r="A249" s="81" t="s">
        <v>93</v>
      </c>
      <c r="B249" s="81" t="s">
        <v>94</v>
      </c>
      <c r="C249" s="81" t="s">
        <v>9</v>
      </c>
      <c r="D249" s="81" t="s">
        <v>596</v>
      </c>
      <c r="E249" s="96" t="s">
        <v>597</v>
      </c>
      <c r="F249" s="25" t="s">
        <v>93</v>
      </c>
      <c r="G249" s="25" t="s">
        <v>94</v>
      </c>
      <c r="H249" s="25" t="s">
        <v>12</v>
      </c>
      <c r="I249" s="25" t="s">
        <v>13</v>
      </c>
      <c r="J249" s="230" t="e">
        <f>VLOOKUP(K249,#REF!,2,0)</f>
        <v>#REF!</v>
      </c>
      <c r="K249" s="5" t="str">
        <f t="shared" si="15"/>
        <v>08 2 00 00000</v>
      </c>
      <c r="L249" s="252" t="e">
        <f>VLOOKUP(O249,#REF!,2,0)</f>
        <v>#REF!</v>
      </c>
      <c r="O249" s="12" t="s">
        <v>598</v>
      </c>
      <c r="P249" s="7" t="b">
        <f t="shared" si="18"/>
        <v>1</v>
      </c>
      <c r="Q249" s="7" t="e">
        <f t="shared" si="16"/>
        <v>#REF!</v>
      </c>
    </row>
    <row r="250" spans="1:17" ht="19.5">
      <c r="A250" s="196"/>
      <c r="B250" s="196"/>
      <c r="C250" s="197"/>
      <c r="D250" s="198"/>
      <c r="E250" s="199"/>
      <c r="F250" s="159" t="s">
        <v>93</v>
      </c>
      <c r="G250" s="159" t="s">
        <v>94</v>
      </c>
      <c r="H250" s="159" t="s">
        <v>7</v>
      </c>
      <c r="I250" s="159" t="s">
        <v>13</v>
      </c>
      <c r="J250" s="227" t="e">
        <f>VLOOKUP(K250,#REF!,2,0)</f>
        <v>#REF!</v>
      </c>
      <c r="K250" s="5" t="str">
        <f t="shared" si="15"/>
        <v>08 2 01 00000</v>
      </c>
      <c r="L250" s="252" t="e">
        <f>VLOOKUP(O250,#REF!,2,0)</f>
        <v>#REF!</v>
      </c>
      <c r="O250" s="45" t="s">
        <v>599</v>
      </c>
      <c r="P250" s="7" t="b">
        <f t="shared" si="18"/>
        <v>1</v>
      </c>
      <c r="Q250" s="7" t="e">
        <f t="shared" si="16"/>
        <v>#REF!</v>
      </c>
    </row>
    <row r="251" spans="1:17" ht="38.25" thickBot="1">
      <c r="A251" s="69" t="s">
        <v>93</v>
      </c>
      <c r="B251" s="69" t="s">
        <v>94</v>
      </c>
      <c r="C251" s="69">
        <v>2042</v>
      </c>
      <c r="D251" s="69" t="s">
        <v>600</v>
      </c>
      <c r="E251" s="77" t="s">
        <v>601</v>
      </c>
      <c r="F251" s="15" t="s">
        <v>93</v>
      </c>
      <c r="G251" s="15" t="s">
        <v>94</v>
      </c>
      <c r="H251" s="15" t="s">
        <v>7</v>
      </c>
      <c r="I251" s="15" t="s">
        <v>602</v>
      </c>
      <c r="J251" s="166" t="e">
        <f>VLOOKUP(K251,#REF!,2,0)</f>
        <v>#REF!</v>
      </c>
      <c r="K251" s="5" t="str">
        <f t="shared" si="15"/>
        <v>08 2 01 20420</v>
      </c>
      <c r="L251" s="252" t="e">
        <f>VLOOKUP(O251,#REF!,2,0)</f>
        <v>#REF!</v>
      </c>
      <c r="O251" s="22" t="s">
        <v>603</v>
      </c>
      <c r="P251" s="7" t="b">
        <f>K251=O251</f>
        <v>1</v>
      </c>
      <c r="Q251" s="7" t="e">
        <f t="shared" si="16"/>
        <v>#REF!</v>
      </c>
    </row>
    <row r="252" spans="1:17" s="27" customFormat="1" ht="38.25" thickBot="1">
      <c r="A252" s="196"/>
      <c r="B252" s="196"/>
      <c r="C252" s="197"/>
      <c r="D252" s="198"/>
      <c r="E252" s="199"/>
      <c r="F252" s="159" t="s">
        <v>93</v>
      </c>
      <c r="G252" s="159" t="s">
        <v>94</v>
      </c>
      <c r="H252" s="159" t="s">
        <v>37</v>
      </c>
      <c r="I252" s="159" t="s">
        <v>13</v>
      </c>
      <c r="J252" s="231" t="s">
        <v>1583</v>
      </c>
      <c r="K252" s="5" t="str">
        <f t="shared" si="15"/>
        <v>08 2 02 00000</v>
      </c>
      <c r="L252" s="252" t="e">
        <f>VLOOKUP(O252,#REF!,2,0)</f>
        <v>#REF!</v>
      </c>
      <c r="M252" s="5"/>
      <c r="N252" s="6"/>
      <c r="P252" s="7" t="b">
        <f t="shared" ref="P252:P315" si="19">K252=O252</f>
        <v>0</v>
      </c>
      <c r="Q252" s="7" t="e">
        <f t="shared" si="16"/>
        <v>#REF!</v>
      </c>
    </row>
    <row r="253" spans="1:17" ht="75.75" thickBot="1">
      <c r="A253" s="69" t="s">
        <v>93</v>
      </c>
      <c r="B253" s="69" t="s">
        <v>94</v>
      </c>
      <c r="C253" s="69">
        <v>2044</v>
      </c>
      <c r="D253" s="69" t="s">
        <v>604</v>
      </c>
      <c r="E253" s="77" t="s">
        <v>605</v>
      </c>
      <c r="F253" s="15" t="s">
        <v>93</v>
      </c>
      <c r="G253" s="15" t="s">
        <v>94</v>
      </c>
      <c r="H253" s="15" t="s">
        <v>37</v>
      </c>
      <c r="I253" s="15" t="s">
        <v>606</v>
      </c>
      <c r="J253" s="228" t="s">
        <v>605</v>
      </c>
      <c r="K253" s="5" t="str">
        <f t="shared" si="15"/>
        <v>08 2 02 20440</v>
      </c>
      <c r="L253" s="252" t="e">
        <f>VLOOKUP(O253,#REF!,2,0)</f>
        <v>#REF!</v>
      </c>
      <c r="P253" s="7" t="b">
        <f t="shared" si="19"/>
        <v>0</v>
      </c>
      <c r="Q253" s="7" t="e">
        <f t="shared" si="16"/>
        <v>#REF!</v>
      </c>
    </row>
    <row r="254" spans="1:17" ht="57" thickBot="1">
      <c r="A254" s="196"/>
      <c r="B254" s="196"/>
      <c r="C254" s="197"/>
      <c r="D254" s="198"/>
      <c r="E254" s="199"/>
      <c r="F254" s="159" t="s">
        <v>93</v>
      </c>
      <c r="G254" s="159" t="s">
        <v>94</v>
      </c>
      <c r="H254" s="159" t="s">
        <v>48</v>
      </c>
      <c r="I254" s="159" t="s">
        <v>13</v>
      </c>
      <c r="J254" s="231" t="s">
        <v>1582</v>
      </c>
      <c r="K254" s="5" t="str">
        <f t="shared" si="15"/>
        <v>08 2 03 00000</v>
      </c>
      <c r="L254" s="252" t="e">
        <f>VLOOKUP(O254,#REF!,2,0)</f>
        <v>#REF!</v>
      </c>
      <c r="N254" s="27"/>
      <c r="O254" s="22"/>
      <c r="P254" s="7" t="b">
        <f t="shared" si="19"/>
        <v>0</v>
      </c>
      <c r="Q254" s="7" t="e">
        <f t="shared" si="16"/>
        <v>#REF!</v>
      </c>
    </row>
    <row r="255" spans="1:17" ht="62.25" customHeight="1">
      <c r="A255" s="69" t="s">
        <v>93</v>
      </c>
      <c r="B255" s="69" t="s">
        <v>94</v>
      </c>
      <c r="C255" s="69">
        <v>2042</v>
      </c>
      <c r="D255" s="69" t="s">
        <v>600</v>
      </c>
      <c r="E255" s="77" t="s">
        <v>601</v>
      </c>
      <c r="F255" s="15" t="s">
        <v>93</v>
      </c>
      <c r="G255" s="15" t="s">
        <v>94</v>
      </c>
      <c r="H255" s="15" t="s">
        <v>48</v>
      </c>
      <c r="I255" s="15" t="s">
        <v>606</v>
      </c>
      <c r="J255" s="229" t="s">
        <v>605</v>
      </c>
      <c r="K255" s="5" t="str">
        <f t="shared" si="15"/>
        <v>08 2 03 20440</v>
      </c>
      <c r="L255" s="252" t="e">
        <f>VLOOKUP(O255,#REF!,2,0)</f>
        <v>#REF!</v>
      </c>
      <c r="O255" s="22"/>
      <c r="P255" s="7" t="b">
        <f t="shared" si="19"/>
        <v>0</v>
      </c>
      <c r="Q255" s="7" t="e">
        <f t="shared" si="16"/>
        <v>#REF!</v>
      </c>
    </row>
    <row r="256" spans="1:17" ht="19.5">
      <c r="A256" s="196"/>
      <c r="B256" s="196"/>
      <c r="C256" s="197"/>
      <c r="D256" s="198"/>
      <c r="E256" s="199"/>
      <c r="F256" s="159" t="s">
        <v>93</v>
      </c>
      <c r="G256" s="159" t="s">
        <v>94</v>
      </c>
      <c r="H256" s="159" t="s">
        <v>53</v>
      </c>
      <c r="I256" s="159" t="s">
        <v>13</v>
      </c>
      <c r="J256" s="227" t="e">
        <f>VLOOKUP(K256,#REF!,2,0)</f>
        <v>#REF!</v>
      </c>
      <c r="K256" s="5" t="str">
        <f t="shared" si="15"/>
        <v>08 2 04 00000</v>
      </c>
      <c r="L256" s="252" t="e">
        <f>VLOOKUP(O256,#REF!,2,0)</f>
        <v>#REF!</v>
      </c>
      <c r="O256" s="45" t="s">
        <v>607</v>
      </c>
      <c r="P256" s="7" t="b">
        <f t="shared" si="19"/>
        <v>1</v>
      </c>
      <c r="Q256" s="7" t="e">
        <f t="shared" si="16"/>
        <v>#REF!</v>
      </c>
    </row>
    <row r="257" spans="1:17" ht="131.25">
      <c r="A257" s="69" t="s">
        <v>93</v>
      </c>
      <c r="B257" s="69" t="s">
        <v>94</v>
      </c>
      <c r="C257" s="69">
        <v>2043</v>
      </c>
      <c r="D257" s="69" t="s">
        <v>608</v>
      </c>
      <c r="E257" s="77" t="s">
        <v>609</v>
      </c>
      <c r="F257" s="15" t="s">
        <v>93</v>
      </c>
      <c r="G257" s="15" t="s">
        <v>94</v>
      </c>
      <c r="H257" s="15" t="s">
        <v>53</v>
      </c>
      <c r="I257" s="15" t="s">
        <v>610</v>
      </c>
      <c r="J257" s="166" t="e">
        <f>VLOOKUP(K257,#REF!,2,0)</f>
        <v>#REF!</v>
      </c>
      <c r="K257" s="5" t="str">
        <f t="shared" si="15"/>
        <v>08 2 04 60120</v>
      </c>
      <c r="L257" s="252" t="e">
        <f>VLOOKUP(O257,#REF!,2,0)</f>
        <v>#REF!</v>
      </c>
      <c r="O257" s="22" t="s">
        <v>611</v>
      </c>
      <c r="P257" s="7" t="b">
        <f t="shared" si="19"/>
        <v>1</v>
      </c>
      <c r="Q257" s="7" t="e">
        <f t="shared" si="16"/>
        <v>#REF!</v>
      </c>
    </row>
    <row r="258" spans="1:17" ht="37.5">
      <c r="A258" s="81" t="s">
        <v>93</v>
      </c>
      <c r="B258" s="81" t="s">
        <v>316</v>
      </c>
      <c r="C258" s="81" t="s">
        <v>9</v>
      </c>
      <c r="D258" s="81" t="s">
        <v>612</v>
      </c>
      <c r="E258" s="96" t="s">
        <v>613</v>
      </c>
      <c r="F258" s="25" t="s">
        <v>93</v>
      </c>
      <c r="G258" s="25" t="s">
        <v>316</v>
      </c>
      <c r="H258" s="25" t="s">
        <v>12</v>
      </c>
      <c r="I258" s="25" t="s">
        <v>13</v>
      </c>
      <c r="J258" s="230" t="e">
        <f>VLOOKUP(K258,#REF!,2,0)</f>
        <v>#REF!</v>
      </c>
      <c r="K258" s="5" t="str">
        <f t="shared" si="15"/>
        <v>08 3 00 00000</v>
      </c>
      <c r="L258" s="252" t="e">
        <f>VLOOKUP(O258,#REF!,2,0)</f>
        <v>#REF!</v>
      </c>
      <c r="O258" s="12" t="s">
        <v>614</v>
      </c>
      <c r="P258" s="7" t="b">
        <f t="shared" si="19"/>
        <v>1</v>
      </c>
      <c r="Q258" s="7" t="e">
        <f t="shared" si="16"/>
        <v>#REF!</v>
      </c>
    </row>
    <row r="259" spans="1:17" ht="19.5">
      <c r="A259" s="196"/>
      <c r="B259" s="196"/>
      <c r="C259" s="197"/>
      <c r="D259" s="198"/>
      <c r="E259" s="199"/>
      <c r="F259" s="159" t="s">
        <v>93</v>
      </c>
      <c r="G259" s="159" t="s">
        <v>316</v>
      </c>
      <c r="H259" s="159" t="s">
        <v>7</v>
      </c>
      <c r="I259" s="159" t="s">
        <v>13</v>
      </c>
      <c r="J259" s="227" t="e">
        <f>VLOOKUP(K259,#REF!,2,0)</f>
        <v>#REF!</v>
      </c>
      <c r="K259" s="5" t="str">
        <f t="shared" si="15"/>
        <v>08 3 01 00000</v>
      </c>
      <c r="L259" s="252" t="e">
        <f>VLOOKUP(O259,#REF!,2,0)</f>
        <v>#REF!</v>
      </c>
      <c r="O259" s="45" t="s">
        <v>615</v>
      </c>
      <c r="P259" s="7" t="b">
        <f t="shared" si="19"/>
        <v>1</v>
      </c>
      <c r="Q259" s="7" t="e">
        <f t="shared" si="16"/>
        <v>#REF!</v>
      </c>
    </row>
    <row r="260" spans="1:17" ht="69.75" customHeight="1">
      <c r="A260" s="69" t="s">
        <v>93</v>
      </c>
      <c r="B260" s="69">
        <v>3</v>
      </c>
      <c r="C260" s="69" t="s">
        <v>616</v>
      </c>
      <c r="D260" s="69" t="s">
        <v>617</v>
      </c>
      <c r="E260" s="77" t="s">
        <v>618</v>
      </c>
      <c r="F260" s="15" t="s">
        <v>93</v>
      </c>
      <c r="G260" s="15" t="s">
        <v>316</v>
      </c>
      <c r="H260" s="15" t="s">
        <v>7</v>
      </c>
      <c r="I260" s="15" t="s">
        <v>1584</v>
      </c>
      <c r="J260" s="166" t="e">
        <f>VLOOKUP(K260,#REF!,2,0)</f>
        <v>#REF!</v>
      </c>
      <c r="K260" s="5" t="str">
        <f t="shared" si="15"/>
        <v>08 3 01 40050</v>
      </c>
      <c r="L260" s="252" t="e">
        <f>VLOOKUP(O260,#REF!,2,0)</f>
        <v>#REF!</v>
      </c>
      <c r="O260" s="45" t="s">
        <v>1408</v>
      </c>
      <c r="P260" s="7" t="b">
        <f t="shared" si="19"/>
        <v>1</v>
      </c>
      <c r="Q260" s="7" t="e">
        <f t="shared" si="16"/>
        <v>#REF!</v>
      </c>
    </row>
    <row r="261" spans="1:17">
      <c r="A261" s="69"/>
      <c r="B261" s="69"/>
      <c r="C261" s="69"/>
      <c r="D261" s="69"/>
      <c r="E261" s="77"/>
      <c r="F261" s="15" t="s">
        <v>93</v>
      </c>
      <c r="G261" s="15" t="s">
        <v>316</v>
      </c>
      <c r="H261" s="15" t="s">
        <v>7</v>
      </c>
      <c r="I261" s="15" t="s">
        <v>1585</v>
      </c>
      <c r="J261" s="166" t="e">
        <f>VLOOKUP(K261,#REF!,2,0)</f>
        <v>#REF!</v>
      </c>
      <c r="K261" s="5" t="str">
        <f t="shared" si="15"/>
        <v>08 3 01 S7000</v>
      </c>
      <c r="L261" s="252" t="e">
        <f>VLOOKUP(O261,#REF!,2,0)</f>
        <v>#REF!</v>
      </c>
      <c r="O261" s="45" t="s">
        <v>1409</v>
      </c>
      <c r="P261" s="7" t="b">
        <f t="shared" si="19"/>
        <v>1</v>
      </c>
      <c r="Q261" s="7" t="e">
        <f t="shared" si="16"/>
        <v>#REF!</v>
      </c>
    </row>
    <row r="262" spans="1:17" ht="45">
      <c r="A262" s="78" t="s">
        <v>580</v>
      </c>
      <c r="B262" s="78" t="s">
        <v>8</v>
      </c>
      <c r="C262" s="79" t="s">
        <v>9</v>
      </c>
      <c r="D262" s="80" t="s">
        <v>619</v>
      </c>
      <c r="E262" s="95" t="s">
        <v>620</v>
      </c>
      <c r="F262" s="9" t="s">
        <v>580</v>
      </c>
      <c r="G262" s="9" t="s">
        <v>8</v>
      </c>
      <c r="H262" s="9" t="s">
        <v>12</v>
      </c>
      <c r="I262" s="9" t="s">
        <v>13</v>
      </c>
      <c r="J262" s="163" t="e">
        <f>VLOOKUP(K262,#REF!,2,0)</f>
        <v>#REF!</v>
      </c>
      <c r="K262" s="5" t="str">
        <f t="shared" si="15"/>
        <v>09 0 00 00000</v>
      </c>
      <c r="L262" s="252" t="e">
        <f>VLOOKUP(O262,#REF!,2,0)</f>
        <v>#REF!</v>
      </c>
      <c r="O262" s="11" t="s">
        <v>621</v>
      </c>
      <c r="P262" s="7" t="b">
        <f t="shared" si="19"/>
        <v>1</v>
      </c>
      <c r="Q262" s="7" t="e">
        <f t="shared" si="16"/>
        <v>#REF!</v>
      </c>
    </row>
    <row r="263" spans="1:17" s="53" customFormat="1" ht="37.5">
      <c r="A263" s="81" t="s">
        <v>580</v>
      </c>
      <c r="B263" s="81" t="s">
        <v>105</v>
      </c>
      <c r="C263" s="82" t="s">
        <v>9</v>
      </c>
      <c r="D263" s="83" t="s">
        <v>622</v>
      </c>
      <c r="E263" s="162" t="s">
        <v>623</v>
      </c>
      <c r="F263" s="25" t="s">
        <v>580</v>
      </c>
      <c r="G263" s="25" t="s">
        <v>105</v>
      </c>
      <c r="H263" s="25" t="s">
        <v>12</v>
      </c>
      <c r="I263" s="25" t="s">
        <v>13</v>
      </c>
      <c r="J263" s="164" t="e">
        <f>VLOOKUP(K263,#REF!,2,0)</f>
        <v>#REF!</v>
      </c>
      <c r="K263" s="5" t="str">
        <f t="shared" si="15"/>
        <v>09 Б 00 00000</v>
      </c>
      <c r="L263" s="252" t="e">
        <f>VLOOKUP(O263,#REF!,2,0)</f>
        <v>#REF!</v>
      </c>
      <c r="M263" s="5"/>
      <c r="N263" s="6"/>
      <c r="O263" s="12" t="s">
        <v>624</v>
      </c>
      <c r="P263" s="7" t="b">
        <f t="shared" si="19"/>
        <v>1</v>
      </c>
      <c r="Q263" s="7" t="e">
        <f t="shared" si="16"/>
        <v>#REF!</v>
      </c>
    </row>
    <row r="264" spans="1:17" ht="19.5">
      <c r="A264" s="196"/>
      <c r="B264" s="196"/>
      <c r="C264" s="197"/>
      <c r="D264" s="198"/>
      <c r="E264" s="199"/>
      <c r="F264" s="159" t="s">
        <v>580</v>
      </c>
      <c r="G264" s="159" t="s">
        <v>105</v>
      </c>
      <c r="H264" s="159" t="s">
        <v>7</v>
      </c>
      <c r="I264" s="159" t="s">
        <v>13</v>
      </c>
      <c r="J264" s="200" t="e">
        <f>VLOOKUP(K264,#REF!,2,0)</f>
        <v>#REF!</v>
      </c>
      <c r="K264" s="5" t="str">
        <f t="shared" ref="K264:K327" si="20">CONCATENATE(F264," ",G264," ",H264," ",I264)</f>
        <v>09 Б 01 00000</v>
      </c>
      <c r="L264" s="252" t="e">
        <f>VLOOKUP(O264,#REF!,2,0)</f>
        <v>#REF!</v>
      </c>
      <c r="O264" s="45" t="s">
        <v>626</v>
      </c>
      <c r="P264" s="7" t="b">
        <f t="shared" si="19"/>
        <v>1</v>
      </c>
      <c r="Q264" s="7" t="e">
        <f t="shared" ref="Q264:Q327" si="21">J264=L264</f>
        <v>#REF!</v>
      </c>
    </row>
    <row r="265" spans="1:17" s="53" customFormat="1" ht="49.5" customHeight="1">
      <c r="A265" s="69" t="s">
        <v>580</v>
      </c>
      <c r="B265" s="69" t="s">
        <v>105</v>
      </c>
      <c r="C265" s="69">
        <v>2023</v>
      </c>
      <c r="D265" s="69" t="s">
        <v>627</v>
      </c>
      <c r="E265" s="77" t="s">
        <v>628</v>
      </c>
      <c r="F265" s="15" t="s">
        <v>580</v>
      </c>
      <c r="G265" s="15" t="s">
        <v>105</v>
      </c>
      <c r="H265" s="15" t="s">
        <v>7</v>
      </c>
      <c r="I265" s="15" t="s">
        <v>629</v>
      </c>
      <c r="J265" s="229" t="s">
        <v>628</v>
      </c>
      <c r="K265" s="5" t="str">
        <f t="shared" si="20"/>
        <v>09 Б 01 20230</v>
      </c>
      <c r="L265" s="252" t="e">
        <f>VLOOKUP(O265,#REF!,2,0)</f>
        <v>#REF!</v>
      </c>
      <c r="M265" s="5"/>
      <c r="O265" s="45"/>
      <c r="P265" s="7" t="b">
        <f t="shared" si="19"/>
        <v>0</v>
      </c>
      <c r="Q265" s="7" t="e">
        <f t="shared" si="21"/>
        <v>#REF!</v>
      </c>
    </row>
    <row r="266" spans="1:17" s="53" customFormat="1" ht="59.25" customHeight="1">
      <c r="A266" s="69" t="s">
        <v>580</v>
      </c>
      <c r="B266" s="69" t="s">
        <v>105</v>
      </c>
      <c r="C266" s="69">
        <v>2046</v>
      </c>
      <c r="D266" s="69" t="s">
        <v>630</v>
      </c>
      <c r="E266" s="77" t="s">
        <v>631</v>
      </c>
      <c r="F266" s="15" t="s">
        <v>580</v>
      </c>
      <c r="G266" s="15" t="s">
        <v>105</v>
      </c>
      <c r="H266" s="15" t="s">
        <v>7</v>
      </c>
      <c r="I266" s="15" t="s">
        <v>632</v>
      </c>
      <c r="J266" s="166" t="e">
        <f>VLOOKUP(K266,#REF!,2,0)</f>
        <v>#REF!</v>
      </c>
      <c r="K266" s="5" t="str">
        <f t="shared" si="20"/>
        <v>09 Б 01 20460</v>
      </c>
      <c r="L266" s="252" t="e">
        <f>VLOOKUP(O266,#REF!,2,0)</f>
        <v>#REF!</v>
      </c>
      <c r="M266" s="5"/>
      <c r="N266" s="6"/>
      <c r="O266" s="50" t="s">
        <v>633</v>
      </c>
      <c r="P266" s="7" t="b">
        <f t="shared" si="19"/>
        <v>1</v>
      </c>
      <c r="Q266" s="7" t="e">
        <f t="shared" si="21"/>
        <v>#REF!</v>
      </c>
    </row>
    <row r="267" spans="1:17" s="53" customFormat="1" ht="58.5" customHeight="1">
      <c r="A267" s="196"/>
      <c r="B267" s="196"/>
      <c r="C267" s="197"/>
      <c r="D267" s="198"/>
      <c r="E267" s="199"/>
      <c r="F267" s="159" t="s">
        <v>580</v>
      </c>
      <c r="G267" s="159" t="s">
        <v>105</v>
      </c>
      <c r="H267" s="159" t="s">
        <v>37</v>
      </c>
      <c r="I267" s="159" t="s">
        <v>13</v>
      </c>
      <c r="J267" s="200" t="e">
        <f>VLOOKUP(K267,#REF!,2,0)</f>
        <v>#REF!</v>
      </c>
      <c r="K267" s="5" t="str">
        <f t="shared" si="20"/>
        <v>09 Б 02 00000</v>
      </c>
      <c r="L267" s="252" t="e">
        <f>VLOOKUP(O267,#REF!,2,0)</f>
        <v>#REF!</v>
      </c>
      <c r="M267" s="5"/>
      <c r="O267" s="45" t="s">
        <v>635</v>
      </c>
      <c r="P267" s="7" t="b">
        <f t="shared" si="19"/>
        <v>1</v>
      </c>
      <c r="Q267" s="7" t="e">
        <f t="shared" si="21"/>
        <v>#REF!</v>
      </c>
    </row>
    <row r="268" spans="1:17" s="53" customFormat="1" ht="59.25" customHeight="1">
      <c r="A268" s="69" t="s">
        <v>580</v>
      </c>
      <c r="B268" s="69" t="s">
        <v>105</v>
      </c>
      <c r="C268" s="69">
        <v>2023</v>
      </c>
      <c r="D268" s="69" t="s">
        <v>627</v>
      </c>
      <c r="E268" s="77" t="s">
        <v>628</v>
      </c>
      <c r="F268" s="15" t="s">
        <v>580</v>
      </c>
      <c r="G268" s="15" t="s">
        <v>105</v>
      </c>
      <c r="H268" s="15" t="s">
        <v>37</v>
      </c>
      <c r="I268" s="15" t="s">
        <v>629</v>
      </c>
      <c r="J268" s="166" t="e">
        <f>VLOOKUP(K268,#REF!,2,0)</f>
        <v>#REF!</v>
      </c>
      <c r="K268" s="5" t="str">
        <f t="shared" si="20"/>
        <v>09 Б 02 20230</v>
      </c>
      <c r="L268" s="252" t="e">
        <f>VLOOKUP(O268,#REF!,2,0)</f>
        <v>#REF!</v>
      </c>
      <c r="M268" s="5"/>
      <c r="O268" s="50" t="s">
        <v>636</v>
      </c>
      <c r="P268" s="7" t="b">
        <f t="shared" si="19"/>
        <v>1</v>
      </c>
      <c r="Q268" s="7" t="e">
        <f t="shared" si="21"/>
        <v>#REF!</v>
      </c>
    </row>
    <row r="269" spans="1:17" s="53" customFormat="1" ht="58.5" customHeight="1">
      <c r="A269" s="69" t="s">
        <v>580</v>
      </c>
      <c r="B269" s="69" t="s">
        <v>105</v>
      </c>
      <c r="C269" s="69">
        <v>2046</v>
      </c>
      <c r="D269" s="69" t="s">
        <v>630</v>
      </c>
      <c r="E269" s="77" t="s">
        <v>631</v>
      </c>
      <c r="F269" s="15" t="s">
        <v>580</v>
      </c>
      <c r="G269" s="15" t="s">
        <v>105</v>
      </c>
      <c r="H269" s="15" t="s">
        <v>37</v>
      </c>
      <c r="I269" s="15" t="s">
        <v>632</v>
      </c>
      <c r="J269" s="166" t="e">
        <f>VLOOKUP(K269,#REF!,2,0)</f>
        <v>#REF!</v>
      </c>
      <c r="K269" s="5" t="str">
        <f t="shared" si="20"/>
        <v>09 Б 02 20460</v>
      </c>
      <c r="L269" s="252" t="e">
        <f>VLOOKUP(O269,#REF!,2,0)</f>
        <v>#REF!</v>
      </c>
      <c r="M269" s="5"/>
      <c r="O269" s="50" t="s">
        <v>637</v>
      </c>
      <c r="P269" s="7" t="b">
        <f t="shared" si="19"/>
        <v>1</v>
      </c>
      <c r="Q269" s="7" t="e">
        <f t="shared" si="21"/>
        <v>#REF!</v>
      </c>
    </row>
    <row r="270" spans="1:17" s="53" customFormat="1" ht="72" customHeight="1" thickBot="1">
      <c r="A270" s="196"/>
      <c r="B270" s="196"/>
      <c r="C270" s="197"/>
      <c r="D270" s="198"/>
      <c r="E270" s="199"/>
      <c r="F270" s="159" t="s">
        <v>580</v>
      </c>
      <c r="G270" s="159" t="s">
        <v>105</v>
      </c>
      <c r="H270" s="159" t="s">
        <v>48</v>
      </c>
      <c r="I270" s="159" t="s">
        <v>13</v>
      </c>
      <c r="J270" s="200" t="e">
        <f>VLOOKUP(K270,#REF!,2,0)</f>
        <v>#REF!</v>
      </c>
      <c r="K270" s="5" t="str">
        <f t="shared" si="20"/>
        <v>09 Б 03 00000</v>
      </c>
      <c r="L270" s="252" t="e">
        <f>VLOOKUP(O270,#REF!,2,0)</f>
        <v>#REF!</v>
      </c>
      <c r="M270" s="5"/>
      <c r="O270" s="45" t="s">
        <v>639</v>
      </c>
      <c r="P270" s="7" t="b">
        <f t="shared" si="19"/>
        <v>1</v>
      </c>
      <c r="Q270" s="7" t="e">
        <f t="shared" si="21"/>
        <v>#REF!</v>
      </c>
    </row>
    <row r="271" spans="1:17" s="27" customFormat="1" ht="19.5" thickBot="1">
      <c r="A271" s="69" t="s">
        <v>580</v>
      </c>
      <c r="B271" s="69" t="s">
        <v>105</v>
      </c>
      <c r="C271" s="69">
        <v>2023</v>
      </c>
      <c r="D271" s="69" t="s">
        <v>627</v>
      </c>
      <c r="E271" s="77" t="s">
        <v>628</v>
      </c>
      <c r="F271" s="15" t="s">
        <v>580</v>
      </c>
      <c r="G271" s="15" t="s">
        <v>105</v>
      </c>
      <c r="H271" s="15" t="s">
        <v>48</v>
      </c>
      <c r="I271" s="15" t="s">
        <v>629</v>
      </c>
      <c r="J271" s="229" t="s">
        <v>628</v>
      </c>
      <c r="K271" s="5" t="str">
        <f t="shared" si="20"/>
        <v>09 Б 03 20230</v>
      </c>
      <c r="L271" s="252" t="e">
        <f>VLOOKUP(O271,#REF!,2,0)</f>
        <v>#REF!</v>
      </c>
      <c r="M271" s="5"/>
      <c r="N271" s="53"/>
      <c r="O271" s="45"/>
      <c r="P271" s="7" t="b">
        <f t="shared" si="19"/>
        <v>0</v>
      </c>
      <c r="Q271" s="7" t="e">
        <f t="shared" si="21"/>
        <v>#REF!</v>
      </c>
    </row>
    <row r="272" spans="1:17" s="27" customFormat="1" ht="72.75" customHeight="1" thickBot="1">
      <c r="A272" s="69" t="s">
        <v>580</v>
      </c>
      <c r="B272" s="69" t="s">
        <v>105</v>
      </c>
      <c r="C272" s="69">
        <v>2046</v>
      </c>
      <c r="D272" s="69" t="s">
        <v>630</v>
      </c>
      <c r="E272" s="77" t="s">
        <v>631</v>
      </c>
      <c r="F272" s="15" t="s">
        <v>580</v>
      </c>
      <c r="G272" s="15" t="s">
        <v>105</v>
      </c>
      <c r="H272" s="15" t="s">
        <v>48</v>
      </c>
      <c r="I272" s="15" t="s">
        <v>632</v>
      </c>
      <c r="J272" s="166" t="e">
        <f>VLOOKUP(K272,#REF!,2,0)</f>
        <v>#REF!</v>
      </c>
      <c r="K272" s="5" t="str">
        <f t="shared" si="20"/>
        <v>09 Б 03 20460</v>
      </c>
      <c r="L272" s="252" t="e">
        <f>VLOOKUP(O272,#REF!,2,0)</f>
        <v>#REF!</v>
      </c>
      <c r="M272" s="5"/>
      <c r="N272" s="53"/>
      <c r="O272" s="50" t="s">
        <v>640</v>
      </c>
      <c r="P272" s="7" t="b">
        <f t="shared" si="19"/>
        <v>1</v>
      </c>
      <c r="Q272" s="7" t="e">
        <f t="shared" si="21"/>
        <v>#REF!</v>
      </c>
    </row>
    <row r="273" spans="1:17" ht="47.25" customHeight="1" thickBot="1">
      <c r="A273" s="196"/>
      <c r="B273" s="196"/>
      <c r="C273" s="197"/>
      <c r="D273" s="198"/>
      <c r="E273" s="199"/>
      <c r="F273" s="159" t="s">
        <v>580</v>
      </c>
      <c r="G273" s="159" t="s">
        <v>105</v>
      </c>
      <c r="H273" s="159" t="s">
        <v>53</v>
      </c>
      <c r="I273" s="159" t="s">
        <v>13</v>
      </c>
      <c r="J273" s="200" t="e">
        <f>VLOOKUP(K273,#REF!,2,0)</f>
        <v>#REF!</v>
      </c>
      <c r="K273" s="5" t="str">
        <f t="shared" si="20"/>
        <v>09 Б 04 00000</v>
      </c>
      <c r="L273" s="252" t="e">
        <f>VLOOKUP(O273,#REF!,2,0)</f>
        <v>#REF!</v>
      </c>
      <c r="N273" s="27"/>
      <c r="O273" s="45" t="s">
        <v>642</v>
      </c>
      <c r="P273" s="7" t="b">
        <f t="shared" si="19"/>
        <v>1</v>
      </c>
      <c r="Q273" s="7" t="e">
        <f t="shared" si="21"/>
        <v>#REF!</v>
      </c>
    </row>
    <row r="274" spans="1:17" ht="69.75" customHeight="1" thickBot="1">
      <c r="A274" s="69" t="s">
        <v>580</v>
      </c>
      <c r="B274" s="69" t="s">
        <v>105</v>
      </c>
      <c r="C274" s="69">
        <v>2023</v>
      </c>
      <c r="D274" s="69" t="s">
        <v>627</v>
      </c>
      <c r="E274" s="77" t="s">
        <v>628</v>
      </c>
      <c r="F274" s="15" t="s">
        <v>580</v>
      </c>
      <c r="G274" s="15" t="s">
        <v>105</v>
      </c>
      <c r="H274" s="15" t="s">
        <v>53</v>
      </c>
      <c r="I274" s="15" t="s">
        <v>629</v>
      </c>
      <c r="J274" s="229" t="s">
        <v>628</v>
      </c>
      <c r="K274" s="5" t="str">
        <f t="shared" si="20"/>
        <v>09 Б 04 20230</v>
      </c>
      <c r="L274" s="252" t="e">
        <f>VLOOKUP(O274,#REF!,2,0)</f>
        <v>#REF!</v>
      </c>
      <c r="N274" s="27"/>
      <c r="O274" s="45"/>
      <c r="P274" s="7" t="b">
        <f t="shared" si="19"/>
        <v>0</v>
      </c>
      <c r="Q274" s="7" t="e">
        <f t="shared" si="21"/>
        <v>#REF!</v>
      </c>
    </row>
    <row r="275" spans="1:17" ht="69.75" customHeight="1">
      <c r="A275" s="69" t="s">
        <v>580</v>
      </c>
      <c r="B275" s="69" t="s">
        <v>105</v>
      </c>
      <c r="C275" s="69">
        <v>2046</v>
      </c>
      <c r="D275" s="69" t="s">
        <v>630</v>
      </c>
      <c r="E275" s="77" t="s">
        <v>631</v>
      </c>
      <c r="F275" s="15" t="s">
        <v>580</v>
      </c>
      <c r="G275" s="15" t="s">
        <v>105</v>
      </c>
      <c r="H275" s="15" t="s">
        <v>53</v>
      </c>
      <c r="I275" s="15" t="s">
        <v>632</v>
      </c>
      <c r="J275" s="166" t="e">
        <f>VLOOKUP(K275,#REF!,2,0)</f>
        <v>#REF!</v>
      </c>
      <c r="K275" s="5" t="str">
        <f t="shared" si="20"/>
        <v>09 Б 04 20460</v>
      </c>
      <c r="L275" s="252" t="e">
        <f>VLOOKUP(O275,#REF!,2,0)</f>
        <v>#REF!</v>
      </c>
      <c r="O275" s="50" t="s">
        <v>643</v>
      </c>
      <c r="P275" s="7" t="b">
        <f t="shared" si="19"/>
        <v>1</v>
      </c>
      <c r="Q275" s="7" t="e">
        <f t="shared" si="21"/>
        <v>#REF!</v>
      </c>
    </row>
    <row r="276" spans="1:17" ht="69.75" customHeight="1">
      <c r="A276" s="196"/>
      <c r="B276" s="196"/>
      <c r="C276" s="197"/>
      <c r="D276" s="198"/>
      <c r="E276" s="199"/>
      <c r="F276" s="159" t="s">
        <v>580</v>
      </c>
      <c r="G276" s="159" t="s">
        <v>105</v>
      </c>
      <c r="H276" s="159" t="s">
        <v>62</v>
      </c>
      <c r="I276" s="159" t="s">
        <v>13</v>
      </c>
      <c r="J276" s="200" t="e">
        <f>VLOOKUP(K276,#REF!,2,0)</f>
        <v>#REF!</v>
      </c>
      <c r="K276" s="5" t="str">
        <f t="shared" si="20"/>
        <v>09 Б 05 00000</v>
      </c>
      <c r="L276" s="252" t="e">
        <f>VLOOKUP(O276,#REF!,2,0)</f>
        <v>#REF!</v>
      </c>
      <c r="O276" s="45" t="s">
        <v>645</v>
      </c>
      <c r="P276" s="7" t="b">
        <f t="shared" si="19"/>
        <v>1</v>
      </c>
      <c r="Q276" s="7" t="e">
        <f t="shared" si="21"/>
        <v>#REF!</v>
      </c>
    </row>
    <row r="277" spans="1:17">
      <c r="A277" s="69" t="s">
        <v>580</v>
      </c>
      <c r="B277" s="69" t="s">
        <v>105</v>
      </c>
      <c r="C277" s="69">
        <v>2023</v>
      </c>
      <c r="D277" s="69" t="s">
        <v>627</v>
      </c>
      <c r="E277" s="77" t="s">
        <v>628</v>
      </c>
      <c r="F277" s="15" t="s">
        <v>580</v>
      </c>
      <c r="G277" s="15" t="s">
        <v>105</v>
      </c>
      <c r="H277" s="15" t="s">
        <v>62</v>
      </c>
      <c r="I277" s="15" t="s">
        <v>629</v>
      </c>
      <c r="J277" s="229" t="s">
        <v>628</v>
      </c>
      <c r="K277" s="5" t="str">
        <f t="shared" si="20"/>
        <v>09 Б 05 20230</v>
      </c>
      <c r="L277" s="252" t="e">
        <f>VLOOKUP(O277,#REF!,2,0)</f>
        <v>#REF!</v>
      </c>
      <c r="O277" s="45"/>
      <c r="P277" s="7" t="b">
        <f t="shared" si="19"/>
        <v>0</v>
      </c>
      <c r="Q277" s="7" t="e">
        <f t="shared" si="21"/>
        <v>#REF!</v>
      </c>
    </row>
    <row r="278" spans="1:17" ht="69.75" customHeight="1">
      <c r="A278" s="69" t="s">
        <v>580</v>
      </c>
      <c r="B278" s="69" t="s">
        <v>105</v>
      </c>
      <c r="C278" s="69">
        <v>2046</v>
      </c>
      <c r="D278" s="69" t="s">
        <v>630</v>
      </c>
      <c r="E278" s="77" t="s">
        <v>631</v>
      </c>
      <c r="F278" s="15" t="s">
        <v>580</v>
      </c>
      <c r="G278" s="15" t="s">
        <v>105</v>
      </c>
      <c r="H278" s="15" t="s">
        <v>62</v>
      </c>
      <c r="I278" s="15" t="s">
        <v>632</v>
      </c>
      <c r="J278" s="166" t="e">
        <f>VLOOKUP(K278,#REF!,2,0)</f>
        <v>#REF!</v>
      </c>
      <c r="K278" s="5" t="str">
        <f t="shared" si="20"/>
        <v>09 Б 05 20460</v>
      </c>
      <c r="L278" s="252" t="e">
        <f>VLOOKUP(O278,#REF!,2,0)</f>
        <v>#REF!</v>
      </c>
      <c r="O278" s="50" t="s">
        <v>646</v>
      </c>
      <c r="P278" s="7" t="b">
        <f t="shared" si="19"/>
        <v>1</v>
      </c>
      <c r="Q278" s="7" t="e">
        <f t="shared" si="21"/>
        <v>#REF!</v>
      </c>
    </row>
    <row r="279" spans="1:17" ht="48.75" customHeight="1">
      <c r="A279" s="196"/>
      <c r="B279" s="196"/>
      <c r="C279" s="197"/>
      <c r="D279" s="198"/>
      <c r="E279" s="199"/>
      <c r="F279" s="159" t="s">
        <v>580</v>
      </c>
      <c r="G279" s="159" t="s">
        <v>105</v>
      </c>
      <c r="H279" s="159" t="s">
        <v>68</v>
      </c>
      <c r="I279" s="159" t="s">
        <v>13</v>
      </c>
      <c r="J279" s="200" t="e">
        <f>VLOOKUP(K279,#REF!,2,0)</f>
        <v>#REF!</v>
      </c>
      <c r="K279" s="5" t="str">
        <f t="shared" si="20"/>
        <v>09 Б 06 00000</v>
      </c>
      <c r="L279" s="252" t="e">
        <f>VLOOKUP(O279,#REF!,2,0)</f>
        <v>#REF!</v>
      </c>
      <c r="O279" s="45" t="s">
        <v>648</v>
      </c>
      <c r="P279" s="7" t="b">
        <f t="shared" si="19"/>
        <v>1</v>
      </c>
      <c r="Q279" s="7" t="e">
        <f t="shared" si="21"/>
        <v>#REF!</v>
      </c>
    </row>
    <row r="280" spans="1:17" ht="37.5">
      <c r="A280" s="69" t="s">
        <v>580</v>
      </c>
      <c r="B280" s="69" t="s">
        <v>105</v>
      </c>
      <c r="C280" s="69">
        <v>1122</v>
      </c>
      <c r="D280" s="69" t="s">
        <v>649</v>
      </c>
      <c r="E280" s="77" t="s">
        <v>650</v>
      </c>
      <c r="F280" s="15" t="s">
        <v>580</v>
      </c>
      <c r="G280" s="15" t="s">
        <v>105</v>
      </c>
      <c r="H280" s="15" t="s">
        <v>68</v>
      </c>
      <c r="I280" s="30" t="s">
        <v>22</v>
      </c>
      <c r="J280" s="166" t="e">
        <f>VLOOKUP(K280,#REF!,2,0)</f>
        <v>#REF!</v>
      </c>
      <c r="K280" s="5" t="str">
        <f t="shared" si="20"/>
        <v>09 Б 06 11010</v>
      </c>
      <c r="L280" s="252" t="e">
        <f>VLOOKUP(O280,#REF!,2,0)</f>
        <v>#REF!</v>
      </c>
      <c r="O280" s="50" t="s">
        <v>651</v>
      </c>
      <c r="P280" s="7" t="b">
        <f t="shared" si="19"/>
        <v>1</v>
      </c>
      <c r="Q280" s="7" t="e">
        <f t="shared" si="21"/>
        <v>#REF!</v>
      </c>
    </row>
    <row r="281" spans="1:17" ht="69.75" customHeight="1">
      <c r="A281" s="78" t="s">
        <v>652</v>
      </c>
      <c r="B281" s="78" t="s">
        <v>8</v>
      </c>
      <c r="C281" s="79" t="s">
        <v>9</v>
      </c>
      <c r="D281" s="80" t="s">
        <v>653</v>
      </c>
      <c r="E281" s="95" t="s">
        <v>654</v>
      </c>
      <c r="F281" s="9" t="s">
        <v>652</v>
      </c>
      <c r="G281" s="9" t="s">
        <v>8</v>
      </c>
      <c r="H281" s="9" t="s">
        <v>12</v>
      </c>
      <c r="I281" s="9" t="s">
        <v>13</v>
      </c>
      <c r="J281" s="163" t="e">
        <f>VLOOKUP(K281,#REF!,2,0)</f>
        <v>#REF!</v>
      </c>
      <c r="K281" s="5" t="str">
        <f t="shared" si="20"/>
        <v>10 0 00 00000</v>
      </c>
      <c r="L281" s="252" t="e">
        <f>VLOOKUP(O281,#REF!,2,0)</f>
        <v>#REF!</v>
      </c>
      <c r="O281" s="11" t="s">
        <v>655</v>
      </c>
      <c r="P281" s="7" t="b">
        <f t="shared" si="19"/>
        <v>1</v>
      </c>
      <c r="Q281" s="7" t="e">
        <f t="shared" si="21"/>
        <v>#REF!</v>
      </c>
    </row>
    <row r="282" spans="1:17" ht="75">
      <c r="A282" s="81" t="s">
        <v>652</v>
      </c>
      <c r="B282" s="81" t="s">
        <v>105</v>
      </c>
      <c r="C282" s="82" t="s">
        <v>9</v>
      </c>
      <c r="D282" s="83" t="s">
        <v>656</v>
      </c>
      <c r="E282" s="96" t="s">
        <v>657</v>
      </c>
      <c r="F282" s="25" t="s">
        <v>652</v>
      </c>
      <c r="G282" s="25" t="s">
        <v>105</v>
      </c>
      <c r="H282" s="25" t="s">
        <v>12</v>
      </c>
      <c r="I282" s="25" t="s">
        <v>13</v>
      </c>
      <c r="J282" s="170" t="e">
        <f>VLOOKUP(K282,#REF!,2,0)</f>
        <v>#REF!</v>
      </c>
      <c r="K282" s="5" t="str">
        <f t="shared" si="20"/>
        <v>10 Б 00 00000</v>
      </c>
      <c r="L282" s="252" t="e">
        <f>VLOOKUP(O282,#REF!,2,0)</f>
        <v>#REF!</v>
      </c>
      <c r="O282" s="12" t="s">
        <v>658</v>
      </c>
      <c r="P282" s="7" t="b">
        <f t="shared" si="19"/>
        <v>1</v>
      </c>
      <c r="Q282" s="7" t="e">
        <f t="shared" si="21"/>
        <v>#REF!</v>
      </c>
    </row>
    <row r="283" spans="1:17" ht="69.75" customHeight="1">
      <c r="A283" s="196"/>
      <c r="B283" s="196"/>
      <c r="C283" s="197"/>
      <c r="D283" s="198"/>
      <c r="E283" s="199"/>
      <c r="F283" s="159" t="s">
        <v>652</v>
      </c>
      <c r="G283" s="159" t="s">
        <v>105</v>
      </c>
      <c r="H283" s="159" t="s">
        <v>7</v>
      </c>
      <c r="I283" s="159" t="s">
        <v>13</v>
      </c>
      <c r="J283" s="200" t="e">
        <f>VLOOKUP(K283,#REF!,2,0)</f>
        <v>#REF!</v>
      </c>
      <c r="K283" s="5" t="str">
        <f t="shared" si="20"/>
        <v>10 Б 01 00000</v>
      </c>
      <c r="L283" s="252" t="e">
        <f>VLOOKUP(O283,#REF!,2,0)</f>
        <v>#REF!</v>
      </c>
      <c r="O283" s="45" t="s">
        <v>659</v>
      </c>
      <c r="P283" s="7" t="b">
        <f t="shared" si="19"/>
        <v>1</v>
      </c>
      <c r="Q283" s="7" t="e">
        <f t="shared" si="21"/>
        <v>#REF!</v>
      </c>
    </row>
    <row r="284" spans="1:17">
      <c r="A284" s="69" t="s">
        <v>652</v>
      </c>
      <c r="B284" s="69" t="s">
        <v>105</v>
      </c>
      <c r="C284" s="69">
        <v>2002</v>
      </c>
      <c r="D284" s="69" t="s">
        <v>660</v>
      </c>
      <c r="E284" s="77" t="s">
        <v>661</v>
      </c>
      <c r="F284" s="15" t="s">
        <v>652</v>
      </c>
      <c r="G284" s="15" t="s">
        <v>105</v>
      </c>
      <c r="H284" s="15" t="s">
        <v>7</v>
      </c>
      <c r="I284" s="15" t="s">
        <v>662</v>
      </c>
      <c r="J284" s="166" t="e">
        <f>VLOOKUP(K284,#REF!,2,0)</f>
        <v>#REF!</v>
      </c>
      <c r="K284" s="5" t="str">
        <f t="shared" si="20"/>
        <v>10 Б 01 20020</v>
      </c>
      <c r="L284" s="252" t="e">
        <f>VLOOKUP(O284,#REF!,2,0)</f>
        <v>#REF!</v>
      </c>
      <c r="O284" s="45" t="s">
        <v>663</v>
      </c>
      <c r="P284" s="7" t="b">
        <f t="shared" si="19"/>
        <v>1</v>
      </c>
      <c r="Q284" s="7" t="e">
        <f t="shared" si="21"/>
        <v>#REF!</v>
      </c>
    </row>
    <row r="285" spans="1:17" s="54" customFormat="1" ht="66.75" customHeight="1">
      <c r="A285" s="196"/>
      <c r="B285" s="196"/>
      <c r="C285" s="197"/>
      <c r="D285" s="198"/>
      <c r="E285" s="199"/>
      <c r="F285" s="159" t="s">
        <v>652</v>
      </c>
      <c r="G285" s="159" t="s">
        <v>105</v>
      </c>
      <c r="H285" s="159" t="s">
        <v>37</v>
      </c>
      <c r="I285" s="159" t="s">
        <v>13</v>
      </c>
      <c r="J285" s="200" t="e">
        <f>VLOOKUP(K285,#REF!,2,0)</f>
        <v>#REF!</v>
      </c>
      <c r="K285" s="5" t="str">
        <f t="shared" si="20"/>
        <v>10 Б 02 00000</v>
      </c>
      <c r="L285" s="252" t="e">
        <f>VLOOKUP(O285,#REF!,2,0)</f>
        <v>#REF!</v>
      </c>
      <c r="M285" s="5"/>
      <c r="N285" s="6"/>
      <c r="O285" s="45" t="s">
        <v>664</v>
      </c>
      <c r="P285" s="7" t="b">
        <f t="shared" si="19"/>
        <v>1</v>
      </c>
      <c r="Q285" s="7" t="e">
        <f t="shared" si="21"/>
        <v>#REF!</v>
      </c>
    </row>
    <row r="286" spans="1:17" s="54" customFormat="1" ht="66.75" customHeight="1">
      <c r="A286" s="69" t="s">
        <v>652</v>
      </c>
      <c r="B286" s="69" t="s">
        <v>105</v>
      </c>
      <c r="C286" s="69">
        <v>2005</v>
      </c>
      <c r="D286" s="69" t="s">
        <v>665</v>
      </c>
      <c r="E286" s="77" t="s">
        <v>666</v>
      </c>
      <c r="F286" s="15" t="s">
        <v>652</v>
      </c>
      <c r="G286" s="15" t="s">
        <v>105</v>
      </c>
      <c r="H286" s="15" t="s">
        <v>37</v>
      </c>
      <c r="I286" s="15" t="s">
        <v>667</v>
      </c>
      <c r="J286" s="166" t="e">
        <f>VLOOKUP(K286,#REF!,2,0)</f>
        <v>#REF!</v>
      </c>
      <c r="K286" s="5" t="str">
        <f t="shared" si="20"/>
        <v>10 Б 02 20050</v>
      </c>
      <c r="L286" s="252" t="e">
        <f>VLOOKUP(O286,#REF!,2,0)</f>
        <v>#REF!</v>
      </c>
      <c r="M286" s="5"/>
      <c r="N286" s="6"/>
      <c r="O286" s="45" t="s">
        <v>668</v>
      </c>
      <c r="P286" s="7" t="b">
        <f t="shared" si="19"/>
        <v>1</v>
      </c>
      <c r="Q286" s="7" t="e">
        <f t="shared" si="21"/>
        <v>#REF!</v>
      </c>
    </row>
    <row r="287" spans="1:17" ht="19.5">
      <c r="A287" s="196"/>
      <c r="B287" s="196"/>
      <c r="C287" s="197"/>
      <c r="D287" s="198"/>
      <c r="E287" s="199"/>
      <c r="F287" s="159" t="s">
        <v>652</v>
      </c>
      <c r="G287" s="159" t="s">
        <v>105</v>
      </c>
      <c r="H287" s="159" t="s">
        <v>48</v>
      </c>
      <c r="I287" s="159" t="s">
        <v>13</v>
      </c>
      <c r="J287" s="200" t="e">
        <f>VLOOKUP(K287,#REF!,2,0)</f>
        <v>#REF!</v>
      </c>
      <c r="K287" s="5" t="str">
        <f t="shared" si="20"/>
        <v>10 Б 03 00000</v>
      </c>
      <c r="L287" s="252" t="e">
        <f>VLOOKUP(O287,#REF!,2,0)</f>
        <v>#REF!</v>
      </c>
      <c r="N287" s="54"/>
      <c r="O287" s="45" t="s">
        <v>669</v>
      </c>
      <c r="P287" s="7" t="b">
        <f t="shared" si="19"/>
        <v>1</v>
      </c>
      <c r="Q287" s="7" t="e">
        <f t="shared" si="21"/>
        <v>#REF!</v>
      </c>
    </row>
    <row r="288" spans="1:17">
      <c r="A288" s="69" t="s">
        <v>652</v>
      </c>
      <c r="B288" s="69" t="s">
        <v>105</v>
      </c>
      <c r="C288" s="69">
        <v>2001</v>
      </c>
      <c r="D288" s="69" t="s">
        <v>670</v>
      </c>
      <c r="E288" s="77" t="s">
        <v>671</v>
      </c>
      <c r="F288" s="15" t="s">
        <v>652</v>
      </c>
      <c r="G288" s="15" t="s">
        <v>105</v>
      </c>
      <c r="H288" s="15" t="s">
        <v>48</v>
      </c>
      <c r="I288" s="15" t="s">
        <v>672</v>
      </c>
      <c r="J288" s="166" t="e">
        <f>VLOOKUP(K288,#REF!,2,0)</f>
        <v>#REF!</v>
      </c>
      <c r="K288" s="5" t="str">
        <f t="shared" si="20"/>
        <v>10 Б 03 20010</v>
      </c>
      <c r="L288" s="252" t="e">
        <f>VLOOKUP(O288,#REF!,2,0)</f>
        <v>#REF!</v>
      </c>
      <c r="N288" s="54"/>
      <c r="O288" s="45" t="s">
        <v>673</v>
      </c>
      <c r="P288" s="7" t="b">
        <f t="shared" si="19"/>
        <v>1</v>
      </c>
      <c r="Q288" s="7" t="e">
        <f t="shared" si="21"/>
        <v>#REF!</v>
      </c>
    </row>
    <row r="289" spans="1:17" s="54" customFormat="1" ht="90">
      <c r="A289" s="78" t="s">
        <v>674</v>
      </c>
      <c r="B289" s="78" t="s">
        <v>8</v>
      </c>
      <c r="C289" s="79" t="s">
        <v>9</v>
      </c>
      <c r="D289" s="80" t="s">
        <v>675</v>
      </c>
      <c r="E289" s="95" t="s">
        <v>676</v>
      </c>
      <c r="F289" s="209" t="s">
        <v>674</v>
      </c>
      <c r="G289" s="210" t="s">
        <v>8</v>
      </c>
      <c r="H289" s="9" t="s">
        <v>12</v>
      </c>
      <c r="I289" s="9" t="s">
        <v>13</v>
      </c>
      <c r="J289" s="163" t="e">
        <f>VLOOKUP(K289,#REF!,2,0)</f>
        <v>#REF!</v>
      </c>
      <c r="K289" s="5" t="str">
        <f t="shared" si="20"/>
        <v>11 0 00 00000</v>
      </c>
      <c r="L289" s="252" t="e">
        <f>VLOOKUP(O289,#REF!,2,0)</f>
        <v>#REF!</v>
      </c>
      <c r="M289" s="5"/>
      <c r="N289" s="6"/>
      <c r="O289" s="11" t="s">
        <v>677</v>
      </c>
      <c r="P289" s="7" t="b">
        <f t="shared" si="19"/>
        <v>1</v>
      </c>
      <c r="Q289" s="7" t="e">
        <f t="shared" si="21"/>
        <v>#REF!</v>
      </c>
    </row>
    <row r="290" spans="1:17" ht="75">
      <c r="A290" s="81" t="s">
        <v>674</v>
      </c>
      <c r="B290" s="81" t="s">
        <v>105</v>
      </c>
      <c r="C290" s="82" t="s">
        <v>9</v>
      </c>
      <c r="D290" s="83" t="s">
        <v>678</v>
      </c>
      <c r="E290" s="96" t="s">
        <v>657</v>
      </c>
      <c r="F290" s="211" t="s">
        <v>674</v>
      </c>
      <c r="G290" s="212" t="s">
        <v>105</v>
      </c>
      <c r="H290" s="25" t="s">
        <v>12</v>
      </c>
      <c r="I290" s="25" t="s">
        <v>13</v>
      </c>
      <c r="J290" s="170" t="e">
        <f>VLOOKUP(K290,#REF!,2,0)</f>
        <v>#REF!</v>
      </c>
      <c r="K290" s="5" t="str">
        <f t="shared" si="20"/>
        <v>11 Б 00 00000</v>
      </c>
      <c r="L290" s="252" t="e">
        <f>VLOOKUP(O290,#REF!,2,0)</f>
        <v>#REF!</v>
      </c>
      <c r="O290" s="12" t="s">
        <v>679</v>
      </c>
      <c r="P290" s="7" t="b">
        <f t="shared" si="19"/>
        <v>1</v>
      </c>
      <c r="Q290" s="7" t="e">
        <f t="shared" si="21"/>
        <v>#REF!</v>
      </c>
    </row>
    <row r="291" spans="1:17" s="54" customFormat="1" ht="56.25" customHeight="1">
      <c r="A291" s="196"/>
      <c r="B291" s="196"/>
      <c r="C291" s="197"/>
      <c r="D291" s="198"/>
      <c r="E291" s="199"/>
      <c r="F291" s="213" t="s">
        <v>674</v>
      </c>
      <c r="G291" s="214" t="s">
        <v>105</v>
      </c>
      <c r="H291" s="213" t="s">
        <v>7</v>
      </c>
      <c r="I291" s="213" t="s">
        <v>13</v>
      </c>
      <c r="J291" s="200" t="e">
        <f>VLOOKUP(K291,#REF!,2,0)</f>
        <v>#REF!</v>
      </c>
      <c r="K291" s="5" t="str">
        <f t="shared" si="20"/>
        <v>11 Б 01 00000</v>
      </c>
      <c r="L291" s="252" t="e">
        <f>VLOOKUP(O291,#REF!,2,0)</f>
        <v>#REF!</v>
      </c>
      <c r="M291" s="5"/>
      <c r="O291" s="45" t="s">
        <v>680</v>
      </c>
      <c r="P291" s="7" t="b">
        <f t="shared" si="19"/>
        <v>1</v>
      </c>
      <c r="Q291" s="7" t="e">
        <f t="shared" si="21"/>
        <v>#REF!</v>
      </c>
    </row>
    <row r="292" spans="1:17" ht="56.25">
      <c r="A292" s="69">
        <v>11</v>
      </c>
      <c r="B292" s="69" t="s">
        <v>105</v>
      </c>
      <c r="C292" s="70">
        <v>2003</v>
      </c>
      <c r="D292" s="71" t="s">
        <v>681</v>
      </c>
      <c r="E292" s="77" t="s">
        <v>682</v>
      </c>
      <c r="F292" s="51" t="s">
        <v>674</v>
      </c>
      <c r="G292" s="52" t="s">
        <v>105</v>
      </c>
      <c r="H292" s="51" t="s">
        <v>7</v>
      </c>
      <c r="I292" s="51" t="s">
        <v>683</v>
      </c>
      <c r="J292" s="166" t="e">
        <f>VLOOKUP(K292,#REF!,2,0)</f>
        <v>#REF!</v>
      </c>
      <c r="K292" s="5" t="str">
        <f t="shared" si="20"/>
        <v>11 Б 01 20030</v>
      </c>
      <c r="L292" s="252" t="e">
        <f>VLOOKUP(O292,#REF!,2,0)</f>
        <v>#REF!</v>
      </c>
      <c r="O292" s="45" t="s">
        <v>684</v>
      </c>
      <c r="P292" s="7" t="b">
        <f t="shared" si="19"/>
        <v>1</v>
      </c>
      <c r="Q292" s="7" t="e">
        <f t="shared" si="21"/>
        <v>#REF!</v>
      </c>
    </row>
    <row r="293" spans="1:17" ht="37.5">
      <c r="A293" s="69">
        <v>11</v>
      </c>
      <c r="B293" s="69" t="s">
        <v>105</v>
      </c>
      <c r="C293" s="70">
        <v>2007</v>
      </c>
      <c r="D293" s="71" t="s">
        <v>685</v>
      </c>
      <c r="E293" s="77" t="s">
        <v>686</v>
      </c>
      <c r="F293" s="51" t="s">
        <v>674</v>
      </c>
      <c r="G293" s="52" t="s">
        <v>105</v>
      </c>
      <c r="H293" s="51" t="s">
        <v>7</v>
      </c>
      <c r="I293" s="51" t="s">
        <v>687</v>
      </c>
      <c r="J293" s="166" t="e">
        <f>VLOOKUP(K293,#REF!,2,0)</f>
        <v>#REF!</v>
      </c>
      <c r="K293" s="5" t="str">
        <f t="shared" si="20"/>
        <v>11 Б 01 20070</v>
      </c>
      <c r="L293" s="252" t="e">
        <f>VLOOKUP(O293,#REF!,2,0)</f>
        <v>#REF!</v>
      </c>
      <c r="N293" s="54"/>
      <c r="O293" s="45" t="s">
        <v>688</v>
      </c>
      <c r="P293" s="7" t="b">
        <f t="shared" si="19"/>
        <v>1</v>
      </c>
      <c r="Q293" s="7" t="e">
        <f t="shared" si="21"/>
        <v>#REF!</v>
      </c>
    </row>
    <row r="294" spans="1:17" ht="37.5">
      <c r="A294" s="69">
        <v>11</v>
      </c>
      <c r="B294" s="69" t="s">
        <v>105</v>
      </c>
      <c r="C294" s="70">
        <v>2084</v>
      </c>
      <c r="D294" s="71" t="s">
        <v>689</v>
      </c>
      <c r="E294" s="77" t="s">
        <v>690</v>
      </c>
      <c r="F294" s="51" t="s">
        <v>674</v>
      </c>
      <c r="G294" s="52" t="s">
        <v>105</v>
      </c>
      <c r="H294" s="51" t="s">
        <v>7</v>
      </c>
      <c r="I294" s="51" t="s">
        <v>691</v>
      </c>
      <c r="J294" s="166" t="e">
        <f>VLOOKUP(K294,#REF!,2,0)</f>
        <v>#REF!</v>
      </c>
      <c r="K294" s="5" t="str">
        <f t="shared" si="20"/>
        <v>11 Б 01 20840</v>
      </c>
      <c r="L294" s="252" t="e">
        <f>VLOOKUP(O294,#REF!,2,0)</f>
        <v>#REF!</v>
      </c>
      <c r="O294" s="45" t="s">
        <v>692</v>
      </c>
      <c r="P294" s="7" t="b">
        <f t="shared" si="19"/>
        <v>1</v>
      </c>
      <c r="Q294" s="7" t="e">
        <f t="shared" si="21"/>
        <v>#REF!</v>
      </c>
    </row>
    <row r="295" spans="1:17" ht="19.5">
      <c r="A295" s="196"/>
      <c r="B295" s="196"/>
      <c r="C295" s="197"/>
      <c r="D295" s="198"/>
      <c r="E295" s="199"/>
      <c r="F295" s="213" t="s">
        <v>674</v>
      </c>
      <c r="G295" s="214" t="s">
        <v>105</v>
      </c>
      <c r="H295" s="213" t="s">
        <v>37</v>
      </c>
      <c r="I295" s="213" t="s">
        <v>13</v>
      </c>
      <c r="J295" s="200" t="e">
        <f>VLOOKUP(K295,#REF!,2,0)</f>
        <v>#REF!</v>
      </c>
      <c r="K295" s="5" t="str">
        <f t="shared" si="20"/>
        <v>11 Б 02 00000</v>
      </c>
      <c r="L295" s="252" t="e">
        <f>VLOOKUP(O295,#REF!,2,0)</f>
        <v>#REF!</v>
      </c>
      <c r="O295" s="45" t="s">
        <v>693</v>
      </c>
      <c r="P295" s="7" t="b">
        <f t="shared" si="19"/>
        <v>1</v>
      </c>
      <c r="Q295" s="7" t="e">
        <f t="shared" si="21"/>
        <v>#REF!</v>
      </c>
    </row>
    <row r="296" spans="1:17" ht="37.5">
      <c r="A296" s="69">
        <v>11</v>
      </c>
      <c r="B296" s="69" t="s">
        <v>105</v>
      </c>
      <c r="C296" s="70">
        <v>2018</v>
      </c>
      <c r="D296" s="71" t="s">
        <v>694</v>
      </c>
      <c r="E296" s="77" t="s">
        <v>695</v>
      </c>
      <c r="F296" s="51" t="s">
        <v>674</v>
      </c>
      <c r="G296" s="52" t="s">
        <v>105</v>
      </c>
      <c r="H296" s="51" t="s">
        <v>37</v>
      </c>
      <c r="I296" s="51" t="s">
        <v>696</v>
      </c>
      <c r="J296" s="166" t="e">
        <f>VLOOKUP(K296,#REF!,2,0)</f>
        <v>#REF!</v>
      </c>
      <c r="K296" s="5" t="str">
        <f t="shared" si="20"/>
        <v>11 Б 02 20180</v>
      </c>
      <c r="L296" s="252" t="e">
        <f>VLOOKUP(O296,#REF!,2,0)</f>
        <v>#REF!</v>
      </c>
      <c r="O296" s="45" t="s">
        <v>697</v>
      </c>
      <c r="P296" s="7" t="b">
        <f t="shared" si="19"/>
        <v>1</v>
      </c>
      <c r="Q296" s="7" t="e">
        <f t="shared" si="21"/>
        <v>#REF!</v>
      </c>
    </row>
    <row r="297" spans="1:17" ht="19.5">
      <c r="A297" s="196"/>
      <c r="B297" s="196"/>
      <c r="C297" s="197"/>
      <c r="D297" s="198"/>
      <c r="E297" s="199"/>
      <c r="F297" s="213" t="s">
        <v>674</v>
      </c>
      <c r="G297" s="214" t="s">
        <v>105</v>
      </c>
      <c r="H297" s="213" t="s">
        <v>48</v>
      </c>
      <c r="I297" s="213" t="s">
        <v>13</v>
      </c>
      <c r="J297" s="200" t="e">
        <f>VLOOKUP(K297,#REF!,2,0)</f>
        <v>#REF!</v>
      </c>
      <c r="K297" s="5" t="str">
        <f t="shared" si="20"/>
        <v>11 Б 03 00000</v>
      </c>
      <c r="L297" s="252" t="e">
        <f>VLOOKUP(O297,#REF!,2,0)</f>
        <v>#REF!</v>
      </c>
      <c r="O297" s="45" t="s">
        <v>698</v>
      </c>
      <c r="P297" s="7" t="b">
        <f t="shared" si="19"/>
        <v>1</v>
      </c>
      <c r="Q297" s="7" t="e">
        <f t="shared" si="21"/>
        <v>#REF!</v>
      </c>
    </row>
    <row r="298" spans="1:17" ht="56.25">
      <c r="A298" s="69" t="s">
        <v>674</v>
      </c>
      <c r="B298" s="69" t="s">
        <v>105</v>
      </c>
      <c r="C298" s="70">
        <v>2034</v>
      </c>
      <c r="D298" s="71" t="s">
        <v>699</v>
      </c>
      <c r="E298" s="77" t="s">
        <v>700</v>
      </c>
      <c r="F298" s="51" t="s">
        <v>674</v>
      </c>
      <c r="G298" s="52" t="s">
        <v>105</v>
      </c>
      <c r="H298" s="51" t="s">
        <v>48</v>
      </c>
      <c r="I298" s="51" t="s">
        <v>701</v>
      </c>
      <c r="J298" s="166" t="e">
        <f>VLOOKUP(K298,#REF!,2,0)</f>
        <v>#REF!</v>
      </c>
      <c r="K298" s="5" t="str">
        <f t="shared" si="20"/>
        <v>11 Б 03 20340</v>
      </c>
      <c r="L298" s="252" t="e">
        <f>VLOOKUP(O298,#REF!,2,0)</f>
        <v>#REF!</v>
      </c>
      <c r="O298" s="45" t="s">
        <v>702</v>
      </c>
      <c r="P298" s="7" t="b">
        <f t="shared" si="19"/>
        <v>1</v>
      </c>
      <c r="Q298" s="7" t="e">
        <f t="shared" si="21"/>
        <v>#REF!</v>
      </c>
    </row>
    <row r="299" spans="1:17" ht="45">
      <c r="A299" s="78" t="s">
        <v>703</v>
      </c>
      <c r="B299" s="78" t="s">
        <v>8</v>
      </c>
      <c r="C299" s="79" t="s">
        <v>9</v>
      </c>
      <c r="D299" s="80" t="s">
        <v>704</v>
      </c>
      <c r="E299" s="95" t="s">
        <v>705</v>
      </c>
      <c r="F299" s="9" t="s">
        <v>703</v>
      </c>
      <c r="G299" s="9" t="s">
        <v>8</v>
      </c>
      <c r="H299" s="9" t="s">
        <v>12</v>
      </c>
      <c r="I299" s="9" t="s">
        <v>13</v>
      </c>
      <c r="J299" s="163" t="e">
        <f>VLOOKUP(K299,#REF!,2,0)</f>
        <v>#REF!</v>
      </c>
      <c r="K299" s="5" t="str">
        <f t="shared" si="20"/>
        <v>12 0 00 00000</v>
      </c>
      <c r="L299" s="252" t="e">
        <f>VLOOKUP(O299,#REF!,2,0)</f>
        <v>#REF!</v>
      </c>
      <c r="O299" s="11" t="s">
        <v>706</v>
      </c>
      <c r="P299" s="7" t="b">
        <f t="shared" si="19"/>
        <v>1</v>
      </c>
      <c r="Q299" s="7" t="e">
        <f t="shared" si="21"/>
        <v>#REF!</v>
      </c>
    </row>
    <row r="300" spans="1:17" ht="37.5">
      <c r="A300" s="81" t="s">
        <v>703</v>
      </c>
      <c r="B300" s="81" t="s">
        <v>15</v>
      </c>
      <c r="C300" s="82" t="s">
        <v>9</v>
      </c>
      <c r="D300" s="83" t="s">
        <v>707</v>
      </c>
      <c r="E300" s="96" t="s">
        <v>708</v>
      </c>
      <c r="F300" s="25" t="s">
        <v>703</v>
      </c>
      <c r="G300" s="25" t="s">
        <v>15</v>
      </c>
      <c r="H300" s="25" t="s">
        <v>12</v>
      </c>
      <c r="I300" s="25" t="s">
        <v>13</v>
      </c>
      <c r="J300" s="170" t="e">
        <f>VLOOKUP(K300,#REF!,2,0)</f>
        <v>#REF!</v>
      </c>
      <c r="K300" s="5" t="str">
        <f t="shared" si="20"/>
        <v>12 1 00 00000</v>
      </c>
      <c r="L300" s="252" t="e">
        <f>VLOOKUP(O300,#REF!,2,0)</f>
        <v>#REF!</v>
      </c>
      <c r="O300" s="12" t="s">
        <v>709</v>
      </c>
      <c r="P300" s="7" t="b">
        <f t="shared" si="19"/>
        <v>1</v>
      </c>
      <c r="Q300" s="7" t="e">
        <f t="shared" si="21"/>
        <v>#REF!</v>
      </c>
    </row>
    <row r="301" spans="1:17" ht="19.5">
      <c r="A301" s="196"/>
      <c r="B301" s="196"/>
      <c r="C301" s="197"/>
      <c r="D301" s="198"/>
      <c r="E301" s="199"/>
      <c r="F301" s="159" t="s">
        <v>703</v>
      </c>
      <c r="G301" s="159" t="s">
        <v>15</v>
      </c>
      <c r="H301" s="159" t="s">
        <v>7</v>
      </c>
      <c r="I301" s="159" t="s">
        <v>13</v>
      </c>
      <c r="J301" s="200" t="e">
        <f>VLOOKUP(K301,#REF!,2,0)</f>
        <v>#REF!</v>
      </c>
      <c r="K301" s="5" t="str">
        <f t="shared" si="20"/>
        <v>12 1 01 00000</v>
      </c>
      <c r="L301" s="252" t="e">
        <f>VLOOKUP(O301,#REF!,2,0)</f>
        <v>#REF!</v>
      </c>
      <c r="O301" s="45" t="s">
        <v>710</v>
      </c>
      <c r="P301" s="7" t="b">
        <f t="shared" si="19"/>
        <v>1</v>
      </c>
      <c r="Q301" s="7" t="e">
        <f t="shared" si="21"/>
        <v>#REF!</v>
      </c>
    </row>
    <row r="302" spans="1:17" ht="37.5">
      <c r="A302" s="69">
        <v>12</v>
      </c>
      <c r="B302" s="69">
        <v>1</v>
      </c>
      <c r="C302" s="69">
        <v>2048</v>
      </c>
      <c r="D302" s="69" t="s">
        <v>711</v>
      </c>
      <c r="E302" s="77" t="s">
        <v>712</v>
      </c>
      <c r="F302" s="15" t="s">
        <v>703</v>
      </c>
      <c r="G302" s="15" t="s">
        <v>15</v>
      </c>
      <c r="H302" s="15" t="s">
        <v>7</v>
      </c>
      <c r="I302" s="15" t="s">
        <v>713</v>
      </c>
      <c r="J302" s="166" t="e">
        <f>VLOOKUP(K302,#REF!,2,0)</f>
        <v>#REF!</v>
      </c>
      <c r="K302" s="5" t="str">
        <f t="shared" si="20"/>
        <v>12 1 01 60130</v>
      </c>
      <c r="L302" s="252" t="e">
        <f>VLOOKUP(O302,#REF!,2,0)</f>
        <v>#REF!</v>
      </c>
      <c r="O302" s="45" t="s">
        <v>714</v>
      </c>
      <c r="P302" s="7" t="b">
        <f t="shared" si="19"/>
        <v>1</v>
      </c>
      <c r="Q302" s="7" t="e">
        <f t="shared" si="21"/>
        <v>#REF!</v>
      </c>
    </row>
    <row r="303" spans="1:17" ht="19.5">
      <c r="A303" s="196"/>
      <c r="B303" s="196"/>
      <c r="C303" s="197"/>
      <c r="D303" s="198"/>
      <c r="E303" s="199"/>
      <c r="F303" s="159" t="s">
        <v>703</v>
      </c>
      <c r="G303" s="159" t="s">
        <v>15</v>
      </c>
      <c r="H303" s="159" t="s">
        <v>37</v>
      </c>
      <c r="I303" s="159" t="s">
        <v>13</v>
      </c>
      <c r="J303" s="200" t="e">
        <f>VLOOKUP(K303,#REF!,2,0)</f>
        <v>#REF!</v>
      </c>
      <c r="K303" s="5" t="str">
        <f t="shared" si="20"/>
        <v>12 1 02 00000</v>
      </c>
      <c r="L303" s="252" t="e">
        <f>VLOOKUP(O303,#REF!,2,0)</f>
        <v>#REF!</v>
      </c>
      <c r="O303" s="45" t="s">
        <v>715</v>
      </c>
      <c r="P303" s="7" t="b">
        <f t="shared" si="19"/>
        <v>1</v>
      </c>
      <c r="Q303" s="7" t="e">
        <f t="shared" si="21"/>
        <v>#REF!</v>
      </c>
    </row>
    <row r="304" spans="1:17" s="55" customFormat="1" ht="37.5">
      <c r="A304" s="69">
        <v>12</v>
      </c>
      <c r="B304" s="69">
        <v>1</v>
      </c>
      <c r="C304" s="69">
        <v>2048</v>
      </c>
      <c r="D304" s="69" t="s">
        <v>711</v>
      </c>
      <c r="E304" s="77" t="s">
        <v>712</v>
      </c>
      <c r="F304" s="15" t="s">
        <v>703</v>
      </c>
      <c r="G304" s="15" t="s">
        <v>15</v>
      </c>
      <c r="H304" s="15" t="s">
        <v>37</v>
      </c>
      <c r="I304" s="15" t="s">
        <v>716</v>
      </c>
      <c r="J304" s="166" t="e">
        <f>VLOOKUP(K304,#REF!,2,0)</f>
        <v>#REF!</v>
      </c>
      <c r="K304" s="5" t="str">
        <f t="shared" si="20"/>
        <v>12 1 02 20480</v>
      </c>
      <c r="L304" s="252" t="e">
        <f>VLOOKUP(O304,#REF!,2,0)</f>
        <v>#REF!</v>
      </c>
      <c r="M304" s="5"/>
      <c r="N304" s="6"/>
      <c r="O304" s="45" t="s">
        <v>718</v>
      </c>
      <c r="P304" s="7" t="b">
        <f t="shared" si="19"/>
        <v>1</v>
      </c>
      <c r="Q304" s="7" t="e">
        <f t="shared" si="21"/>
        <v>#REF!</v>
      </c>
    </row>
    <row r="305" spans="1:17" ht="19.5">
      <c r="A305" s="196"/>
      <c r="B305" s="196"/>
      <c r="C305" s="197"/>
      <c r="D305" s="198"/>
      <c r="E305" s="199"/>
      <c r="F305" s="159" t="s">
        <v>703</v>
      </c>
      <c r="G305" s="159" t="s">
        <v>15</v>
      </c>
      <c r="H305" s="159" t="s">
        <v>48</v>
      </c>
      <c r="I305" s="159" t="s">
        <v>13</v>
      </c>
      <c r="J305" s="200" t="e">
        <f>VLOOKUP(K305,#REF!,2,0)</f>
        <v>#REF!</v>
      </c>
      <c r="K305" s="5" t="str">
        <f t="shared" si="20"/>
        <v>12 1 03 00000</v>
      </c>
      <c r="L305" s="252" t="e">
        <f>VLOOKUP(O305,#REF!,2,0)</f>
        <v>#REF!</v>
      </c>
      <c r="O305" s="45" t="s">
        <v>719</v>
      </c>
      <c r="P305" s="7" t="b">
        <f t="shared" si="19"/>
        <v>1</v>
      </c>
      <c r="Q305" s="7" t="e">
        <f t="shared" si="21"/>
        <v>#REF!</v>
      </c>
    </row>
    <row r="306" spans="1:17" ht="37.5">
      <c r="A306" s="69">
        <v>12</v>
      </c>
      <c r="B306" s="69">
        <v>1</v>
      </c>
      <c r="C306" s="69">
        <v>2048</v>
      </c>
      <c r="D306" s="69" t="s">
        <v>711</v>
      </c>
      <c r="E306" s="77" t="s">
        <v>712</v>
      </c>
      <c r="F306" s="15" t="s">
        <v>703</v>
      </c>
      <c r="G306" s="15" t="s">
        <v>15</v>
      </c>
      <c r="H306" s="15" t="s">
        <v>48</v>
      </c>
      <c r="I306" s="15" t="s">
        <v>716</v>
      </c>
      <c r="J306" s="166" t="e">
        <f>VLOOKUP(K306,#REF!,2,0)</f>
        <v>#REF!</v>
      </c>
      <c r="K306" s="5" t="str">
        <f t="shared" si="20"/>
        <v>12 1 03 20480</v>
      </c>
      <c r="L306" s="252" t="e">
        <f>VLOOKUP(O306,#REF!,2,0)</f>
        <v>#REF!</v>
      </c>
      <c r="O306" s="45" t="s">
        <v>720</v>
      </c>
      <c r="P306" s="7" t="b">
        <f t="shared" si="19"/>
        <v>1</v>
      </c>
      <c r="Q306" s="7" t="e">
        <f t="shared" si="21"/>
        <v>#REF!</v>
      </c>
    </row>
    <row r="307" spans="1:17" ht="37.5">
      <c r="A307" s="81" t="s">
        <v>703</v>
      </c>
      <c r="B307" s="81" t="s">
        <v>94</v>
      </c>
      <c r="C307" s="82" t="s">
        <v>9</v>
      </c>
      <c r="D307" s="83" t="s">
        <v>721</v>
      </c>
      <c r="E307" s="96" t="s">
        <v>722</v>
      </c>
      <c r="F307" s="25" t="s">
        <v>703</v>
      </c>
      <c r="G307" s="25" t="s">
        <v>94</v>
      </c>
      <c r="H307" s="25" t="s">
        <v>12</v>
      </c>
      <c r="I307" s="25" t="s">
        <v>13</v>
      </c>
      <c r="J307" s="170" t="e">
        <f>VLOOKUP(K307,#REF!,2,0)</f>
        <v>#REF!</v>
      </c>
      <c r="K307" s="5" t="str">
        <f t="shared" si="20"/>
        <v>12 2 00 00000</v>
      </c>
      <c r="L307" s="252" t="e">
        <f>VLOOKUP(O307,#REF!,2,0)</f>
        <v>#REF!</v>
      </c>
      <c r="O307" s="12" t="s">
        <v>723</v>
      </c>
      <c r="P307" s="7" t="b">
        <f t="shared" si="19"/>
        <v>1</v>
      </c>
      <c r="Q307" s="7" t="e">
        <f t="shared" si="21"/>
        <v>#REF!</v>
      </c>
    </row>
    <row r="308" spans="1:17" ht="37.5">
      <c r="A308" s="196"/>
      <c r="B308" s="196"/>
      <c r="C308" s="197"/>
      <c r="D308" s="198"/>
      <c r="E308" s="199"/>
      <c r="F308" s="159" t="s">
        <v>703</v>
      </c>
      <c r="G308" s="159" t="s">
        <v>94</v>
      </c>
      <c r="H308" s="159" t="s">
        <v>7</v>
      </c>
      <c r="I308" s="159" t="s">
        <v>13</v>
      </c>
      <c r="J308" s="200" t="s">
        <v>1586</v>
      </c>
      <c r="K308" s="5" t="str">
        <f t="shared" si="20"/>
        <v>12 2 01 00000</v>
      </c>
      <c r="L308" s="252" t="e">
        <f>VLOOKUP(O308,#REF!,2,0)</f>
        <v>#REF!</v>
      </c>
      <c r="O308" s="12"/>
      <c r="P308" s="7" t="b">
        <f t="shared" si="19"/>
        <v>0</v>
      </c>
      <c r="Q308" s="7" t="e">
        <f t="shared" si="21"/>
        <v>#REF!</v>
      </c>
    </row>
    <row r="309" spans="1:17" ht="37.5">
      <c r="A309" s="69">
        <v>12</v>
      </c>
      <c r="B309" s="69">
        <v>2</v>
      </c>
      <c r="C309" s="69">
        <v>2064</v>
      </c>
      <c r="D309" s="69" t="s">
        <v>724</v>
      </c>
      <c r="E309" s="77" t="s">
        <v>725</v>
      </c>
      <c r="F309" s="15" t="s">
        <v>703</v>
      </c>
      <c r="G309" s="15" t="s">
        <v>94</v>
      </c>
      <c r="H309" s="15" t="s">
        <v>7</v>
      </c>
      <c r="I309" s="15" t="s">
        <v>726</v>
      </c>
      <c r="J309" s="166" t="s">
        <v>725</v>
      </c>
      <c r="K309" s="5" t="str">
        <f t="shared" si="20"/>
        <v>12 2 01 20640</v>
      </c>
      <c r="L309" s="252" t="e">
        <f>VLOOKUP(O309,#REF!,2,0)</f>
        <v>#REF!</v>
      </c>
      <c r="O309" s="12"/>
      <c r="P309" s="7" t="b">
        <f t="shared" si="19"/>
        <v>0</v>
      </c>
      <c r="Q309" s="7" t="e">
        <f t="shared" si="21"/>
        <v>#REF!</v>
      </c>
    </row>
    <row r="310" spans="1:17" ht="19.5">
      <c r="A310" s="196"/>
      <c r="B310" s="196"/>
      <c r="C310" s="197"/>
      <c r="D310" s="198"/>
      <c r="E310" s="199"/>
      <c r="F310" s="159" t="s">
        <v>703</v>
      </c>
      <c r="G310" s="159" t="s">
        <v>94</v>
      </c>
      <c r="H310" s="159" t="s">
        <v>37</v>
      </c>
      <c r="I310" s="159" t="s">
        <v>13</v>
      </c>
      <c r="J310" s="200" t="e">
        <f>VLOOKUP(K310,#REF!,2,0)</f>
        <v>#REF!</v>
      </c>
      <c r="K310" s="5" t="str">
        <f t="shared" si="20"/>
        <v>12 2 02 00000</v>
      </c>
      <c r="L310" s="252" t="e">
        <f>VLOOKUP(O310,#REF!,2,0)</f>
        <v>#REF!</v>
      </c>
      <c r="O310" s="45" t="s">
        <v>727</v>
      </c>
      <c r="P310" s="7" t="b">
        <f t="shared" si="19"/>
        <v>1</v>
      </c>
      <c r="Q310" s="7" t="e">
        <f t="shared" si="21"/>
        <v>#REF!</v>
      </c>
    </row>
    <row r="311" spans="1:17" ht="37.5">
      <c r="A311" s="69">
        <v>12</v>
      </c>
      <c r="B311" s="69">
        <v>2</v>
      </c>
      <c r="C311" s="69">
        <v>2064</v>
      </c>
      <c r="D311" s="69" t="s">
        <v>724</v>
      </c>
      <c r="E311" s="77" t="s">
        <v>725</v>
      </c>
      <c r="F311" s="15" t="s">
        <v>703</v>
      </c>
      <c r="G311" s="15" t="s">
        <v>94</v>
      </c>
      <c r="H311" s="15" t="s">
        <v>37</v>
      </c>
      <c r="I311" s="15" t="s">
        <v>726</v>
      </c>
      <c r="J311" s="166" t="e">
        <f>VLOOKUP(K311,#REF!,2,0)</f>
        <v>#REF!</v>
      </c>
      <c r="K311" s="5" t="str">
        <f t="shared" si="20"/>
        <v>12 2 02 20640</v>
      </c>
      <c r="L311" s="252" t="e">
        <f>VLOOKUP(O311,#REF!,2,0)</f>
        <v>#REF!</v>
      </c>
      <c r="O311" s="45" t="s">
        <v>728</v>
      </c>
      <c r="P311" s="7" t="b">
        <f t="shared" si="19"/>
        <v>1</v>
      </c>
      <c r="Q311" s="7" t="e">
        <f t="shared" si="21"/>
        <v>#REF!</v>
      </c>
    </row>
    <row r="312" spans="1:17" ht="39" customHeight="1">
      <c r="A312" s="196"/>
      <c r="B312" s="196"/>
      <c r="C312" s="197"/>
      <c r="D312" s="198"/>
      <c r="E312" s="199"/>
      <c r="F312" s="159" t="s">
        <v>703</v>
      </c>
      <c r="G312" s="159" t="s">
        <v>94</v>
      </c>
      <c r="H312" s="159" t="s">
        <v>48</v>
      </c>
      <c r="I312" s="159" t="s">
        <v>13</v>
      </c>
      <c r="J312" s="200" t="e">
        <f>VLOOKUP(K312,#REF!,2,0)</f>
        <v>#REF!</v>
      </c>
      <c r="K312" s="5" t="str">
        <f t="shared" si="20"/>
        <v>12 2 03 00000</v>
      </c>
      <c r="L312" s="252" t="e">
        <f>VLOOKUP(O312,#REF!,2,0)</f>
        <v>#REF!</v>
      </c>
      <c r="O312" s="45" t="s">
        <v>729</v>
      </c>
      <c r="P312" s="7" t="b">
        <f t="shared" si="19"/>
        <v>1</v>
      </c>
      <c r="Q312" s="7" t="e">
        <f t="shared" si="21"/>
        <v>#REF!</v>
      </c>
    </row>
    <row r="313" spans="1:17" ht="68.25" customHeight="1">
      <c r="A313" s="69" t="s">
        <v>703</v>
      </c>
      <c r="B313" s="69" t="s">
        <v>94</v>
      </c>
      <c r="C313" s="69" t="s">
        <v>730</v>
      </c>
      <c r="D313" s="69" t="s">
        <v>731</v>
      </c>
      <c r="E313" s="77" t="s">
        <v>732</v>
      </c>
      <c r="F313" s="15" t="s">
        <v>703</v>
      </c>
      <c r="G313" s="15" t="s">
        <v>94</v>
      </c>
      <c r="H313" s="15" t="s">
        <v>48</v>
      </c>
      <c r="I313" s="15" t="s">
        <v>733</v>
      </c>
      <c r="J313" s="166" t="e">
        <f>VLOOKUP(K313,#REF!,2,0)</f>
        <v>#REF!</v>
      </c>
      <c r="K313" s="5" t="str">
        <f t="shared" si="20"/>
        <v>12 2 03 20040</v>
      </c>
      <c r="L313" s="252" t="e">
        <f>VLOOKUP(O313,#REF!,2,0)</f>
        <v>#REF!</v>
      </c>
      <c r="O313" s="45" t="s">
        <v>734</v>
      </c>
      <c r="P313" s="7" t="b">
        <f t="shared" si="19"/>
        <v>1</v>
      </c>
      <c r="Q313" s="7" t="e">
        <f t="shared" si="21"/>
        <v>#REF!</v>
      </c>
    </row>
    <row r="314" spans="1:17" ht="78" customHeight="1">
      <c r="A314" s="69">
        <v>12</v>
      </c>
      <c r="B314" s="69">
        <v>2</v>
      </c>
      <c r="C314" s="69">
        <v>2009</v>
      </c>
      <c r="D314" s="69" t="s">
        <v>735</v>
      </c>
      <c r="E314" s="77" t="s">
        <v>736</v>
      </c>
      <c r="F314" s="15" t="s">
        <v>703</v>
      </c>
      <c r="G314" s="15" t="s">
        <v>94</v>
      </c>
      <c r="H314" s="15" t="s">
        <v>48</v>
      </c>
      <c r="I314" s="15" t="s">
        <v>737</v>
      </c>
      <c r="J314" s="166" t="e">
        <f>VLOOKUP(K314,#REF!,2,0)</f>
        <v>#REF!</v>
      </c>
      <c r="K314" s="5" t="str">
        <f t="shared" si="20"/>
        <v>12 2 03 20090</v>
      </c>
      <c r="L314" s="252" t="e">
        <f>VLOOKUP(O314,#REF!,2,0)</f>
        <v>#REF!</v>
      </c>
      <c r="O314" s="45" t="s">
        <v>738</v>
      </c>
      <c r="P314" s="7" t="b">
        <f t="shared" si="19"/>
        <v>1</v>
      </c>
      <c r="Q314" s="7" t="e">
        <f t="shared" si="21"/>
        <v>#REF!</v>
      </c>
    </row>
    <row r="315" spans="1:17" ht="37.5">
      <c r="A315" s="81" t="s">
        <v>703</v>
      </c>
      <c r="B315" s="81" t="s">
        <v>316</v>
      </c>
      <c r="C315" s="82" t="s">
        <v>9</v>
      </c>
      <c r="D315" s="83" t="s">
        <v>739</v>
      </c>
      <c r="E315" s="96" t="s">
        <v>740</v>
      </c>
      <c r="F315" s="25" t="s">
        <v>703</v>
      </c>
      <c r="G315" s="25" t="s">
        <v>316</v>
      </c>
      <c r="H315" s="25" t="s">
        <v>12</v>
      </c>
      <c r="I315" s="25" t="s">
        <v>13</v>
      </c>
      <c r="J315" s="170" t="e">
        <f>VLOOKUP(K315,#REF!,2,0)</f>
        <v>#REF!</v>
      </c>
      <c r="K315" s="5" t="str">
        <f t="shared" si="20"/>
        <v>12 3 00 00000</v>
      </c>
      <c r="L315" s="252" t="e">
        <f>VLOOKUP(O315,#REF!,2,0)</f>
        <v>#REF!</v>
      </c>
      <c r="O315" s="12" t="s">
        <v>741</v>
      </c>
      <c r="P315" s="7" t="b">
        <f t="shared" si="19"/>
        <v>1</v>
      </c>
      <c r="Q315" s="7" t="e">
        <f t="shared" si="21"/>
        <v>#REF!</v>
      </c>
    </row>
    <row r="316" spans="1:17" s="57" customFormat="1" ht="78" customHeight="1">
      <c r="A316" s="196"/>
      <c r="B316" s="196"/>
      <c r="C316" s="197"/>
      <c r="D316" s="198"/>
      <c r="E316" s="199"/>
      <c r="F316" s="159" t="s">
        <v>703</v>
      </c>
      <c r="G316" s="159" t="s">
        <v>316</v>
      </c>
      <c r="H316" s="159" t="s">
        <v>7</v>
      </c>
      <c r="I316" s="159" t="s">
        <v>13</v>
      </c>
      <c r="J316" s="200" t="e">
        <f>VLOOKUP(K316,#REF!,2,0)</f>
        <v>#REF!</v>
      </c>
      <c r="K316" s="5" t="str">
        <f t="shared" si="20"/>
        <v>12 3 01 00000</v>
      </c>
      <c r="L316" s="252" t="e">
        <f>VLOOKUP(O316,#REF!,2,0)</f>
        <v>#REF!</v>
      </c>
      <c r="M316" s="5"/>
      <c r="N316" s="6"/>
      <c r="O316" s="45" t="s">
        <v>742</v>
      </c>
      <c r="P316" s="7" t="b">
        <f t="shared" ref="P316:P379" si="22">K316=O316</f>
        <v>1</v>
      </c>
      <c r="Q316" s="7" t="e">
        <f t="shared" si="21"/>
        <v>#REF!</v>
      </c>
    </row>
    <row r="317" spans="1:17" ht="37.5">
      <c r="A317" s="69">
        <v>12</v>
      </c>
      <c r="B317" s="69">
        <v>3</v>
      </c>
      <c r="C317" s="69">
        <v>2065</v>
      </c>
      <c r="D317" s="69" t="s">
        <v>743</v>
      </c>
      <c r="E317" s="77" t="s">
        <v>744</v>
      </c>
      <c r="F317" s="15" t="s">
        <v>703</v>
      </c>
      <c r="G317" s="15" t="s">
        <v>316</v>
      </c>
      <c r="H317" s="15" t="s">
        <v>7</v>
      </c>
      <c r="I317" s="15" t="s">
        <v>745</v>
      </c>
      <c r="J317" s="166" t="e">
        <f>VLOOKUP(K317,#REF!,2,0)</f>
        <v>#REF!</v>
      </c>
      <c r="K317" s="5" t="str">
        <f t="shared" si="20"/>
        <v>12 3 01 20650</v>
      </c>
      <c r="L317" s="252" t="e">
        <f>VLOOKUP(O317,#REF!,2,0)</f>
        <v>#REF!</v>
      </c>
      <c r="O317" s="45" t="s">
        <v>747</v>
      </c>
      <c r="P317" s="7" t="b">
        <f t="shared" si="22"/>
        <v>1</v>
      </c>
      <c r="Q317" s="7" t="e">
        <f t="shared" si="21"/>
        <v>#REF!</v>
      </c>
    </row>
    <row r="318" spans="1:17" ht="19.5">
      <c r="A318" s="196"/>
      <c r="B318" s="196"/>
      <c r="C318" s="197"/>
      <c r="D318" s="198"/>
      <c r="E318" s="199"/>
      <c r="F318" s="159" t="s">
        <v>703</v>
      </c>
      <c r="G318" s="159" t="s">
        <v>316</v>
      </c>
      <c r="H318" s="159" t="s">
        <v>37</v>
      </c>
      <c r="I318" s="159" t="s">
        <v>13</v>
      </c>
      <c r="J318" s="200" t="e">
        <f>VLOOKUP(K318,#REF!,2,0)</f>
        <v>#REF!</v>
      </c>
      <c r="K318" s="5" t="str">
        <f t="shared" si="20"/>
        <v>12 3 02 00000</v>
      </c>
      <c r="L318" s="252" t="e">
        <f>VLOOKUP(O318,#REF!,2,0)</f>
        <v>#REF!</v>
      </c>
      <c r="O318" s="45" t="s">
        <v>749</v>
      </c>
      <c r="P318" s="7" t="b">
        <f t="shared" si="22"/>
        <v>1</v>
      </c>
      <c r="Q318" s="7" t="e">
        <f t="shared" si="21"/>
        <v>#REF!</v>
      </c>
    </row>
    <row r="319" spans="1:17" ht="38.25" customHeight="1">
      <c r="A319" s="69">
        <v>12</v>
      </c>
      <c r="B319" s="69">
        <v>3</v>
      </c>
      <c r="C319" s="69">
        <v>2065</v>
      </c>
      <c r="D319" s="69" t="s">
        <v>743</v>
      </c>
      <c r="E319" s="77" t="s">
        <v>744</v>
      </c>
      <c r="F319" s="15" t="s">
        <v>703</v>
      </c>
      <c r="G319" s="15" t="s">
        <v>316</v>
      </c>
      <c r="H319" s="15" t="s">
        <v>37</v>
      </c>
      <c r="I319" s="15" t="s">
        <v>745</v>
      </c>
      <c r="J319" s="166" t="e">
        <f>VLOOKUP(K319,#REF!,2,0)</f>
        <v>#REF!</v>
      </c>
      <c r="K319" s="5" t="str">
        <f t="shared" si="20"/>
        <v>12 3 02 20650</v>
      </c>
      <c r="L319" s="252" t="e">
        <f>VLOOKUP(O319,#REF!,2,0)</f>
        <v>#REF!</v>
      </c>
      <c r="O319" s="45" t="s">
        <v>750</v>
      </c>
      <c r="P319" s="7" t="b">
        <f t="shared" si="22"/>
        <v>1</v>
      </c>
      <c r="Q319" s="7" t="e">
        <f t="shared" si="21"/>
        <v>#REF!</v>
      </c>
    </row>
    <row r="320" spans="1:17" ht="67.5">
      <c r="A320" s="78" t="s">
        <v>751</v>
      </c>
      <c r="B320" s="78" t="s">
        <v>8</v>
      </c>
      <c r="C320" s="79" t="s">
        <v>9</v>
      </c>
      <c r="D320" s="80" t="s">
        <v>752</v>
      </c>
      <c r="E320" s="95" t="s">
        <v>753</v>
      </c>
      <c r="F320" s="9" t="s">
        <v>751</v>
      </c>
      <c r="G320" s="9" t="s">
        <v>8</v>
      </c>
      <c r="H320" s="9" t="s">
        <v>12</v>
      </c>
      <c r="I320" s="9" t="s">
        <v>13</v>
      </c>
      <c r="J320" s="136" t="e">
        <f>VLOOKUP(K320,#REF!,2,0)</f>
        <v>#REF!</v>
      </c>
      <c r="K320" s="5" t="str">
        <f t="shared" si="20"/>
        <v>13 0 00 00000</v>
      </c>
      <c r="L320" s="252" t="e">
        <f>VLOOKUP(O320,#REF!,2,0)</f>
        <v>#REF!</v>
      </c>
      <c r="O320" s="11" t="s">
        <v>755</v>
      </c>
      <c r="P320" s="7" t="b">
        <f t="shared" si="22"/>
        <v>1</v>
      </c>
      <c r="Q320" s="7" t="e">
        <f t="shared" si="21"/>
        <v>#REF!</v>
      </c>
    </row>
    <row r="321" spans="1:17" ht="37.5">
      <c r="A321" s="81" t="s">
        <v>751</v>
      </c>
      <c r="B321" s="81" t="s">
        <v>15</v>
      </c>
      <c r="C321" s="82" t="s">
        <v>9</v>
      </c>
      <c r="D321" s="83" t="s">
        <v>756</v>
      </c>
      <c r="E321" s="162" t="s">
        <v>757</v>
      </c>
      <c r="F321" s="25" t="s">
        <v>751</v>
      </c>
      <c r="G321" s="25" t="s">
        <v>15</v>
      </c>
      <c r="H321" s="25" t="s">
        <v>12</v>
      </c>
      <c r="I321" s="25" t="s">
        <v>13</v>
      </c>
      <c r="J321" s="232" t="e">
        <f>VLOOKUP(K321,#REF!,2,0)</f>
        <v>#REF!</v>
      </c>
      <c r="K321" s="5" t="str">
        <f t="shared" si="20"/>
        <v>13 1 00 00000</v>
      </c>
      <c r="L321" s="252" t="e">
        <f>VLOOKUP(O321,#REF!,2,0)</f>
        <v>#REF!</v>
      </c>
      <c r="O321" s="12" t="s">
        <v>758</v>
      </c>
      <c r="P321" s="7" t="b">
        <f t="shared" si="22"/>
        <v>1</v>
      </c>
      <c r="Q321" s="7" t="e">
        <f t="shared" si="21"/>
        <v>#REF!</v>
      </c>
    </row>
    <row r="322" spans="1:17" ht="19.5">
      <c r="A322" s="196"/>
      <c r="B322" s="196"/>
      <c r="C322" s="197"/>
      <c r="D322" s="198"/>
      <c r="E322" s="199"/>
      <c r="F322" s="159" t="s">
        <v>751</v>
      </c>
      <c r="G322" s="159" t="s">
        <v>15</v>
      </c>
      <c r="H322" s="159" t="s">
        <v>7</v>
      </c>
      <c r="I322" s="159" t="s">
        <v>13</v>
      </c>
      <c r="J322" s="201" t="e">
        <f>VLOOKUP(K322,#REF!,2,0)</f>
        <v>#REF!</v>
      </c>
      <c r="K322" s="5" t="str">
        <f t="shared" si="20"/>
        <v>13 1 01 00000</v>
      </c>
      <c r="L322" s="252" t="e">
        <f>VLOOKUP(O322,#REF!,2,0)</f>
        <v>#REF!</v>
      </c>
      <c r="O322" s="45" t="s">
        <v>759</v>
      </c>
      <c r="P322" s="7" t="b">
        <f t="shared" si="22"/>
        <v>1</v>
      </c>
      <c r="Q322" s="7" t="e">
        <f t="shared" si="21"/>
        <v>#REF!</v>
      </c>
    </row>
    <row r="323" spans="1:17" s="32" customFormat="1" ht="56.25">
      <c r="A323" s="69" t="s">
        <v>751</v>
      </c>
      <c r="B323" s="69" t="s">
        <v>15</v>
      </c>
      <c r="C323" s="70">
        <v>2045</v>
      </c>
      <c r="D323" s="71" t="s">
        <v>760</v>
      </c>
      <c r="E323" s="88" t="s">
        <v>761</v>
      </c>
      <c r="F323" s="15" t="s">
        <v>751</v>
      </c>
      <c r="G323" s="15" t="s">
        <v>15</v>
      </c>
      <c r="H323" s="15" t="s">
        <v>7</v>
      </c>
      <c r="I323" s="15" t="s">
        <v>762</v>
      </c>
      <c r="J323" s="233" t="e">
        <f>VLOOKUP(K323,#REF!,2,0)</f>
        <v>#REF!</v>
      </c>
      <c r="K323" s="5" t="str">
        <f t="shared" si="20"/>
        <v>13 1 01 20450</v>
      </c>
      <c r="L323" s="252" t="e">
        <f>VLOOKUP(O323,#REF!,2,0)</f>
        <v>#REF!</v>
      </c>
      <c r="M323" s="5"/>
      <c r="N323" s="6"/>
      <c r="O323" s="45" t="s">
        <v>763</v>
      </c>
      <c r="P323" s="7" t="b">
        <f t="shared" si="22"/>
        <v>1</v>
      </c>
      <c r="Q323" s="7" t="e">
        <f t="shared" si="21"/>
        <v>#REF!</v>
      </c>
    </row>
    <row r="324" spans="1:17" ht="37.5">
      <c r="A324" s="81" t="s">
        <v>751</v>
      </c>
      <c r="B324" s="81" t="s">
        <v>94</v>
      </c>
      <c r="C324" s="82" t="s">
        <v>9</v>
      </c>
      <c r="D324" s="83" t="s">
        <v>764</v>
      </c>
      <c r="E324" s="96" t="s">
        <v>765</v>
      </c>
      <c r="F324" s="25" t="s">
        <v>751</v>
      </c>
      <c r="G324" s="25" t="s">
        <v>94</v>
      </c>
      <c r="H324" s="25" t="s">
        <v>12</v>
      </c>
      <c r="I324" s="25" t="s">
        <v>13</v>
      </c>
      <c r="J324" s="223" t="e">
        <f>VLOOKUP(K324,#REF!,2,0)</f>
        <v>#REF!</v>
      </c>
      <c r="K324" s="5" t="str">
        <f t="shared" si="20"/>
        <v>13 2 00 00000</v>
      </c>
      <c r="L324" s="252" t="e">
        <f>VLOOKUP(O324,#REF!,2,0)</f>
        <v>#REF!</v>
      </c>
      <c r="O324" s="12" t="s">
        <v>766</v>
      </c>
      <c r="P324" s="7" t="b">
        <f t="shared" si="22"/>
        <v>1</v>
      </c>
      <c r="Q324" s="7" t="e">
        <f t="shared" si="21"/>
        <v>#REF!</v>
      </c>
    </row>
    <row r="325" spans="1:17" s="32" customFormat="1" ht="19.5">
      <c r="A325" s="196"/>
      <c r="B325" s="196"/>
      <c r="C325" s="197"/>
      <c r="D325" s="198"/>
      <c r="E325" s="199"/>
      <c r="F325" s="159" t="s">
        <v>751</v>
      </c>
      <c r="G325" s="159" t="s">
        <v>94</v>
      </c>
      <c r="H325" s="159" t="s">
        <v>7</v>
      </c>
      <c r="I325" s="159" t="s">
        <v>13</v>
      </c>
      <c r="J325" s="201" t="e">
        <f>VLOOKUP(K325,#REF!,2,0)</f>
        <v>#REF!</v>
      </c>
      <c r="K325" s="5" t="str">
        <f t="shared" si="20"/>
        <v>13 2 01 00000</v>
      </c>
      <c r="L325" s="252" t="e">
        <f>VLOOKUP(O325,#REF!,2,0)</f>
        <v>#REF!</v>
      </c>
      <c r="M325" s="5"/>
      <c r="N325" s="6"/>
      <c r="O325" s="45" t="s">
        <v>767</v>
      </c>
      <c r="P325" s="7" t="b">
        <f t="shared" si="22"/>
        <v>1</v>
      </c>
      <c r="Q325" s="7" t="e">
        <f t="shared" si="21"/>
        <v>#REF!</v>
      </c>
    </row>
    <row r="326" spans="1:17" ht="56.25">
      <c r="A326" s="69" t="s">
        <v>751</v>
      </c>
      <c r="B326" s="69" t="s">
        <v>94</v>
      </c>
      <c r="C326" s="70">
        <v>2062</v>
      </c>
      <c r="D326" s="71" t="s">
        <v>768</v>
      </c>
      <c r="E326" s="88" t="s">
        <v>769</v>
      </c>
      <c r="F326" s="15" t="s">
        <v>751</v>
      </c>
      <c r="G326" s="15" t="s">
        <v>94</v>
      </c>
      <c r="H326" s="15" t="s">
        <v>7</v>
      </c>
      <c r="I326" s="15" t="s">
        <v>770</v>
      </c>
      <c r="J326" s="233" t="e">
        <f>VLOOKUP(K326,#REF!,2,0)</f>
        <v>#REF!</v>
      </c>
      <c r="K326" s="5" t="str">
        <f t="shared" si="20"/>
        <v>13 2 01 20620</v>
      </c>
      <c r="L326" s="252" t="e">
        <f>VLOOKUP(O326,#REF!,2,0)</f>
        <v>#REF!</v>
      </c>
      <c r="O326" s="45" t="s">
        <v>771</v>
      </c>
      <c r="P326" s="7" t="b">
        <f t="shared" si="22"/>
        <v>1</v>
      </c>
      <c r="Q326" s="7" t="e">
        <f t="shared" si="21"/>
        <v>#REF!</v>
      </c>
    </row>
    <row r="327" spans="1:17" s="32" customFormat="1" ht="20.25" thickBot="1">
      <c r="A327" s="196"/>
      <c r="B327" s="196"/>
      <c r="C327" s="197"/>
      <c r="D327" s="198"/>
      <c r="E327" s="199"/>
      <c r="F327" s="159" t="s">
        <v>751</v>
      </c>
      <c r="G327" s="159" t="s">
        <v>94</v>
      </c>
      <c r="H327" s="159" t="s">
        <v>37</v>
      </c>
      <c r="I327" s="159" t="s">
        <v>13</v>
      </c>
      <c r="J327" s="201" t="e">
        <f>VLOOKUP(K327,#REF!,2,0)</f>
        <v>#REF!</v>
      </c>
      <c r="K327" s="5" t="str">
        <f t="shared" si="20"/>
        <v>13 2 02 00000</v>
      </c>
      <c r="L327" s="252" t="e">
        <f>VLOOKUP(O327,#REF!,2,0)</f>
        <v>#REF!</v>
      </c>
      <c r="M327" s="5"/>
      <c r="N327" s="6"/>
      <c r="O327" s="45" t="s">
        <v>772</v>
      </c>
      <c r="P327" s="7" t="b">
        <f t="shared" si="22"/>
        <v>1</v>
      </c>
      <c r="Q327" s="7" t="e">
        <f t="shared" si="21"/>
        <v>#REF!</v>
      </c>
    </row>
    <row r="328" spans="1:17" s="27" customFormat="1" ht="57" thickBot="1">
      <c r="A328" s="69" t="s">
        <v>751</v>
      </c>
      <c r="B328" s="69" t="s">
        <v>94</v>
      </c>
      <c r="C328" s="70">
        <v>2062</v>
      </c>
      <c r="D328" s="71" t="s">
        <v>768</v>
      </c>
      <c r="E328" s="88" t="s">
        <v>769</v>
      </c>
      <c r="F328" s="15" t="s">
        <v>751</v>
      </c>
      <c r="G328" s="15" t="s">
        <v>94</v>
      </c>
      <c r="H328" s="15" t="s">
        <v>37</v>
      </c>
      <c r="I328" s="15" t="s">
        <v>770</v>
      </c>
      <c r="J328" s="233" t="e">
        <f>VLOOKUP(K328,#REF!,2,0)</f>
        <v>#REF!</v>
      </c>
      <c r="K328" s="5" t="str">
        <f t="shared" ref="K328:K391" si="23">CONCATENATE(F328," ",G328," ",H328," ",I328)</f>
        <v>13 2 02 20620</v>
      </c>
      <c r="L328" s="252" t="e">
        <f>VLOOKUP(O328,#REF!,2,0)</f>
        <v>#REF!</v>
      </c>
      <c r="M328" s="5"/>
      <c r="N328" s="6"/>
      <c r="O328" s="45" t="s">
        <v>773</v>
      </c>
      <c r="P328" s="7" t="b">
        <f t="shared" si="22"/>
        <v>1</v>
      </c>
      <c r="Q328" s="7" t="e">
        <f t="shared" ref="Q328:Q391" si="24">J328=L328</f>
        <v>#REF!</v>
      </c>
    </row>
    <row r="329" spans="1:17" ht="67.5">
      <c r="A329" s="147">
        <v>14</v>
      </c>
      <c r="B329" s="147" t="s">
        <v>8</v>
      </c>
      <c r="C329" s="148" t="s">
        <v>9</v>
      </c>
      <c r="D329" s="147" t="s">
        <v>774</v>
      </c>
      <c r="E329" s="150" t="s">
        <v>775</v>
      </c>
      <c r="F329" s="215" t="s">
        <v>776</v>
      </c>
      <c r="G329" s="215" t="s">
        <v>8</v>
      </c>
      <c r="H329" s="215" t="s">
        <v>12</v>
      </c>
      <c r="I329" s="215" t="s">
        <v>13</v>
      </c>
      <c r="J329" s="234" t="e">
        <f>VLOOKUP(K329,#REF!,2,0)</f>
        <v>#REF!</v>
      </c>
      <c r="K329" s="5" t="str">
        <f t="shared" si="23"/>
        <v>14 0 00 00000</v>
      </c>
      <c r="L329" s="252" t="e">
        <f>VLOOKUP(O329,#REF!,2,0)</f>
        <v>#REF!</v>
      </c>
      <c r="O329" s="11" t="s">
        <v>777</v>
      </c>
      <c r="P329" s="7" t="b">
        <f t="shared" si="22"/>
        <v>1</v>
      </c>
      <c r="Q329" s="7" t="e">
        <f t="shared" si="24"/>
        <v>#REF!</v>
      </c>
    </row>
    <row r="330" spans="1:17" s="32" customFormat="1" ht="37.5">
      <c r="A330" s="151">
        <v>14</v>
      </c>
      <c r="B330" s="151" t="s">
        <v>15</v>
      </c>
      <c r="C330" s="152" t="s">
        <v>9</v>
      </c>
      <c r="D330" s="151" t="s">
        <v>778</v>
      </c>
      <c r="E330" s="154" t="s">
        <v>779</v>
      </c>
      <c r="F330" s="216" t="s">
        <v>776</v>
      </c>
      <c r="G330" s="216" t="s">
        <v>15</v>
      </c>
      <c r="H330" s="216" t="s">
        <v>12</v>
      </c>
      <c r="I330" s="216" t="s">
        <v>13</v>
      </c>
      <c r="J330" s="235" t="e">
        <f>VLOOKUP(K330,#REF!,2,0)</f>
        <v>#REF!</v>
      </c>
      <c r="K330" s="5" t="str">
        <f t="shared" si="23"/>
        <v>14 1 00 00000</v>
      </c>
      <c r="L330" s="252" t="e">
        <f>VLOOKUP(O330,#REF!,2,0)</f>
        <v>#REF!</v>
      </c>
      <c r="M330" s="5"/>
      <c r="N330" s="6"/>
      <c r="O330" s="12" t="s">
        <v>780</v>
      </c>
      <c r="P330" s="7" t="b">
        <f t="shared" si="22"/>
        <v>1</v>
      </c>
      <c r="Q330" s="7" t="e">
        <f t="shared" si="24"/>
        <v>#REF!</v>
      </c>
    </row>
    <row r="331" spans="1:17" ht="19.5">
      <c r="A331" s="196"/>
      <c r="B331" s="196"/>
      <c r="C331" s="197"/>
      <c r="D331" s="198"/>
      <c r="E331" s="199"/>
      <c r="F331" s="217" t="s">
        <v>776</v>
      </c>
      <c r="G331" s="217" t="s">
        <v>15</v>
      </c>
      <c r="H331" s="217" t="s">
        <v>7</v>
      </c>
      <c r="I331" s="217" t="s">
        <v>13</v>
      </c>
      <c r="J331" s="200" t="e">
        <f>VLOOKUP(K331,#REF!,2,0)</f>
        <v>#REF!</v>
      </c>
      <c r="K331" s="5" t="str">
        <f t="shared" si="23"/>
        <v>14 1 01 00000</v>
      </c>
      <c r="L331" s="252" t="e">
        <f>VLOOKUP(O331,#REF!,2,0)</f>
        <v>#REF!</v>
      </c>
      <c r="O331" s="45" t="s">
        <v>781</v>
      </c>
      <c r="P331" s="7" t="b">
        <f t="shared" si="22"/>
        <v>1</v>
      </c>
      <c r="Q331" s="7" t="e">
        <f t="shared" si="24"/>
        <v>#REF!</v>
      </c>
    </row>
    <row r="332" spans="1:17" s="32" customFormat="1" ht="37.5">
      <c r="A332" s="84">
        <v>14</v>
      </c>
      <c r="B332" s="84">
        <v>1</v>
      </c>
      <c r="C332" s="84">
        <v>2063</v>
      </c>
      <c r="D332" s="84" t="s">
        <v>782</v>
      </c>
      <c r="E332" s="88" t="s">
        <v>783</v>
      </c>
      <c r="F332" s="28" t="s">
        <v>776</v>
      </c>
      <c r="G332" s="28" t="s">
        <v>15</v>
      </c>
      <c r="H332" s="28" t="s">
        <v>7</v>
      </c>
      <c r="I332" s="28" t="s">
        <v>784</v>
      </c>
      <c r="J332" s="139" t="e">
        <f>VLOOKUP(K332,#REF!,2,0)</f>
        <v>#REF!</v>
      </c>
      <c r="K332" s="5" t="str">
        <f t="shared" si="23"/>
        <v>14 1 01 20630</v>
      </c>
      <c r="L332" s="252" t="e">
        <f>VLOOKUP(O332,#REF!,2,0)</f>
        <v>#REF!</v>
      </c>
      <c r="M332" s="5"/>
      <c r="N332" s="6"/>
      <c r="O332" s="45" t="s">
        <v>785</v>
      </c>
      <c r="P332" s="7" t="b">
        <f t="shared" si="22"/>
        <v>1</v>
      </c>
      <c r="Q332" s="7" t="e">
        <f t="shared" si="24"/>
        <v>#REF!</v>
      </c>
    </row>
    <row r="333" spans="1:17" ht="19.5">
      <c r="A333" s="196"/>
      <c r="B333" s="196"/>
      <c r="C333" s="197"/>
      <c r="D333" s="198"/>
      <c r="E333" s="199"/>
      <c r="F333" s="217" t="s">
        <v>776</v>
      </c>
      <c r="G333" s="217" t="s">
        <v>15</v>
      </c>
      <c r="H333" s="217" t="s">
        <v>37</v>
      </c>
      <c r="I333" s="217" t="s">
        <v>13</v>
      </c>
      <c r="J333" s="200" t="e">
        <f>VLOOKUP(K333,#REF!,2,0)</f>
        <v>#REF!</v>
      </c>
      <c r="K333" s="5" t="str">
        <f t="shared" si="23"/>
        <v>14 1 02 00000</v>
      </c>
      <c r="L333" s="252" t="e">
        <f>VLOOKUP(O333,#REF!,2,0)</f>
        <v>#REF!</v>
      </c>
      <c r="O333" s="45" t="s">
        <v>786</v>
      </c>
      <c r="P333" s="7" t="b">
        <f t="shared" si="22"/>
        <v>1</v>
      </c>
      <c r="Q333" s="7" t="e">
        <f t="shared" si="24"/>
        <v>#REF!</v>
      </c>
    </row>
    <row r="334" spans="1:17" s="32" customFormat="1" ht="37.5">
      <c r="A334" s="84">
        <v>14</v>
      </c>
      <c r="B334" s="84">
        <v>1</v>
      </c>
      <c r="C334" s="84">
        <v>2063</v>
      </c>
      <c r="D334" s="84" t="s">
        <v>782</v>
      </c>
      <c r="E334" s="88" t="s">
        <v>783</v>
      </c>
      <c r="F334" s="218" t="s">
        <v>776</v>
      </c>
      <c r="G334" s="218" t="s">
        <v>15</v>
      </c>
      <c r="H334" s="218" t="s">
        <v>37</v>
      </c>
      <c r="I334" s="218" t="s">
        <v>784</v>
      </c>
      <c r="J334" s="139" t="e">
        <f>VLOOKUP(K334,#REF!,2,0)</f>
        <v>#REF!</v>
      </c>
      <c r="K334" s="5" t="str">
        <f t="shared" si="23"/>
        <v>14 1 02 20630</v>
      </c>
      <c r="L334" s="252" t="e">
        <f>VLOOKUP(O334,#REF!,2,0)</f>
        <v>#REF!</v>
      </c>
      <c r="M334" s="5"/>
      <c r="O334" s="45" t="s">
        <v>787</v>
      </c>
      <c r="P334" s="7" t="b">
        <f t="shared" si="22"/>
        <v>1</v>
      </c>
      <c r="Q334" s="7" t="e">
        <f t="shared" si="24"/>
        <v>#REF!</v>
      </c>
    </row>
    <row r="335" spans="1:17" ht="19.5">
      <c r="A335" s="196"/>
      <c r="B335" s="196"/>
      <c r="C335" s="197"/>
      <c r="D335" s="198"/>
      <c r="E335" s="199"/>
      <c r="F335" s="217" t="s">
        <v>776</v>
      </c>
      <c r="G335" s="217" t="s">
        <v>15</v>
      </c>
      <c r="H335" s="217" t="s">
        <v>48</v>
      </c>
      <c r="I335" s="217" t="s">
        <v>13</v>
      </c>
      <c r="J335" s="200" t="e">
        <f>VLOOKUP(K335,#REF!,2,0)</f>
        <v>#REF!</v>
      </c>
      <c r="K335" s="5" t="str">
        <f t="shared" si="23"/>
        <v>14 1 03 00000</v>
      </c>
      <c r="L335" s="252" t="e">
        <f>VLOOKUP(O335,#REF!,2,0)</f>
        <v>#REF!</v>
      </c>
      <c r="O335" s="45" t="s">
        <v>788</v>
      </c>
      <c r="P335" s="7" t="b">
        <f t="shared" si="22"/>
        <v>1</v>
      </c>
      <c r="Q335" s="7" t="e">
        <f t="shared" si="24"/>
        <v>#REF!</v>
      </c>
    </row>
    <row r="336" spans="1:17" s="32" customFormat="1" ht="38.25" thickBot="1">
      <c r="A336" s="84">
        <v>14</v>
      </c>
      <c r="B336" s="84">
        <v>1</v>
      </c>
      <c r="C336" s="84">
        <v>2008</v>
      </c>
      <c r="D336" s="84" t="s">
        <v>789</v>
      </c>
      <c r="E336" s="88" t="s">
        <v>790</v>
      </c>
      <c r="F336" s="218" t="s">
        <v>776</v>
      </c>
      <c r="G336" s="218" t="s">
        <v>15</v>
      </c>
      <c r="H336" s="218" t="s">
        <v>48</v>
      </c>
      <c r="I336" s="218" t="s">
        <v>791</v>
      </c>
      <c r="J336" s="139" t="e">
        <f>VLOOKUP(K336,#REF!,2,0)</f>
        <v>#REF!</v>
      </c>
      <c r="K336" s="5" t="str">
        <f t="shared" si="23"/>
        <v>14 1 03 20080</v>
      </c>
      <c r="L336" s="252" t="e">
        <f>VLOOKUP(O336,#REF!,2,0)</f>
        <v>#REF!</v>
      </c>
      <c r="M336" s="5"/>
      <c r="O336" s="45" t="s">
        <v>792</v>
      </c>
      <c r="P336" s="7" t="b">
        <f t="shared" si="22"/>
        <v>1</v>
      </c>
      <c r="Q336" s="7" t="e">
        <f t="shared" si="24"/>
        <v>#REF!</v>
      </c>
    </row>
    <row r="337" spans="1:17" s="27" customFormat="1" ht="20.25" thickBot="1">
      <c r="A337" s="196"/>
      <c r="B337" s="196"/>
      <c r="C337" s="197"/>
      <c r="D337" s="198"/>
      <c r="E337" s="199"/>
      <c r="F337" s="217" t="s">
        <v>776</v>
      </c>
      <c r="G337" s="217" t="s">
        <v>15</v>
      </c>
      <c r="H337" s="217" t="s">
        <v>53</v>
      </c>
      <c r="I337" s="217" t="s">
        <v>13</v>
      </c>
      <c r="J337" s="200" t="e">
        <f>VLOOKUP(K337,#REF!,2,0)</f>
        <v>#REF!</v>
      </c>
      <c r="K337" s="5" t="str">
        <f t="shared" si="23"/>
        <v>14 1 04 00000</v>
      </c>
      <c r="L337" s="252" t="e">
        <f>VLOOKUP(O337,#REF!,2,0)</f>
        <v>#REF!</v>
      </c>
      <c r="M337" s="5"/>
      <c r="N337" s="6"/>
      <c r="O337" s="45" t="s">
        <v>793</v>
      </c>
      <c r="P337" s="7" t="b">
        <f t="shared" si="22"/>
        <v>1</v>
      </c>
      <c r="Q337" s="7" t="e">
        <f t="shared" si="24"/>
        <v>#REF!</v>
      </c>
    </row>
    <row r="338" spans="1:17" ht="38.25" thickBot="1">
      <c r="A338" s="84">
        <v>14</v>
      </c>
      <c r="B338" s="84">
        <v>1</v>
      </c>
      <c r="C338" s="84">
        <v>6003</v>
      </c>
      <c r="D338" s="84" t="s">
        <v>794</v>
      </c>
      <c r="E338" s="88" t="s">
        <v>795</v>
      </c>
      <c r="F338" s="218" t="s">
        <v>776</v>
      </c>
      <c r="G338" s="218" t="s">
        <v>15</v>
      </c>
      <c r="H338" s="218" t="s">
        <v>53</v>
      </c>
      <c r="I338" s="218" t="s">
        <v>796</v>
      </c>
      <c r="J338" s="139" t="e">
        <f>VLOOKUP(K338,#REF!,2,0)</f>
        <v>#REF!</v>
      </c>
      <c r="K338" s="5" t="str">
        <f t="shared" si="23"/>
        <v>14 1 04 60030</v>
      </c>
      <c r="L338" s="252" t="e">
        <f>VLOOKUP(O338,#REF!,2,0)</f>
        <v>#REF!</v>
      </c>
      <c r="N338" s="32"/>
      <c r="O338" s="45" t="s">
        <v>797</v>
      </c>
      <c r="P338" s="7" t="b">
        <f t="shared" si="22"/>
        <v>1</v>
      </c>
      <c r="Q338" s="7" t="e">
        <f t="shared" si="24"/>
        <v>#REF!</v>
      </c>
    </row>
    <row r="339" spans="1:17" s="32" customFormat="1" ht="57" thickBot="1">
      <c r="A339" s="151">
        <v>14</v>
      </c>
      <c r="B339" s="151">
        <v>2</v>
      </c>
      <c r="C339" s="152" t="s">
        <v>9</v>
      </c>
      <c r="D339" s="151" t="s">
        <v>798</v>
      </c>
      <c r="E339" s="154" t="s">
        <v>799</v>
      </c>
      <c r="F339" s="216" t="s">
        <v>776</v>
      </c>
      <c r="G339" s="216" t="s">
        <v>94</v>
      </c>
      <c r="H339" s="216" t="s">
        <v>12</v>
      </c>
      <c r="I339" s="216" t="s">
        <v>13</v>
      </c>
      <c r="J339" s="235" t="e">
        <f>VLOOKUP(K339,#REF!,2,0)</f>
        <v>#REF!</v>
      </c>
      <c r="K339" s="5" t="str">
        <f t="shared" si="23"/>
        <v>14 2 00 00000</v>
      </c>
      <c r="L339" s="252" t="e">
        <f>VLOOKUP(O339,#REF!,2,0)</f>
        <v>#REF!</v>
      </c>
      <c r="M339" s="5"/>
      <c r="N339" s="27"/>
      <c r="O339" s="12" t="s">
        <v>800</v>
      </c>
      <c r="P339" s="7" t="b">
        <f t="shared" si="22"/>
        <v>1</v>
      </c>
      <c r="Q339" s="7" t="e">
        <f t="shared" si="24"/>
        <v>#REF!</v>
      </c>
    </row>
    <row r="340" spans="1:17" ht="19.5">
      <c r="A340" s="196"/>
      <c r="B340" s="196"/>
      <c r="C340" s="197"/>
      <c r="D340" s="198"/>
      <c r="E340" s="199"/>
      <c r="F340" s="217" t="s">
        <v>776</v>
      </c>
      <c r="G340" s="217" t="s">
        <v>94</v>
      </c>
      <c r="H340" s="217" t="s">
        <v>7</v>
      </c>
      <c r="I340" s="217" t="s">
        <v>13</v>
      </c>
      <c r="J340" s="200" t="e">
        <f>VLOOKUP(K340,#REF!,2,0)</f>
        <v>#REF!</v>
      </c>
      <c r="K340" s="5" t="str">
        <f t="shared" si="23"/>
        <v>14 2 01 00000</v>
      </c>
      <c r="L340" s="252" t="e">
        <f>VLOOKUP(O340,#REF!,2,0)</f>
        <v>#REF!</v>
      </c>
      <c r="O340" s="45" t="s">
        <v>801</v>
      </c>
      <c r="P340" s="7" t="b">
        <f t="shared" si="22"/>
        <v>1</v>
      </c>
      <c r="Q340" s="7" t="e">
        <f t="shared" si="24"/>
        <v>#REF!</v>
      </c>
    </row>
    <row r="341" spans="1:17" ht="75">
      <c r="A341" s="84">
        <v>14</v>
      </c>
      <c r="B341" s="84">
        <v>2</v>
      </c>
      <c r="C341" s="84">
        <v>2071</v>
      </c>
      <c r="D341" s="84" t="s">
        <v>802</v>
      </c>
      <c r="E341" s="88" t="s">
        <v>803</v>
      </c>
      <c r="F341" s="218" t="s">
        <v>776</v>
      </c>
      <c r="G341" s="218" t="s">
        <v>94</v>
      </c>
      <c r="H341" s="218" t="s">
        <v>7</v>
      </c>
      <c r="I341" s="218" t="s">
        <v>804</v>
      </c>
      <c r="J341" s="139" t="e">
        <f>VLOOKUP(K341,#REF!,2,0)</f>
        <v>#REF!</v>
      </c>
      <c r="K341" s="5" t="str">
        <f t="shared" si="23"/>
        <v>14 2 01 20710</v>
      </c>
      <c r="L341" s="252" t="e">
        <f>VLOOKUP(O341,#REF!,2,0)</f>
        <v>#REF!</v>
      </c>
      <c r="N341" s="32"/>
      <c r="O341" s="45" t="s">
        <v>805</v>
      </c>
      <c r="P341" s="7" t="b">
        <f t="shared" si="22"/>
        <v>1</v>
      </c>
      <c r="Q341" s="7" t="e">
        <f t="shared" si="24"/>
        <v>#REF!</v>
      </c>
    </row>
    <row r="342" spans="1:17" ht="19.5">
      <c r="A342" s="196"/>
      <c r="B342" s="196"/>
      <c r="C342" s="197"/>
      <c r="D342" s="198"/>
      <c r="E342" s="199"/>
      <c r="F342" s="217" t="s">
        <v>776</v>
      </c>
      <c r="G342" s="217" t="s">
        <v>94</v>
      </c>
      <c r="H342" s="217" t="s">
        <v>37</v>
      </c>
      <c r="I342" s="217" t="s">
        <v>13</v>
      </c>
      <c r="J342" s="200" t="e">
        <f>VLOOKUP(K342,#REF!,2,0)</f>
        <v>#REF!</v>
      </c>
      <c r="K342" s="5" t="str">
        <f t="shared" si="23"/>
        <v>14 2 02 00000</v>
      </c>
      <c r="L342" s="252" t="e">
        <f>VLOOKUP(O342,#REF!,2,0)</f>
        <v>#REF!</v>
      </c>
      <c r="O342" s="45" t="s">
        <v>806</v>
      </c>
      <c r="P342" s="7" t="b">
        <f t="shared" si="22"/>
        <v>1</v>
      </c>
      <c r="Q342" s="7" t="e">
        <f t="shared" si="24"/>
        <v>#REF!</v>
      </c>
    </row>
    <row r="343" spans="1:17" ht="93.75">
      <c r="A343" s="84">
        <v>14</v>
      </c>
      <c r="B343" s="84">
        <v>2</v>
      </c>
      <c r="C343" s="84">
        <v>2071</v>
      </c>
      <c r="D343" s="84" t="s">
        <v>802</v>
      </c>
      <c r="E343" s="88" t="s">
        <v>807</v>
      </c>
      <c r="F343" s="218" t="s">
        <v>776</v>
      </c>
      <c r="G343" s="218" t="s">
        <v>94</v>
      </c>
      <c r="H343" s="218" t="s">
        <v>37</v>
      </c>
      <c r="I343" s="218" t="s">
        <v>804</v>
      </c>
      <c r="J343" s="139" t="e">
        <f>VLOOKUP(K343,#REF!,2,0)</f>
        <v>#REF!</v>
      </c>
      <c r="K343" s="5" t="str">
        <f t="shared" si="23"/>
        <v>14 2 02 20710</v>
      </c>
      <c r="L343" s="252" t="e">
        <f>VLOOKUP(O343,#REF!,2,0)</f>
        <v>#REF!</v>
      </c>
      <c r="O343" s="45" t="s">
        <v>808</v>
      </c>
      <c r="P343" s="7" t="b">
        <f t="shared" si="22"/>
        <v>1</v>
      </c>
      <c r="Q343" s="7" t="e">
        <f t="shared" si="24"/>
        <v>#REF!</v>
      </c>
    </row>
    <row r="344" spans="1:17" s="49" customFormat="1" ht="75">
      <c r="A344" s="196"/>
      <c r="B344" s="196"/>
      <c r="C344" s="197"/>
      <c r="D344" s="198"/>
      <c r="E344" s="199"/>
      <c r="F344" s="217" t="s">
        <v>776</v>
      </c>
      <c r="G344" s="217" t="s">
        <v>94</v>
      </c>
      <c r="H344" s="217" t="s">
        <v>48</v>
      </c>
      <c r="I344" s="217" t="s">
        <v>13</v>
      </c>
      <c r="J344" s="200" t="s">
        <v>1587</v>
      </c>
      <c r="K344" s="5" t="str">
        <f t="shared" si="23"/>
        <v>14 2 03 00000</v>
      </c>
      <c r="L344" s="252" t="e">
        <f>VLOOKUP(O344,#REF!,2,0)</f>
        <v>#REF!</v>
      </c>
      <c r="M344" s="5"/>
      <c r="N344" s="6"/>
      <c r="O344" s="45"/>
      <c r="P344" s="7" t="b">
        <f t="shared" si="22"/>
        <v>0</v>
      </c>
      <c r="Q344" s="7" t="e">
        <f t="shared" si="24"/>
        <v>#REF!</v>
      </c>
    </row>
    <row r="345" spans="1:17" s="49" customFormat="1" ht="93.75">
      <c r="A345" s="84">
        <v>14</v>
      </c>
      <c r="B345" s="84">
        <v>2</v>
      </c>
      <c r="C345" s="84">
        <v>2071</v>
      </c>
      <c r="D345" s="84" t="s">
        <v>802</v>
      </c>
      <c r="E345" s="88" t="s">
        <v>807</v>
      </c>
      <c r="F345" s="218" t="s">
        <v>776</v>
      </c>
      <c r="G345" s="218" t="s">
        <v>94</v>
      </c>
      <c r="H345" s="218" t="s">
        <v>48</v>
      </c>
      <c r="I345" s="218" t="s">
        <v>804</v>
      </c>
      <c r="J345" s="139" t="s">
        <v>803</v>
      </c>
      <c r="K345" s="5" t="str">
        <f t="shared" si="23"/>
        <v>14 2 03 20710</v>
      </c>
      <c r="L345" s="252" t="e">
        <f>VLOOKUP(O345,#REF!,2,0)</f>
        <v>#REF!</v>
      </c>
      <c r="M345" s="5"/>
      <c r="N345" s="6"/>
      <c r="O345" s="45"/>
      <c r="P345" s="7" t="b">
        <f t="shared" si="22"/>
        <v>0</v>
      </c>
      <c r="Q345" s="7" t="e">
        <f t="shared" si="24"/>
        <v>#REF!</v>
      </c>
    </row>
    <row r="346" spans="1:17" s="49" customFormat="1" ht="19.5">
      <c r="A346" s="196"/>
      <c r="B346" s="196"/>
      <c r="C346" s="197"/>
      <c r="D346" s="198"/>
      <c r="E346" s="199"/>
      <c r="F346" s="217" t="s">
        <v>776</v>
      </c>
      <c r="G346" s="217" t="s">
        <v>94</v>
      </c>
      <c r="H346" s="217" t="s">
        <v>53</v>
      </c>
      <c r="I346" s="217" t="s">
        <v>13</v>
      </c>
      <c r="J346" s="200" t="e">
        <f>VLOOKUP(K346,#REF!,2,0)</f>
        <v>#REF!</v>
      </c>
      <c r="K346" s="5" t="str">
        <f t="shared" si="23"/>
        <v>14 2 04 00000</v>
      </c>
      <c r="L346" s="252" t="e">
        <f>VLOOKUP(O346,#REF!,2,0)</f>
        <v>#REF!</v>
      </c>
      <c r="M346" s="5"/>
      <c r="N346" s="6"/>
      <c r="O346" s="45" t="s">
        <v>809</v>
      </c>
      <c r="P346" s="7" t="b">
        <f t="shared" si="22"/>
        <v>1</v>
      </c>
      <c r="Q346" s="7" t="e">
        <f t="shared" si="24"/>
        <v>#REF!</v>
      </c>
    </row>
    <row r="347" spans="1:17" s="49" customFormat="1" ht="75">
      <c r="A347" s="84">
        <v>14</v>
      </c>
      <c r="B347" s="84">
        <v>2</v>
      </c>
      <c r="C347" s="84">
        <v>1151</v>
      </c>
      <c r="D347" s="84" t="s">
        <v>810</v>
      </c>
      <c r="E347" s="88" t="s">
        <v>811</v>
      </c>
      <c r="F347" s="218">
        <v>14</v>
      </c>
      <c r="G347" s="218">
        <v>2</v>
      </c>
      <c r="H347" s="218" t="s">
        <v>53</v>
      </c>
      <c r="I347" s="30" t="s">
        <v>22</v>
      </c>
      <c r="J347" s="139" t="e">
        <f>VLOOKUP(K347,#REF!,2,0)</f>
        <v>#REF!</v>
      </c>
      <c r="K347" s="5" t="str">
        <f t="shared" si="23"/>
        <v>14 2 04 11010</v>
      </c>
      <c r="L347" s="252" t="e">
        <f>VLOOKUP(O347,#REF!,2,0)</f>
        <v>#REF!</v>
      </c>
      <c r="M347" s="5"/>
      <c r="N347" s="6"/>
      <c r="O347" s="45" t="s">
        <v>812</v>
      </c>
      <c r="P347" s="7" t="b">
        <f t="shared" si="22"/>
        <v>1</v>
      </c>
      <c r="Q347" s="7" t="e">
        <f t="shared" si="24"/>
        <v>#REF!</v>
      </c>
    </row>
    <row r="348" spans="1:17" s="49" customFormat="1" ht="90">
      <c r="A348" s="78" t="s">
        <v>813</v>
      </c>
      <c r="B348" s="78" t="s">
        <v>8</v>
      </c>
      <c r="C348" s="79" t="s">
        <v>9</v>
      </c>
      <c r="D348" s="80" t="s">
        <v>814</v>
      </c>
      <c r="E348" s="95" t="s">
        <v>815</v>
      </c>
      <c r="F348" s="9" t="s">
        <v>813</v>
      </c>
      <c r="G348" s="9" t="s">
        <v>8</v>
      </c>
      <c r="H348" s="9" t="s">
        <v>12</v>
      </c>
      <c r="I348" s="9" t="s">
        <v>13</v>
      </c>
      <c r="J348" s="163" t="e">
        <f>VLOOKUP(K348,#REF!,2,0)</f>
        <v>#REF!</v>
      </c>
      <c r="K348" s="5" t="str">
        <f t="shared" si="23"/>
        <v>15 0 00 00000</v>
      </c>
      <c r="L348" s="252" t="e">
        <f>VLOOKUP(O348,#REF!,2,0)</f>
        <v>#REF!</v>
      </c>
      <c r="M348" s="5"/>
      <c r="N348" s="6"/>
      <c r="O348" s="56" t="s">
        <v>816</v>
      </c>
      <c r="P348" s="7" t="b">
        <f t="shared" si="22"/>
        <v>1</v>
      </c>
      <c r="Q348" s="7" t="e">
        <f t="shared" si="24"/>
        <v>#REF!</v>
      </c>
    </row>
    <row r="349" spans="1:17" s="49" customFormat="1">
      <c r="A349" s="81" t="s">
        <v>813</v>
      </c>
      <c r="B349" s="81" t="s">
        <v>15</v>
      </c>
      <c r="C349" s="82" t="s">
        <v>9</v>
      </c>
      <c r="D349" s="83" t="s">
        <v>817</v>
      </c>
      <c r="E349" s="96" t="s">
        <v>818</v>
      </c>
      <c r="F349" s="25" t="s">
        <v>813</v>
      </c>
      <c r="G349" s="25" t="s">
        <v>15</v>
      </c>
      <c r="H349" s="25" t="s">
        <v>12</v>
      </c>
      <c r="I349" s="25" t="s">
        <v>13</v>
      </c>
      <c r="J349" s="170" t="e">
        <f>VLOOKUP(K349,#REF!,2,0)</f>
        <v>#REF!</v>
      </c>
      <c r="K349" s="5" t="str">
        <f t="shared" si="23"/>
        <v>15 1 00 00000</v>
      </c>
      <c r="L349" s="252" t="e">
        <f>VLOOKUP(O349,#REF!,2,0)</f>
        <v>#REF!</v>
      </c>
      <c r="M349" s="5"/>
      <c r="N349" s="6"/>
      <c r="O349" s="12" t="s">
        <v>819</v>
      </c>
      <c r="P349" s="7" t="b">
        <f t="shared" si="22"/>
        <v>1</v>
      </c>
      <c r="Q349" s="7" t="e">
        <f t="shared" si="24"/>
        <v>#REF!</v>
      </c>
    </row>
    <row r="350" spans="1:17" s="49" customFormat="1" ht="19.5">
      <c r="A350" s="196"/>
      <c r="B350" s="196"/>
      <c r="C350" s="197"/>
      <c r="D350" s="198"/>
      <c r="E350" s="199"/>
      <c r="F350" s="159" t="s">
        <v>813</v>
      </c>
      <c r="G350" s="159" t="s">
        <v>15</v>
      </c>
      <c r="H350" s="159" t="s">
        <v>7</v>
      </c>
      <c r="I350" s="159" t="s">
        <v>13</v>
      </c>
      <c r="J350" s="200" t="e">
        <f>VLOOKUP(K350,#REF!,2,0)</f>
        <v>#REF!</v>
      </c>
      <c r="K350" s="5" t="str">
        <f t="shared" si="23"/>
        <v>15 1 01 00000</v>
      </c>
      <c r="L350" s="252" t="e">
        <f>VLOOKUP(O350,#REF!,2,0)</f>
        <v>#REF!</v>
      </c>
      <c r="M350" s="5"/>
      <c r="N350" s="6"/>
      <c r="O350" s="45" t="s">
        <v>820</v>
      </c>
      <c r="P350" s="7" t="b">
        <f t="shared" si="22"/>
        <v>1</v>
      </c>
      <c r="Q350" s="7" t="e">
        <f t="shared" si="24"/>
        <v>#REF!</v>
      </c>
    </row>
    <row r="351" spans="1:17" s="49" customFormat="1" ht="37.5">
      <c r="A351" s="84">
        <v>15</v>
      </c>
      <c r="B351" s="84">
        <v>1</v>
      </c>
      <c r="C351" s="84">
        <v>2035</v>
      </c>
      <c r="D351" s="84" t="s">
        <v>821</v>
      </c>
      <c r="E351" s="88" t="s">
        <v>822</v>
      </c>
      <c r="F351" s="28" t="s">
        <v>813</v>
      </c>
      <c r="G351" s="28" t="s">
        <v>15</v>
      </c>
      <c r="H351" s="28" t="s">
        <v>7</v>
      </c>
      <c r="I351" s="28" t="s">
        <v>823</v>
      </c>
      <c r="J351" s="139" t="e">
        <f>VLOOKUP(K351,#REF!,2,0)</f>
        <v>#REF!</v>
      </c>
      <c r="K351" s="5" t="str">
        <f t="shared" si="23"/>
        <v>15 1 01 20350</v>
      </c>
      <c r="L351" s="252" t="e">
        <f>VLOOKUP(O351,#REF!,2,0)</f>
        <v>#REF!</v>
      </c>
      <c r="M351" s="5"/>
      <c r="N351" s="6"/>
      <c r="O351" s="45" t="s">
        <v>824</v>
      </c>
      <c r="P351" s="7" t="b">
        <f t="shared" si="22"/>
        <v>1</v>
      </c>
      <c r="Q351" s="7" t="e">
        <f t="shared" si="24"/>
        <v>#REF!</v>
      </c>
    </row>
    <row r="352" spans="1:17" s="49" customFormat="1" ht="19.5">
      <c r="A352" s="196"/>
      <c r="B352" s="196"/>
      <c r="C352" s="197"/>
      <c r="D352" s="198"/>
      <c r="E352" s="199"/>
      <c r="F352" s="159" t="s">
        <v>813</v>
      </c>
      <c r="G352" s="159" t="s">
        <v>15</v>
      </c>
      <c r="H352" s="159" t="s">
        <v>37</v>
      </c>
      <c r="I352" s="159" t="s">
        <v>13</v>
      </c>
      <c r="J352" s="200" t="e">
        <f>VLOOKUP(K352,#REF!,2,0)</f>
        <v>#REF!</v>
      </c>
      <c r="K352" s="5" t="str">
        <f t="shared" si="23"/>
        <v>15 1 02 00000</v>
      </c>
      <c r="L352" s="252" t="e">
        <f>VLOOKUP(O352,#REF!,2,0)</f>
        <v>#REF!</v>
      </c>
      <c r="M352" s="5"/>
      <c r="N352" s="6"/>
      <c r="O352" s="45" t="s">
        <v>825</v>
      </c>
      <c r="P352" s="7" t="b">
        <f t="shared" si="22"/>
        <v>1</v>
      </c>
      <c r="Q352" s="7" t="e">
        <f t="shared" si="24"/>
        <v>#REF!</v>
      </c>
    </row>
    <row r="353" spans="1:17" s="49" customFormat="1" ht="37.5">
      <c r="A353" s="84">
        <v>15</v>
      </c>
      <c r="B353" s="84">
        <v>1</v>
      </c>
      <c r="C353" s="84">
        <v>2035</v>
      </c>
      <c r="D353" s="84" t="s">
        <v>821</v>
      </c>
      <c r="E353" s="88" t="s">
        <v>822</v>
      </c>
      <c r="F353" s="28" t="s">
        <v>813</v>
      </c>
      <c r="G353" s="28" t="s">
        <v>15</v>
      </c>
      <c r="H353" s="28" t="s">
        <v>37</v>
      </c>
      <c r="I353" s="28" t="s">
        <v>823</v>
      </c>
      <c r="J353" s="139" t="e">
        <f>VLOOKUP(K353,#REF!,2,0)</f>
        <v>#REF!</v>
      </c>
      <c r="K353" s="5" t="str">
        <f t="shared" si="23"/>
        <v>15 1 02 20350</v>
      </c>
      <c r="L353" s="252" t="e">
        <f>VLOOKUP(O353,#REF!,2,0)</f>
        <v>#REF!</v>
      </c>
      <c r="M353" s="5"/>
      <c r="N353" s="6"/>
      <c r="O353" s="45" t="s">
        <v>826</v>
      </c>
      <c r="P353" s="7" t="b">
        <f t="shared" si="22"/>
        <v>1</v>
      </c>
      <c r="Q353" s="7" t="e">
        <f t="shared" si="24"/>
        <v>#REF!</v>
      </c>
    </row>
    <row r="354" spans="1:17" s="49" customFormat="1" ht="19.5">
      <c r="A354" s="196"/>
      <c r="B354" s="196"/>
      <c r="C354" s="197"/>
      <c r="D354" s="198"/>
      <c r="E354" s="199"/>
      <c r="F354" s="159" t="s">
        <v>813</v>
      </c>
      <c r="G354" s="159" t="s">
        <v>15</v>
      </c>
      <c r="H354" s="159" t="s">
        <v>48</v>
      </c>
      <c r="I354" s="159" t="s">
        <v>13</v>
      </c>
      <c r="J354" s="200" t="e">
        <f>VLOOKUP(K354,#REF!,2,0)</f>
        <v>#REF!</v>
      </c>
      <c r="K354" s="5" t="str">
        <f t="shared" si="23"/>
        <v>15 1 03 00000</v>
      </c>
      <c r="L354" s="252" t="e">
        <f>VLOOKUP(O354,#REF!,2,0)</f>
        <v>#REF!</v>
      </c>
      <c r="M354" s="5"/>
      <c r="N354" s="6"/>
      <c r="O354" s="131" t="s">
        <v>827</v>
      </c>
      <c r="P354" s="7" t="b">
        <f t="shared" si="22"/>
        <v>1</v>
      </c>
      <c r="Q354" s="7" t="e">
        <f t="shared" si="24"/>
        <v>#REF!</v>
      </c>
    </row>
    <row r="355" spans="1:17" s="49" customFormat="1" ht="37.5">
      <c r="A355" s="84">
        <v>15</v>
      </c>
      <c r="B355" s="84">
        <v>1</v>
      </c>
      <c r="C355" s="84">
        <v>2035</v>
      </c>
      <c r="D355" s="84" t="s">
        <v>821</v>
      </c>
      <c r="E355" s="88" t="s">
        <v>822</v>
      </c>
      <c r="F355" s="28" t="s">
        <v>813</v>
      </c>
      <c r="G355" s="28" t="s">
        <v>15</v>
      </c>
      <c r="H355" s="28" t="s">
        <v>48</v>
      </c>
      <c r="I355" s="28" t="s">
        <v>823</v>
      </c>
      <c r="J355" s="139" t="e">
        <f>VLOOKUP(K355,#REF!,2,0)</f>
        <v>#REF!</v>
      </c>
      <c r="K355" s="5" t="str">
        <f t="shared" si="23"/>
        <v>15 1 03 20350</v>
      </c>
      <c r="L355" s="252" t="e">
        <f>VLOOKUP(O355,#REF!,2,0)</f>
        <v>#REF!</v>
      </c>
      <c r="M355" s="5"/>
      <c r="N355" s="6"/>
      <c r="O355" s="131" t="s">
        <v>828</v>
      </c>
      <c r="P355" s="7" t="b">
        <f t="shared" si="22"/>
        <v>1</v>
      </c>
      <c r="Q355" s="7" t="e">
        <f t="shared" si="24"/>
        <v>#REF!</v>
      </c>
    </row>
    <row r="356" spans="1:17" s="49" customFormat="1" ht="64.5" customHeight="1">
      <c r="A356" s="196"/>
      <c r="B356" s="196"/>
      <c r="C356" s="197"/>
      <c r="D356" s="198"/>
      <c r="E356" s="199"/>
      <c r="F356" s="159" t="s">
        <v>813</v>
      </c>
      <c r="G356" s="159" t="s">
        <v>15</v>
      </c>
      <c r="H356" s="159" t="s">
        <v>53</v>
      </c>
      <c r="I356" s="159" t="s">
        <v>13</v>
      </c>
      <c r="J356" s="200" t="e">
        <f>VLOOKUP(K356,#REF!,2,0)</f>
        <v>#REF!</v>
      </c>
      <c r="K356" s="5" t="str">
        <f t="shared" si="23"/>
        <v>15 1 04 00000</v>
      </c>
      <c r="L356" s="252" t="e">
        <f>VLOOKUP(O356,#REF!,2,0)</f>
        <v>#REF!</v>
      </c>
      <c r="M356" s="5"/>
      <c r="N356" s="6"/>
      <c r="O356" s="45" t="s">
        <v>829</v>
      </c>
      <c r="P356" s="7" t="b">
        <f t="shared" si="22"/>
        <v>1</v>
      </c>
      <c r="Q356" s="7" t="e">
        <f t="shared" si="24"/>
        <v>#REF!</v>
      </c>
    </row>
    <row r="357" spans="1:17" s="49" customFormat="1" ht="37.5">
      <c r="A357" s="84">
        <v>15</v>
      </c>
      <c r="B357" s="84">
        <v>1</v>
      </c>
      <c r="C357" s="84">
        <v>2035</v>
      </c>
      <c r="D357" s="84" t="s">
        <v>821</v>
      </c>
      <c r="E357" s="88" t="s">
        <v>822</v>
      </c>
      <c r="F357" s="28" t="s">
        <v>813</v>
      </c>
      <c r="G357" s="28" t="s">
        <v>15</v>
      </c>
      <c r="H357" s="28" t="s">
        <v>53</v>
      </c>
      <c r="I357" s="28" t="s">
        <v>823</v>
      </c>
      <c r="J357" s="139" t="e">
        <f>VLOOKUP(K357,#REF!,2,0)</f>
        <v>#REF!</v>
      </c>
      <c r="K357" s="5" t="str">
        <f t="shared" si="23"/>
        <v>15 1 04 20350</v>
      </c>
      <c r="L357" s="252" t="e">
        <f>VLOOKUP(O357,#REF!,2,0)</f>
        <v>#REF!</v>
      </c>
      <c r="M357" s="5"/>
      <c r="N357" s="6"/>
      <c r="O357" s="45" t="s">
        <v>830</v>
      </c>
      <c r="P357" s="7" t="b">
        <f t="shared" si="22"/>
        <v>1</v>
      </c>
      <c r="Q357" s="7" t="e">
        <f t="shared" si="24"/>
        <v>#REF!</v>
      </c>
    </row>
    <row r="358" spans="1:17" s="49" customFormat="1" ht="82.5" customHeight="1">
      <c r="A358" s="84"/>
      <c r="B358" s="84"/>
      <c r="C358" s="84"/>
      <c r="D358" s="84"/>
      <c r="E358" s="88"/>
      <c r="F358" s="28" t="s">
        <v>813</v>
      </c>
      <c r="G358" s="28" t="s">
        <v>15</v>
      </c>
      <c r="H358" s="28" t="s">
        <v>53</v>
      </c>
      <c r="I358" s="28" t="s">
        <v>1588</v>
      </c>
      <c r="J358" s="139" t="e">
        <f>VLOOKUP(K358,#REF!,2,0)</f>
        <v>#REF!</v>
      </c>
      <c r="K358" s="5" t="str">
        <f t="shared" si="23"/>
        <v>15 1 04 77310</v>
      </c>
      <c r="L358" s="252" t="e">
        <f>VLOOKUP(O358,#REF!,2,0)</f>
        <v>#REF!</v>
      </c>
      <c r="M358" s="5"/>
      <c r="N358" s="6"/>
      <c r="O358" s="123" t="s">
        <v>1446</v>
      </c>
      <c r="P358" s="7" t="b">
        <f t="shared" si="22"/>
        <v>1</v>
      </c>
      <c r="Q358" s="7" t="e">
        <f t="shared" si="24"/>
        <v>#REF!</v>
      </c>
    </row>
    <row r="359" spans="1:17" s="49" customFormat="1">
      <c r="A359" s="84"/>
      <c r="B359" s="84"/>
      <c r="C359" s="84"/>
      <c r="D359" s="84"/>
      <c r="E359" s="88"/>
      <c r="F359" s="28" t="s">
        <v>813</v>
      </c>
      <c r="G359" s="28" t="s">
        <v>15</v>
      </c>
      <c r="H359" s="28" t="s">
        <v>53</v>
      </c>
      <c r="I359" s="28" t="s">
        <v>1589</v>
      </c>
      <c r="J359" s="139" t="e">
        <f>VLOOKUP(K359,#REF!,2,0)</f>
        <v>#REF!</v>
      </c>
      <c r="K359" s="5" t="str">
        <f t="shared" si="23"/>
        <v>15 1 04 S7310</v>
      </c>
      <c r="L359" s="252" t="e">
        <f>VLOOKUP(O359,#REF!,2,0)</f>
        <v>#REF!</v>
      </c>
      <c r="M359" s="5"/>
      <c r="N359" s="6"/>
      <c r="O359" s="123" t="s">
        <v>1448</v>
      </c>
      <c r="P359" s="7" t="b">
        <f t="shared" si="22"/>
        <v>1</v>
      </c>
      <c r="Q359" s="7" t="e">
        <f t="shared" si="24"/>
        <v>#REF!</v>
      </c>
    </row>
    <row r="360" spans="1:17">
      <c r="A360" s="81" t="s">
        <v>813</v>
      </c>
      <c r="B360" s="81" t="s">
        <v>94</v>
      </c>
      <c r="C360" s="82" t="s">
        <v>9</v>
      </c>
      <c r="D360" s="83" t="s">
        <v>831</v>
      </c>
      <c r="E360" s="96" t="s">
        <v>832</v>
      </c>
      <c r="F360" s="25" t="s">
        <v>813</v>
      </c>
      <c r="G360" s="25" t="s">
        <v>94</v>
      </c>
      <c r="H360" s="25" t="s">
        <v>12</v>
      </c>
      <c r="I360" s="25" t="s">
        <v>13</v>
      </c>
      <c r="J360" s="170" t="e">
        <f>VLOOKUP(K360,#REF!,2,0)</f>
        <v>#REF!</v>
      </c>
      <c r="K360" s="5" t="str">
        <f t="shared" si="23"/>
        <v>15 2 00 00000</v>
      </c>
      <c r="L360" s="252" t="e">
        <f>VLOOKUP(O360,#REF!,2,0)</f>
        <v>#REF!</v>
      </c>
      <c r="O360" s="12" t="s">
        <v>833</v>
      </c>
      <c r="P360" s="7" t="b">
        <f t="shared" si="22"/>
        <v>1</v>
      </c>
      <c r="Q360" s="7" t="e">
        <f t="shared" si="24"/>
        <v>#REF!</v>
      </c>
    </row>
    <row r="361" spans="1:17" ht="73.5" customHeight="1">
      <c r="A361" s="196"/>
      <c r="B361" s="196"/>
      <c r="C361" s="197"/>
      <c r="D361" s="198"/>
      <c r="E361" s="199"/>
      <c r="F361" s="159" t="s">
        <v>813</v>
      </c>
      <c r="G361" s="159" t="s">
        <v>94</v>
      </c>
      <c r="H361" s="159" t="s">
        <v>7</v>
      </c>
      <c r="I361" s="159" t="s">
        <v>13</v>
      </c>
      <c r="J361" s="200" t="s">
        <v>1590</v>
      </c>
      <c r="K361" s="5" t="str">
        <f t="shared" si="23"/>
        <v>15 2 01 00000</v>
      </c>
      <c r="L361" s="252" t="e">
        <f>VLOOKUP(O361,#REF!,2,0)</f>
        <v>#REF!</v>
      </c>
      <c r="O361" s="12"/>
      <c r="P361" s="7" t="b">
        <f t="shared" si="22"/>
        <v>0</v>
      </c>
      <c r="Q361" s="7" t="e">
        <f t="shared" si="24"/>
        <v>#REF!</v>
      </c>
    </row>
    <row r="362" spans="1:17" ht="43.5" customHeight="1">
      <c r="A362" s="84">
        <v>15</v>
      </c>
      <c r="B362" s="84" t="s">
        <v>94</v>
      </c>
      <c r="C362" s="84" t="s">
        <v>834</v>
      </c>
      <c r="D362" s="84" t="s">
        <v>835</v>
      </c>
      <c r="E362" s="88" t="s">
        <v>836</v>
      </c>
      <c r="F362" s="28" t="s">
        <v>813</v>
      </c>
      <c r="G362" s="28" t="s">
        <v>94</v>
      </c>
      <c r="H362" s="28" t="s">
        <v>7</v>
      </c>
      <c r="I362" s="28" t="s">
        <v>837</v>
      </c>
      <c r="J362" s="139" t="s">
        <v>836</v>
      </c>
      <c r="K362" s="5" t="str">
        <f t="shared" si="23"/>
        <v>15 2 01 20370</v>
      </c>
      <c r="L362" s="252" t="e">
        <f>VLOOKUP(O362,#REF!,2,0)</f>
        <v>#REF!</v>
      </c>
      <c r="O362" s="12"/>
      <c r="P362" s="7" t="b">
        <f t="shared" si="22"/>
        <v>0</v>
      </c>
      <c r="Q362" s="7" t="e">
        <f t="shared" si="24"/>
        <v>#REF!</v>
      </c>
    </row>
    <row r="363" spans="1:17" ht="45" customHeight="1">
      <c r="A363" s="196"/>
      <c r="B363" s="196"/>
      <c r="C363" s="197"/>
      <c r="D363" s="198"/>
      <c r="E363" s="199"/>
      <c r="F363" s="159" t="s">
        <v>813</v>
      </c>
      <c r="G363" s="159" t="s">
        <v>94</v>
      </c>
      <c r="H363" s="159" t="s">
        <v>37</v>
      </c>
      <c r="I363" s="159" t="s">
        <v>13</v>
      </c>
      <c r="J363" s="200" t="e">
        <f>VLOOKUP(K363,#REF!,2,0)</f>
        <v>#REF!</v>
      </c>
      <c r="K363" s="5" t="str">
        <f t="shared" si="23"/>
        <v>15 2 02 00000</v>
      </c>
      <c r="L363" s="252" t="e">
        <f>VLOOKUP(O363,#REF!,2,0)</f>
        <v>#REF!</v>
      </c>
      <c r="O363" s="58" t="s">
        <v>838</v>
      </c>
      <c r="P363" s="7" t="b">
        <f t="shared" si="22"/>
        <v>1</v>
      </c>
      <c r="Q363" s="7" t="e">
        <f t="shared" si="24"/>
        <v>#REF!</v>
      </c>
    </row>
    <row r="364" spans="1:17" ht="39" customHeight="1">
      <c r="A364" s="84">
        <v>15</v>
      </c>
      <c r="B364" s="84" t="s">
        <v>94</v>
      </c>
      <c r="C364" s="84" t="s">
        <v>834</v>
      </c>
      <c r="D364" s="84" t="s">
        <v>835</v>
      </c>
      <c r="E364" s="88" t="s">
        <v>836</v>
      </c>
      <c r="F364" s="28" t="s">
        <v>813</v>
      </c>
      <c r="G364" s="28" t="s">
        <v>94</v>
      </c>
      <c r="H364" s="28" t="s">
        <v>37</v>
      </c>
      <c r="I364" s="28" t="s">
        <v>837</v>
      </c>
      <c r="J364" s="139" t="e">
        <f>VLOOKUP(K364,#REF!,2,0)</f>
        <v>#REF!</v>
      </c>
      <c r="K364" s="5" t="str">
        <f t="shared" si="23"/>
        <v>15 2 02 20370</v>
      </c>
      <c r="L364" s="252" t="e">
        <f>VLOOKUP(O364,#REF!,2,0)</f>
        <v>#REF!</v>
      </c>
      <c r="O364" s="45" t="s">
        <v>839</v>
      </c>
      <c r="P364" s="7" t="b">
        <f t="shared" si="22"/>
        <v>1</v>
      </c>
      <c r="Q364" s="7" t="e">
        <f t="shared" si="24"/>
        <v>#REF!</v>
      </c>
    </row>
    <row r="365" spans="1:17" ht="48" customHeight="1">
      <c r="A365" s="196"/>
      <c r="B365" s="196"/>
      <c r="C365" s="197"/>
      <c r="D365" s="198"/>
      <c r="E365" s="199"/>
      <c r="F365" s="159" t="s">
        <v>813</v>
      </c>
      <c r="G365" s="159" t="s">
        <v>94</v>
      </c>
      <c r="H365" s="159" t="s">
        <v>48</v>
      </c>
      <c r="I365" s="159" t="s">
        <v>13</v>
      </c>
      <c r="J365" s="200" t="e">
        <f>VLOOKUP(K365,#REF!,2,0)</f>
        <v>#REF!</v>
      </c>
      <c r="K365" s="5" t="str">
        <f t="shared" si="23"/>
        <v>15 2 03 00000</v>
      </c>
      <c r="L365" s="252" t="e">
        <f>VLOOKUP(O365,#REF!,2,0)</f>
        <v>#REF!</v>
      </c>
      <c r="O365" s="58" t="s">
        <v>840</v>
      </c>
      <c r="P365" s="7" t="b">
        <f t="shared" si="22"/>
        <v>1</v>
      </c>
      <c r="Q365" s="7" t="e">
        <f t="shared" si="24"/>
        <v>#REF!</v>
      </c>
    </row>
    <row r="366" spans="1:17" ht="75">
      <c r="A366" s="84">
        <v>15</v>
      </c>
      <c r="B366" s="84" t="s">
        <v>94</v>
      </c>
      <c r="C366" s="84" t="s">
        <v>834</v>
      </c>
      <c r="D366" s="84" t="s">
        <v>835</v>
      </c>
      <c r="E366" s="88" t="s">
        <v>836</v>
      </c>
      <c r="F366" s="28" t="s">
        <v>813</v>
      </c>
      <c r="G366" s="28" t="s">
        <v>94</v>
      </c>
      <c r="H366" s="28" t="s">
        <v>48</v>
      </c>
      <c r="I366" s="28" t="s">
        <v>837</v>
      </c>
      <c r="J366" s="139" t="e">
        <f>VLOOKUP(K366,#REF!,2,0)</f>
        <v>#REF!</v>
      </c>
      <c r="K366" s="5" t="str">
        <f t="shared" si="23"/>
        <v>15 2 03 20370</v>
      </c>
      <c r="L366" s="252" t="e">
        <f>VLOOKUP(O366,#REF!,2,0)</f>
        <v>#REF!</v>
      </c>
      <c r="O366" s="45" t="s">
        <v>841</v>
      </c>
      <c r="P366" s="7" t="b">
        <f t="shared" si="22"/>
        <v>1</v>
      </c>
      <c r="Q366" s="7" t="e">
        <f t="shared" si="24"/>
        <v>#REF!</v>
      </c>
    </row>
    <row r="367" spans="1:17" ht="37.5">
      <c r="A367" s="81" t="s">
        <v>813</v>
      </c>
      <c r="B367" s="81" t="s">
        <v>316</v>
      </c>
      <c r="C367" s="82" t="s">
        <v>9</v>
      </c>
      <c r="D367" s="83" t="s">
        <v>842</v>
      </c>
      <c r="E367" s="96" t="s">
        <v>843</v>
      </c>
      <c r="F367" s="25" t="s">
        <v>813</v>
      </c>
      <c r="G367" s="25" t="s">
        <v>316</v>
      </c>
      <c r="H367" s="25" t="s">
        <v>12</v>
      </c>
      <c r="I367" s="25" t="s">
        <v>13</v>
      </c>
      <c r="J367" s="170" t="e">
        <f>VLOOKUP(K367,#REF!,2,0)</f>
        <v>#REF!</v>
      </c>
      <c r="K367" s="5" t="str">
        <f t="shared" si="23"/>
        <v>15 3 00 00000</v>
      </c>
      <c r="L367" s="252" t="e">
        <f>VLOOKUP(O367,#REF!,2,0)</f>
        <v>#REF!</v>
      </c>
      <c r="O367" s="12" t="s">
        <v>844</v>
      </c>
      <c r="P367" s="7" t="b">
        <f t="shared" si="22"/>
        <v>1</v>
      </c>
      <c r="Q367" s="7" t="e">
        <f t="shared" si="24"/>
        <v>#REF!</v>
      </c>
    </row>
    <row r="368" spans="1:17" ht="19.5">
      <c r="A368" s="196"/>
      <c r="B368" s="196"/>
      <c r="C368" s="197"/>
      <c r="D368" s="198"/>
      <c r="E368" s="199"/>
      <c r="F368" s="159" t="s">
        <v>813</v>
      </c>
      <c r="G368" s="159" t="s">
        <v>316</v>
      </c>
      <c r="H368" s="159" t="s">
        <v>7</v>
      </c>
      <c r="I368" s="159" t="s">
        <v>13</v>
      </c>
      <c r="J368" s="200" t="e">
        <f>VLOOKUP(K368,#REF!,2,0)</f>
        <v>#REF!</v>
      </c>
      <c r="K368" s="5" t="str">
        <f t="shared" si="23"/>
        <v>15 3 01 00000</v>
      </c>
      <c r="L368" s="252" t="e">
        <f>VLOOKUP(O368,#REF!,2,0)</f>
        <v>#REF!</v>
      </c>
      <c r="O368" s="45" t="s">
        <v>845</v>
      </c>
      <c r="P368" s="7" t="b">
        <f t="shared" si="22"/>
        <v>1</v>
      </c>
      <c r="Q368" s="7" t="e">
        <f t="shared" si="24"/>
        <v>#REF!</v>
      </c>
    </row>
    <row r="369" spans="1:17" ht="37.5">
      <c r="A369" s="84">
        <v>15</v>
      </c>
      <c r="B369" s="84" t="s">
        <v>316</v>
      </c>
      <c r="C369" s="84" t="s">
        <v>846</v>
      </c>
      <c r="D369" s="84" t="s">
        <v>847</v>
      </c>
      <c r="E369" s="88" t="s">
        <v>848</v>
      </c>
      <c r="F369" s="28" t="s">
        <v>813</v>
      </c>
      <c r="G369" s="28" t="s">
        <v>316</v>
      </c>
      <c r="H369" s="28" t="s">
        <v>7</v>
      </c>
      <c r="I369" s="28" t="s">
        <v>849</v>
      </c>
      <c r="J369" s="139" t="e">
        <f>VLOOKUP(K369,#REF!,2,0)</f>
        <v>#REF!</v>
      </c>
      <c r="K369" s="5" t="str">
        <f t="shared" si="23"/>
        <v>15 3 01 20660</v>
      </c>
      <c r="L369" s="252" t="e">
        <f>VLOOKUP(O369,#REF!,2,0)</f>
        <v>#REF!</v>
      </c>
      <c r="O369" s="45" t="s">
        <v>850</v>
      </c>
      <c r="P369" s="7" t="b">
        <f t="shared" si="22"/>
        <v>1</v>
      </c>
      <c r="Q369" s="7" t="e">
        <f t="shared" si="24"/>
        <v>#REF!</v>
      </c>
    </row>
    <row r="370" spans="1:17" ht="19.5">
      <c r="A370" s="196"/>
      <c r="B370" s="196"/>
      <c r="C370" s="197"/>
      <c r="D370" s="198"/>
      <c r="E370" s="199"/>
      <c r="F370" s="159" t="s">
        <v>813</v>
      </c>
      <c r="G370" s="159" t="s">
        <v>316</v>
      </c>
      <c r="H370" s="159" t="s">
        <v>37</v>
      </c>
      <c r="I370" s="159" t="s">
        <v>13</v>
      </c>
      <c r="J370" s="200" t="e">
        <f>VLOOKUP(K370,#REF!,2,0)</f>
        <v>#REF!</v>
      </c>
      <c r="K370" s="5" t="str">
        <f t="shared" si="23"/>
        <v>15 3 02 00000</v>
      </c>
      <c r="L370" s="252" t="e">
        <f>VLOOKUP(O370,#REF!,2,0)</f>
        <v>#REF!</v>
      </c>
      <c r="O370" s="45" t="s">
        <v>851</v>
      </c>
      <c r="P370" s="7" t="b">
        <f t="shared" si="22"/>
        <v>1</v>
      </c>
      <c r="Q370" s="7" t="e">
        <f t="shared" si="24"/>
        <v>#REF!</v>
      </c>
    </row>
    <row r="371" spans="1:17" ht="45.75" customHeight="1">
      <c r="A371" s="84">
        <v>15</v>
      </c>
      <c r="B371" s="84" t="s">
        <v>316</v>
      </c>
      <c r="C371" s="84" t="s">
        <v>846</v>
      </c>
      <c r="D371" s="84" t="s">
        <v>847</v>
      </c>
      <c r="E371" s="88" t="s">
        <v>848</v>
      </c>
      <c r="F371" s="28" t="s">
        <v>813</v>
      </c>
      <c r="G371" s="28" t="s">
        <v>316</v>
      </c>
      <c r="H371" s="28" t="s">
        <v>37</v>
      </c>
      <c r="I371" s="28" t="s">
        <v>849</v>
      </c>
      <c r="J371" s="139" t="e">
        <f>VLOOKUP(K371,#REF!,2,0)</f>
        <v>#REF!</v>
      </c>
      <c r="K371" s="5" t="str">
        <f t="shared" si="23"/>
        <v>15 3 02 20660</v>
      </c>
      <c r="L371" s="252" t="e">
        <f>VLOOKUP(O371,#REF!,2,0)</f>
        <v>#REF!</v>
      </c>
      <c r="O371" s="45" t="s">
        <v>852</v>
      </c>
      <c r="P371" s="7" t="b">
        <f t="shared" si="22"/>
        <v>1</v>
      </c>
      <c r="Q371" s="7" t="e">
        <f t="shared" si="24"/>
        <v>#REF!</v>
      </c>
    </row>
    <row r="372" spans="1:17" s="4" customFormat="1" ht="19.5">
      <c r="A372" s="196"/>
      <c r="B372" s="196"/>
      <c r="C372" s="197"/>
      <c r="D372" s="198"/>
      <c r="E372" s="199"/>
      <c r="F372" s="159" t="s">
        <v>813</v>
      </c>
      <c r="G372" s="159" t="s">
        <v>316</v>
      </c>
      <c r="H372" s="159" t="s">
        <v>48</v>
      </c>
      <c r="I372" s="159" t="s">
        <v>13</v>
      </c>
      <c r="J372" s="200" t="e">
        <f>VLOOKUP(K372,#REF!,2,0)</f>
        <v>#REF!</v>
      </c>
      <c r="K372" s="5" t="str">
        <f t="shared" si="23"/>
        <v>15 3 03 00000</v>
      </c>
      <c r="L372" s="252" t="e">
        <f>VLOOKUP(O372,#REF!,2,0)</f>
        <v>#REF!</v>
      </c>
      <c r="M372" s="5"/>
      <c r="N372" s="6"/>
      <c r="O372" s="45" t="s">
        <v>853</v>
      </c>
      <c r="P372" s="7" t="b">
        <f t="shared" si="22"/>
        <v>1</v>
      </c>
      <c r="Q372" s="7" t="e">
        <f t="shared" si="24"/>
        <v>#REF!</v>
      </c>
    </row>
    <row r="373" spans="1:17" s="4" customFormat="1" ht="56.25">
      <c r="A373" s="84">
        <v>15</v>
      </c>
      <c r="B373" s="84" t="s">
        <v>316</v>
      </c>
      <c r="C373" s="84" t="s">
        <v>854</v>
      </c>
      <c r="D373" s="84" t="s">
        <v>855</v>
      </c>
      <c r="E373" s="88" t="s">
        <v>856</v>
      </c>
      <c r="F373" s="28" t="s">
        <v>813</v>
      </c>
      <c r="G373" s="28" t="s">
        <v>316</v>
      </c>
      <c r="H373" s="28" t="s">
        <v>48</v>
      </c>
      <c r="I373" s="28" t="s">
        <v>857</v>
      </c>
      <c r="J373" s="16" t="e">
        <f>VLOOKUP(K373,#REF!,2,0)</f>
        <v>#REF!</v>
      </c>
      <c r="K373" s="5" t="str">
        <f t="shared" si="23"/>
        <v>15 3 03 20100</v>
      </c>
      <c r="L373" s="252" t="e">
        <f>VLOOKUP(O373,#REF!,2,0)</f>
        <v>#REF!</v>
      </c>
      <c r="M373" s="5"/>
      <c r="N373" s="6"/>
      <c r="O373" s="45" t="s">
        <v>858</v>
      </c>
      <c r="P373" s="7" t="b">
        <f t="shared" si="22"/>
        <v>1</v>
      </c>
      <c r="Q373" s="7" t="e">
        <f t="shared" si="24"/>
        <v>#REF!</v>
      </c>
    </row>
    <row r="374" spans="1:17" s="4" customFormat="1" ht="135">
      <c r="A374" s="78" t="s">
        <v>859</v>
      </c>
      <c r="B374" s="78" t="s">
        <v>8</v>
      </c>
      <c r="C374" s="79" t="s">
        <v>9</v>
      </c>
      <c r="D374" s="80" t="s">
        <v>860</v>
      </c>
      <c r="E374" s="95" t="s">
        <v>861</v>
      </c>
      <c r="F374" s="23">
        <v>16</v>
      </c>
      <c r="G374" s="23" t="s">
        <v>8</v>
      </c>
      <c r="H374" s="23" t="s">
        <v>12</v>
      </c>
      <c r="I374" s="23" t="s">
        <v>13</v>
      </c>
      <c r="J374" s="163" t="e">
        <f>VLOOKUP(K374,#REF!,2,0)</f>
        <v>#REF!</v>
      </c>
      <c r="K374" s="5" t="str">
        <f t="shared" si="23"/>
        <v>16 0 00 00000</v>
      </c>
      <c r="L374" s="252" t="e">
        <f>VLOOKUP(O374,#REF!,2,0)</f>
        <v>#REF!</v>
      </c>
      <c r="M374" s="5"/>
      <c r="O374" s="11" t="s">
        <v>863</v>
      </c>
      <c r="P374" s="7" t="b">
        <f t="shared" si="22"/>
        <v>1</v>
      </c>
      <c r="Q374" s="7" t="e">
        <f t="shared" si="24"/>
        <v>#REF!</v>
      </c>
    </row>
    <row r="375" spans="1:17" s="4" customFormat="1" ht="37.5">
      <c r="A375" s="81" t="s">
        <v>859</v>
      </c>
      <c r="B375" s="81" t="s">
        <v>15</v>
      </c>
      <c r="C375" s="82" t="s">
        <v>9</v>
      </c>
      <c r="D375" s="83" t="s">
        <v>864</v>
      </c>
      <c r="E375" s="162" t="s">
        <v>865</v>
      </c>
      <c r="F375" s="25" t="s">
        <v>859</v>
      </c>
      <c r="G375" s="25" t="s">
        <v>15</v>
      </c>
      <c r="H375" s="25" t="s">
        <v>12</v>
      </c>
      <c r="I375" s="25" t="s">
        <v>13</v>
      </c>
      <c r="J375" s="164" t="e">
        <f>VLOOKUP(K375,#REF!,2,0)</f>
        <v>#REF!</v>
      </c>
      <c r="K375" s="5" t="str">
        <f t="shared" si="23"/>
        <v>16 1 00 00000</v>
      </c>
      <c r="L375" s="252" t="e">
        <f>VLOOKUP(O375,#REF!,2,0)</f>
        <v>#REF!</v>
      </c>
      <c r="M375" s="5"/>
      <c r="O375" s="12" t="s">
        <v>866</v>
      </c>
      <c r="P375" s="7" t="b">
        <f t="shared" si="22"/>
        <v>1</v>
      </c>
      <c r="Q375" s="7" t="e">
        <f t="shared" si="24"/>
        <v>#REF!</v>
      </c>
    </row>
    <row r="376" spans="1:17" s="4" customFormat="1" ht="19.5">
      <c r="A376" s="196"/>
      <c r="B376" s="196"/>
      <c r="C376" s="197"/>
      <c r="D376" s="198"/>
      <c r="E376" s="199"/>
      <c r="F376" s="159" t="s">
        <v>859</v>
      </c>
      <c r="G376" s="159" t="s">
        <v>15</v>
      </c>
      <c r="H376" s="159" t="s">
        <v>7</v>
      </c>
      <c r="I376" s="159" t="s">
        <v>13</v>
      </c>
      <c r="J376" s="200" t="e">
        <f>VLOOKUP(K376,#REF!,2,0)</f>
        <v>#REF!</v>
      </c>
      <c r="K376" s="5" t="str">
        <f t="shared" si="23"/>
        <v>16 1 01 00000</v>
      </c>
      <c r="L376" s="252" t="e">
        <f>VLOOKUP(O376,#REF!,2,0)</f>
        <v>#REF!</v>
      </c>
      <c r="M376" s="5"/>
      <c r="O376" s="13" t="s">
        <v>867</v>
      </c>
      <c r="P376" s="7" t="b">
        <f t="shared" si="22"/>
        <v>1</v>
      </c>
      <c r="Q376" s="7" t="e">
        <f t="shared" si="24"/>
        <v>#REF!</v>
      </c>
    </row>
    <row r="377" spans="1:17" s="4" customFormat="1" ht="75">
      <c r="A377" s="84" t="s">
        <v>859</v>
      </c>
      <c r="B377" s="84" t="s">
        <v>15</v>
      </c>
      <c r="C377" s="84" t="s">
        <v>868</v>
      </c>
      <c r="D377" s="84" t="s">
        <v>869</v>
      </c>
      <c r="E377" s="94" t="s">
        <v>870</v>
      </c>
      <c r="F377" s="30" t="s">
        <v>859</v>
      </c>
      <c r="G377" s="30" t="s">
        <v>15</v>
      </c>
      <c r="H377" s="30" t="s">
        <v>7</v>
      </c>
      <c r="I377" s="30" t="s">
        <v>871</v>
      </c>
      <c r="J377" s="236" t="e">
        <f>VLOOKUP(K377,#REF!,2,0)</f>
        <v>#REF!</v>
      </c>
      <c r="K377" s="5" t="str">
        <f t="shared" si="23"/>
        <v>16 1 01 20120</v>
      </c>
      <c r="L377" s="252" t="e">
        <f>VLOOKUP(O377,#REF!,2,0)</f>
        <v>#REF!</v>
      </c>
      <c r="M377" s="5"/>
      <c r="O377" s="13" t="s">
        <v>872</v>
      </c>
      <c r="P377" s="7" t="b">
        <f t="shared" si="22"/>
        <v>1</v>
      </c>
      <c r="Q377" s="7" t="e">
        <f t="shared" si="24"/>
        <v>#REF!</v>
      </c>
    </row>
    <row r="378" spans="1:17" s="4" customFormat="1" ht="19.5">
      <c r="A378" s="196"/>
      <c r="B378" s="196"/>
      <c r="C378" s="197"/>
      <c r="D378" s="198"/>
      <c r="E378" s="199"/>
      <c r="F378" s="159" t="s">
        <v>859</v>
      </c>
      <c r="G378" s="159" t="s">
        <v>15</v>
      </c>
      <c r="H378" s="159" t="s">
        <v>37</v>
      </c>
      <c r="I378" s="159" t="s">
        <v>13</v>
      </c>
      <c r="J378" s="200" t="e">
        <f>VLOOKUP(K378,#REF!,2,0)</f>
        <v>#REF!</v>
      </c>
      <c r="K378" s="5" t="str">
        <f t="shared" si="23"/>
        <v>16 1 02 00000</v>
      </c>
      <c r="L378" s="252" t="e">
        <f>VLOOKUP(O378,#REF!,2,0)</f>
        <v>#REF!</v>
      </c>
      <c r="M378" s="5"/>
      <c r="O378" s="13" t="s">
        <v>873</v>
      </c>
      <c r="P378" s="7" t="b">
        <f t="shared" si="22"/>
        <v>1</v>
      </c>
      <c r="Q378" s="7" t="e">
        <f t="shared" si="24"/>
        <v>#REF!</v>
      </c>
    </row>
    <row r="379" spans="1:17" s="4" customFormat="1" ht="56.25">
      <c r="A379" s="84" t="s">
        <v>859</v>
      </c>
      <c r="B379" s="84" t="s">
        <v>15</v>
      </c>
      <c r="C379" s="84" t="s">
        <v>874</v>
      </c>
      <c r="D379" s="84" t="s">
        <v>875</v>
      </c>
      <c r="E379" s="94" t="s">
        <v>876</v>
      </c>
      <c r="F379" s="30" t="s">
        <v>859</v>
      </c>
      <c r="G379" s="30" t="s">
        <v>15</v>
      </c>
      <c r="H379" s="30" t="s">
        <v>37</v>
      </c>
      <c r="I379" s="30" t="s">
        <v>877</v>
      </c>
      <c r="J379" s="236" t="e">
        <f>VLOOKUP(K379,#REF!,2,0)</f>
        <v>#REF!</v>
      </c>
      <c r="K379" s="5" t="str">
        <f t="shared" si="23"/>
        <v>16 1 02 20690</v>
      </c>
      <c r="L379" s="252" t="e">
        <f>VLOOKUP(O379,#REF!,2,0)</f>
        <v>#REF!</v>
      </c>
      <c r="M379" s="5"/>
      <c r="O379" s="13" t="s">
        <v>878</v>
      </c>
      <c r="P379" s="7" t="b">
        <f t="shared" si="22"/>
        <v>1</v>
      </c>
      <c r="Q379" s="7" t="e">
        <f t="shared" si="24"/>
        <v>#REF!</v>
      </c>
    </row>
    <row r="380" spans="1:17" s="4" customFormat="1" ht="52.5" customHeight="1">
      <c r="A380" s="196"/>
      <c r="B380" s="196"/>
      <c r="C380" s="197"/>
      <c r="D380" s="198"/>
      <c r="E380" s="199"/>
      <c r="F380" s="159" t="s">
        <v>859</v>
      </c>
      <c r="G380" s="159" t="s">
        <v>15</v>
      </c>
      <c r="H380" s="159" t="s">
        <v>48</v>
      </c>
      <c r="I380" s="159" t="s">
        <v>13</v>
      </c>
      <c r="J380" s="200" t="e">
        <f>VLOOKUP(K380,#REF!,2,0)</f>
        <v>#REF!</v>
      </c>
      <c r="K380" s="5" t="str">
        <f t="shared" si="23"/>
        <v>16 1 03 00000</v>
      </c>
      <c r="L380" s="252" t="e">
        <f>VLOOKUP(O380,#REF!,2,0)</f>
        <v>#REF!</v>
      </c>
      <c r="M380" s="5"/>
      <c r="O380" s="13" t="s">
        <v>879</v>
      </c>
      <c r="P380" s="7" t="b">
        <f t="shared" ref="P380:P443" si="25">K380=O380</f>
        <v>1</v>
      </c>
      <c r="Q380" s="7" t="e">
        <f t="shared" si="24"/>
        <v>#REF!</v>
      </c>
    </row>
    <row r="381" spans="1:17" s="4" customFormat="1" ht="37.5">
      <c r="A381" s="84">
        <v>16</v>
      </c>
      <c r="B381" s="84">
        <v>1</v>
      </c>
      <c r="C381" s="84" t="s">
        <v>880</v>
      </c>
      <c r="D381" s="84" t="s">
        <v>881</v>
      </c>
      <c r="E381" s="94" t="s">
        <v>882</v>
      </c>
      <c r="F381" s="30" t="s">
        <v>859</v>
      </c>
      <c r="G381" s="30" t="s">
        <v>15</v>
      </c>
      <c r="H381" s="30" t="s">
        <v>48</v>
      </c>
      <c r="I381" s="30" t="s">
        <v>22</v>
      </c>
      <c r="J381" s="236" t="e">
        <f>VLOOKUP(K381,#REF!,2,0)</f>
        <v>#REF!</v>
      </c>
      <c r="K381" s="5" t="str">
        <f t="shared" si="23"/>
        <v>16 1 03 11010</v>
      </c>
      <c r="L381" s="252" t="e">
        <f>VLOOKUP(O381,#REF!,2,0)</f>
        <v>#REF!</v>
      </c>
      <c r="M381" s="5"/>
      <c r="O381" s="13" t="s">
        <v>883</v>
      </c>
      <c r="P381" s="7" t="b">
        <f t="shared" si="25"/>
        <v>1</v>
      </c>
      <c r="Q381" s="7" t="e">
        <f t="shared" si="24"/>
        <v>#REF!</v>
      </c>
    </row>
    <row r="382" spans="1:17" s="4" customFormat="1" ht="19.5">
      <c r="A382" s="196"/>
      <c r="B382" s="196"/>
      <c r="C382" s="197"/>
      <c r="D382" s="198"/>
      <c r="E382" s="199"/>
      <c r="F382" s="159" t="s">
        <v>859</v>
      </c>
      <c r="G382" s="159" t="s">
        <v>15</v>
      </c>
      <c r="H382" s="159" t="s">
        <v>53</v>
      </c>
      <c r="I382" s="159" t="s">
        <v>13</v>
      </c>
      <c r="J382" s="200" t="e">
        <f>VLOOKUP(K382,#REF!,2,0)</f>
        <v>#REF!</v>
      </c>
      <c r="K382" s="5" t="str">
        <f t="shared" si="23"/>
        <v>16 1 04 00000</v>
      </c>
      <c r="L382" s="252" t="e">
        <f>VLOOKUP(O382,#REF!,2,0)</f>
        <v>#REF!</v>
      </c>
      <c r="M382" s="5"/>
      <c r="O382" s="13" t="s">
        <v>884</v>
      </c>
      <c r="P382" s="7" t="b">
        <f t="shared" si="25"/>
        <v>1</v>
      </c>
      <c r="Q382" s="7" t="e">
        <f t="shared" si="24"/>
        <v>#REF!</v>
      </c>
    </row>
    <row r="383" spans="1:17" s="4" customFormat="1">
      <c r="A383" s="84"/>
      <c r="B383" s="84"/>
      <c r="C383" s="84"/>
      <c r="D383" s="84"/>
      <c r="E383" s="94"/>
      <c r="F383" s="30" t="s">
        <v>859</v>
      </c>
      <c r="G383" s="30" t="s">
        <v>15</v>
      </c>
      <c r="H383" s="30" t="s">
        <v>53</v>
      </c>
      <c r="I383" s="30" t="s">
        <v>22</v>
      </c>
      <c r="J383" s="236" t="e">
        <f>VLOOKUP(K383,#REF!,2,0)</f>
        <v>#REF!</v>
      </c>
      <c r="K383" s="5" t="str">
        <f t="shared" si="23"/>
        <v>16 1 04 11010</v>
      </c>
      <c r="L383" s="252" t="e">
        <f>VLOOKUP(O383,#REF!,2,0)</f>
        <v>#REF!</v>
      </c>
      <c r="M383" s="5"/>
      <c r="O383" s="13" t="s">
        <v>885</v>
      </c>
      <c r="P383" s="7" t="b">
        <f t="shared" si="25"/>
        <v>1</v>
      </c>
      <c r="Q383" s="7" t="e">
        <f t="shared" si="24"/>
        <v>#REF!</v>
      </c>
    </row>
    <row r="384" spans="1:17" s="4" customFormat="1" ht="19.5">
      <c r="A384" s="196"/>
      <c r="B384" s="196"/>
      <c r="C384" s="197"/>
      <c r="D384" s="198"/>
      <c r="E384" s="199"/>
      <c r="F384" s="159" t="s">
        <v>859</v>
      </c>
      <c r="G384" s="159" t="s">
        <v>15</v>
      </c>
      <c r="H384" s="159" t="s">
        <v>62</v>
      </c>
      <c r="I384" s="159" t="s">
        <v>13</v>
      </c>
      <c r="J384" s="200" t="e">
        <f>VLOOKUP(K384,#REF!,2,0)</f>
        <v>#REF!</v>
      </c>
      <c r="K384" s="5" t="str">
        <f t="shared" si="23"/>
        <v>16 1 05 00000</v>
      </c>
      <c r="L384" s="252" t="e">
        <f>VLOOKUP(O384,#REF!,2,0)</f>
        <v>#REF!</v>
      </c>
      <c r="M384" s="5"/>
      <c r="O384" s="13" t="s">
        <v>886</v>
      </c>
      <c r="P384" s="7" t="b">
        <f t="shared" si="25"/>
        <v>1</v>
      </c>
      <c r="Q384" s="7" t="e">
        <f t="shared" si="24"/>
        <v>#REF!</v>
      </c>
    </row>
    <row r="385" spans="1:17" s="4" customFormat="1" ht="75">
      <c r="A385" s="84" t="s">
        <v>859</v>
      </c>
      <c r="B385" s="84" t="s">
        <v>15</v>
      </c>
      <c r="C385" s="84" t="s">
        <v>868</v>
      </c>
      <c r="D385" s="84" t="s">
        <v>869</v>
      </c>
      <c r="E385" s="94" t="s">
        <v>870</v>
      </c>
      <c r="F385" s="30" t="s">
        <v>859</v>
      </c>
      <c r="G385" s="30" t="s">
        <v>15</v>
      </c>
      <c r="H385" s="30" t="s">
        <v>62</v>
      </c>
      <c r="I385" s="30" t="s">
        <v>871</v>
      </c>
      <c r="J385" s="236" t="e">
        <f>VLOOKUP(K385,#REF!,2,0)</f>
        <v>#REF!</v>
      </c>
      <c r="K385" s="5" t="str">
        <f t="shared" si="23"/>
        <v>16 1 05 20120</v>
      </c>
      <c r="L385" s="252" t="e">
        <f>VLOOKUP(O385,#REF!,2,0)</f>
        <v>#REF!</v>
      </c>
      <c r="M385" s="5"/>
      <c r="O385" s="13" t="s">
        <v>887</v>
      </c>
      <c r="P385" s="7" t="b">
        <f t="shared" si="25"/>
        <v>1</v>
      </c>
      <c r="Q385" s="7" t="e">
        <f t="shared" si="24"/>
        <v>#REF!</v>
      </c>
    </row>
    <row r="386" spans="1:17" s="4" customFormat="1" ht="37.5">
      <c r="A386" s="81" t="s">
        <v>859</v>
      </c>
      <c r="B386" s="81" t="s">
        <v>94</v>
      </c>
      <c r="C386" s="82" t="s">
        <v>9</v>
      </c>
      <c r="D386" s="83" t="s">
        <v>888</v>
      </c>
      <c r="E386" s="96" t="s">
        <v>889</v>
      </c>
      <c r="F386" s="25" t="s">
        <v>859</v>
      </c>
      <c r="G386" s="25" t="s">
        <v>94</v>
      </c>
      <c r="H386" s="25" t="s">
        <v>12</v>
      </c>
      <c r="I386" s="25" t="s">
        <v>13</v>
      </c>
      <c r="J386" s="170" t="e">
        <f>VLOOKUP(K386,#REF!,2,0)</f>
        <v>#REF!</v>
      </c>
      <c r="K386" s="5" t="str">
        <f t="shared" si="23"/>
        <v>16 2 00 00000</v>
      </c>
      <c r="L386" s="252" t="e">
        <f>VLOOKUP(O386,#REF!,2,0)</f>
        <v>#REF!</v>
      </c>
      <c r="M386" s="5"/>
      <c r="O386" s="12" t="s">
        <v>890</v>
      </c>
      <c r="P386" s="7" t="b">
        <f t="shared" si="25"/>
        <v>1</v>
      </c>
      <c r="Q386" s="7" t="e">
        <f t="shared" si="24"/>
        <v>#REF!</v>
      </c>
    </row>
    <row r="387" spans="1:17" s="4" customFormat="1" ht="19.5">
      <c r="A387" s="196"/>
      <c r="B387" s="196"/>
      <c r="C387" s="197"/>
      <c r="D387" s="198"/>
      <c r="E387" s="199"/>
      <c r="F387" s="159" t="s">
        <v>859</v>
      </c>
      <c r="G387" s="159" t="s">
        <v>94</v>
      </c>
      <c r="H387" s="159" t="s">
        <v>7</v>
      </c>
      <c r="I387" s="159" t="s">
        <v>13</v>
      </c>
      <c r="J387" s="200" t="e">
        <f>VLOOKUP(K387,#REF!,2,0)</f>
        <v>#REF!</v>
      </c>
      <c r="K387" s="5" t="str">
        <f t="shared" si="23"/>
        <v>16 2 01 00000</v>
      </c>
      <c r="L387" s="252" t="e">
        <f>VLOOKUP(O387,#REF!,2,0)</f>
        <v>#REF!</v>
      </c>
      <c r="M387" s="5"/>
      <c r="O387" s="13" t="s">
        <v>891</v>
      </c>
      <c r="P387" s="7" t="b">
        <f t="shared" si="25"/>
        <v>1</v>
      </c>
      <c r="Q387" s="7" t="e">
        <f t="shared" si="24"/>
        <v>#REF!</v>
      </c>
    </row>
    <row r="388" spans="1:17" s="4" customFormat="1" ht="37.5">
      <c r="A388" s="69">
        <v>16</v>
      </c>
      <c r="B388" s="69">
        <v>2</v>
      </c>
      <c r="C388" s="69" t="s">
        <v>892</v>
      </c>
      <c r="D388" s="69" t="s">
        <v>893</v>
      </c>
      <c r="E388" s="94" t="s">
        <v>894</v>
      </c>
      <c r="F388" s="30" t="s">
        <v>859</v>
      </c>
      <c r="G388" s="30" t="s">
        <v>94</v>
      </c>
      <c r="H388" s="30" t="s">
        <v>7</v>
      </c>
      <c r="I388" s="30" t="s">
        <v>895</v>
      </c>
      <c r="J388" s="236" t="e">
        <f>VLOOKUP(K388,#REF!,2,0)</f>
        <v>#REF!</v>
      </c>
      <c r="K388" s="5" t="str">
        <f t="shared" si="23"/>
        <v>16 2 01 20540</v>
      </c>
      <c r="L388" s="252" t="e">
        <f>VLOOKUP(O388,#REF!,2,0)</f>
        <v>#REF!</v>
      </c>
      <c r="M388" s="5"/>
      <c r="O388" s="13" t="s">
        <v>896</v>
      </c>
      <c r="P388" s="7" t="b">
        <f t="shared" si="25"/>
        <v>1</v>
      </c>
      <c r="Q388" s="7" t="e">
        <f t="shared" si="24"/>
        <v>#REF!</v>
      </c>
    </row>
    <row r="389" spans="1:17" s="4" customFormat="1" ht="89.25" customHeight="1">
      <c r="A389" s="196"/>
      <c r="B389" s="196"/>
      <c r="C389" s="197"/>
      <c r="D389" s="198"/>
      <c r="E389" s="199"/>
      <c r="F389" s="159" t="s">
        <v>859</v>
      </c>
      <c r="G389" s="159" t="s">
        <v>94</v>
      </c>
      <c r="H389" s="159" t="s">
        <v>37</v>
      </c>
      <c r="I389" s="159" t="s">
        <v>13</v>
      </c>
      <c r="J389" s="200" t="e">
        <f>VLOOKUP(K389,#REF!,2,0)</f>
        <v>#REF!</v>
      </c>
      <c r="K389" s="5" t="str">
        <f t="shared" si="23"/>
        <v>16 2 02 00000</v>
      </c>
      <c r="L389" s="252" t="e">
        <f>VLOOKUP(O389,#REF!,2,0)</f>
        <v>#REF!</v>
      </c>
      <c r="M389" s="5"/>
      <c r="O389" s="13" t="s">
        <v>897</v>
      </c>
      <c r="P389" s="7" t="b">
        <f t="shared" si="25"/>
        <v>1</v>
      </c>
      <c r="Q389" s="7" t="e">
        <f t="shared" si="24"/>
        <v>#REF!</v>
      </c>
    </row>
    <row r="390" spans="1:17" s="4" customFormat="1" ht="37.5">
      <c r="A390" s="69" t="s">
        <v>859</v>
      </c>
      <c r="B390" s="69" t="s">
        <v>94</v>
      </c>
      <c r="C390" s="69" t="s">
        <v>898</v>
      </c>
      <c r="D390" s="219" t="s">
        <v>899</v>
      </c>
      <c r="E390" s="94" t="s">
        <v>900</v>
      </c>
      <c r="F390" s="15" t="s">
        <v>859</v>
      </c>
      <c r="G390" s="15" t="s">
        <v>94</v>
      </c>
      <c r="H390" s="15" t="s">
        <v>37</v>
      </c>
      <c r="I390" s="15" t="s">
        <v>901</v>
      </c>
      <c r="J390" s="236" t="e">
        <f>VLOOKUP(K390,#REF!,2,0)</f>
        <v>#REF!</v>
      </c>
      <c r="K390" s="5" t="str">
        <f t="shared" si="23"/>
        <v>16 2 02 20550</v>
      </c>
      <c r="L390" s="252" t="e">
        <f>VLOOKUP(O390,#REF!,2,0)</f>
        <v>#REF!</v>
      </c>
      <c r="M390" s="5"/>
      <c r="O390" s="13" t="s">
        <v>902</v>
      </c>
      <c r="P390" s="7" t="b">
        <f t="shared" si="25"/>
        <v>1</v>
      </c>
      <c r="Q390" s="7" t="e">
        <f t="shared" si="24"/>
        <v>#REF!</v>
      </c>
    </row>
    <row r="391" spans="1:17" s="4" customFormat="1" ht="67.5">
      <c r="A391" s="78" t="s">
        <v>903</v>
      </c>
      <c r="B391" s="78" t="s">
        <v>8</v>
      </c>
      <c r="C391" s="79" t="s">
        <v>9</v>
      </c>
      <c r="D391" s="80" t="s">
        <v>904</v>
      </c>
      <c r="E391" s="95" t="s">
        <v>905</v>
      </c>
      <c r="F391" s="9" t="s">
        <v>903</v>
      </c>
      <c r="G391" s="9" t="s">
        <v>8</v>
      </c>
      <c r="H391" s="9" t="s">
        <v>12</v>
      </c>
      <c r="I391" s="9" t="s">
        <v>13</v>
      </c>
      <c r="J391" s="163" t="e">
        <f>VLOOKUP(K391,#REF!,2,0)</f>
        <v>#REF!</v>
      </c>
      <c r="K391" s="5" t="str">
        <f t="shared" si="23"/>
        <v>17 0 00 00000</v>
      </c>
      <c r="L391" s="252" t="e">
        <f>VLOOKUP(O391,#REF!,2,0)</f>
        <v>#REF!</v>
      </c>
      <c r="M391" s="5"/>
      <c r="O391" s="11" t="s">
        <v>906</v>
      </c>
      <c r="P391" s="7" t="b">
        <f t="shared" si="25"/>
        <v>1</v>
      </c>
      <c r="Q391" s="7" t="e">
        <f t="shared" si="24"/>
        <v>#REF!</v>
      </c>
    </row>
    <row r="392" spans="1:17" s="4" customFormat="1" ht="99" customHeight="1">
      <c r="A392" s="81" t="s">
        <v>903</v>
      </c>
      <c r="B392" s="81" t="s">
        <v>105</v>
      </c>
      <c r="C392" s="82" t="s">
        <v>9</v>
      </c>
      <c r="D392" s="220" t="s">
        <v>907</v>
      </c>
      <c r="E392" s="221" t="s">
        <v>908</v>
      </c>
      <c r="F392" s="25" t="s">
        <v>903</v>
      </c>
      <c r="G392" s="25" t="s">
        <v>105</v>
      </c>
      <c r="H392" s="25" t="s">
        <v>12</v>
      </c>
      <c r="I392" s="25" t="s">
        <v>13</v>
      </c>
      <c r="J392" s="237" t="e">
        <f>VLOOKUP(K392,#REF!,2,0)</f>
        <v>#REF!</v>
      </c>
      <c r="K392" s="5" t="str">
        <f t="shared" ref="K392:K455" si="26">CONCATENATE(F392," ",G392," ",H392," ",I392)</f>
        <v>17 Б 00 00000</v>
      </c>
      <c r="L392" s="252" t="e">
        <f>VLOOKUP(O392,#REF!,2,0)</f>
        <v>#REF!</v>
      </c>
      <c r="M392" s="5"/>
      <c r="O392" s="12" t="s">
        <v>909</v>
      </c>
      <c r="P392" s="7" t="b">
        <f t="shared" si="25"/>
        <v>1</v>
      </c>
      <c r="Q392" s="7" t="e">
        <f t="shared" ref="Q392:Q455" si="27">J392=L392</f>
        <v>#REF!</v>
      </c>
    </row>
    <row r="393" spans="1:17" s="4" customFormat="1" ht="128.25" customHeight="1">
      <c r="A393" s="196"/>
      <c r="B393" s="196"/>
      <c r="C393" s="197"/>
      <c r="D393" s="198"/>
      <c r="E393" s="199"/>
      <c r="F393" s="159" t="s">
        <v>903</v>
      </c>
      <c r="G393" s="159" t="s">
        <v>105</v>
      </c>
      <c r="H393" s="159" t="s">
        <v>7</v>
      </c>
      <c r="I393" s="159" t="s">
        <v>13</v>
      </c>
      <c r="J393" s="200" t="e">
        <f>VLOOKUP(K393,#REF!,2,0)</f>
        <v>#REF!</v>
      </c>
      <c r="K393" s="5" t="str">
        <f t="shared" si="26"/>
        <v>17 Б 01 00000</v>
      </c>
      <c r="L393" s="252" t="e">
        <f>VLOOKUP(O393,#REF!,2,0)</f>
        <v>#REF!</v>
      </c>
      <c r="M393" s="5"/>
      <c r="O393" s="13" t="s">
        <v>910</v>
      </c>
      <c r="P393" s="7" t="b">
        <f t="shared" si="25"/>
        <v>1</v>
      </c>
      <c r="Q393" s="7" t="e">
        <f t="shared" si="27"/>
        <v>#REF!</v>
      </c>
    </row>
    <row r="394" spans="1:17" s="4" customFormat="1" ht="37.5">
      <c r="A394" s="84">
        <v>17</v>
      </c>
      <c r="B394" s="84" t="s">
        <v>105</v>
      </c>
      <c r="C394" s="84" t="s">
        <v>911</v>
      </c>
      <c r="D394" s="84" t="s">
        <v>912</v>
      </c>
      <c r="E394" s="88" t="s">
        <v>913</v>
      </c>
      <c r="F394" s="28" t="s">
        <v>903</v>
      </c>
      <c r="G394" s="28" t="s">
        <v>105</v>
      </c>
      <c r="H394" s="28" t="s">
        <v>7</v>
      </c>
      <c r="I394" s="28" t="s">
        <v>914</v>
      </c>
      <c r="J394" s="139" t="e">
        <f>VLOOKUP(K394,#REF!,2,0)</f>
        <v>#REF!</v>
      </c>
      <c r="K394" s="5" t="str">
        <f t="shared" si="26"/>
        <v>17 Б 01 20490</v>
      </c>
      <c r="L394" s="252" t="e">
        <f>VLOOKUP(O394,#REF!,2,0)</f>
        <v>#REF!</v>
      </c>
      <c r="M394" s="5"/>
      <c r="O394" s="13" t="s">
        <v>915</v>
      </c>
      <c r="P394" s="7" t="b">
        <f t="shared" si="25"/>
        <v>1</v>
      </c>
      <c r="Q394" s="7" t="e">
        <f t="shared" si="27"/>
        <v>#REF!</v>
      </c>
    </row>
    <row r="395" spans="1:17" s="4" customFormat="1" ht="19.5">
      <c r="A395" s="196"/>
      <c r="B395" s="196"/>
      <c r="C395" s="197"/>
      <c r="D395" s="198"/>
      <c r="E395" s="199"/>
      <c r="F395" s="159" t="s">
        <v>903</v>
      </c>
      <c r="G395" s="159" t="s">
        <v>105</v>
      </c>
      <c r="H395" s="159" t="s">
        <v>37</v>
      </c>
      <c r="I395" s="159" t="s">
        <v>13</v>
      </c>
      <c r="J395" s="200" t="e">
        <f>VLOOKUP(K395,#REF!,2,0)</f>
        <v>#REF!</v>
      </c>
      <c r="K395" s="5" t="str">
        <f t="shared" si="26"/>
        <v>17 Б 02 00000</v>
      </c>
      <c r="L395" s="252" t="e">
        <f>VLOOKUP(O395,#REF!,2,0)</f>
        <v>#REF!</v>
      </c>
      <c r="M395" s="5"/>
      <c r="O395" s="13" t="s">
        <v>916</v>
      </c>
      <c r="P395" s="7" t="b">
        <f t="shared" si="25"/>
        <v>1</v>
      </c>
      <c r="Q395" s="7" t="e">
        <f t="shared" si="27"/>
        <v>#REF!</v>
      </c>
    </row>
    <row r="396" spans="1:17" s="4" customFormat="1" ht="37.5">
      <c r="A396" s="84">
        <v>17</v>
      </c>
      <c r="B396" s="84" t="s">
        <v>105</v>
      </c>
      <c r="C396" s="84" t="s">
        <v>911</v>
      </c>
      <c r="D396" s="84" t="s">
        <v>912</v>
      </c>
      <c r="E396" s="88" t="s">
        <v>913</v>
      </c>
      <c r="F396" s="28" t="s">
        <v>903</v>
      </c>
      <c r="G396" s="28" t="s">
        <v>105</v>
      </c>
      <c r="H396" s="28" t="s">
        <v>37</v>
      </c>
      <c r="I396" s="28" t="s">
        <v>914</v>
      </c>
      <c r="J396" s="139" t="e">
        <f>VLOOKUP(K396,#REF!,2,0)</f>
        <v>#REF!</v>
      </c>
      <c r="K396" s="5" t="str">
        <f t="shared" si="26"/>
        <v>17 Б 02 20490</v>
      </c>
      <c r="L396" s="252" t="e">
        <f>VLOOKUP(O396,#REF!,2,0)</f>
        <v>#REF!</v>
      </c>
      <c r="M396" s="5"/>
      <c r="O396" s="13" t="s">
        <v>917</v>
      </c>
      <c r="P396" s="7" t="b">
        <f t="shared" si="25"/>
        <v>1</v>
      </c>
      <c r="Q396" s="7" t="e">
        <f t="shared" si="27"/>
        <v>#REF!</v>
      </c>
    </row>
    <row r="397" spans="1:17" s="4" customFormat="1" ht="45">
      <c r="A397" s="78" t="s">
        <v>918</v>
      </c>
      <c r="B397" s="78" t="s">
        <v>8</v>
      </c>
      <c r="C397" s="79" t="s">
        <v>9</v>
      </c>
      <c r="D397" s="80" t="s">
        <v>919</v>
      </c>
      <c r="E397" s="95" t="s">
        <v>920</v>
      </c>
      <c r="F397" s="9" t="s">
        <v>918</v>
      </c>
      <c r="G397" s="9" t="s">
        <v>8</v>
      </c>
      <c r="H397" s="9" t="s">
        <v>12</v>
      </c>
      <c r="I397" s="9" t="s">
        <v>13</v>
      </c>
      <c r="J397" s="136" t="e">
        <f>VLOOKUP(K397,#REF!,2,0)</f>
        <v>#REF!</v>
      </c>
      <c r="K397" s="5" t="str">
        <f t="shared" si="26"/>
        <v>18 0 00 00000</v>
      </c>
      <c r="L397" s="252" t="e">
        <f>VLOOKUP(O397,#REF!,2,0)</f>
        <v>#REF!</v>
      </c>
      <c r="M397" s="5"/>
      <c r="O397" s="11" t="s">
        <v>921</v>
      </c>
      <c r="P397" s="7" t="b">
        <f t="shared" si="25"/>
        <v>1</v>
      </c>
      <c r="Q397" s="7" t="e">
        <f t="shared" si="27"/>
        <v>#REF!</v>
      </c>
    </row>
    <row r="398" spans="1:17" s="4" customFormat="1" ht="37.5">
      <c r="A398" s="81" t="s">
        <v>918</v>
      </c>
      <c r="B398" s="81" t="s">
        <v>105</v>
      </c>
      <c r="C398" s="82" t="s">
        <v>9</v>
      </c>
      <c r="D398" s="83" t="s">
        <v>922</v>
      </c>
      <c r="E398" s="96" t="s">
        <v>923</v>
      </c>
      <c r="F398" s="25" t="s">
        <v>918</v>
      </c>
      <c r="G398" s="25" t="s">
        <v>105</v>
      </c>
      <c r="H398" s="25" t="s">
        <v>12</v>
      </c>
      <c r="I398" s="25" t="s">
        <v>13</v>
      </c>
      <c r="J398" s="223" t="e">
        <f>VLOOKUP(K398,#REF!,2,0)</f>
        <v>#REF!</v>
      </c>
      <c r="K398" s="5" t="str">
        <f t="shared" si="26"/>
        <v>18 Б 00 00000</v>
      </c>
      <c r="L398" s="252" t="e">
        <f>VLOOKUP(O398,#REF!,2,0)</f>
        <v>#REF!</v>
      </c>
      <c r="M398" s="5"/>
      <c r="O398" s="12" t="s">
        <v>925</v>
      </c>
      <c r="P398" s="7" t="b">
        <f t="shared" si="25"/>
        <v>1</v>
      </c>
      <c r="Q398" s="7" t="e">
        <f t="shared" si="27"/>
        <v>#REF!</v>
      </c>
    </row>
    <row r="399" spans="1:17" s="4" customFormat="1" ht="19.5">
      <c r="A399" s="196"/>
      <c r="B399" s="196"/>
      <c r="C399" s="197"/>
      <c r="D399" s="198"/>
      <c r="E399" s="199"/>
      <c r="F399" s="159" t="s">
        <v>918</v>
      </c>
      <c r="G399" s="159" t="s">
        <v>105</v>
      </c>
      <c r="H399" s="159" t="s">
        <v>7</v>
      </c>
      <c r="I399" s="159" t="s">
        <v>13</v>
      </c>
      <c r="J399" s="201" t="e">
        <f>VLOOKUP(K399,#REF!,2,0)</f>
        <v>#REF!</v>
      </c>
      <c r="K399" s="5" t="str">
        <f t="shared" si="26"/>
        <v>18 Б 01 00000</v>
      </c>
      <c r="L399" s="252" t="e">
        <f>VLOOKUP(O399,#REF!,2,0)</f>
        <v>#REF!</v>
      </c>
      <c r="M399" s="5"/>
      <c r="O399" s="13" t="s">
        <v>926</v>
      </c>
      <c r="P399" s="7" t="b">
        <f t="shared" si="25"/>
        <v>1</v>
      </c>
      <c r="Q399" s="7" t="e">
        <f t="shared" si="27"/>
        <v>#REF!</v>
      </c>
    </row>
    <row r="400" spans="1:17" s="4" customFormat="1" ht="56.25">
      <c r="A400" s="84" t="s">
        <v>918</v>
      </c>
      <c r="B400" s="84" t="s">
        <v>105</v>
      </c>
      <c r="C400" s="84">
        <v>6008</v>
      </c>
      <c r="D400" s="84" t="s">
        <v>927</v>
      </c>
      <c r="E400" s="88" t="s">
        <v>928</v>
      </c>
      <c r="F400" s="28" t="s">
        <v>918</v>
      </c>
      <c r="G400" s="28" t="s">
        <v>105</v>
      </c>
      <c r="H400" s="28" t="s">
        <v>7</v>
      </c>
      <c r="I400" s="28" t="s">
        <v>929</v>
      </c>
      <c r="J400" s="233" t="e">
        <f>VLOOKUP(K400,#REF!,2,0)</f>
        <v>#REF!</v>
      </c>
      <c r="K400" s="5" t="str">
        <f t="shared" si="26"/>
        <v>18 Б 01 60080</v>
      </c>
      <c r="L400" s="252" t="e">
        <f>VLOOKUP(O400,#REF!,2,0)</f>
        <v>#REF!</v>
      </c>
      <c r="M400" s="5"/>
      <c r="O400" s="13" t="s">
        <v>930</v>
      </c>
      <c r="P400" s="7" t="b">
        <f t="shared" si="25"/>
        <v>1</v>
      </c>
      <c r="Q400" s="7" t="e">
        <f t="shared" si="27"/>
        <v>#REF!</v>
      </c>
    </row>
    <row r="401" spans="1:17" s="4" customFormat="1" ht="75">
      <c r="A401" s="196"/>
      <c r="B401" s="196"/>
      <c r="C401" s="197"/>
      <c r="D401" s="198"/>
      <c r="E401" s="199"/>
      <c r="F401" s="159" t="s">
        <v>918</v>
      </c>
      <c r="G401" s="159" t="s">
        <v>105</v>
      </c>
      <c r="H401" s="159" t="s">
        <v>37</v>
      </c>
      <c r="I401" s="159" t="s">
        <v>13</v>
      </c>
      <c r="J401" s="201" t="s">
        <v>1591</v>
      </c>
      <c r="K401" s="5" t="str">
        <f t="shared" si="26"/>
        <v>18 Б 02 00000</v>
      </c>
      <c r="L401" s="252" t="e">
        <f>VLOOKUP(O401,#REF!,2,0)</f>
        <v>#REF!</v>
      </c>
      <c r="M401" s="5"/>
      <c r="O401" s="13"/>
      <c r="P401" s="7" t="b">
        <f t="shared" si="25"/>
        <v>0</v>
      </c>
      <c r="Q401" s="7" t="e">
        <f t="shared" si="27"/>
        <v>#REF!</v>
      </c>
    </row>
    <row r="402" spans="1:17" s="4" customFormat="1" ht="48" customHeight="1">
      <c r="A402" s="84" t="s">
        <v>918</v>
      </c>
      <c r="B402" s="84" t="s">
        <v>105</v>
      </c>
      <c r="C402" s="84">
        <v>2036</v>
      </c>
      <c r="D402" s="84" t="s">
        <v>931</v>
      </c>
      <c r="E402" s="88" t="s">
        <v>932</v>
      </c>
      <c r="F402" s="28" t="s">
        <v>918</v>
      </c>
      <c r="G402" s="28" t="s">
        <v>105</v>
      </c>
      <c r="H402" s="28" t="s">
        <v>37</v>
      </c>
      <c r="I402" s="28" t="s">
        <v>933</v>
      </c>
      <c r="J402" s="233" t="s">
        <v>932</v>
      </c>
      <c r="K402" s="5" t="str">
        <f t="shared" si="26"/>
        <v>18 Б 02 20360</v>
      </c>
      <c r="L402" s="252" t="e">
        <f>VLOOKUP(O402,#REF!,2,0)</f>
        <v>#REF!</v>
      </c>
      <c r="M402" s="5"/>
      <c r="O402" s="13"/>
      <c r="P402" s="7" t="b">
        <f t="shared" si="25"/>
        <v>0</v>
      </c>
      <c r="Q402" s="7" t="e">
        <f t="shared" si="27"/>
        <v>#REF!</v>
      </c>
    </row>
    <row r="403" spans="1:17" s="4" customFormat="1" ht="45">
      <c r="A403" s="78">
        <v>70</v>
      </c>
      <c r="B403" s="78">
        <v>0</v>
      </c>
      <c r="C403" s="78" t="s">
        <v>9</v>
      </c>
      <c r="D403" s="80" t="s">
        <v>934</v>
      </c>
      <c r="E403" s="95" t="s">
        <v>935</v>
      </c>
      <c r="F403" s="23">
        <v>70</v>
      </c>
      <c r="G403" s="23">
        <v>0</v>
      </c>
      <c r="H403" s="9" t="s">
        <v>12</v>
      </c>
      <c r="I403" s="9" t="s">
        <v>13</v>
      </c>
      <c r="J403" s="163" t="e">
        <f>VLOOKUP(K403,#REF!,2,0)</f>
        <v>#REF!</v>
      </c>
      <c r="K403" s="5" t="str">
        <f t="shared" si="26"/>
        <v>70 0 00 00000</v>
      </c>
      <c r="L403" s="252" t="e">
        <f>VLOOKUP(O403,#REF!,2,0)</f>
        <v>#REF!</v>
      </c>
      <c r="M403" s="5"/>
      <c r="O403" s="11" t="s">
        <v>936</v>
      </c>
      <c r="P403" s="7" t="b">
        <f t="shared" si="25"/>
        <v>1</v>
      </c>
      <c r="Q403" s="7" t="e">
        <f t="shared" si="27"/>
        <v>#REF!</v>
      </c>
    </row>
    <row r="404" spans="1:17" s="4" customFormat="1" ht="37.5">
      <c r="A404" s="81" t="s">
        <v>937</v>
      </c>
      <c r="B404" s="81" t="s">
        <v>15</v>
      </c>
      <c r="C404" s="82" t="s">
        <v>9</v>
      </c>
      <c r="D404" s="83" t="s">
        <v>938</v>
      </c>
      <c r="E404" s="96" t="s">
        <v>939</v>
      </c>
      <c r="F404" s="24" t="s">
        <v>937</v>
      </c>
      <c r="G404" s="24" t="s">
        <v>15</v>
      </c>
      <c r="H404" s="25" t="s">
        <v>12</v>
      </c>
      <c r="I404" s="25" t="s">
        <v>13</v>
      </c>
      <c r="J404" s="170" t="e">
        <f>VLOOKUP(K404,#REF!,2,0)</f>
        <v>#REF!</v>
      </c>
      <c r="K404" s="5" t="str">
        <f t="shared" si="26"/>
        <v>70 1 00 00000</v>
      </c>
      <c r="L404" s="252" t="e">
        <f>VLOOKUP(O404,#REF!,2,0)</f>
        <v>#REF!</v>
      </c>
      <c r="M404" s="5"/>
      <c r="O404" s="12" t="s">
        <v>940</v>
      </c>
      <c r="P404" s="7" t="b">
        <f t="shared" si="25"/>
        <v>1</v>
      </c>
      <c r="Q404" s="7" t="e">
        <f t="shared" si="27"/>
        <v>#REF!</v>
      </c>
    </row>
    <row r="405" spans="1:17" s="4" customFormat="1" ht="37.5">
      <c r="A405" s="84">
        <v>70</v>
      </c>
      <c r="B405" s="84">
        <v>1</v>
      </c>
      <c r="C405" s="84">
        <v>1001</v>
      </c>
      <c r="D405" s="84" t="s">
        <v>941</v>
      </c>
      <c r="E405" s="94" t="s">
        <v>942</v>
      </c>
      <c r="F405" s="28">
        <v>70</v>
      </c>
      <c r="G405" s="28">
        <v>1</v>
      </c>
      <c r="H405" s="30" t="s">
        <v>12</v>
      </c>
      <c r="I405" s="59">
        <v>10010</v>
      </c>
      <c r="J405" s="236" t="e">
        <f>VLOOKUP(K405,#REF!,2,0)</f>
        <v>#REF!</v>
      </c>
      <c r="K405" s="5" t="str">
        <f t="shared" si="26"/>
        <v>70 1 00 10010</v>
      </c>
      <c r="L405" s="252" t="e">
        <f>VLOOKUP(O405,#REF!,2,0)</f>
        <v>#REF!</v>
      </c>
      <c r="M405" s="5"/>
      <c r="O405" s="45" t="s">
        <v>943</v>
      </c>
      <c r="P405" s="7" t="b">
        <f t="shared" si="25"/>
        <v>1</v>
      </c>
      <c r="Q405" s="7" t="e">
        <f t="shared" si="27"/>
        <v>#REF!</v>
      </c>
    </row>
    <row r="406" spans="1:17" s="4" customFormat="1" ht="37.5">
      <c r="A406" s="84">
        <v>70</v>
      </c>
      <c r="B406" s="84">
        <v>1</v>
      </c>
      <c r="C406" s="84">
        <v>1002</v>
      </c>
      <c r="D406" s="84" t="s">
        <v>944</v>
      </c>
      <c r="E406" s="94" t="s">
        <v>945</v>
      </c>
      <c r="F406" s="28">
        <v>70</v>
      </c>
      <c r="G406" s="28">
        <v>1</v>
      </c>
      <c r="H406" s="30" t="s">
        <v>12</v>
      </c>
      <c r="I406" s="59">
        <v>10020</v>
      </c>
      <c r="J406" s="236" t="e">
        <f>VLOOKUP(K406,#REF!,2,0)</f>
        <v>#REF!</v>
      </c>
      <c r="K406" s="5" t="str">
        <f t="shared" si="26"/>
        <v>70 1 00 10020</v>
      </c>
      <c r="L406" s="252" t="e">
        <f>VLOOKUP(O406,#REF!,2,0)</f>
        <v>#REF!</v>
      </c>
      <c r="M406" s="5"/>
      <c r="O406" s="45" t="s">
        <v>946</v>
      </c>
      <c r="P406" s="7" t="b">
        <f t="shared" si="25"/>
        <v>1</v>
      </c>
      <c r="Q406" s="7" t="e">
        <f t="shared" si="27"/>
        <v>#REF!</v>
      </c>
    </row>
    <row r="407" spans="1:17" s="4" customFormat="1" ht="37.5">
      <c r="A407" s="84">
        <v>70</v>
      </c>
      <c r="B407" s="84">
        <v>1</v>
      </c>
      <c r="C407" s="84">
        <v>2008</v>
      </c>
      <c r="D407" s="84" t="s">
        <v>947</v>
      </c>
      <c r="E407" s="94" t="s">
        <v>790</v>
      </c>
      <c r="F407" s="28">
        <v>70</v>
      </c>
      <c r="G407" s="28">
        <v>1</v>
      </c>
      <c r="H407" s="30" t="s">
        <v>12</v>
      </c>
      <c r="I407" s="59">
        <v>20080</v>
      </c>
      <c r="J407" s="236" t="e">
        <f>VLOOKUP(K407,#REF!,2,0)</f>
        <v>#REF!</v>
      </c>
      <c r="K407" s="5" t="str">
        <f t="shared" si="26"/>
        <v>70 1 00 20080</v>
      </c>
      <c r="L407" s="252" t="e">
        <f>VLOOKUP(O407,#REF!,2,0)</f>
        <v>#REF!</v>
      </c>
      <c r="M407" s="5"/>
      <c r="O407" s="45" t="s">
        <v>948</v>
      </c>
      <c r="P407" s="7" t="b">
        <f t="shared" si="25"/>
        <v>1</v>
      </c>
      <c r="Q407" s="7" t="e">
        <f t="shared" si="27"/>
        <v>#REF!</v>
      </c>
    </row>
    <row r="408" spans="1:17" s="4" customFormat="1">
      <c r="A408" s="81">
        <v>70</v>
      </c>
      <c r="B408" s="81">
        <v>2</v>
      </c>
      <c r="C408" s="82">
        <v>0</v>
      </c>
      <c r="D408" s="83" t="s">
        <v>949</v>
      </c>
      <c r="E408" s="96" t="s">
        <v>950</v>
      </c>
      <c r="F408" s="24">
        <v>70</v>
      </c>
      <c r="G408" s="24">
        <v>2</v>
      </c>
      <c r="H408" s="25" t="s">
        <v>12</v>
      </c>
      <c r="I408" s="25" t="s">
        <v>13</v>
      </c>
      <c r="J408" s="170" t="e">
        <f>VLOOKUP(K408,#REF!,2,0)</f>
        <v>#REF!</v>
      </c>
      <c r="K408" s="5" t="str">
        <f t="shared" si="26"/>
        <v>70 2 00 00000</v>
      </c>
      <c r="L408" s="252" t="e">
        <f>VLOOKUP(O408,#REF!,2,0)</f>
        <v>#REF!</v>
      </c>
      <c r="M408" s="5"/>
      <c r="O408" s="12" t="s">
        <v>951</v>
      </c>
      <c r="P408" s="7" t="b">
        <f t="shared" si="25"/>
        <v>1</v>
      </c>
      <c r="Q408" s="7" t="e">
        <f t="shared" si="27"/>
        <v>#REF!</v>
      </c>
    </row>
    <row r="409" spans="1:17" s="4" customFormat="1">
      <c r="A409" s="84"/>
      <c r="B409" s="84"/>
      <c r="C409" s="84"/>
      <c r="D409" s="84"/>
      <c r="E409" s="94"/>
      <c r="F409" s="28">
        <v>70</v>
      </c>
      <c r="G409" s="28" t="s">
        <v>94</v>
      </c>
      <c r="H409" s="30" t="s">
        <v>12</v>
      </c>
      <c r="I409" s="59">
        <v>10010</v>
      </c>
      <c r="J409" s="236" t="e">
        <f>VLOOKUP(K409,#REF!,2,0)</f>
        <v>#REF!</v>
      </c>
      <c r="K409" s="5" t="str">
        <f t="shared" si="26"/>
        <v>70 2 00 10010</v>
      </c>
      <c r="L409" s="252" t="e">
        <f>VLOOKUP(O409,#REF!,2,0)</f>
        <v>#REF!</v>
      </c>
      <c r="M409" s="5"/>
      <c r="O409" s="45" t="s">
        <v>952</v>
      </c>
      <c r="P409" s="7" t="b">
        <f t="shared" si="25"/>
        <v>1</v>
      </c>
      <c r="Q409" s="7" t="e">
        <f t="shared" si="27"/>
        <v>#REF!</v>
      </c>
    </row>
    <row r="410" spans="1:17" s="4" customFormat="1" ht="37.5">
      <c r="A410" s="84">
        <v>70</v>
      </c>
      <c r="B410" s="84">
        <v>2</v>
      </c>
      <c r="C410" s="84">
        <v>1002</v>
      </c>
      <c r="D410" s="84" t="s">
        <v>953</v>
      </c>
      <c r="E410" s="94" t="s">
        <v>945</v>
      </c>
      <c r="F410" s="28">
        <v>70</v>
      </c>
      <c r="G410" s="28">
        <v>2</v>
      </c>
      <c r="H410" s="30" t="s">
        <v>12</v>
      </c>
      <c r="I410" s="59">
        <v>10020</v>
      </c>
      <c r="J410" s="236" t="e">
        <f>VLOOKUP(K410,#REF!,2,0)</f>
        <v>#REF!</v>
      </c>
      <c r="K410" s="5" t="str">
        <f t="shared" si="26"/>
        <v>70 2 00 10020</v>
      </c>
      <c r="L410" s="252" t="e">
        <f>VLOOKUP(O410,#REF!,2,0)</f>
        <v>#REF!</v>
      </c>
      <c r="M410" s="5"/>
      <c r="O410" s="45" t="s">
        <v>954</v>
      </c>
      <c r="P410" s="7" t="b">
        <f t="shared" si="25"/>
        <v>1</v>
      </c>
      <c r="Q410" s="7" t="e">
        <f t="shared" si="27"/>
        <v>#REF!</v>
      </c>
    </row>
    <row r="411" spans="1:17" s="4" customFormat="1">
      <c r="A411" s="81">
        <v>70</v>
      </c>
      <c r="B411" s="81">
        <v>3</v>
      </c>
      <c r="C411" s="82">
        <v>0</v>
      </c>
      <c r="D411" s="83" t="s">
        <v>955</v>
      </c>
      <c r="E411" s="96" t="s">
        <v>956</v>
      </c>
      <c r="F411" s="24">
        <v>70</v>
      </c>
      <c r="G411" s="24">
        <v>3</v>
      </c>
      <c r="H411" s="25" t="s">
        <v>12</v>
      </c>
      <c r="I411" s="25" t="s">
        <v>13</v>
      </c>
      <c r="J411" s="170" t="e">
        <f>VLOOKUP(K411,#REF!,2,0)</f>
        <v>#REF!</v>
      </c>
      <c r="K411" s="5" t="str">
        <f t="shared" si="26"/>
        <v>70 3 00 00000</v>
      </c>
      <c r="L411" s="252" t="e">
        <f>VLOOKUP(O411,#REF!,2,0)</f>
        <v>#REF!</v>
      </c>
      <c r="M411" s="5"/>
      <c r="O411" s="12" t="s">
        <v>957</v>
      </c>
      <c r="P411" s="7" t="b">
        <f t="shared" si="25"/>
        <v>1</v>
      </c>
      <c r="Q411" s="7" t="e">
        <f t="shared" si="27"/>
        <v>#REF!</v>
      </c>
    </row>
    <row r="412" spans="1:17" s="4" customFormat="1">
      <c r="A412" s="84"/>
      <c r="B412" s="84"/>
      <c r="C412" s="84"/>
      <c r="D412" s="84"/>
      <c r="E412" s="94"/>
      <c r="F412" s="28">
        <v>70</v>
      </c>
      <c r="G412" s="28" t="s">
        <v>316</v>
      </c>
      <c r="H412" s="30" t="s">
        <v>12</v>
      </c>
      <c r="I412" s="59">
        <v>10010</v>
      </c>
      <c r="J412" s="236" t="e">
        <f>VLOOKUP(K412,#REF!,2,0)</f>
        <v>#REF!</v>
      </c>
      <c r="K412" s="5" t="str">
        <f t="shared" si="26"/>
        <v>70 3 00 10010</v>
      </c>
      <c r="L412" s="252" t="e">
        <f>VLOOKUP(O412,#REF!,2,0)</f>
        <v>#REF!</v>
      </c>
      <c r="M412" s="5"/>
      <c r="O412" s="45" t="s">
        <v>958</v>
      </c>
      <c r="P412" s="7" t="b">
        <f t="shared" si="25"/>
        <v>1</v>
      </c>
      <c r="Q412" s="7" t="e">
        <f t="shared" si="27"/>
        <v>#REF!</v>
      </c>
    </row>
    <row r="413" spans="1:17" s="4" customFormat="1" ht="37.5">
      <c r="A413" s="84">
        <v>70</v>
      </c>
      <c r="B413" s="84" t="s">
        <v>316</v>
      </c>
      <c r="C413" s="84">
        <v>1002</v>
      </c>
      <c r="D413" s="84" t="s">
        <v>959</v>
      </c>
      <c r="E413" s="94" t="s">
        <v>945</v>
      </c>
      <c r="F413" s="28">
        <v>70</v>
      </c>
      <c r="G413" s="28" t="s">
        <v>316</v>
      </c>
      <c r="H413" s="30" t="s">
        <v>12</v>
      </c>
      <c r="I413" s="59">
        <v>10020</v>
      </c>
      <c r="J413" s="236" t="e">
        <f>VLOOKUP(K413,#REF!,2,0)</f>
        <v>#REF!</v>
      </c>
      <c r="K413" s="5" t="str">
        <f t="shared" si="26"/>
        <v>70 3 00 10020</v>
      </c>
      <c r="L413" s="252" t="e">
        <f>VLOOKUP(O413,#REF!,2,0)</f>
        <v>#REF!</v>
      </c>
      <c r="M413" s="5"/>
      <c r="O413" s="45" t="s">
        <v>960</v>
      </c>
      <c r="P413" s="7" t="b">
        <f t="shared" si="25"/>
        <v>1</v>
      </c>
      <c r="Q413" s="7" t="e">
        <f t="shared" si="27"/>
        <v>#REF!</v>
      </c>
    </row>
    <row r="414" spans="1:17" s="4" customFormat="1">
      <c r="A414" s="81">
        <v>70</v>
      </c>
      <c r="B414" s="81" t="s">
        <v>326</v>
      </c>
      <c r="C414" s="82">
        <v>0</v>
      </c>
      <c r="D414" s="83" t="s">
        <v>961</v>
      </c>
      <c r="E414" s="96" t="s">
        <v>962</v>
      </c>
      <c r="F414" s="24">
        <v>70</v>
      </c>
      <c r="G414" s="24" t="s">
        <v>326</v>
      </c>
      <c r="H414" s="25" t="s">
        <v>12</v>
      </c>
      <c r="I414" s="25" t="s">
        <v>13</v>
      </c>
      <c r="J414" s="170" t="e">
        <f>VLOOKUP(K414,#REF!,2,0)</f>
        <v>#REF!</v>
      </c>
      <c r="K414" s="5" t="str">
        <f t="shared" si="26"/>
        <v>70 4 00 00000</v>
      </c>
      <c r="L414" s="252" t="e">
        <f>VLOOKUP(O414,#REF!,2,0)</f>
        <v>#REF!</v>
      </c>
      <c r="M414" s="5"/>
      <c r="O414" s="12" t="s">
        <v>963</v>
      </c>
      <c r="P414" s="7" t="b">
        <f t="shared" si="25"/>
        <v>1</v>
      </c>
      <c r="Q414" s="7" t="e">
        <f t="shared" si="27"/>
        <v>#REF!</v>
      </c>
    </row>
    <row r="415" spans="1:17" s="4" customFormat="1" ht="37.5">
      <c r="A415" s="84">
        <v>70</v>
      </c>
      <c r="B415" s="84" t="s">
        <v>326</v>
      </c>
      <c r="C415" s="84" t="s">
        <v>964</v>
      </c>
      <c r="D415" s="84" t="s">
        <v>965</v>
      </c>
      <c r="E415" s="94" t="s">
        <v>942</v>
      </c>
      <c r="F415" s="28">
        <v>70</v>
      </c>
      <c r="G415" s="28" t="s">
        <v>326</v>
      </c>
      <c r="H415" s="30" t="s">
        <v>12</v>
      </c>
      <c r="I415" s="59">
        <v>10010</v>
      </c>
      <c r="J415" s="236" t="e">
        <f>VLOOKUP(K415,#REF!,2,0)</f>
        <v>#REF!</v>
      </c>
      <c r="K415" s="5" t="str">
        <f t="shared" si="26"/>
        <v>70 4 00 10010</v>
      </c>
      <c r="L415" s="252" t="e">
        <f>VLOOKUP(O415,#REF!,2,0)</f>
        <v>#REF!</v>
      </c>
      <c r="M415" s="5"/>
      <c r="O415" s="45" t="s">
        <v>966</v>
      </c>
      <c r="P415" s="7" t="b">
        <f t="shared" si="25"/>
        <v>1</v>
      </c>
      <c r="Q415" s="7" t="e">
        <f t="shared" si="27"/>
        <v>#REF!</v>
      </c>
    </row>
    <row r="416" spans="1:17" s="4" customFormat="1" ht="37.5">
      <c r="A416" s="84">
        <v>70</v>
      </c>
      <c r="B416" s="84" t="s">
        <v>326</v>
      </c>
      <c r="C416" s="84" t="s">
        <v>967</v>
      </c>
      <c r="D416" s="84" t="s">
        <v>968</v>
      </c>
      <c r="E416" s="94" t="s">
        <v>945</v>
      </c>
      <c r="F416" s="28">
        <v>70</v>
      </c>
      <c r="G416" s="28" t="s">
        <v>326</v>
      </c>
      <c r="H416" s="30" t="s">
        <v>12</v>
      </c>
      <c r="I416" s="59">
        <v>10020</v>
      </c>
      <c r="J416" s="236" t="e">
        <f>VLOOKUP(K416,#REF!,2,0)</f>
        <v>#REF!</v>
      </c>
      <c r="K416" s="5" t="str">
        <f t="shared" si="26"/>
        <v>70 4 00 10020</v>
      </c>
      <c r="L416" s="252" t="e">
        <f>VLOOKUP(O416,#REF!,2,0)</f>
        <v>#REF!</v>
      </c>
      <c r="M416" s="5"/>
      <c r="O416" s="45" t="s">
        <v>969</v>
      </c>
      <c r="P416" s="7" t="b">
        <f t="shared" si="25"/>
        <v>1</v>
      </c>
      <c r="Q416" s="7" t="e">
        <f t="shared" si="27"/>
        <v>#REF!</v>
      </c>
    </row>
    <row r="417" spans="1:17" s="4" customFormat="1">
      <c r="A417" s="81"/>
      <c r="B417" s="81"/>
      <c r="C417" s="82"/>
      <c r="D417" s="83"/>
      <c r="E417" s="96"/>
      <c r="F417" s="24">
        <v>70</v>
      </c>
      <c r="G417" s="24" t="s">
        <v>336</v>
      </c>
      <c r="H417" s="25" t="s">
        <v>12</v>
      </c>
      <c r="I417" s="25" t="s">
        <v>13</v>
      </c>
      <c r="J417" s="170" t="e">
        <f>VLOOKUP(K417,#REF!,2,0)</f>
        <v>#REF!</v>
      </c>
      <c r="K417" s="5" t="str">
        <f t="shared" si="26"/>
        <v>70 5 00 00000</v>
      </c>
      <c r="L417" s="252" t="e">
        <f>VLOOKUP(O417,#REF!,2,0)</f>
        <v>#REF!</v>
      </c>
      <c r="M417" s="5"/>
      <c r="O417" s="12" t="s">
        <v>970</v>
      </c>
      <c r="P417" s="7" t="b">
        <f t="shared" si="25"/>
        <v>1</v>
      </c>
      <c r="Q417" s="7" t="e">
        <f t="shared" si="27"/>
        <v>#REF!</v>
      </c>
    </row>
    <row r="418" spans="1:17" s="4" customFormat="1">
      <c r="A418" s="84"/>
      <c r="B418" s="84"/>
      <c r="C418" s="84"/>
      <c r="D418" s="84"/>
      <c r="E418" s="94"/>
      <c r="F418" s="28">
        <v>70</v>
      </c>
      <c r="G418" s="28" t="s">
        <v>336</v>
      </c>
      <c r="H418" s="30" t="s">
        <v>12</v>
      </c>
      <c r="I418" s="59">
        <v>20090</v>
      </c>
      <c r="J418" s="236" t="e">
        <f>VLOOKUP(K418,#REF!,2,0)</f>
        <v>#REF!</v>
      </c>
      <c r="K418" s="5" t="str">
        <f t="shared" si="26"/>
        <v>70 5 00 20090</v>
      </c>
      <c r="L418" s="252" t="e">
        <f>VLOOKUP(O418,#REF!,2,0)</f>
        <v>#REF!</v>
      </c>
      <c r="M418" s="5"/>
      <c r="O418" s="45" t="s">
        <v>971</v>
      </c>
      <c r="P418" s="7" t="b">
        <f t="shared" si="25"/>
        <v>1</v>
      </c>
      <c r="Q418" s="7" t="e">
        <f t="shared" si="27"/>
        <v>#REF!</v>
      </c>
    </row>
    <row r="419" spans="1:17" s="4" customFormat="1">
      <c r="A419" s="81"/>
      <c r="B419" s="81"/>
      <c r="C419" s="82"/>
      <c r="D419" s="83"/>
      <c r="E419" s="96"/>
      <c r="F419" s="24" t="s">
        <v>937</v>
      </c>
      <c r="G419" s="24" t="s">
        <v>346</v>
      </c>
      <c r="H419" s="25" t="s">
        <v>12</v>
      </c>
      <c r="I419" s="25" t="s">
        <v>13</v>
      </c>
      <c r="J419" s="170" t="s">
        <v>1466</v>
      </c>
      <c r="K419" s="5" t="str">
        <f t="shared" si="26"/>
        <v>70 6 00 00000</v>
      </c>
      <c r="L419" s="252" t="e">
        <f>VLOOKUP(O419,#REF!,2,0)</f>
        <v>#REF!</v>
      </c>
      <c r="M419" s="5"/>
      <c r="O419" s="12" t="s">
        <v>1467</v>
      </c>
      <c r="P419" s="7" t="b">
        <f t="shared" si="25"/>
        <v>1</v>
      </c>
      <c r="Q419" s="7" t="e">
        <f t="shared" si="27"/>
        <v>#REF!</v>
      </c>
    </row>
    <row r="420" spans="1:17" s="4" customFormat="1" ht="37.5">
      <c r="A420" s="84"/>
      <c r="B420" s="84"/>
      <c r="C420" s="84"/>
      <c r="D420" s="84"/>
      <c r="E420" s="94"/>
      <c r="F420" s="28" t="s">
        <v>937</v>
      </c>
      <c r="G420" s="28" t="s">
        <v>346</v>
      </c>
      <c r="H420" s="30" t="s">
        <v>12</v>
      </c>
      <c r="I420" s="59">
        <v>10020</v>
      </c>
      <c r="J420" s="236" t="s">
        <v>945</v>
      </c>
      <c r="K420" s="5" t="str">
        <f t="shared" si="26"/>
        <v>70 6 00 10020</v>
      </c>
      <c r="L420" s="252" t="e">
        <f>VLOOKUP(O420,#REF!,2,0)</f>
        <v>#REF!</v>
      </c>
      <c r="M420" s="5"/>
      <c r="O420" s="45" t="s">
        <v>1468</v>
      </c>
      <c r="P420" s="7" t="b">
        <f t="shared" si="25"/>
        <v>1</v>
      </c>
      <c r="Q420" s="7" t="e">
        <f t="shared" si="27"/>
        <v>#REF!</v>
      </c>
    </row>
    <row r="421" spans="1:17" s="4" customFormat="1" ht="45">
      <c r="A421" s="78">
        <v>71</v>
      </c>
      <c r="B421" s="78" t="s">
        <v>8</v>
      </c>
      <c r="C421" s="78" t="s">
        <v>9</v>
      </c>
      <c r="D421" s="80" t="s">
        <v>972</v>
      </c>
      <c r="E421" s="95" t="s">
        <v>973</v>
      </c>
      <c r="F421" s="23">
        <v>71</v>
      </c>
      <c r="G421" s="23" t="s">
        <v>8</v>
      </c>
      <c r="H421" s="9" t="s">
        <v>12</v>
      </c>
      <c r="I421" s="9" t="s">
        <v>13</v>
      </c>
      <c r="J421" s="163" t="e">
        <f>VLOOKUP(K421,#REF!,2,0)</f>
        <v>#REF!</v>
      </c>
      <c r="K421" s="5" t="str">
        <f t="shared" si="26"/>
        <v>71 0 00 00000</v>
      </c>
      <c r="L421" s="252" t="e">
        <f>VLOOKUP(O421,#REF!,2,0)</f>
        <v>#REF!</v>
      </c>
      <c r="M421" s="5"/>
      <c r="O421" s="11" t="s">
        <v>974</v>
      </c>
      <c r="P421" s="7" t="b">
        <f t="shared" si="25"/>
        <v>1</v>
      </c>
      <c r="Q421" s="7" t="e">
        <f t="shared" si="27"/>
        <v>#REF!</v>
      </c>
    </row>
    <row r="422" spans="1:17" s="4" customFormat="1" ht="37.5">
      <c r="A422" s="81">
        <v>71</v>
      </c>
      <c r="B422" s="81" t="s">
        <v>15</v>
      </c>
      <c r="C422" s="82">
        <v>0</v>
      </c>
      <c r="D422" s="83" t="s">
        <v>975</v>
      </c>
      <c r="E422" s="96" t="s">
        <v>976</v>
      </c>
      <c r="F422" s="24">
        <v>71</v>
      </c>
      <c r="G422" s="24" t="s">
        <v>15</v>
      </c>
      <c r="H422" s="25" t="s">
        <v>12</v>
      </c>
      <c r="I422" s="25" t="s">
        <v>13</v>
      </c>
      <c r="J422" s="170" t="e">
        <f>VLOOKUP(K422,#REF!,2,0)</f>
        <v>#REF!</v>
      </c>
      <c r="K422" s="5" t="str">
        <f t="shared" si="26"/>
        <v>71 1 00 00000</v>
      </c>
      <c r="L422" s="252" t="e">
        <f>VLOOKUP(O422,#REF!,2,0)</f>
        <v>#REF!</v>
      </c>
      <c r="M422" s="5"/>
      <c r="O422" s="12" t="s">
        <v>977</v>
      </c>
      <c r="P422" s="7" t="b">
        <f t="shared" si="25"/>
        <v>1</v>
      </c>
      <c r="Q422" s="7" t="e">
        <f t="shared" si="27"/>
        <v>#REF!</v>
      </c>
    </row>
    <row r="423" spans="1:17" s="4" customFormat="1" ht="37.5">
      <c r="A423" s="84">
        <v>71</v>
      </c>
      <c r="B423" s="84" t="s">
        <v>15</v>
      </c>
      <c r="C423" s="84" t="s">
        <v>964</v>
      </c>
      <c r="D423" s="84" t="s">
        <v>978</v>
      </c>
      <c r="E423" s="94" t="s">
        <v>942</v>
      </c>
      <c r="F423" s="28">
        <v>71</v>
      </c>
      <c r="G423" s="28" t="s">
        <v>15</v>
      </c>
      <c r="H423" s="30" t="s">
        <v>12</v>
      </c>
      <c r="I423" s="59">
        <v>10010</v>
      </c>
      <c r="J423" s="236" t="e">
        <f>VLOOKUP(K423,#REF!,2,0)</f>
        <v>#REF!</v>
      </c>
      <c r="K423" s="5" t="str">
        <f t="shared" si="26"/>
        <v>71 1 00 10010</v>
      </c>
      <c r="L423" s="252" t="e">
        <f>VLOOKUP(O423,#REF!,2,0)</f>
        <v>#REF!</v>
      </c>
      <c r="M423" s="5"/>
      <c r="O423" s="45" t="s">
        <v>979</v>
      </c>
      <c r="P423" s="7" t="b">
        <f t="shared" si="25"/>
        <v>1</v>
      </c>
      <c r="Q423" s="7" t="e">
        <f t="shared" si="27"/>
        <v>#REF!</v>
      </c>
    </row>
    <row r="424" spans="1:17" s="4" customFormat="1" ht="44.25" customHeight="1">
      <c r="A424" s="84">
        <v>71</v>
      </c>
      <c r="B424" s="84" t="s">
        <v>15</v>
      </c>
      <c r="C424" s="84" t="s">
        <v>967</v>
      </c>
      <c r="D424" s="84" t="s">
        <v>980</v>
      </c>
      <c r="E424" s="94" t="s">
        <v>945</v>
      </c>
      <c r="F424" s="28">
        <v>71</v>
      </c>
      <c r="G424" s="28" t="s">
        <v>15</v>
      </c>
      <c r="H424" s="30" t="s">
        <v>12</v>
      </c>
      <c r="I424" s="59">
        <v>10020</v>
      </c>
      <c r="J424" s="236" t="e">
        <f>VLOOKUP(K424,#REF!,2,0)</f>
        <v>#REF!</v>
      </c>
      <c r="K424" s="5" t="str">
        <f t="shared" si="26"/>
        <v>71 1 00 10020</v>
      </c>
      <c r="L424" s="252" t="e">
        <f>VLOOKUP(O424,#REF!,2,0)</f>
        <v>#REF!</v>
      </c>
      <c r="M424" s="5"/>
      <c r="O424" s="45" t="s">
        <v>981</v>
      </c>
      <c r="P424" s="7" t="b">
        <f t="shared" si="25"/>
        <v>1</v>
      </c>
      <c r="Q424" s="7" t="e">
        <f t="shared" si="27"/>
        <v>#REF!</v>
      </c>
    </row>
    <row r="425" spans="1:17" s="4" customFormat="1" ht="37.5">
      <c r="A425" s="84">
        <v>71</v>
      </c>
      <c r="B425" s="84" t="s">
        <v>15</v>
      </c>
      <c r="C425" s="84" t="s">
        <v>982</v>
      </c>
      <c r="D425" s="84" t="s">
        <v>983</v>
      </c>
      <c r="E425" s="94" t="s">
        <v>984</v>
      </c>
      <c r="F425" s="28">
        <v>71</v>
      </c>
      <c r="G425" s="28" t="s">
        <v>15</v>
      </c>
      <c r="H425" s="30" t="s">
        <v>12</v>
      </c>
      <c r="I425" s="59">
        <v>11010</v>
      </c>
      <c r="J425" s="236" t="e">
        <f>VLOOKUP(K425,#REF!,2,0)</f>
        <v>#REF!</v>
      </c>
      <c r="K425" s="5" t="str">
        <f t="shared" si="26"/>
        <v>71 1 00 11010</v>
      </c>
      <c r="L425" s="252" t="e">
        <f>VLOOKUP(O425,#REF!,2,0)</f>
        <v>#REF!</v>
      </c>
      <c r="M425" s="5"/>
      <c r="O425" s="45" t="s">
        <v>985</v>
      </c>
      <c r="P425" s="7" t="b">
        <f t="shared" si="25"/>
        <v>1</v>
      </c>
      <c r="Q425" s="7" t="e">
        <f t="shared" si="27"/>
        <v>#REF!</v>
      </c>
    </row>
    <row r="426" spans="1:17" s="4" customFormat="1" ht="75">
      <c r="A426" s="84">
        <v>71</v>
      </c>
      <c r="B426" s="84" t="s">
        <v>15</v>
      </c>
      <c r="C426" s="84" t="s">
        <v>986</v>
      </c>
      <c r="D426" s="84" t="s">
        <v>987</v>
      </c>
      <c r="E426" s="94" t="s">
        <v>988</v>
      </c>
      <c r="F426" s="28"/>
      <c r="G426" s="28"/>
      <c r="H426" s="30"/>
      <c r="I426" s="59"/>
      <c r="J426" s="236" t="s">
        <v>1603</v>
      </c>
      <c r="K426" s="5" t="str">
        <f t="shared" si="26"/>
        <v xml:space="preserve">   </v>
      </c>
      <c r="L426" s="252" t="e">
        <f>VLOOKUP(O426,#REF!,2,0)</f>
        <v>#REF!</v>
      </c>
      <c r="M426" s="5"/>
      <c r="O426" s="45"/>
      <c r="P426" s="7" t="b">
        <f t="shared" si="25"/>
        <v>0</v>
      </c>
      <c r="Q426" s="7" t="e">
        <f t="shared" si="27"/>
        <v>#REF!</v>
      </c>
    </row>
    <row r="427" spans="1:17" s="4" customFormat="1">
      <c r="A427" s="84"/>
      <c r="B427" s="84"/>
      <c r="C427" s="84"/>
      <c r="D427" s="84"/>
      <c r="E427" s="94"/>
      <c r="F427" s="28">
        <v>71</v>
      </c>
      <c r="G427" s="28" t="s">
        <v>15</v>
      </c>
      <c r="H427" s="30" t="s">
        <v>12</v>
      </c>
      <c r="I427" s="59">
        <v>20050</v>
      </c>
      <c r="J427" s="236" t="e">
        <f>VLOOKUP(K427,#REF!,2,0)</f>
        <v>#REF!</v>
      </c>
      <c r="K427" s="5" t="str">
        <f t="shared" si="26"/>
        <v>71 1 00 20050</v>
      </c>
      <c r="L427" s="252" t="e">
        <f>VLOOKUP(O427,#REF!,2,0)</f>
        <v>#REF!</v>
      </c>
      <c r="M427" s="5"/>
      <c r="O427" s="45" t="s">
        <v>1469</v>
      </c>
      <c r="P427" s="7" t="b">
        <f t="shared" si="25"/>
        <v>1</v>
      </c>
      <c r="Q427" s="7" t="e">
        <f t="shared" si="27"/>
        <v>#REF!</v>
      </c>
    </row>
    <row r="428" spans="1:17" s="4" customFormat="1" ht="112.5">
      <c r="A428" s="84">
        <v>71</v>
      </c>
      <c r="B428" s="84" t="s">
        <v>15</v>
      </c>
      <c r="C428" s="84" t="s">
        <v>989</v>
      </c>
      <c r="D428" s="84" t="s">
        <v>990</v>
      </c>
      <c r="E428" s="94" t="s">
        <v>991</v>
      </c>
      <c r="F428" s="28">
        <v>71</v>
      </c>
      <c r="G428" s="28" t="s">
        <v>15</v>
      </c>
      <c r="H428" s="30" t="s">
        <v>12</v>
      </c>
      <c r="I428" s="59">
        <v>76360</v>
      </c>
      <c r="J428" s="236" t="e">
        <f>VLOOKUP(K428,#REF!,2,0)</f>
        <v>#REF!</v>
      </c>
      <c r="K428" s="5" t="str">
        <f t="shared" si="26"/>
        <v>71 1 00 76360</v>
      </c>
      <c r="L428" s="252" t="e">
        <f>VLOOKUP(O428,#REF!,2,0)</f>
        <v>#REF!</v>
      </c>
      <c r="M428" s="5"/>
      <c r="O428" s="22" t="s">
        <v>992</v>
      </c>
      <c r="P428" s="7" t="b">
        <f t="shared" si="25"/>
        <v>1</v>
      </c>
      <c r="Q428" s="7" t="e">
        <f t="shared" si="27"/>
        <v>#REF!</v>
      </c>
    </row>
    <row r="429" spans="1:17" s="4" customFormat="1" ht="139.5" customHeight="1">
      <c r="A429" s="84">
        <v>71</v>
      </c>
      <c r="B429" s="84" t="s">
        <v>15</v>
      </c>
      <c r="C429" s="84" t="s">
        <v>993</v>
      </c>
      <c r="D429" s="84" t="s">
        <v>994</v>
      </c>
      <c r="E429" s="94" t="s">
        <v>995</v>
      </c>
      <c r="F429" s="28">
        <v>71</v>
      </c>
      <c r="G429" s="28" t="s">
        <v>15</v>
      </c>
      <c r="H429" s="30" t="s">
        <v>12</v>
      </c>
      <c r="I429" s="59">
        <v>76610</v>
      </c>
      <c r="J429" s="236" t="s">
        <v>996</v>
      </c>
      <c r="K429" s="5" t="str">
        <f t="shared" si="26"/>
        <v>71 1 00 76610</v>
      </c>
      <c r="L429" s="252" t="e">
        <f>VLOOKUP(O429,#REF!,2,0)</f>
        <v>#REF!</v>
      </c>
      <c r="M429" s="5"/>
      <c r="O429" s="22" t="s">
        <v>997</v>
      </c>
      <c r="P429" s="7" t="b">
        <f t="shared" si="25"/>
        <v>1</v>
      </c>
      <c r="Q429" s="7" t="e">
        <f t="shared" si="27"/>
        <v>#REF!</v>
      </c>
    </row>
    <row r="430" spans="1:17" s="4" customFormat="1" ht="204.75" customHeight="1">
      <c r="A430" s="84">
        <v>71</v>
      </c>
      <c r="B430" s="84" t="s">
        <v>15</v>
      </c>
      <c r="C430" s="84" t="s">
        <v>998</v>
      </c>
      <c r="D430" s="84" t="s">
        <v>999</v>
      </c>
      <c r="E430" s="94" t="s">
        <v>1000</v>
      </c>
      <c r="F430" s="28">
        <v>71</v>
      </c>
      <c r="G430" s="28" t="s">
        <v>15</v>
      </c>
      <c r="H430" s="30" t="s">
        <v>12</v>
      </c>
      <c r="I430" s="59">
        <v>76630</v>
      </c>
      <c r="J430" s="236" t="e">
        <f>VLOOKUP(K430,#REF!,2,0)</f>
        <v>#REF!</v>
      </c>
      <c r="K430" s="5" t="str">
        <f t="shared" si="26"/>
        <v>71 1 00 76630</v>
      </c>
      <c r="L430" s="252" t="e">
        <f>VLOOKUP(O430,#REF!,2,0)</f>
        <v>#REF!</v>
      </c>
      <c r="M430" s="5"/>
      <c r="O430" s="22" t="s">
        <v>1001</v>
      </c>
      <c r="P430" s="7" t="b">
        <f t="shared" si="25"/>
        <v>1</v>
      </c>
      <c r="Q430" s="7" t="e">
        <f t="shared" si="27"/>
        <v>#REF!</v>
      </c>
    </row>
    <row r="431" spans="1:17" s="4" customFormat="1" ht="112.5">
      <c r="A431" s="84">
        <v>71</v>
      </c>
      <c r="B431" s="84" t="s">
        <v>15</v>
      </c>
      <c r="C431" s="84" t="s">
        <v>1002</v>
      </c>
      <c r="D431" s="84" t="s">
        <v>1003</v>
      </c>
      <c r="E431" s="94" t="s">
        <v>1004</v>
      </c>
      <c r="F431" s="28">
        <v>71</v>
      </c>
      <c r="G431" s="28" t="s">
        <v>15</v>
      </c>
      <c r="H431" s="30" t="s">
        <v>12</v>
      </c>
      <c r="I431" s="59">
        <v>76930</v>
      </c>
      <c r="J431" s="236" t="e">
        <f>VLOOKUP(K431,#REF!,2,0)</f>
        <v>#REF!</v>
      </c>
      <c r="K431" s="5" t="str">
        <f t="shared" si="26"/>
        <v>71 1 00 76930</v>
      </c>
      <c r="L431" s="252" t="e">
        <f>VLOOKUP(O431,#REF!,2,0)</f>
        <v>#REF!</v>
      </c>
      <c r="M431" s="5"/>
      <c r="O431" s="22" t="s">
        <v>1005</v>
      </c>
      <c r="P431" s="7" t="b">
        <f t="shared" si="25"/>
        <v>1</v>
      </c>
      <c r="Q431" s="7" t="e">
        <f t="shared" si="27"/>
        <v>#REF!</v>
      </c>
    </row>
    <row r="432" spans="1:17" s="4" customFormat="1" ht="115.5" customHeight="1">
      <c r="A432" s="81">
        <v>71</v>
      </c>
      <c r="B432" s="81" t="s">
        <v>94</v>
      </c>
      <c r="C432" s="82">
        <v>0</v>
      </c>
      <c r="D432" s="83" t="s">
        <v>1006</v>
      </c>
      <c r="E432" s="96" t="s">
        <v>1007</v>
      </c>
      <c r="F432" s="24">
        <v>71</v>
      </c>
      <c r="G432" s="24" t="s">
        <v>94</v>
      </c>
      <c r="H432" s="25" t="s">
        <v>12</v>
      </c>
      <c r="I432" s="25" t="s">
        <v>13</v>
      </c>
      <c r="J432" s="170" t="e">
        <f>VLOOKUP(K432,#REF!,2,0)</f>
        <v>#REF!</v>
      </c>
      <c r="K432" s="5" t="str">
        <f t="shared" si="26"/>
        <v>71 2 00 00000</v>
      </c>
      <c r="L432" s="252" t="e">
        <f>VLOOKUP(O432,#REF!,2,0)</f>
        <v>#REF!</v>
      </c>
      <c r="M432" s="5"/>
      <c r="O432" s="12" t="s">
        <v>1008</v>
      </c>
      <c r="P432" s="7" t="b">
        <f t="shared" si="25"/>
        <v>1</v>
      </c>
      <c r="Q432" s="7" t="e">
        <f t="shared" si="27"/>
        <v>#REF!</v>
      </c>
    </row>
    <row r="433" spans="1:17" s="60" customFormat="1" ht="106.5" customHeight="1">
      <c r="A433" s="84"/>
      <c r="B433" s="84"/>
      <c r="C433" s="84"/>
      <c r="D433" s="84"/>
      <c r="E433" s="94"/>
      <c r="F433" s="28">
        <v>71</v>
      </c>
      <c r="G433" s="28" t="s">
        <v>94</v>
      </c>
      <c r="H433" s="30" t="s">
        <v>12</v>
      </c>
      <c r="I433" s="59">
        <v>10010</v>
      </c>
      <c r="J433" s="236" t="e">
        <f>VLOOKUP(K433,#REF!,2,0)</f>
        <v>#REF!</v>
      </c>
      <c r="K433" s="5" t="str">
        <f t="shared" si="26"/>
        <v>71 2 00 10010</v>
      </c>
      <c r="L433" s="252" t="e">
        <f>VLOOKUP(O433,#REF!,2,0)</f>
        <v>#REF!</v>
      </c>
      <c r="M433" s="5"/>
      <c r="N433" s="4"/>
      <c r="O433" s="45" t="s">
        <v>1009</v>
      </c>
      <c r="P433" s="7" t="b">
        <f t="shared" si="25"/>
        <v>1</v>
      </c>
      <c r="Q433" s="7" t="e">
        <f t="shared" si="27"/>
        <v>#REF!</v>
      </c>
    </row>
    <row r="434" spans="1:17" s="4" customFormat="1" ht="37.5">
      <c r="A434" s="84">
        <v>71</v>
      </c>
      <c r="B434" s="84" t="s">
        <v>94</v>
      </c>
      <c r="C434" s="84" t="s">
        <v>967</v>
      </c>
      <c r="D434" s="84" t="s">
        <v>1010</v>
      </c>
      <c r="E434" s="94" t="s">
        <v>945</v>
      </c>
      <c r="F434" s="28">
        <v>71</v>
      </c>
      <c r="G434" s="28" t="s">
        <v>94</v>
      </c>
      <c r="H434" s="30" t="s">
        <v>12</v>
      </c>
      <c r="I434" s="59">
        <v>10020</v>
      </c>
      <c r="J434" s="236" t="e">
        <f>VLOOKUP(K434,#REF!,2,0)</f>
        <v>#REF!</v>
      </c>
      <c r="K434" s="5" t="str">
        <f t="shared" si="26"/>
        <v>71 2 00 10020</v>
      </c>
      <c r="L434" s="252" t="e">
        <f>VLOOKUP(O434,#REF!,2,0)</f>
        <v>#REF!</v>
      </c>
      <c r="M434" s="5"/>
      <c r="O434" s="45" t="s">
        <v>1011</v>
      </c>
      <c r="P434" s="7" t="b">
        <f t="shared" si="25"/>
        <v>1</v>
      </c>
      <c r="Q434" s="7" t="e">
        <f t="shared" si="27"/>
        <v>#REF!</v>
      </c>
    </row>
    <row r="435" spans="1:17" s="4" customFormat="1">
      <c r="A435" s="81"/>
      <c r="B435" s="81"/>
      <c r="C435" s="82"/>
      <c r="D435" s="83"/>
      <c r="E435" s="96"/>
      <c r="F435" s="24">
        <v>71</v>
      </c>
      <c r="G435" s="24" t="s">
        <v>336</v>
      </c>
      <c r="H435" s="25" t="s">
        <v>12</v>
      </c>
      <c r="I435" s="25" t="s">
        <v>13</v>
      </c>
      <c r="J435" s="170" t="e">
        <f>VLOOKUP(K435,#REF!,2,0)</f>
        <v>#REF!</v>
      </c>
      <c r="K435" s="5" t="str">
        <f t="shared" si="26"/>
        <v>71 5 00 00000</v>
      </c>
      <c r="L435" s="252" t="e">
        <f>VLOOKUP(O435,#REF!,2,0)</f>
        <v>#REF!</v>
      </c>
      <c r="M435" s="5"/>
      <c r="N435" s="60"/>
      <c r="O435" s="12" t="s">
        <v>1473</v>
      </c>
      <c r="P435" s="7" t="b">
        <f t="shared" si="25"/>
        <v>1</v>
      </c>
      <c r="Q435" s="7" t="e">
        <f t="shared" si="27"/>
        <v>#REF!</v>
      </c>
    </row>
    <row r="436" spans="1:17" s="4" customFormat="1">
      <c r="A436" s="84"/>
      <c r="B436" s="84"/>
      <c r="C436" s="84"/>
      <c r="D436" s="84"/>
      <c r="E436" s="94"/>
      <c r="F436" s="28">
        <v>71</v>
      </c>
      <c r="G436" s="28" t="s">
        <v>336</v>
      </c>
      <c r="H436" s="30" t="s">
        <v>12</v>
      </c>
      <c r="I436" s="59">
        <v>10020</v>
      </c>
      <c r="J436" s="236" t="e">
        <f>VLOOKUP(K436,#REF!,2,0)</f>
        <v>#REF!</v>
      </c>
      <c r="K436" s="5" t="str">
        <f t="shared" si="26"/>
        <v>71 5 00 10020</v>
      </c>
      <c r="L436" s="252" t="e">
        <f>VLOOKUP(O436,#REF!,2,0)</f>
        <v>#REF!</v>
      </c>
      <c r="M436" s="5"/>
      <c r="O436" s="45" t="s">
        <v>1474</v>
      </c>
      <c r="P436" s="7" t="b">
        <f t="shared" si="25"/>
        <v>1</v>
      </c>
      <c r="Q436" s="7" t="e">
        <f t="shared" si="27"/>
        <v>#REF!</v>
      </c>
    </row>
    <row r="437" spans="1:17" s="4" customFormat="1" ht="45">
      <c r="A437" s="78">
        <v>72</v>
      </c>
      <c r="B437" s="78">
        <v>0</v>
      </c>
      <c r="C437" s="78" t="s">
        <v>9</v>
      </c>
      <c r="D437" s="80" t="s">
        <v>1012</v>
      </c>
      <c r="E437" s="95" t="s">
        <v>1013</v>
      </c>
      <c r="F437" s="23">
        <v>72</v>
      </c>
      <c r="G437" s="23">
        <v>0</v>
      </c>
      <c r="H437" s="9" t="s">
        <v>12</v>
      </c>
      <c r="I437" s="9" t="s">
        <v>13</v>
      </c>
      <c r="J437" s="163" t="e">
        <f>VLOOKUP(K437,#REF!,2,0)</f>
        <v>#REF!</v>
      </c>
      <c r="K437" s="5" t="str">
        <f t="shared" si="26"/>
        <v>72 0 00 00000</v>
      </c>
      <c r="L437" s="252" t="e">
        <f>VLOOKUP(O437,#REF!,2,0)</f>
        <v>#REF!</v>
      </c>
      <c r="M437" s="5"/>
      <c r="O437" s="11" t="s">
        <v>1014</v>
      </c>
      <c r="P437" s="7" t="b">
        <f t="shared" si="25"/>
        <v>1</v>
      </c>
      <c r="Q437" s="7" t="e">
        <f t="shared" si="27"/>
        <v>#REF!</v>
      </c>
    </row>
    <row r="438" spans="1:17" s="4" customFormat="1" ht="37.5">
      <c r="A438" s="81">
        <v>72</v>
      </c>
      <c r="B438" s="81" t="s">
        <v>15</v>
      </c>
      <c r="C438" s="82">
        <v>0</v>
      </c>
      <c r="D438" s="83" t="s">
        <v>1015</v>
      </c>
      <c r="E438" s="96" t="s">
        <v>1016</v>
      </c>
      <c r="F438" s="24">
        <v>72</v>
      </c>
      <c r="G438" s="24" t="s">
        <v>15</v>
      </c>
      <c r="H438" s="25" t="s">
        <v>12</v>
      </c>
      <c r="I438" s="25" t="s">
        <v>13</v>
      </c>
      <c r="J438" s="170" t="e">
        <f>VLOOKUP(K438,#REF!,2,0)</f>
        <v>#REF!</v>
      </c>
      <c r="K438" s="5" t="str">
        <f t="shared" si="26"/>
        <v>72 1 00 00000</v>
      </c>
      <c r="L438" s="252" t="e">
        <f>VLOOKUP(O438,#REF!,2,0)</f>
        <v>#REF!</v>
      </c>
      <c r="M438" s="5"/>
      <c r="O438" s="12" t="s">
        <v>1017</v>
      </c>
      <c r="P438" s="7" t="b">
        <f t="shared" si="25"/>
        <v>1</v>
      </c>
      <c r="Q438" s="7" t="e">
        <f t="shared" si="27"/>
        <v>#REF!</v>
      </c>
    </row>
    <row r="439" spans="1:17" s="4" customFormat="1" ht="37.5">
      <c r="A439" s="84">
        <v>72</v>
      </c>
      <c r="B439" s="84" t="s">
        <v>15</v>
      </c>
      <c r="C439" s="84" t="s">
        <v>964</v>
      </c>
      <c r="D439" s="84" t="s">
        <v>1018</v>
      </c>
      <c r="E439" s="94" t="s">
        <v>942</v>
      </c>
      <c r="F439" s="28">
        <v>72</v>
      </c>
      <c r="G439" s="28" t="s">
        <v>15</v>
      </c>
      <c r="H439" s="30" t="s">
        <v>12</v>
      </c>
      <c r="I439" s="59">
        <v>10010</v>
      </c>
      <c r="J439" s="236" t="e">
        <f>VLOOKUP(K439,#REF!,2,0)</f>
        <v>#REF!</v>
      </c>
      <c r="K439" s="5" t="str">
        <f t="shared" si="26"/>
        <v>72 1 00 10010</v>
      </c>
      <c r="L439" s="252" t="e">
        <f>VLOOKUP(O439,#REF!,2,0)</f>
        <v>#REF!</v>
      </c>
      <c r="M439" s="5"/>
      <c r="O439" s="45" t="s">
        <v>1019</v>
      </c>
      <c r="P439" s="7" t="b">
        <f t="shared" si="25"/>
        <v>1</v>
      </c>
      <c r="Q439" s="7" t="e">
        <f t="shared" si="27"/>
        <v>#REF!</v>
      </c>
    </row>
    <row r="440" spans="1:17" s="4" customFormat="1" ht="37.5">
      <c r="A440" s="84">
        <v>72</v>
      </c>
      <c r="B440" s="84" t="s">
        <v>15</v>
      </c>
      <c r="C440" s="84" t="s">
        <v>967</v>
      </c>
      <c r="D440" s="84" t="s">
        <v>1020</v>
      </c>
      <c r="E440" s="94" t="s">
        <v>945</v>
      </c>
      <c r="F440" s="28">
        <v>72</v>
      </c>
      <c r="G440" s="28" t="s">
        <v>15</v>
      </c>
      <c r="H440" s="30" t="s">
        <v>12</v>
      </c>
      <c r="I440" s="59">
        <v>10020</v>
      </c>
      <c r="J440" s="236" t="e">
        <f>VLOOKUP(K440,#REF!,2,0)</f>
        <v>#REF!</v>
      </c>
      <c r="K440" s="5" t="str">
        <f t="shared" si="26"/>
        <v>72 1 00 10020</v>
      </c>
      <c r="L440" s="252" t="e">
        <f>VLOOKUP(O440,#REF!,2,0)</f>
        <v>#REF!</v>
      </c>
      <c r="M440" s="5"/>
      <c r="O440" s="45" t="s">
        <v>1021</v>
      </c>
      <c r="P440" s="7" t="b">
        <f t="shared" si="25"/>
        <v>1</v>
      </c>
      <c r="Q440" s="7" t="e">
        <f t="shared" si="27"/>
        <v>#REF!</v>
      </c>
    </row>
    <row r="441" spans="1:17" s="4" customFormat="1" ht="95.25" customHeight="1">
      <c r="A441" s="84"/>
      <c r="B441" s="84"/>
      <c r="C441" s="84"/>
      <c r="D441" s="84"/>
      <c r="E441" s="94"/>
      <c r="F441" s="28">
        <v>72</v>
      </c>
      <c r="G441" s="28" t="s">
        <v>15</v>
      </c>
      <c r="H441" s="30" t="s">
        <v>12</v>
      </c>
      <c r="I441" s="59">
        <v>20050</v>
      </c>
      <c r="J441" s="236" t="e">
        <f>VLOOKUP(K441,#REF!,2,0)</f>
        <v>#REF!</v>
      </c>
      <c r="K441" s="5" t="str">
        <f t="shared" si="26"/>
        <v>72 1 00 20050</v>
      </c>
      <c r="L441" s="252" t="e">
        <f>VLOOKUP(O441,#REF!,2,0)</f>
        <v>#REF!</v>
      </c>
      <c r="M441" s="5"/>
      <c r="O441" s="45" t="s">
        <v>1475</v>
      </c>
      <c r="P441" s="7" t="b">
        <f t="shared" si="25"/>
        <v>1</v>
      </c>
      <c r="Q441" s="7" t="e">
        <f t="shared" si="27"/>
        <v>#REF!</v>
      </c>
    </row>
    <row r="442" spans="1:17" s="4" customFormat="1">
      <c r="A442" s="81">
        <v>72</v>
      </c>
      <c r="B442" s="81" t="s">
        <v>94</v>
      </c>
      <c r="C442" s="82">
        <v>0</v>
      </c>
      <c r="D442" s="83" t="s">
        <v>1022</v>
      </c>
      <c r="E442" s="96" t="s">
        <v>1023</v>
      </c>
      <c r="F442" s="24">
        <v>72</v>
      </c>
      <c r="G442" s="24" t="s">
        <v>94</v>
      </c>
      <c r="H442" s="25" t="s">
        <v>12</v>
      </c>
      <c r="I442" s="25" t="s">
        <v>13</v>
      </c>
      <c r="J442" s="170" t="e">
        <f>VLOOKUP(K442,#REF!,2,0)</f>
        <v>#REF!</v>
      </c>
      <c r="K442" s="5" t="str">
        <f t="shared" si="26"/>
        <v>72 2 00 00000</v>
      </c>
      <c r="L442" s="252" t="e">
        <f>VLOOKUP(O442,#REF!,2,0)</f>
        <v>#REF!</v>
      </c>
      <c r="M442" s="5"/>
      <c r="O442" s="12" t="s">
        <v>1024</v>
      </c>
      <c r="P442" s="7" t="b">
        <f t="shared" si="25"/>
        <v>1</v>
      </c>
      <c r="Q442" s="7" t="e">
        <f t="shared" si="27"/>
        <v>#REF!</v>
      </c>
    </row>
    <row r="443" spans="1:17" s="4" customFormat="1">
      <c r="A443" s="67"/>
      <c r="B443" s="67"/>
      <c r="C443" s="143"/>
      <c r="D443" s="238"/>
      <c r="E443" s="239"/>
      <c r="F443" s="28">
        <v>72</v>
      </c>
      <c r="G443" s="28" t="s">
        <v>94</v>
      </c>
      <c r="H443" s="30" t="s">
        <v>12</v>
      </c>
      <c r="I443" s="15" t="s">
        <v>1592</v>
      </c>
      <c r="J443" s="166" t="e">
        <f>VLOOKUP(K443,#REF!,2,0)</f>
        <v>#REF!</v>
      </c>
      <c r="K443" s="5" t="str">
        <f t="shared" si="26"/>
        <v>72 2 00 20140</v>
      </c>
      <c r="L443" s="252" t="e">
        <f>VLOOKUP(O443,#REF!,2,0)</f>
        <v>#REF!</v>
      </c>
      <c r="M443" s="5"/>
      <c r="O443" s="22" t="s">
        <v>1477</v>
      </c>
      <c r="P443" s="7" t="b">
        <f t="shared" si="25"/>
        <v>1</v>
      </c>
      <c r="Q443" s="7" t="e">
        <f t="shared" si="27"/>
        <v>#REF!</v>
      </c>
    </row>
    <row r="444" spans="1:17" s="4" customFormat="1">
      <c r="A444" s="67"/>
      <c r="B444" s="67"/>
      <c r="C444" s="143"/>
      <c r="D444" s="238"/>
      <c r="E444" s="239"/>
      <c r="F444" s="28" t="s">
        <v>1594</v>
      </c>
      <c r="G444" s="28" t="s">
        <v>94</v>
      </c>
      <c r="H444" s="30" t="s">
        <v>12</v>
      </c>
      <c r="I444" s="15" t="s">
        <v>1593</v>
      </c>
      <c r="J444" s="166" t="e">
        <f>VLOOKUP(K444,#REF!,2,0)</f>
        <v>#REF!</v>
      </c>
      <c r="K444" s="5" t="str">
        <f t="shared" si="26"/>
        <v>72 2 00 20970</v>
      </c>
      <c r="L444" s="252" t="e">
        <f>VLOOKUP(O444,#REF!,2,0)</f>
        <v>#REF!</v>
      </c>
      <c r="M444" s="5"/>
      <c r="O444" s="22" t="s">
        <v>1479</v>
      </c>
      <c r="P444" s="7" t="b">
        <f t="shared" ref="P444:P467" si="28">K444=O444</f>
        <v>1</v>
      </c>
      <c r="Q444" s="7" t="e">
        <f t="shared" si="27"/>
        <v>#REF!</v>
      </c>
    </row>
    <row r="445" spans="1:17" s="4" customFormat="1" ht="107.45" customHeight="1">
      <c r="A445" s="84">
        <v>72</v>
      </c>
      <c r="B445" s="84" t="s">
        <v>94</v>
      </c>
      <c r="C445" s="84" t="s">
        <v>1025</v>
      </c>
      <c r="D445" s="84" t="s">
        <v>1026</v>
      </c>
      <c r="E445" s="94" t="s">
        <v>1027</v>
      </c>
      <c r="F445" s="28">
        <v>72</v>
      </c>
      <c r="G445" s="28" t="s">
        <v>94</v>
      </c>
      <c r="H445" s="30" t="s">
        <v>12</v>
      </c>
      <c r="I445" s="59">
        <v>21120</v>
      </c>
      <c r="J445" s="236" t="e">
        <f>VLOOKUP(K445,#REF!,2,0)</f>
        <v>#REF!</v>
      </c>
      <c r="K445" s="5" t="str">
        <f t="shared" si="26"/>
        <v>72 2 00 21120</v>
      </c>
      <c r="L445" s="252" t="e">
        <f>VLOOKUP(O445,#REF!,2,0)</f>
        <v>#REF!</v>
      </c>
      <c r="M445" s="5"/>
      <c r="O445" s="22" t="s">
        <v>1028</v>
      </c>
      <c r="P445" s="7" t="b">
        <f t="shared" si="28"/>
        <v>1</v>
      </c>
      <c r="Q445" s="7" t="e">
        <f t="shared" si="27"/>
        <v>#REF!</v>
      </c>
    </row>
    <row r="446" spans="1:17" s="4" customFormat="1" ht="135" customHeight="1">
      <c r="A446" s="78">
        <v>73</v>
      </c>
      <c r="B446" s="78">
        <v>0</v>
      </c>
      <c r="C446" s="78" t="s">
        <v>9</v>
      </c>
      <c r="D446" s="80" t="s">
        <v>1029</v>
      </c>
      <c r="E446" s="95" t="s">
        <v>1030</v>
      </c>
      <c r="F446" s="23">
        <v>73</v>
      </c>
      <c r="G446" s="23">
        <v>0</v>
      </c>
      <c r="H446" s="9" t="s">
        <v>12</v>
      </c>
      <c r="I446" s="9" t="s">
        <v>13</v>
      </c>
      <c r="J446" s="163" t="e">
        <f>VLOOKUP(K446,#REF!,2,0)</f>
        <v>#REF!</v>
      </c>
      <c r="K446" s="5" t="str">
        <f t="shared" si="26"/>
        <v>73 0 00 00000</v>
      </c>
      <c r="L446" s="252" t="e">
        <f>VLOOKUP(O446,#REF!,2,0)</f>
        <v>#REF!</v>
      </c>
      <c r="M446" s="5"/>
      <c r="O446" s="11" t="s">
        <v>1031</v>
      </c>
      <c r="P446" s="7" t="b">
        <f t="shared" si="28"/>
        <v>1</v>
      </c>
      <c r="Q446" s="7" t="e">
        <f t="shared" si="27"/>
        <v>#REF!</v>
      </c>
    </row>
    <row r="447" spans="1:17" s="4" customFormat="1" ht="37.5">
      <c r="A447" s="81">
        <v>73</v>
      </c>
      <c r="B447" s="81" t="s">
        <v>15</v>
      </c>
      <c r="C447" s="82">
        <v>0</v>
      </c>
      <c r="D447" s="83" t="s">
        <v>1032</v>
      </c>
      <c r="E447" s="96" t="s">
        <v>1033</v>
      </c>
      <c r="F447" s="24">
        <v>73</v>
      </c>
      <c r="G447" s="24" t="s">
        <v>15</v>
      </c>
      <c r="H447" s="25" t="s">
        <v>12</v>
      </c>
      <c r="I447" s="25" t="s">
        <v>13</v>
      </c>
      <c r="J447" s="241" t="e">
        <f>VLOOKUP(K447,#REF!,2,0)</f>
        <v>#REF!</v>
      </c>
      <c r="K447" s="5" t="str">
        <f t="shared" si="26"/>
        <v>73 1 00 00000</v>
      </c>
      <c r="L447" s="252" t="e">
        <f>VLOOKUP(O447,#REF!,2,0)</f>
        <v>#REF!</v>
      </c>
      <c r="M447" s="5"/>
      <c r="O447" s="12" t="s">
        <v>1034</v>
      </c>
      <c r="P447" s="7" t="b">
        <f t="shared" si="28"/>
        <v>1</v>
      </c>
      <c r="Q447" s="7" t="e">
        <f t="shared" si="27"/>
        <v>#REF!</v>
      </c>
    </row>
    <row r="448" spans="1:17" s="4" customFormat="1" ht="114" customHeight="1">
      <c r="A448" s="84">
        <v>73</v>
      </c>
      <c r="B448" s="84" t="s">
        <v>15</v>
      </c>
      <c r="C448" s="84" t="s">
        <v>964</v>
      </c>
      <c r="D448" s="84" t="s">
        <v>1035</v>
      </c>
      <c r="E448" s="94" t="s">
        <v>942</v>
      </c>
      <c r="F448" s="28">
        <v>73</v>
      </c>
      <c r="G448" s="28" t="s">
        <v>15</v>
      </c>
      <c r="H448" s="30" t="s">
        <v>12</v>
      </c>
      <c r="I448" s="59">
        <v>10010</v>
      </c>
      <c r="J448" s="236" t="e">
        <f>VLOOKUP(K448,#REF!,2,0)</f>
        <v>#REF!</v>
      </c>
      <c r="K448" s="5" t="str">
        <f t="shared" si="26"/>
        <v>73 1 00 10010</v>
      </c>
      <c r="L448" s="252" t="e">
        <f>VLOOKUP(O448,#REF!,2,0)</f>
        <v>#REF!</v>
      </c>
      <c r="M448" s="5"/>
      <c r="O448" s="45" t="s">
        <v>1036</v>
      </c>
      <c r="P448" s="7" t="b">
        <f t="shared" si="28"/>
        <v>1</v>
      </c>
      <c r="Q448" s="7" t="e">
        <f t="shared" si="27"/>
        <v>#REF!</v>
      </c>
    </row>
    <row r="449" spans="1:17" s="4" customFormat="1" ht="37.5">
      <c r="A449" s="84">
        <v>73</v>
      </c>
      <c r="B449" s="84" t="s">
        <v>15</v>
      </c>
      <c r="C449" s="84" t="s">
        <v>967</v>
      </c>
      <c r="D449" s="84" t="s">
        <v>1037</v>
      </c>
      <c r="E449" s="94" t="s">
        <v>945</v>
      </c>
      <c r="F449" s="28">
        <v>73</v>
      </c>
      <c r="G449" s="28" t="s">
        <v>15</v>
      </c>
      <c r="H449" s="30" t="s">
        <v>12</v>
      </c>
      <c r="I449" s="59">
        <v>10020</v>
      </c>
      <c r="J449" s="236" t="e">
        <f>VLOOKUP(K449,#REF!,2,0)</f>
        <v>#REF!</v>
      </c>
      <c r="K449" s="5" t="str">
        <f t="shared" si="26"/>
        <v>73 1 00 10020</v>
      </c>
      <c r="L449" s="252" t="e">
        <f>VLOOKUP(O449,#REF!,2,0)</f>
        <v>#REF!</v>
      </c>
      <c r="M449" s="5"/>
      <c r="O449" s="45" t="s">
        <v>1038</v>
      </c>
      <c r="P449" s="7" t="b">
        <f t="shared" si="28"/>
        <v>1</v>
      </c>
      <c r="Q449" s="7" t="e">
        <f t="shared" si="27"/>
        <v>#REF!</v>
      </c>
    </row>
    <row r="450" spans="1:17" s="4" customFormat="1">
      <c r="A450" s="24">
        <v>73</v>
      </c>
      <c r="B450" s="24" t="s">
        <v>94</v>
      </c>
      <c r="C450" s="242">
        <v>0</v>
      </c>
      <c r="D450" s="211" t="s">
        <v>1039</v>
      </c>
      <c r="E450" s="170" t="s">
        <v>1023</v>
      </c>
      <c r="F450" s="24"/>
      <c r="G450" s="24"/>
      <c r="H450" s="25"/>
      <c r="I450" s="25"/>
      <c r="J450" s="241"/>
      <c r="K450" s="5" t="str">
        <f t="shared" si="26"/>
        <v xml:space="preserve">   </v>
      </c>
      <c r="L450" s="252" t="e">
        <f>VLOOKUP(O450,#REF!,2,0)</f>
        <v>#REF!</v>
      </c>
      <c r="M450" s="5"/>
      <c r="O450" s="45"/>
      <c r="P450" s="7" t="b">
        <f t="shared" si="28"/>
        <v>0</v>
      </c>
      <c r="Q450" s="7" t="e">
        <f t="shared" si="27"/>
        <v>#REF!</v>
      </c>
    </row>
    <row r="451" spans="1:17" s="4" customFormat="1" ht="37.5">
      <c r="A451" s="28">
        <v>73</v>
      </c>
      <c r="B451" s="28" t="s">
        <v>94</v>
      </c>
      <c r="C451" s="28" t="s">
        <v>1040</v>
      </c>
      <c r="D451" s="28" t="s">
        <v>1041</v>
      </c>
      <c r="E451" s="236" t="s">
        <v>1042</v>
      </c>
      <c r="F451" s="28"/>
      <c r="G451" s="28"/>
      <c r="H451" s="30"/>
      <c r="I451" s="59"/>
      <c r="J451" s="236" t="s">
        <v>1601</v>
      </c>
      <c r="K451" s="5" t="str">
        <f t="shared" si="26"/>
        <v xml:space="preserve">   </v>
      </c>
      <c r="L451" s="252" t="e">
        <f>VLOOKUP(O451,#REF!,2,0)</f>
        <v>#REF!</v>
      </c>
      <c r="M451" s="5"/>
      <c r="O451" s="45"/>
      <c r="P451" s="7" t="b">
        <f t="shared" si="28"/>
        <v>0</v>
      </c>
      <c r="Q451" s="7" t="e">
        <f t="shared" si="27"/>
        <v>#REF!</v>
      </c>
    </row>
    <row r="452" spans="1:17" s="4" customFormat="1" ht="131.25">
      <c r="A452" s="14">
        <v>73</v>
      </c>
      <c r="B452" s="14" t="s">
        <v>94</v>
      </c>
      <c r="C452" s="14" t="s">
        <v>1043</v>
      </c>
      <c r="D452" s="14" t="s">
        <v>1044</v>
      </c>
      <c r="E452" s="142" t="s">
        <v>1045</v>
      </c>
      <c r="F452" s="14"/>
      <c r="G452" s="14"/>
      <c r="H452" s="15"/>
      <c r="I452" s="17"/>
      <c r="J452" s="236" t="s">
        <v>1602</v>
      </c>
      <c r="K452" s="5" t="str">
        <f t="shared" si="26"/>
        <v xml:space="preserve">   </v>
      </c>
      <c r="L452" s="252" t="e">
        <f>VLOOKUP(O452,#REF!,2,0)</f>
        <v>#REF!</v>
      </c>
      <c r="M452" s="5"/>
      <c r="O452" s="45"/>
      <c r="P452" s="7" t="b">
        <f t="shared" si="28"/>
        <v>0</v>
      </c>
      <c r="Q452" s="7" t="e">
        <f t="shared" si="27"/>
        <v>#REF!</v>
      </c>
    </row>
    <row r="453" spans="1:17" s="4" customFormat="1" ht="45">
      <c r="A453" s="78">
        <v>74</v>
      </c>
      <c r="B453" s="78">
        <v>0</v>
      </c>
      <c r="C453" s="78" t="s">
        <v>9</v>
      </c>
      <c r="D453" s="80" t="s">
        <v>1046</v>
      </c>
      <c r="E453" s="95" t="s">
        <v>1047</v>
      </c>
      <c r="F453" s="23">
        <v>74</v>
      </c>
      <c r="G453" s="23">
        <v>0</v>
      </c>
      <c r="H453" s="9" t="s">
        <v>12</v>
      </c>
      <c r="I453" s="9" t="s">
        <v>13</v>
      </c>
      <c r="J453" s="163" t="e">
        <f>VLOOKUP(K453,#REF!,2,0)</f>
        <v>#REF!</v>
      </c>
      <c r="K453" s="5" t="str">
        <f t="shared" si="26"/>
        <v>74 0 00 00000</v>
      </c>
      <c r="L453" s="252" t="e">
        <f>VLOOKUP(O453,#REF!,2,0)</f>
        <v>#REF!</v>
      </c>
      <c r="M453" s="5"/>
      <c r="O453" s="11" t="s">
        <v>1048</v>
      </c>
      <c r="P453" s="7" t="b">
        <f t="shared" si="28"/>
        <v>1</v>
      </c>
      <c r="Q453" s="7" t="e">
        <f t="shared" si="27"/>
        <v>#REF!</v>
      </c>
    </row>
    <row r="454" spans="1:17" s="4" customFormat="1" ht="126.75" customHeight="1">
      <c r="A454" s="81">
        <v>74</v>
      </c>
      <c r="B454" s="81" t="s">
        <v>15</v>
      </c>
      <c r="C454" s="82">
        <v>0</v>
      </c>
      <c r="D454" s="83" t="s">
        <v>1049</v>
      </c>
      <c r="E454" s="96" t="s">
        <v>1050</v>
      </c>
      <c r="F454" s="24">
        <v>74</v>
      </c>
      <c r="G454" s="24" t="s">
        <v>15</v>
      </c>
      <c r="H454" s="25" t="s">
        <v>12</v>
      </c>
      <c r="I454" s="25" t="s">
        <v>13</v>
      </c>
      <c r="J454" s="170" t="s">
        <v>1050</v>
      </c>
      <c r="K454" s="5" t="str">
        <f t="shared" si="26"/>
        <v>74 1 00 00000</v>
      </c>
      <c r="L454" s="252" t="e">
        <f>VLOOKUP(O454,#REF!,2,0)</f>
        <v>#REF!</v>
      </c>
      <c r="M454" s="5"/>
      <c r="O454" s="11"/>
      <c r="P454" s="7" t="b">
        <f t="shared" si="28"/>
        <v>0</v>
      </c>
      <c r="Q454" s="7" t="e">
        <f t="shared" si="27"/>
        <v>#REF!</v>
      </c>
    </row>
    <row r="455" spans="1:17" s="4" customFormat="1" ht="37.5">
      <c r="A455" s="84">
        <v>74</v>
      </c>
      <c r="B455" s="84" t="s">
        <v>15</v>
      </c>
      <c r="C455" s="84" t="s">
        <v>964</v>
      </c>
      <c r="D455" s="84" t="s">
        <v>1051</v>
      </c>
      <c r="E455" s="94" t="s">
        <v>942</v>
      </c>
      <c r="F455" s="28">
        <v>74</v>
      </c>
      <c r="G455" s="28" t="s">
        <v>15</v>
      </c>
      <c r="H455" s="30" t="s">
        <v>12</v>
      </c>
      <c r="I455" s="59">
        <v>10010</v>
      </c>
      <c r="J455" s="236" t="e">
        <f>VLOOKUP(K455,#REF!,2,0)</f>
        <v>#REF!</v>
      </c>
      <c r="K455" s="5" t="str">
        <f t="shared" si="26"/>
        <v>74 1 00 10010</v>
      </c>
      <c r="L455" s="252" t="e">
        <f>VLOOKUP(O455,#REF!,2,0)</f>
        <v>#REF!</v>
      </c>
      <c r="M455" s="5"/>
      <c r="O455" s="45" t="s">
        <v>1052</v>
      </c>
      <c r="P455" s="7" t="b">
        <f t="shared" si="28"/>
        <v>1</v>
      </c>
      <c r="Q455" s="7" t="e">
        <f t="shared" si="27"/>
        <v>#REF!</v>
      </c>
    </row>
    <row r="456" spans="1:17" s="4" customFormat="1" ht="37.5">
      <c r="A456" s="84">
        <v>74</v>
      </c>
      <c r="B456" s="84" t="s">
        <v>15</v>
      </c>
      <c r="C456" s="84" t="s">
        <v>967</v>
      </c>
      <c r="D456" s="84" t="s">
        <v>1053</v>
      </c>
      <c r="E456" s="94" t="s">
        <v>945</v>
      </c>
      <c r="F456" s="28">
        <v>74</v>
      </c>
      <c r="G456" s="28" t="s">
        <v>15</v>
      </c>
      <c r="H456" s="30" t="s">
        <v>12</v>
      </c>
      <c r="I456" s="59">
        <v>10020</v>
      </c>
      <c r="J456" s="236" t="e">
        <f>VLOOKUP(K456,#REF!,2,0)</f>
        <v>#REF!</v>
      </c>
      <c r="K456" s="5" t="str">
        <f t="shared" ref="K456:K467" si="29">CONCATENATE(F456," ",G456," ",H456," ",I456)</f>
        <v>74 1 00 10020</v>
      </c>
      <c r="L456" s="252" t="e">
        <f>VLOOKUP(O456,#REF!,2,0)</f>
        <v>#REF!</v>
      </c>
      <c r="M456" s="5"/>
      <c r="O456" s="45" t="s">
        <v>1054</v>
      </c>
      <c r="P456" s="7" t="b">
        <f t="shared" si="28"/>
        <v>1</v>
      </c>
      <c r="Q456" s="7" t="e">
        <f t="shared" ref="Q456:Q484" si="30">J456=L456</f>
        <v>#REF!</v>
      </c>
    </row>
    <row r="457" spans="1:17" s="4" customFormat="1">
      <c r="A457" s="84"/>
      <c r="B457" s="84"/>
      <c r="C457" s="84"/>
      <c r="D457" s="84"/>
      <c r="E457" s="94"/>
      <c r="F457" s="28">
        <v>74</v>
      </c>
      <c r="G457" s="28" t="s">
        <v>15</v>
      </c>
      <c r="H457" s="30" t="s">
        <v>12</v>
      </c>
      <c r="I457" s="59">
        <v>77250</v>
      </c>
      <c r="J457" s="236" t="e">
        <f>VLOOKUP(K457,#REF!,2,0)</f>
        <v>#REF!</v>
      </c>
      <c r="K457" s="5" t="str">
        <f t="shared" si="29"/>
        <v>74 1 00 77250</v>
      </c>
      <c r="L457" s="252" t="e">
        <f>VLOOKUP(O457,#REF!,2,0)</f>
        <v>#REF!</v>
      </c>
      <c r="M457" s="5"/>
      <c r="O457" s="45" t="s">
        <v>1481</v>
      </c>
      <c r="P457" s="7" t="b">
        <f t="shared" si="28"/>
        <v>1</v>
      </c>
      <c r="Q457" s="7" t="e">
        <f t="shared" si="30"/>
        <v>#REF!</v>
      </c>
    </row>
    <row r="458" spans="1:17" s="4" customFormat="1" ht="45">
      <c r="A458" s="78">
        <v>75</v>
      </c>
      <c r="B458" s="78">
        <v>0</v>
      </c>
      <c r="C458" s="78" t="s">
        <v>9</v>
      </c>
      <c r="D458" s="80" t="s">
        <v>1055</v>
      </c>
      <c r="E458" s="95" t="s">
        <v>1056</v>
      </c>
      <c r="F458" s="23">
        <v>75</v>
      </c>
      <c r="G458" s="23">
        <v>0</v>
      </c>
      <c r="H458" s="9" t="s">
        <v>12</v>
      </c>
      <c r="I458" s="9" t="s">
        <v>13</v>
      </c>
      <c r="J458" s="163" t="e">
        <f>VLOOKUP(K458,#REF!,2,0)</f>
        <v>#REF!</v>
      </c>
      <c r="K458" s="5" t="str">
        <f t="shared" si="29"/>
        <v>75 0 00 00000</v>
      </c>
      <c r="L458" s="252" t="e">
        <f>VLOOKUP(O458,#REF!,2,0)</f>
        <v>#REF!</v>
      </c>
      <c r="M458" s="5"/>
      <c r="O458" s="11" t="s">
        <v>1057</v>
      </c>
      <c r="P458" s="7" t="b">
        <f t="shared" si="28"/>
        <v>1</v>
      </c>
      <c r="Q458" s="7" t="e">
        <f t="shared" si="30"/>
        <v>#REF!</v>
      </c>
    </row>
    <row r="459" spans="1:17" s="4" customFormat="1" ht="37.5">
      <c r="A459" s="81">
        <v>75</v>
      </c>
      <c r="B459" s="81" t="s">
        <v>15</v>
      </c>
      <c r="C459" s="82">
        <v>0</v>
      </c>
      <c r="D459" s="83" t="s">
        <v>1058</v>
      </c>
      <c r="E459" s="96" t="s">
        <v>1059</v>
      </c>
      <c r="F459" s="24">
        <v>75</v>
      </c>
      <c r="G459" s="24" t="s">
        <v>15</v>
      </c>
      <c r="H459" s="25" t="s">
        <v>12</v>
      </c>
      <c r="I459" s="25" t="s">
        <v>13</v>
      </c>
      <c r="J459" s="170" t="e">
        <f>VLOOKUP(K459,#REF!,2,0)</f>
        <v>#REF!</v>
      </c>
      <c r="K459" s="5" t="str">
        <f t="shared" si="29"/>
        <v>75 1 00 00000</v>
      </c>
      <c r="L459" s="252" t="e">
        <f>VLOOKUP(O459,#REF!,2,0)</f>
        <v>#REF!</v>
      </c>
      <c r="M459" s="5"/>
      <c r="O459" s="12" t="s">
        <v>1060</v>
      </c>
      <c r="P459" s="7" t="b">
        <f t="shared" si="28"/>
        <v>1</v>
      </c>
      <c r="Q459" s="7" t="e">
        <f t="shared" si="30"/>
        <v>#REF!</v>
      </c>
    </row>
    <row r="460" spans="1:17" s="4" customFormat="1" ht="81" customHeight="1">
      <c r="A460" s="84">
        <v>75</v>
      </c>
      <c r="B460" s="84" t="s">
        <v>15</v>
      </c>
      <c r="C460" s="84" t="s">
        <v>964</v>
      </c>
      <c r="D460" s="84" t="s">
        <v>1061</v>
      </c>
      <c r="E460" s="94" t="s">
        <v>942</v>
      </c>
      <c r="F460" s="28">
        <v>75</v>
      </c>
      <c r="G460" s="28" t="s">
        <v>15</v>
      </c>
      <c r="H460" s="30" t="s">
        <v>12</v>
      </c>
      <c r="I460" s="59">
        <v>10010</v>
      </c>
      <c r="J460" s="236" t="e">
        <f>VLOOKUP(K460,#REF!,2,0)</f>
        <v>#REF!</v>
      </c>
      <c r="K460" s="5" t="str">
        <f t="shared" si="29"/>
        <v>75 1 00 10010</v>
      </c>
      <c r="L460" s="252" t="e">
        <f>VLOOKUP(O460,#REF!,2,0)</f>
        <v>#REF!</v>
      </c>
      <c r="M460" s="5"/>
      <c r="O460" s="50" t="s">
        <v>1062</v>
      </c>
      <c r="P460" s="7" t="b">
        <f t="shared" si="28"/>
        <v>1</v>
      </c>
      <c r="Q460" s="7" t="e">
        <f t="shared" si="30"/>
        <v>#REF!</v>
      </c>
    </row>
    <row r="461" spans="1:17" s="4" customFormat="1" ht="37.5">
      <c r="A461" s="84">
        <v>75</v>
      </c>
      <c r="B461" s="84" t="s">
        <v>15</v>
      </c>
      <c r="C461" s="84" t="s">
        <v>967</v>
      </c>
      <c r="D461" s="84" t="s">
        <v>1063</v>
      </c>
      <c r="E461" s="94" t="s">
        <v>945</v>
      </c>
      <c r="F461" s="28">
        <v>75</v>
      </c>
      <c r="G461" s="28" t="s">
        <v>15</v>
      </c>
      <c r="H461" s="30" t="s">
        <v>12</v>
      </c>
      <c r="I461" s="59">
        <v>10020</v>
      </c>
      <c r="J461" s="236" t="e">
        <f>VLOOKUP(K461,#REF!,2,0)</f>
        <v>#REF!</v>
      </c>
      <c r="K461" s="5" t="str">
        <f t="shared" si="29"/>
        <v>75 1 00 10020</v>
      </c>
      <c r="L461" s="252" t="e">
        <f>VLOOKUP(O461,#REF!,2,0)</f>
        <v>#REF!</v>
      </c>
      <c r="M461" s="5"/>
      <c r="O461" s="50" t="s">
        <v>1064</v>
      </c>
      <c r="P461" s="7" t="b">
        <f t="shared" si="28"/>
        <v>1</v>
      </c>
      <c r="Q461" s="7" t="e">
        <f t="shared" si="30"/>
        <v>#REF!</v>
      </c>
    </row>
    <row r="462" spans="1:17" s="4" customFormat="1" ht="114" customHeight="1">
      <c r="A462" s="84">
        <v>75</v>
      </c>
      <c r="B462" s="84" t="s">
        <v>15</v>
      </c>
      <c r="C462" s="84" t="s">
        <v>1065</v>
      </c>
      <c r="D462" s="84" t="s">
        <v>1066</v>
      </c>
      <c r="E462" s="94" t="s">
        <v>1067</v>
      </c>
      <c r="F462" s="28">
        <v>75</v>
      </c>
      <c r="G462" s="28" t="s">
        <v>15</v>
      </c>
      <c r="H462" s="30" t="s">
        <v>12</v>
      </c>
      <c r="I462" s="59">
        <v>76200</v>
      </c>
      <c r="J462" s="236" t="e">
        <f>VLOOKUP(K462,#REF!,2,0)</f>
        <v>#REF!</v>
      </c>
      <c r="K462" s="5" t="str">
        <f t="shared" si="29"/>
        <v>75 1 00 76200</v>
      </c>
      <c r="L462" s="252" t="e">
        <f>VLOOKUP(O462,#REF!,2,0)</f>
        <v>#REF!</v>
      </c>
      <c r="M462" s="5"/>
      <c r="O462" s="50" t="s">
        <v>1068</v>
      </c>
      <c r="P462" s="7" t="b">
        <f t="shared" si="28"/>
        <v>1</v>
      </c>
      <c r="Q462" s="7" t="e">
        <f t="shared" si="30"/>
        <v>#REF!</v>
      </c>
    </row>
    <row r="463" spans="1:17" s="4" customFormat="1" ht="45">
      <c r="A463" s="78">
        <v>76</v>
      </c>
      <c r="B463" s="78">
        <v>0</v>
      </c>
      <c r="C463" s="78" t="s">
        <v>9</v>
      </c>
      <c r="D463" s="80" t="s">
        <v>1069</v>
      </c>
      <c r="E463" s="95" t="s">
        <v>1070</v>
      </c>
      <c r="F463" s="23">
        <v>76</v>
      </c>
      <c r="G463" s="23">
        <v>0</v>
      </c>
      <c r="H463" s="9" t="s">
        <v>12</v>
      </c>
      <c r="I463" s="9" t="s">
        <v>13</v>
      </c>
      <c r="J463" s="163" t="e">
        <f>VLOOKUP(K463,#REF!,2,0)</f>
        <v>#REF!</v>
      </c>
      <c r="K463" s="5" t="str">
        <f t="shared" si="29"/>
        <v>76 0 00 00000</v>
      </c>
      <c r="L463" s="252" t="e">
        <f>VLOOKUP(O463,#REF!,2,0)</f>
        <v>#REF!</v>
      </c>
      <c r="M463" s="5"/>
      <c r="O463" s="11" t="s">
        <v>1071</v>
      </c>
      <c r="P463" s="7" t="b">
        <f t="shared" si="28"/>
        <v>1</v>
      </c>
      <c r="Q463" s="7" t="e">
        <f t="shared" si="30"/>
        <v>#REF!</v>
      </c>
    </row>
    <row r="464" spans="1:17" s="4" customFormat="1" ht="37.5">
      <c r="A464" s="81">
        <v>76</v>
      </c>
      <c r="B464" s="81" t="s">
        <v>15</v>
      </c>
      <c r="C464" s="82">
        <v>0</v>
      </c>
      <c r="D464" s="83" t="s">
        <v>1072</v>
      </c>
      <c r="E464" s="96" t="s">
        <v>1073</v>
      </c>
      <c r="F464" s="24">
        <v>76</v>
      </c>
      <c r="G464" s="24" t="s">
        <v>15</v>
      </c>
      <c r="H464" s="25" t="s">
        <v>12</v>
      </c>
      <c r="I464" s="25" t="s">
        <v>13</v>
      </c>
      <c r="J464" s="170" t="e">
        <f>VLOOKUP(K464,#REF!,2,0)</f>
        <v>#REF!</v>
      </c>
      <c r="K464" s="5" t="str">
        <f t="shared" si="29"/>
        <v>76 1 00 00000</v>
      </c>
      <c r="L464" s="252" t="e">
        <f>VLOOKUP(O464,#REF!,2,0)</f>
        <v>#REF!</v>
      </c>
      <c r="M464" s="5"/>
      <c r="O464" s="12" t="s">
        <v>1074</v>
      </c>
      <c r="P464" s="7" t="b">
        <f t="shared" si="28"/>
        <v>1</v>
      </c>
      <c r="Q464" s="7" t="e">
        <f t="shared" si="30"/>
        <v>#REF!</v>
      </c>
    </row>
    <row r="465" spans="1:17" s="4" customFormat="1" ht="38.25" customHeight="1">
      <c r="A465" s="84">
        <v>76</v>
      </c>
      <c r="B465" s="84" t="s">
        <v>15</v>
      </c>
      <c r="C465" s="84" t="s">
        <v>964</v>
      </c>
      <c r="D465" s="84" t="s">
        <v>1075</v>
      </c>
      <c r="E465" s="94" t="s">
        <v>942</v>
      </c>
      <c r="F465" s="28">
        <v>76</v>
      </c>
      <c r="G465" s="28" t="s">
        <v>15</v>
      </c>
      <c r="H465" s="30" t="s">
        <v>12</v>
      </c>
      <c r="I465" s="59">
        <v>10010</v>
      </c>
      <c r="J465" s="236" t="e">
        <f>VLOOKUP(K465,#REF!,2,0)</f>
        <v>#REF!</v>
      </c>
      <c r="K465" s="5" t="str">
        <f t="shared" si="29"/>
        <v>76 1 00 10010</v>
      </c>
      <c r="L465" s="252" t="e">
        <f>VLOOKUP(O465,#REF!,2,0)</f>
        <v>#REF!</v>
      </c>
      <c r="M465" s="5"/>
      <c r="O465" s="22" t="s">
        <v>1076</v>
      </c>
      <c r="P465" s="7" t="b">
        <f t="shared" si="28"/>
        <v>1</v>
      </c>
      <c r="Q465" s="7" t="e">
        <f t="shared" si="30"/>
        <v>#REF!</v>
      </c>
    </row>
    <row r="466" spans="1:17" s="4" customFormat="1" ht="38.25" customHeight="1">
      <c r="A466" s="84">
        <v>76</v>
      </c>
      <c r="B466" s="84" t="s">
        <v>15</v>
      </c>
      <c r="C466" s="84" t="s">
        <v>967</v>
      </c>
      <c r="D466" s="84" t="s">
        <v>1077</v>
      </c>
      <c r="E466" s="94" t="s">
        <v>945</v>
      </c>
      <c r="F466" s="28">
        <v>76</v>
      </c>
      <c r="G466" s="28" t="s">
        <v>15</v>
      </c>
      <c r="H466" s="30" t="s">
        <v>12</v>
      </c>
      <c r="I466" s="59">
        <v>10020</v>
      </c>
      <c r="J466" s="236" t="e">
        <f>VLOOKUP(K466,#REF!,2,0)</f>
        <v>#REF!</v>
      </c>
      <c r="K466" s="5" t="str">
        <f t="shared" si="29"/>
        <v>76 1 00 10020</v>
      </c>
      <c r="L466" s="252" t="e">
        <f>VLOOKUP(O466,#REF!,2,0)</f>
        <v>#REF!</v>
      </c>
      <c r="M466" s="5"/>
      <c r="O466" s="22" t="s">
        <v>1078</v>
      </c>
      <c r="P466" s="7" t="b">
        <f t="shared" si="28"/>
        <v>1</v>
      </c>
      <c r="Q466" s="7" t="e">
        <f t="shared" si="30"/>
        <v>#REF!</v>
      </c>
    </row>
    <row r="467" spans="1:17" s="4" customFormat="1">
      <c r="A467" s="24">
        <v>76</v>
      </c>
      <c r="B467" s="24" t="s">
        <v>94</v>
      </c>
      <c r="C467" s="242">
        <v>0</v>
      </c>
      <c r="D467" s="211" t="s">
        <v>1082</v>
      </c>
      <c r="E467" s="170" t="s">
        <v>1023</v>
      </c>
      <c r="F467" s="24">
        <v>76</v>
      </c>
      <c r="G467" s="24" t="s">
        <v>94</v>
      </c>
      <c r="H467" s="25" t="s">
        <v>12</v>
      </c>
      <c r="I467" s="25" t="s">
        <v>13</v>
      </c>
      <c r="J467" s="170" t="e">
        <f>VLOOKUP(K467,#REF!,2,0)</f>
        <v>#REF!</v>
      </c>
      <c r="K467" s="5" t="str">
        <f t="shared" si="29"/>
        <v>76 2 00 00000</v>
      </c>
      <c r="L467" s="252" t="e">
        <f>VLOOKUP(O467,#REF!,2,0)</f>
        <v>#REF!</v>
      </c>
      <c r="M467" s="5"/>
      <c r="O467" s="12" t="s">
        <v>1083</v>
      </c>
      <c r="P467" s="7" t="b">
        <f t="shared" si="28"/>
        <v>1</v>
      </c>
      <c r="Q467" s="7" t="e">
        <f t="shared" si="30"/>
        <v>#REF!</v>
      </c>
    </row>
    <row r="468" spans="1:17" s="4" customFormat="1">
      <c r="A468" s="28">
        <v>76</v>
      </c>
      <c r="B468" s="28" t="s">
        <v>94</v>
      </c>
      <c r="C468" s="28" t="s">
        <v>1084</v>
      </c>
      <c r="D468" s="28" t="s">
        <v>1085</v>
      </c>
      <c r="E468" s="236" t="s">
        <v>1086</v>
      </c>
      <c r="F468" s="28"/>
      <c r="G468" s="28"/>
      <c r="H468" s="30"/>
      <c r="I468" s="59"/>
      <c r="J468" s="236" t="s">
        <v>1595</v>
      </c>
      <c r="K468" s="5"/>
      <c r="L468" s="252" t="e">
        <f>VLOOKUP(O468,#REF!,2,0)</f>
        <v>#REF!</v>
      </c>
      <c r="M468" s="5"/>
      <c r="O468" s="22"/>
      <c r="P468" s="7"/>
      <c r="Q468" s="7" t="e">
        <f t="shared" si="30"/>
        <v>#REF!</v>
      </c>
    </row>
    <row r="469" spans="1:17" s="4" customFormat="1" ht="37.5">
      <c r="A469" s="28">
        <v>76</v>
      </c>
      <c r="B469" s="28" t="s">
        <v>15</v>
      </c>
      <c r="C469" s="28" t="s">
        <v>1079</v>
      </c>
      <c r="D469" s="28" t="s">
        <v>1080</v>
      </c>
      <c r="E469" s="236" t="s">
        <v>1081</v>
      </c>
      <c r="F469" s="28">
        <v>76</v>
      </c>
      <c r="G469" s="28" t="s">
        <v>94</v>
      </c>
      <c r="H469" s="30" t="s">
        <v>12</v>
      </c>
      <c r="I469" s="59">
        <v>20250</v>
      </c>
      <c r="J469" s="236" t="e">
        <f>VLOOKUP(K469,#REF!,2,0)</f>
        <v>#REF!</v>
      </c>
      <c r="K469" s="5" t="str">
        <f t="shared" ref="K469:K534" si="31">CONCATENATE(F469," ",G469," ",H469," ",I469)</f>
        <v>76 2 00 20250</v>
      </c>
      <c r="L469" s="252" t="e">
        <f>VLOOKUP(O469,#REF!,2,0)</f>
        <v>#REF!</v>
      </c>
      <c r="M469" s="5"/>
      <c r="O469" s="22" t="s">
        <v>1486</v>
      </c>
      <c r="P469" s="7" t="b">
        <f t="shared" ref="P469:P484" si="32">K469=O469</f>
        <v>1</v>
      </c>
      <c r="Q469" s="7" t="e">
        <f t="shared" si="30"/>
        <v>#REF!</v>
      </c>
    </row>
    <row r="470" spans="1:17" s="4" customFormat="1" ht="45">
      <c r="A470" s="78">
        <v>77</v>
      </c>
      <c r="B470" s="78">
        <v>0</v>
      </c>
      <c r="C470" s="78" t="s">
        <v>9</v>
      </c>
      <c r="D470" s="80" t="s">
        <v>1087</v>
      </c>
      <c r="E470" s="95" t="s">
        <v>1088</v>
      </c>
      <c r="F470" s="23">
        <v>77</v>
      </c>
      <c r="G470" s="23">
        <v>0</v>
      </c>
      <c r="H470" s="9" t="s">
        <v>12</v>
      </c>
      <c r="I470" s="9" t="s">
        <v>13</v>
      </c>
      <c r="J470" s="163" t="e">
        <f>VLOOKUP(K470,#REF!,2,0)</f>
        <v>#REF!</v>
      </c>
      <c r="K470" s="5" t="str">
        <f t="shared" si="31"/>
        <v>77 0 00 00000</v>
      </c>
      <c r="L470" s="252" t="e">
        <f>VLOOKUP(O470,#REF!,2,0)</f>
        <v>#REF!</v>
      </c>
      <c r="M470" s="5"/>
      <c r="N470" s="60"/>
      <c r="O470" s="11" t="s">
        <v>1089</v>
      </c>
      <c r="P470" s="7" t="b">
        <f t="shared" si="32"/>
        <v>1</v>
      </c>
      <c r="Q470" s="7" t="e">
        <f t="shared" si="30"/>
        <v>#REF!</v>
      </c>
    </row>
    <row r="471" spans="1:17" s="4" customFormat="1" ht="56.25">
      <c r="A471" s="81">
        <v>77</v>
      </c>
      <c r="B471" s="81" t="s">
        <v>15</v>
      </c>
      <c r="C471" s="82">
        <v>0</v>
      </c>
      <c r="D471" s="83" t="s">
        <v>1090</v>
      </c>
      <c r="E471" s="96" t="s">
        <v>1091</v>
      </c>
      <c r="F471" s="24">
        <v>77</v>
      </c>
      <c r="G471" s="24" t="s">
        <v>15</v>
      </c>
      <c r="H471" s="25" t="s">
        <v>12</v>
      </c>
      <c r="I471" s="25" t="s">
        <v>13</v>
      </c>
      <c r="J471" s="170" t="e">
        <f>VLOOKUP(K471,#REF!,2,0)</f>
        <v>#REF!</v>
      </c>
      <c r="K471" s="5" t="str">
        <f t="shared" si="31"/>
        <v>77 1 00 00000</v>
      </c>
      <c r="L471" s="252" t="e">
        <f>VLOOKUP(O471,#REF!,2,0)</f>
        <v>#REF!</v>
      </c>
      <c r="M471" s="5"/>
      <c r="O471" s="12" t="s">
        <v>1092</v>
      </c>
      <c r="P471" s="7" t="b">
        <f t="shared" si="32"/>
        <v>1</v>
      </c>
      <c r="Q471" s="7" t="e">
        <f t="shared" si="30"/>
        <v>#REF!</v>
      </c>
    </row>
    <row r="472" spans="1:17" s="4" customFormat="1" ht="37.5">
      <c r="A472" s="84">
        <v>77</v>
      </c>
      <c r="B472" s="84" t="s">
        <v>15</v>
      </c>
      <c r="C472" s="84" t="s">
        <v>964</v>
      </c>
      <c r="D472" s="84" t="s">
        <v>1093</v>
      </c>
      <c r="E472" s="94" t="s">
        <v>942</v>
      </c>
      <c r="F472" s="28">
        <v>77</v>
      </c>
      <c r="G472" s="28" t="s">
        <v>15</v>
      </c>
      <c r="H472" s="30" t="s">
        <v>12</v>
      </c>
      <c r="I472" s="59">
        <v>10010</v>
      </c>
      <c r="J472" s="236" t="e">
        <f>VLOOKUP(K472,#REF!,2,0)</f>
        <v>#REF!</v>
      </c>
      <c r="K472" s="5" t="str">
        <f t="shared" si="31"/>
        <v>77 1 00 10010</v>
      </c>
      <c r="L472" s="252" t="e">
        <f>VLOOKUP(O472,#REF!,2,0)</f>
        <v>#REF!</v>
      </c>
      <c r="M472" s="5"/>
      <c r="O472" s="22" t="s">
        <v>1094</v>
      </c>
      <c r="P472" s="7" t="b">
        <f t="shared" si="32"/>
        <v>1</v>
      </c>
      <c r="Q472" s="7" t="e">
        <f t="shared" si="30"/>
        <v>#REF!</v>
      </c>
    </row>
    <row r="473" spans="1:17" s="4" customFormat="1" ht="37.5">
      <c r="A473" s="84">
        <v>77</v>
      </c>
      <c r="B473" s="84" t="s">
        <v>15</v>
      </c>
      <c r="C473" s="84" t="s">
        <v>967</v>
      </c>
      <c r="D473" s="84" t="s">
        <v>1095</v>
      </c>
      <c r="E473" s="94" t="s">
        <v>945</v>
      </c>
      <c r="F473" s="28">
        <v>77</v>
      </c>
      <c r="G473" s="28" t="s">
        <v>15</v>
      </c>
      <c r="H473" s="30" t="s">
        <v>12</v>
      </c>
      <c r="I473" s="59">
        <v>10020</v>
      </c>
      <c r="J473" s="236" t="e">
        <f>VLOOKUP(K473,#REF!,2,0)</f>
        <v>#REF!</v>
      </c>
      <c r="K473" s="5" t="str">
        <f t="shared" si="31"/>
        <v>77 1 00 10020</v>
      </c>
      <c r="L473" s="252" t="e">
        <f>VLOOKUP(O473,#REF!,2,0)</f>
        <v>#REF!</v>
      </c>
      <c r="M473" s="5"/>
      <c r="O473" s="22" t="s">
        <v>1096</v>
      </c>
      <c r="P473" s="7" t="b">
        <f t="shared" si="32"/>
        <v>1</v>
      </c>
      <c r="Q473" s="7" t="e">
        <f t="shared" si="30"/>
        <v>#REF!</v>
      </c>
    </row>
    <row r="474" spans="1:17" s="4" customFormat="1" ht="112.5">
      <c r="A474" s="84">
        <v>77</v>
      </c>
      <c r="B474" s="84" t="s">
        <v>15</v>
      </c>
      <c r="C474" s="84" t="s">
        <v>1097</v>
      </c>
      <c r="D474" s="84" t="s">
        <v>1098</v>
      </c>
      <c r="E474" s="94" t="s">
        <v>1099</v>
      </c>
      <c r="F474" s="28">
        <v>77</v>
      </c>
      <c r="G474" s="28" t="s">
        <v>15</v>
      </c>
      <c r="H474" s="30" t="s">
        <v>12</v>
      </c>
      <c r="I474" s="59">
        <v>76100</v>
      </c>
      <c r="J474" s="236" t="e">
        <f>VLOOKUP(K474,#REF!,2,0)</f>
        <v>#REF!</v>
      </c>
      <c r="K474" s="5" t="str">
        <f t="shared" si="31"/>
        <v>77 1 00 76100</v>
      </c>
      <c r="L474" s="252" t="e">
        <f>VLOOKUP(O474,#REF!,2,0)</f>
        <v>#REF!</v>
      </c>
      <c r="M474" s="5"/>
      <c r="O474" s="22" t="s">
        <v>1100</v>
      </c>
      <c r="P474" s="7" t="b">
        <f t="shared" si="32"/>
        <v>1</v>
      </c>
      <c r="Q474" s="7" t="e">
        <f t="shared" si="30"/>
        <v>#REF!</v>
      </c>
    </row>
    <row r="475" spans="1:17" s="4" customFormat="1" ht="187.5">
      <c r="A475" s="84">
        <v>77</v>
      </c>
      <c r="B475" s="84" t="s">
        <v>15</v>
      </c>
      <c r="C475" s="84" t="s">
        <v>1101</v>
      </c>
      <c r="D475" s="84" t="s">
        <v>1102</v>
      </c>
      <c r="E475" s="94" t="s">
        <v>1103</v>
      </c>
      <c r="F475" s="28">
        <v>77</v>
      </c>
      <c r="G475" s="28" t="s">
        <v>15</v>
      </c>
      <c r="H475" s="30" t="s">
        <v>12</v>
      </c>
      <c r="I475" s="59">
        <v>76210</v>
      </c>
      <c r="J475" s="236" t="e">
        <f>VLOOKUP(K475,#REF!,2,0)</f>
        <v>#REF!</v>
      </c>
      <c r="K475" s="5" t="str">
        <f t="shared" si="31"/>
        <v>77 1 00 76210</v>
      </c>
      <c r="L475" s="252" t="e">
        <f>VLOOKUP(O475,#REF!,2,0)</f>
        <v>#REF!</v>
      </c>
      <c r="M475" s="5"/>
      <c r="O475" s="22" t="s">
        <v>1104</v>
      </c>
      <c r="P475" s="7" t="b">
        <f t="shared" si="32"/>
        <v>1</v>
      </c>
      <c r="Q475" s="7" t="e">
        <f t="shared" si="30"/>
        <v>#REF!</v>
      </c>
    </row>
    <row r="476" spans="1:17" s="4" customFormat="1">
      <c r="A476" s="81">
        <v>77</v>
      </c>
      <c r="B476" s="81" t="s">
        <v>94</v>
      </c>
      <c r="C476" s="82">
        <v>0</v>
      </c>
      <c r="D476" s="83" t="s">
        <v>1105</v>
      </c>
      <c r="E476" s="96" t="s">
        <v>1023</v>
      </c>
      <c r="F476" s="24">
        <v>77</v>
      </c>
      <c r="G476" s="24" t="s">
        <v>94</v>
      </c>
      <c r="H476" s="25" t="s">
        <v>12</v>
      </c>
      <c r="I476" s="25" t="s">
        <v>13</v>
      </c>
      <c r="J476" s="170" t="e">
        <f>VLOOKUP(K476,#REF!,2,0)</f>
        <v>#REF!</v>
      </c>
      <c r="K476" s="5" t="str">
        <f t="shared" si="31"/>
        <v>77 2 00 00000</v>
      </c>
      <c r="L476" s="252" t="e">
        <f>VLOOKUP(O476,#REF!,2,0)</f>
        <v>#REF!</v>
      </c>
      <c r="M476" s="5"/>
      <c r="O476" s="45" t="s">
        <v>1106</v>
      </c>
      <c r="P476" s="7" t="b">
        <f t="shared" si="32"/>
        <v>1</v>
      </c>
      <c r="Q476" s="7" t="e">
        <f t="shared" si="30"/>
        <v>#REF!</v>
      </c>
    </row>
    <row r="477" spans="1:17" s="4" customFormat="1" ht="93.75">
      <c r="A477" s="84">
        <v>77</v>
      </c>
      <c r="B477" s="84" t="s">
        <v>94</v>
      </c>
      <c r="C477" s="84" t="s">
        <v>1025</v>
      </c>
      <c r="D477" s="84" t="s">
        <v>1107</v>
      </c>
      <c r="E477" s="94" t="s">
        <v>1027</v>
      </c>
      <c r="F477" s="28">
        <v>77</v>
      </c>
      <c r="G477" s="28" t="s">
        <v>94</v>
      </c>
      <c r="H477" s="30" t="s">
        <v>12</v>
      </c>
      <c r="I477" s="59">
        <v>21120</v>
      </c>
      <c r="J477" s="236" t="e">
        <f>VLOOKUP(K477,#REF!,2,0)</f>
        <v>#REF!</v>
      </c>
      <c r="K477" s="5" t="str">
        <f t="shared" si="31"/>
        <v>77 2 00 21120</v>
      </c>
      <c r="L477" s="252" t="e">
        <f>VLOOKUP(O477,#REF!,2,0)</f>
        <v>#REF!</v>
      </c>
      <c r="M477" s="5"/>
      <c r="O477" s="22" t="s">
        <v>1108</v>
      </c>
      <c r="P477" s="7" t="b">
        <f t="shared" si="32"/>
        <v>1</v>
      </c>
      <c r="Q477" s="7" t="e">
        <f t="shared" si="30"/>
        <v>#REF!</v>
      </c>
    </row>
    <row r="478" spans="1:17" s="4" customFormat="1" ht="67.5">
      <c r="A478" s="78">
        <v>78</v>
      </c>
      <c r="B478" s="78">
        <v>0</v>
      </c>
      <c r="C478" s="78" t="s">
        <v>9</v>
      </c>
      <c r="D478" s="80" t="s">
        <v>1109</v>
      </c>
      <c r="E478" s="95" t="s">
        <v>1110</v>
      </c>
      <c r="F478" s="23">
        <v>78</v>
      </c>
      <c r="G478" s="23">
        <v>0</v>
      </c>
      <c r="H478" s="9" t="s">
        <v>12</v>
      </c>
      <c r="I478" s="9" t="s">
        <v>13</v>
      </c>
      <c r="J478" s="163" t="e">
        <f>VLOOKUP(K478,#REF!,2,0)</f>
        <v>#REF!</v>
      </c>
      <c r="K478" s="5" t="str">
        <f t="shared" si="31"/>
        <v>78 0 00 00000</v>
      </c>
      <c r="L478" s="252" t="e">
        <f>VLOOKUP(O478,#REF!,2,0)</f>
        <v>#REF!</v>
      </c>
      <c r="M478" s="5"/>
      <c r="O478" s="11" t="s">
        <v>1111</v>
      </c>
      <c r="P478" s="7" t="b">
        <f t="shared" si="32"/>
        <v>1</v>
      </c>
      <c r="Q478" s="7" t="e">
        <f t="shared" si="30"/>
        <v>#REF!</v>
      </c>
    </row>
    <row r="479" spans="1:17" s="4" customFormat="1" ht="56.25">
      <c r="A479" s="81">
        <v>78</v>
      </c>
      <c r="B479" s="81" t="s">
        <v>15</v>
      </c>
      <c r="C479" s="82">
        <v>0</v>
      </c>
      <c r="D479" s="83" t="s">
        <v>1112</v>
      </c>
      <c r="E479" s="96" t="s">
        <v>1113</v>
      </c>
      <c r="F479" s="24">
        <v>78</v>
      </c>
      <c r="G479" s="24" t="s">
        <v>15</v>
      </c>
      <c r="H479" s="25" t="s">
        <v>12</v>
      </c>
      <c r="I479" s="25" t="s">
        <v>13</v>
      </c>
      <c r="J479" s="170" t="e">
        <f>VLOOKUP(K479,#REF!,2,0)</f>
        <v>#REF!</v>
      </c>
      <c r="K479" s="5" t="str">
        <f t="shared" si="31"/>
        <v>78 1 00 00000</v>
      </c>
      <c r="L479" s="252" t="e">
        <f>VLOOKUP(O479,#REF!,2,0)</f>
        <v>#REF!</v>
      </c>
      <c r="M479" s="5"/>
      <c r="O479" s="12" t="s">
        <v>1114</v>
      </c>
      <c r="P479" s="7" t="b">
        <f t="shared" si="32"/>
        <v>1</v>
      </c>
      <c r="Q479" s="7" t="e">
        <f t="shared" si="30"/>
        <v>#REF!</v>
      </c>
    </row>
    <row r="480" spans="1:17" s="4" customFormat="1" ht="37.5">
      <c r="A480" s="84">
        <v>78</v>
      </c>
      <c r="B480" s="84" t="s">
        <v>15</v>
      </c>
      <c r="C480" s="84" t="s">
        <v>964</v>
      </c>
      <c r="D480" s="84" t="s">
        <v>1115</v>
      </c>
      <c r="E480" s="94" t="s">
        <v>942</v>
      </c>
      <c r="F480" s="28">
        <v>78</v>
      </c>
      <c r="G480" s="28" t="s">
        <v>15</v>
      </c>
      <c r="H480" s="30" t="s">
        <v>12</v>
      </c>
      <c r="I480" s="59">
        <v>10010</v>
      </c>
      <c r="J480" s="236" t="e">
        <f>VLOOKUP(K480,#REF!,2,0)</f>
        <v>#REF!</v>
      </c>
      <c r="K480" s="5" t="str">
        <f t="shared" si="31"/>
        <v>78 1 00 10010</v>
      </c>
      <c r="L480" s="252" t="e">
        <f>VLOOKUP(O480,#REF!,2,0)</f>
        <v>#REF!</v>
      </c>
      <c r="M480" s="5"/>
      <c r="N480" s="6"/>
      <c r="O480" s="22" t="s">
        <v>1116</v>
      </c>
      <c r="P480" s="7" t="b">
        <f t="shared" si="32"/>
        <v>1</v>
      </c>
      <c r="Q480" s="7" t="e">
        <f t="shared" si="30"/>
        <v>#REF!</v>
      </c>
    </row>
    <row r="481" spans="1:17" ht="42.6" customHeight="1">
      <c r="A481" s="84">
        <v>78</v>
      </c>
      <c r="B481" s="84" t="s">
        <v>15</v>
      </c>
      <c r="C481" s="84" t="s">
        <v>967</v>
      </c>
      <c r="D481" s="84" t="s">
        <v>1117</v>
      </c>
      <c r="E481" s="94" t="s">
        <v>945</v>
      </c>
      <c r="F481" s="28">
        <v>78</v>
      </c>
      <c r="G481" s="28" t="s">
        <v>15</v>
      </c>
      <c r="H481" s="30" t="s">
        <v>12</v>
      </c>
      <c r="I481" s="59">
        <v>10020</v>
      </c>
      <c r="J481" s="236" t="e">
        <f>VLOOKUP(K481,#REF!,2,0)</f>
        <v>#REF!</v>
      </c>
      <c r="K481" s="5" t="str">
        <f t="shared" si="31"/>
        <v>78 1 00 10020</v>
      </c>
      <c r="L481" s="252" t="e">
        <f>VLOOKUP(O481,#REF!,2,0)</f>
        <v>#REF!</v>
      </c>
      <c r="O481" s="22" t="s">
        <v>1118</v>
      </c>
      <c r="P481" s="7" t="b">
        <f t="shared" si="32"/>
        <v>1</v>
      </c>
      <c r="Q481" s="7" t="e">
        <f t="shared" si="30"/>
        <v>#REF!</v>
      </c>
    </row>
    <row r="482" spans="1:17" ht="42.6" customHeight="1">
      <c r="A482" s="84"/>
      <c r="B482" s="84"/>
      <c r="C482" s="84"/>
      <c r="D482" s="84"/>
      <c r="E482" s="94"/>
      <c r="F482" s="28">
        <v>78</v>
      </c>
      <c r="G482" s="28" t="s">
        <v>15</v>
      </c>
      <c r="H482" s="30" t="s">
        <v>12</v>
      </c>
      <c r="I482" s="59">
        <v>20050</v>
      </c>
      <c r="J482" s="236" t="e">
        <f>VLOOKUP(K482,#REF!,2,0)</f>
        <v>#REF!</v>
      </c>
      <c r="K482" s="5" t="str">
        <f t="shared" si="31"/>
        <v>78 1 00 20050</v>
      </c>
      <c r="L482" s="252" t="e">
        <f>VLOOKUP(O482,#REF!,2,0)</f>
        <v>#REF!</v>
      </c>
      <c r="O482" s="42" t="s">
        <v>1491</v>
      </c>
      <c r="P482" s="7" t="b">
        <f t="shared" si="32"/>
        <v>1</v>
      </c>
      <c r="Q482" s="7" t="e">
        <f t="shared" si="30"/>
        <v>#REF!</v>
      </c>
    </row>
    <row r="483" spans="1:17" s="248" customFormat="1">
      <c r="A483" s="243"/>
      <c r="B483" s="243"/>
      <c r="C483" s="243"/>
      <c r="D483" s="243"/>
      <c r="E483" s="244"/>
      <c r="F483" s="245">
        <v>78</v>
      </c>
      <c r="G483" s="245" t="s">
        <v>94</v>
      </c>
      <c r="H483" s="246" t="s">
        <v>12</v>
      </c>
      <c r="I483" s="246" t="s">
        <v>13</v>
      </c>
      <c r="J483" s="250" t="s">
        <v>1023</v>
      </c>
      <c r="K483" s="247" t="str">
        <f t="shared" si="31"/>
        <v>78 2 00 00000</v>
      </c>
      <c r="L483" s="252" t="e">
        <f>VLOOKUP(O483,#REF!,2,0)</f>
        <v>#REF!</v>
      </c>
      <c r="M483" s="247"/>
      <c r="P483" s="7" t="b">
        <f t="shared" si="32"/>
        <v>0</v>
      </c>
      <c r="Q483" s="7" t="e">
        <f t="shared" si="30"/>
        <v>#REF!</v>
      </c>
    </row>
    <row r="484" spans="1:17" ht="75">
      <c r="A484" s="84">
        <v>78</v>
      </c>
      <c r="B484" s="84" t="s">
        <v>15</v>
      </c>
      <c r="C484" s="84" t="s">
        <v>1119</v>
      </c>
      <c r="D484" s="84" t="s">
        <v>1120</v>
      </c>
      <c r="E484" s="94" t="s">
        <v>1121</v>
      </c>
      <c r="F484" s="28">
        <v>78</v>
      </c>
      <c r="G484" s="28" t="s">
        <v>94</v>
      </c>
      <c r="H484" s="30" t="s">
        <v>12</v>
      </c>
      <c r="I484" s="59">
        <v>20730</v>
      </c>
      <c r="J484" s="236" t="s">
        <v>1596</v>
      </c>
      <c r="K484" s="5" t="str">
        <f t="shared" si="31"/>
        <v>78 2 00 20730</v>
      </c>
      <c r="L484" s="252" t="e">
        <f>VLOOKUP(O484,#REF!,2,0)</f>
        <v>#REF!</v>
      </c>
      <c r="O484" s="22"/>
      <c r="P484" s="7" t="b">
        <f t="shared" si="32"/>
        <v>0</v>
      </c>
      <c r="Q484" s="7" t="e">
        <f t="shared" si="30"/>
        <v>#REF!</v>
      </c>
    </row>
    <row r="485" spans="1:17" ht="45">
      <c r="A485" s="78">
        <v>80</v>
      </c>
      <c r="B485" s="78">
        <v>0</v>
      </c>
      <c r="C485" s="78" t="s">
        <v>9</v>
      </c>
      <c r="D485" s="80" t="s">
        <v>1122</v>
      </c>
      <c r="E485" s="95" t="s">
        <v>1123</v>
      </c>
      <c r="F485" s="23">
        <v>80</v>
      </c>
      <c r="G485" s="23">
        <v>0</v>
      </c>
      <c r="H485" s="9" t="s">
        <v>12</v>
      </c>
      <c r="I485" s="9" t="s">
        <v>13</v>
      </c>
      <c r="J485" s="163" t="e">
        <f>VLOOKUP(K485,#REF!,2,0)</f>
        <v>#REF!</v>
      </c>
      <c r="K485" s="5" t="str">
        <f t="shared" si="31"/>
        <v>80 0 00 00000</v>
      </c>
      <c r="L485" s="252" t="e">
        <f>VLOOKUP(O485,#REF!,2,0)</f>
        <v>#REF!</v>
      </c>
      <c r="O485" s="11" t="s">
        <v>1124</v>
      </c>
      <c r="P485" s="7" t="b">
        <f t="shared" ref="P485:P516" si="33">K485=O485</f>
        <v>1</v>
      </c>
      <c r="Q485" s="7" t="e">
        <f t="shared" ref="Q485:Q520" si="34">J485=L485</f>
        <v>#REF!</v>
      </c>
    </row>
    <row r="486" spans="1:17" ht="37.5">
      <c r="A486" s="81">
        <v>80</v>
      </c>
      <c r="B486" s="81" t="s">
        <v>15</v>
      </c>
      <c r="C486" s="82">
        <v>0</v>
      </c>
      <c r="D486" s="83" t="s">
        <v>1125</v>
      </c>
      <c r="E486" s="96" t="s">
        <v>1126</v>
      </c>
      <c r="F486" s="24">
        <v>80</v>
      </c>
      <c r="G486" s="24" t="s">
        <v>15</v>
      </c>
      <c r="H486" s="25" t="s">
        <v>12</v>
      </c>
      <c r="I486" s="25" t="s">
        <v>13</v>
      </c>
      <c r="J486" s="170" t="e">
        <f>VLOOKUP(K486,#REF!,2,0)</f>
        <v>#REF!</v>
      </c>
      <c r="K486" s="5" t="str">
        <f t="shared" si="31"/>
        <v>80 1 00 00000</v>
      </c>
      <c r="L486" s="252" t="e">
        <f>VLOOKUP(O486,#REF!,2,0)</f>
        <v>#REF!</v>
      </c>
      <c r="O486" s="12" t="s">
        <v>1127</v>
      </c>
      <c r="P486" s="7" t="b">
        <f t="shared" si="33"/>
        <v>1</v>
      </c>
      <c r="Q486" s="7" t="e">
        <f t="shared" si="34"/>
        <v>#REF!</v>
      </c>
    </row>
    <row r="487" spans="1:17" ht="37.5">
      <c r="A487" s="84">
        <v>80</v>
      </c>
      <c r="B487" s="84" t="s">
        <v>15</v>
      </c>
      <c r="C487" s="84" t="s">
        <v>964</v>
      </c>
      <c r="D487" s="84" t="s">
        <v>1128</v>
      </c>
      <c r="E487" s="94" t="s">
        <v>942</v>
      </c>
      <c r="F487" s="28">
        <v>80</v>
      </c>
      <c r="G487" s="28" t="s">
        <v>15</v>
      </c>
      <c r="H487" s="30" t="s">
        <v>12</v>
      </c>
      <c r="I487" s="59">
        <v>10010</v>
      </c>
      <c r="J487" s="236" t="e">
        <f>VLOOKUP(K487,#REF!,2,0)</f>
        <v>#REF!</v>
      </c>
      <c r="K487" s="5" t="str">
        <f t="shared" si="31"/>
        <v>80 1 00 10010</v>
      </c>
      <c r="L487" s="252" t="e">
        <f>VLOOKUP(O487,#REF!,2,0)</f>
        <v>#REF!</v>
      </c>
      <c r="O487" s="22" t="s">
        <v>1129</v>
      </c>
      <c r="P487" s="7" t="b">
        <f t="shared" si="33"/>
        <v>1</v>
      </c>
      <c r="Q487" s="7" t="e">
        <f t="shared" si="34"/>
        <v>#REF!</v>
      </c>
    </row>
    <row r="488" spans="1:17" ht="37.5">
      <c r="A488" s="84">
        <v>80</v>
      </c>
      <c r="B488" s="84" t="s">
        <v>15</v>
      </c>
      <c r="C488" s="84" t="s">
        <v>967</v>
      </c>
      <c r="D488" s="84" t="s">
        <v>1130</v>
      </c>
      <c r="E488" s="94" t="s">
        <v>945</v>
      </c>
      <c r="F488" s="28">
        <v>80</v>
      </c>
      <c r="G488" s="28" t="s">
        <v>15</v>
      </c>
      <c r="H488" s="30" t="s">
        <v>12</v>
      </c>
      <c r="I488" s="59">
        <v>10020</v>
      </c>
      <c r="J488" s="236" t="e">
        <f>VLOOKUP(K488,#REF!,2,0)</f>
        <v>#REF!</v>
      </c>
      <c r="K488" s="5" t="str">
        <f t="shared" si="31"/>
        <v>80 1 00 10020</v>
      </c>
      <c r="L488" s="252" t="e">
        <f>VLOOKUP(O488,#REF!,2,0)</f>
        <v>#REF!</v>
      </c>
      <c r="O488" s="22" t="s">
        <v>1131</v>
      </c>
      <c r="P488" s="7" t="b">
        <f t="shared" si="33"/>
        <v>1</v>
      </c>
      <c r="Q488" s="7" t="e">
        <f t="shared" si="34"/>
        <v>#REF!</v>
      </c>
    </row>
    <row r="489" spans="1:17">
      <c r="A489" s="84"/>
      <c r="B489" s="84"/>
      <c r="C489" s="84"/>
      <c r="D489" s="84"/>
      <c r="E489" s="94"/>
      <c r="F489" s="28">
        <v>80</v>
      </c>
      <c r="G489" s="28" t="s">
        <v>15</v>
      </c>
      <c r="H489" s="30" t="s">
        <v>12</v>
      </c>
      <c r="I489" s="59">
        <v>20050</v>
      </c>
      <c r="J489" s="236" t="e">
        <f>VLOOKUP(K489,#REF!,2,0)</f>
        <v>#REF!</v>
      </c>
      <c r="K489" s="5" t="str">
        <f t="shared" si="31"/>
        <v>80 1 00 20050</v>
      </c>
      <c r="L489" s="252" t="e">
        <f>VLOOKUP(O489,#REF!,2,0)</f>
        <v>#REF!</v>
      </c>
      <c r="O489" s="22" t="s">
        <v>1492</v>
      </c>
      <c r="P489" s="7" t="b">
        <f t="shared" si="33"/>
        <v>1</v>
      </c>
      <c r="Q489" s="7" t="e">
        <f t="shared" si="34"/>
        <v>#REF!</v>
      </c>
    </row>
    <row r="490" spans="1:17" ht="112.5">
      <c r="A490" s="84">
        <v>80</v>
      </c>
      <c r="B490" s="84" t="s">
        <v>15</v>
      </c>
      <c r="C490" s="84" t="s">
        <v>1065</v>
      </c>
      <c r="D490" s="84" t="s">
        <v>1132</v>
      </c>
      <c r="E490" s="94" t="s">
        <v>1067</v>
      </c>
      <c r="F490" s="28">
        <v>80</v>
      </c>
      <c r="G490" s="28" t="s">
        <v>15</v>
      </c>
      <c r="H490" s="30" t="s">
        <v>12</v>
      </c>
      <c r="I490" s="59">
        <v>76200</v>
      </c>
      <c r="J490" s="236" t="e">
        <f>VLOOKUP(K490,#REF!,2,0)</f>
        <v>#REF!</v>
      </c>
      <c r="K490" s="5" t="str">
        <f t="shared" si="31"/>
        <v>80 1 00 76200</v>
      </c>
      <c r="L490" s="252" t="e">
        <f>VLOOKUP(O490,#REF!,2,0)</f>
        <v>#REF!</v>
      </c>
      <c r="O490" s="22" t="s">
        <v>1133</v>
      </c>
      <c r="P490" s="7" t="b">
        <f t="shared" si="33"/>
        <v>1</v>
      </c>
      <c r="Q490" s="7" t="e">
        <f t="shared" si="34"/>
        <v>#REF!</v>
      </c>
    </row>
    <row r="491" spans="1:17" s="49" customFormat="1" ht="112.5">
      <c r="A491" s="84">
        <v>80</v>
      </c>
      <c r="B491" s="84" t="s">
        <v>15</v>
      </c>
      <c r="C491" s="84" t="s">
        <v>989</v>
      </c>
      <c r="D491" s="84" t="s">
        <v>1134</v>
      </c>
      <c r="E491" s="94" t="s">
        <v>991</v>
      </c>
      <c r="F491" s="28">
        <v>80</v>
      </c>
      <c r="G491" s="28" t="s">
        <v>15</v>
      </c>
      <c r="H491" s="30" t="s">
        <v>12</v>
      </c>
      <c r="I491" s="59">
        <v>76360</v>
      </c>
      <c r="J491" s="236" t="e">
        <f>VLOOKUP(K491,#REF!,2,0)</f>
        <v>#REF!</v>
      </c>
      <c r="K491" s="5" t="str">
        <f t="shared" si="31"/>
        <v>80 1 00 76360</v>
      </c>
      <c r="L491" s="252" t="e">
        <f>VLOOKUP(O491,#REF!,2,0)</f>
        <v>#REF!</v>
      </c>
      <c r="M491" s="5"/>
      <c r="N491" s="6"/>
      <c r="O491" s="22" t="s">
        <v>1135</v>
      </c>
      <c r="P491" s="7" t="b">
        <f t="shared" si="33"/>
        <v>1</v>
      </c>
      <c r="Q491" s="7" t="e">
        <f t="shared" si="34"/>
        <v>#REF!</v>
      </c>
    </row>
    <row r="492" spans="1:17" s="49" customFormat="1">
      <c r="A492" s="81">
        <v>80</v>
      </c>
      <c r="B492" s="81" t="s">
        <v>94</v>
      </c>
      <c r="C492" s="82">
        <v>0</v>
      </c>
      <c r="D492" s="83" t="s">
        <v>1136</v>
      </c>
      <c r="E492" s="96" t="s">
        <v>1023</v>
      </c>
      <c r="F492" s="24">
        <v>80</v>
      </c>
      <c r="G492" s="24" t="s">
        <v>94</v>
      </c>
      <c r="H492" s="25" t="s">
        <v>12</v>
      </c>
      <c r="I492" s="25" t="s">
        <v>13</v>
      </c>
      <c r="J492" s="170" t="e">
        <f>VLOOKUP(K492,#REF!,2,0)</f>
        <v>#REF!</v>
      </c>
      <c r="K492" s="5" t="str">
        <f t="shared" si="31"/>
        <v>80 2 00 00000</v>
      </c>
      <c r="L492" s="252" t="e">
        <f>VLOOKUP(O492,#REF!,2,0)</f>
        <v>#REF!</v>
      </c>
      <c r="M492" s="5"/>
      <c r="N492" s="6"/>
      <c r="O492" s="12" t="s">
        <v>1137</v>
      </c>
      <c r="P492" s="7" t="b">
        <f t="shared" si="33"/>
        <v>1</v>
      </c>
      <c r="Q492" s="7" t="e">
        <f t="shared" si="34"/>
        <v>#REF!</v>
      </c>
    </row>
    <row r="493" spans="1:17" s="49" customFormat="1" ht="93.75">
      <c r="A493" s="84">
        <v>80</v>
      </c>
      <c r="B493" s="84" t="s">
        <v>94</v>
      </c>
      <c r="C493" s="84" t="s">
        <v>1025</v>
      </c>
      <c r="D493" s="84" t="s">
        <v>1138</v>
      </c>
      <c r="E493" s="94" t="s">
        <v>1027</v>
      </c>
      <c r="F493" s="28">
        <v>80</v>
      </c>
      <c r="G493" s="28" t="s">
        <v>94</v>
      </c>
      <c r="H493" s="30" t="s">
        <v>12</v>
      </c>
      <c r="I493" s="59">
        <v>21120</v>
      </c>
      <c r="J493" s="236" t="e">
        <f>VLOOKUP(K493,#REF!,2,0)</f>
        <v>#REF!</v>
      </c>
      <c r="K493" s="5" t="str">
        <f t="shared" si="31"/>
        <v>80 2 00 21120</v>
      </c>
      <c r="L493" s="252" t="e">
        <f>VLOOKUP(O493,#REF!,2,0)</f>
        <v>#REF!</v>
      </c>
      <c r="M493" s="5"/>
      <c r="N493" s="6"/>
      <c r="O493" s="22" t="s">
        <v>1139</v>
      </c>
      <c r="P493" s="7" t="b">
        <f t="shared" si="33"/>
        <v>1</v>
      </c>
      <c r="Q493" s="7" t="e">
        <f t="shared" si="34"/>
        <v>#REF!</v>
      </c>
    </row>
    <row r="494" spans="1:17" s="49" customFormat="1">
      <c r="A494" s="69"/>
      <c r="B494" s="69"/>
      <c r="C494" s="69"/>
      <c r="D494" s="69"/>
      <c r="E494" s="76"/>
      <c r="F494" s="14" t="s">
        <v>1140</v>
      </c>
      <c r="G494" s="14" t="s">
        <v>94</v>
      </c>
      <c r="H494" s="15" t="s">
        <v>12</v>
      </c>
      <c r="I494" s="17">
        <v>21270</v>
      </c>
      <c r="J494" s="142" t="e">
        <f>VLOOKUP(K494,#REF!,2,0)</f>
        <v>#REF!</v>
      </c>
      <c r="K494" s="5" t="str">
        <f t="shared" si="31"/>
        <v>80 2 00 21270</v>
      </c>
      <c r="L494" s="252" t="e">
        <f>VLOOKUP(O494,#REF!,2,0)</f>
        <v>#REF!</v>
      </c>
      <c r="M494" s="5"/>
      <c r="N494" s="6"/>
      <c r="O494" s="22" t="s">
        <v>1494</v>
      </c>
      <c r="P494" s="7" t="b">
        <f t="shared" si="33"/>
        <v>1</v>
      </c>
      <c r="Q494" s="7" t="e">
        <f t="shared" si="34"/>
        <v>#REF!</v>
      </c>
    </row>
    <row r="495" spans="1:17" s="49" customFormat="1" ht="45">
      <c r="A495" s="78">
        <v>81</v>
      </c>
      <c r="B495" s="78">
        <v>0</v>
      </c>
      <c r="C495" s="78" t="s">
        <v>9</v>
      </c>
      <c r="D495" s="80" t="s">
        <v>1141</v>
      </c>
      <c r="E495" s="95" t="s">
        <v>1142</v>
      </c>
      <c r="F495" s="23">
        <v>81</v>
      </c>
      <c r="G495" s="23">
        <v>0</v>
      </c>
      <c r="H495" s="9" t="s">
        <v>12</v>
      </c>
      <c r="I495" s="9" t="s">
        <v>13</v>
      </c>
      <c r="J495" s="163" t="e">
        <f>VLOOKUP(K495,#REF!,2,0)</f>
        <v>#REF!</v>
      </c>
      <c r="K495" s="5" t="str">
        <f t="shared" si="31"/>
        <v>81 0 00 00000</v>
      </c>
      <c r="L495" s="252" t="e">
        <f>VLOOKUP(O495,#REF!,2,0)</f>
        <v>#REF!</v>
      </c>
      <c r="M495" s="5"/>
      <c r="N495" s="6"/>
      <c r="O495" s="11" t="s">
        <v>1143</v>
      </c>
      <c r="P495" s="7" t="b">
        <f t="shared" si="33"/>
        <v>1</v>
      </c>
      <c r="Q495" s="7" t="e">
        <f t="shared" si="34"/>
        <v>#REF!</v>
      </c>
    </row>
    <row r="496" spans="1:17" s="49" customFormat="1" ht="37.5">
      <c r="A496" s="81">
        <v>81</v>
      </c>
      <c r="B496" s="81" t="s">
        <v>15</v>
      </c>
      <c r="C496" s="82">
        <v>0</v>
      </c>
      <c r="D496" s="83" t="s">
        <v>1144</v>
      </c>
      <c r="E496" s="96" t="s">
        <v>1145</v>
      </c>
      <c r="F496" s="24">
        <v>81</v>
      </c>
      <c r="G496" s="24" t="s">
        <v>15</v>
      </c>
      <c r="H496" s="25" t="s">
        <v>12</v>
      </c>
      <c r="I496" s="25" t="s">
        <v>13</v>
      </c>
      <c r="J496" s="170" t="e">
        <f>VLOOKUP(K496,#REF!,2,0)</f>
        <v>#REF!</v>
      </c>
      <c r="K496" s="5" t="str">
        <f t="shared" si="31"/>
        <v>81 1 00 00000</v>
      </c>
      <c r="L496" s="252" t="e">
        <f>VLOOKUP(O496,#REF!,2,0)</f>
        <v>#REF!</v>
      </c>
      <c r="M496" s="5"/>
      <c r="N496" s="6"/>
      <c r="O496" s="12" t="s">
        <v>1146</v>
      </c>
      <c r="P496" s="7" t="b">
        <f t="shared" si="33"/>
        <v>1</v>
      </c>
      <c r="Q496" s="7" t="e">
        <f t="shared" si="34"/>
        <v>#REF!</v>
      </c>
    </row>
    <row r="497" spans="1:17" s="49" customFormat="1" ht="37.5">
      <c r="A497" s="84">
        <v>81</v>
      </c>
      <c r="B497" s="84" t="s">
        <v>15</v>
      </c>
      <c r="C497" s="84" t="s">
        <v>964</v>
      </c>
      <c r="D497" s="84" t="s">
        <v>1147</v>
      </c>
      <c r="E497" s="94" t="s">
        <v>942</v>
      </c>
      <c r="F497" s="28">
        <v>81</v>
      </c>
      <c r="G497" s="28" t="s">
        <v>15</v>
      </c>
      <c r="H497" s="30" t="s">
        <v>12</v>
      </c>
      <c r="I497" s="59">
        <v>10010</v>
      </c>
      <c r="J497" s="236" t="e">
        <f>VLOOKUP(K497,#REF!,2,0)</f>
        <v>#REF!</v>
      </c>
      <c r="K497" s="5" t="str">
        <f t="shared" si="31"/>
        <v>81 1 00 10010</v>
      </c>
      <c r="L497" s="252" t="e">
        <f>VLOOKUP(O497,#REF!,2,0)</f>
        <v>#REF!</v>
      </c>
      <c r="M497" s="5"/>
      <c r="N497" s="6"/>
      <c r="O497" s="22" t="s">
        <v>1148</v>
      </c>
      <c r="P497" s="7" t="b">
        <f t="shared" si="33"/>
        <v>1</v>
      </c>
      <c r="Q497" s="7" t="e">
        <f t="shared" si="34"/>
        <v>#REF!</v>
      </c>
    </row>
    <row r="498" spans="1:17" s="49" customFormat="1" ht="37.5">
      <c r="A498" s="84">
        <v>81</v>
      </c>
      <c r="B498" s="84" t="s">
        <v>15</v>
      </c>
      <c r="C498" s="84" t="s">
        <v>967</v>
      </c>
      <c r="D498" s="84" t="s">
        <v>1149</v>
      </c>
      <c r="E498" s="94" t="s">
        <v>945</v>
      </c>
      <c r="F498" s="28">
        <v>81</v>
      </c>
      <c r="G498" s="28" t="s">
        <v>15</v>
      </c>
      <c r="H498" s="30" t="s">
        <v>12</v>
      </c>
      <c r="I498" s="59">
        <v>10020</v>
      </c>
      <c r="J498" s="236" t="e">
        <f>VLOOKUP(K498,#REF!,2,0)</f>
        <v>#REF!</v>
      </c>
      <c r="K498" s="5" t="str">
        <f t="shared" si="31"/>
        <v>81 1 00 10020</v>
      </c>
      <c r="L498" s="252" t="e">
        <f>VLOOKUP(O498,#REF!,2,0)</f>
        <v>#REF!</v>
      </c>
      <c r="M498" s="5"/>
      <c r="N498" s="6"/>
      <c r="O498" s="22" t="s">
        <v>1150</v>
      </c>
      <c r="P498" s="7" t="b">
        <f t="shared" si="33"/>
        <v>1</v>
      </c>
      <c r="Q498" s="7" t="e">
        <f t="shared" si="34"/>
        <v>#REF!</v>
      </c>
    </row>
    <row r="499" spans="1:17" s="49" customFormat="1">
      <c r="A499" s="84"/>
      <c r="B499" s="84"/>
      <c r="C499" s="84"/>
      <c r="D499" s="84"/>
      <c r="E499" s="94"/>
      <c r="F499" s="28">
        <v>81</v>
      </c>
      <c r="G499" s="28" t="s">
        <v>15</v>
      </c>
      <c r="H499" s="30" t="s">
        <v>12</v>
      </c>
      <c r="I499" s="59">
        <v>20050</v>
      </c>
      <c r="J499" s="236" t="e">
        <f>VLOOKUP(K499,#REF!,2,0)</f>
        <v>#REF!</v>
      </c>
      <c r="K499" s="5" t="str">
        <f t="shared" si="31"/>
        <v>81 1 00 20050</v>
      </c>
      <c r="L499" s="252" t="e">
        <f>VLOOKUP(O499,#REF!,2,0)</f>
        <v>#REF!</v>
      </c>
      <c r="M499" s="5"/>
      <c r="N499" s="6"/>
      <c r="O499" s="22" t="s">
        <v>1495</v>
      </c>
      <c r="P499" s="7" t="b">
        <f t="shared" si="33"/>
        <v>1</v>
      </c>
      <c r="Q499" s="7" t="e">
        <f t="shared" si="34"/>
        <v>#REF!</v>
      </c>
    </row>
    <row r="500" spans="1:17" s="49" customFormat="1" ht="112.5">
      <c r="A500" s="84">
        <v>81</v>
      </c>
      <c r="B500" s="84" t="s">
        <v>15</v>
      </c>
      <c r="C500" s="84" t="s">
        <v>1065</v>
      </c>
      <c r="D500" s="84" t="s">
        <v>1151</v>
      </c>
      <c r="E500" s="94" t="s">
        <v>1067</v>
      </c>
      <c r="F500" s="28">
        <v>81</v>
      </c>
      <c r="G500" s="28" t="s">
        <v>15</v>
      </c>
      <c r="H500" s="30" t="s">
        <v>12</v>
      </c>
      <c r="I500" s="59">
        <v>76200</v>
      </c>
      <c r="J500" s="236" t="e">
        <f>VLOOKUP(K500,#REF!,2,0)</f>
        <v>#REF!</v>
      </c>
      <c r="K500" s="5" t="str">
        <f t="shared" si="31"/>
        <v>81 1 00 76200</v>
      </c>
      <c r="L500" s="252" t="e">
        <f>VLOOKUP(O500,#REF!,2,0)</f>
        <v>#REF!</v>
      </c>
      <c r="M500" s="5"/>
      <c r="N500" s="6"/>
      <c r="O500" s="22" t="s">
        <v>1152</v>
      </c>
      <c r="P500" s="7" t="b">
        <f t="shared" si="33"/>
        <v>1</v>
      </c>
      <c r="Q500" s="7" t="e">
        <f t="shared" si="34"/>
        <v>#REF!</v>
      </c>
    </row>
    <row r="501" spans="1:17" s="49" customFormat="1" ht="112.5">
      <c r="A501" s="84">
        <v>81</v>
      </c>
      <c r="B501" s="84" t="s">
        <v>15</v>
      </c>
      <c r="C501" s="84" t="s">
        <v>989</v>
      </c>
      <c r="D501" s="84" t="s">
        <v>1153</v>
      </c>
      <c r="E501" s="94" t="s">
        <v>991</v>
      </c>
      <c r="F501" s="28">
        <v>81</v>
      </c>
      <c r="G501" s="28" t="s">
        <v>15</v>
      </c>
      <c r="H501" s="30" t="s">
        <v>12</v>
      </c>
      <c r="I501" s="59">
        <v>76360</v>
      </c>
      <c r="J501" s="236" t="e">
        <f>VLOOKUP(K501,#REF!,2,0)</f>
        <v>#REF!</v>
      </c>
      <c r="K501" s="5" t="str">
        <f t="shared" si="31"/>
        <v>81 1 00 76360</v>
      </c>
      <c r="L501" s="252" t="e">
        <f>VLOOKUP(O501,#REF!,2,0)</f>
        <v>#REF!</v>
      </c>
      <c r="M501" s="5"/>
      <c r="N501" s="6"/>
      <c r="O501" s="22" t="s">
        <v>1154</v>
      </c>
      <c r="P501" s="7" t="b">
        <f t="shared" si="33"/>
        <v>1</v>
      </c>
      <c r="Q501" s="7" t="e">
        <f t="shared" si="34"/>
        <v>#REF!</v>
      </c>
    </row>
    <row r="502" spans="1:17" s="49" customFormat="1">
      <c r="A502" s="84"/>
      <c r="B502" s="84"/>
      <c r="C502" s="84"/>
      <c r="D502" s="84"/>
      <c r="E502" s="94"/>
      <c r="F502" s="28">
        <v>81</v>
      </c>
      <c r="G502" s="28" t="s">
        <v>15</v>
      </c>
      <c r="H502" s="30" t="s">
        <v>12</v>
      </c>
      <c r="I502" s="59">
        <v>77250</v>
      </c>
      <c r="J502" s="236" t="e">
        <f>VLOOKUP(K502,#REF!,2,0)</f>
        <v>#REF!</v>
      </c>
      <c r="K502" s="5" t="str">
        <f t="shared" si="31"/>
        <v>81 1 00 77250</v>
      </c>
      <c r="L502" s="252" t="e">
        <f>VLOOKUP(O502,#REF!,2,0)</f>
        <v>#REF!</v>
      </c>
      <c r="M502" s="5"/>
      <c r="N502" s="6"/>
      <c r="O502" s="22" t="s">
        <v>1496</v>
      </c>
      <c r="P502" s="7" t="b">
        <f t="shared" si="33"/>
        <v>1</v>
      </c>
      <c r="Q502" s="7" t="e">
        <f t="shared" si="34"/>
        <v>#REF!</v>
      </c>
    </row>
    <row r="503" spans="1:17" s="49" customFormat="1" ht="45">
      <c r="A503" s="78">
        <v>82</v>
      </c>
      <c r="B503" s="78">
        <v>0</v>
      </c>
      <c r="C503" s="78" t="s">
        <v>9</v>
      </c>
      <c r="D503" s="80" t="s">
        <v>1155</v>
      </c>
      <c r="E503" s="95" t="s">
        <v>1156</v>
      </c>
      <c r="F503" s="23">
        <v>82</v>
      </c>
      <c r="G503" s="23">
        <v>0</v>
      </c>
      <c r="H503" s="9" t="s">
        <v>12</v>
      </c>
      <c r="I503" s="9" t="s">
        <v>13</v>
      </c>
      <c r="J503" s="163" t="e">
        <f>VLOOKUP(K503,#REF!,2,0)</f>
        <v>#REF!</v>
      </c>
      <c r="K503" s="5" t="str">
        <f t="shared" si="31"/>
        <v>82 0 00 00000</v>
      </c>
      <c r="L503" s="252" t="e">
        <f>VLOOKUP(O503,#REF!,2,0)</f>
        <v>#REF!</v>
      </c>
      <c r="M503" s="5"/>
      <c r="N503" s="6"/>
      <c r="O503" s="22" t="s">
        <v>1157</v>
      </c>
      <c r="P503" s="7" t="b">
        <f t="shared" si="33"/>
        <v>1</v>
      </c>
      <c r="Q503" s="7" t="e">
        <f t="shared" si="34"/>
        <v>#REF!</v>
      </c>
    </row>
    <row r="504" spans="1:17" s="49" customFormat="1" ht="37.5">
      <c r="A504" s="81">
        <v>82</v>
      </c>
      <c r="B504" s="81" t="s">
        <v>15</v>
      </c>
      <c r="C504" s="82">
        <v>0</v>
      </c>
      <c r="D504" s="83" t="s">
        <v>1158</v>
      </c>
      <c r="E504" s="96" t="s">
        <v>1159</v>
      </c>
      <c r="F504" s="24">
        <v>82</v>
      </c>
      <c r="G504" s="24" t="s">
        <v>15</v>
      </c>
      <c r="H504" s="25" t="s">
        <v>12</v>
      </c>
      <c r="I504" s="25" t="s">
        <v>13</v>
      </c>
      <c r="J504" s="170" t="e">
        <f>VLOOKUP(K504,#REF!,2,0)</f>
        <v>#REF!</v>
      </c>
      <c r="K504" s="5" t="str">
        <f t="shared" si="31"/>
        <v>82 1 00 00000</v>
      </c>
      <c r="L504" s="252" t="e">
        <f>VLOOKUP(O504,#REF!,2,0)</f>
        <v>#REF!</v>
      </c>
      <c r="M504" s="5"/>
      <c r="N504" s="6"/>
      <c r="O504" s="22" t="s">
        <v>1160</v>
      </c>
      <c r="P504" s="7" t="b">
        <f t="shared" si="33"/>
        <v>1</v>
      </c>
      <c r="Q504" s="7" t="e">
        <f t="shared" si="34"/>
        <v>#REF!</v>
      </c>
    </row>
    <row r="505" spans="1:17" ht="37.5">
      <c r="A505" s="84">
        <v>82</v>
      </c>
      <c r="B505" s="84" t="s">
        <v>15</v>
      </c>
      <c r="C505" s="84" t="s">
        <v>964</v>
      </c>
      <c r="D505" s="84" t="s">
        <v>1161</v>
      </c>
      <c r="E505" s="94" t="s">
        <v>942</v>
      </c>
      <c r="F505" s="28">
        <v>82</v>
      </c>
      <c r="G505" s="28" t="s">
        <v>15</v>
      </c>
      <c r="H505" s="30" t="s">
        <v>12</v>
      </c>
      <c r="I505" s="59">
        <v>10010</v>
      </c>
      <c r="J505" s="236" t="e">
        <f>VLOOKUP(K505,#REF!,2,0)</f>
        <v>#REF!</v>
      </c>
      <c r="K505" s="5" t="str">
        <f t="shared" si="31"/>
        <v>82 1 00 10010</v>
      </c>
      <c r="L505" s="252" t="e">
        <f>VLOOKUP(O505,#REF!,2,0)</f>
        <v>#REF!</v>
      </c>
      <c r="O505" s="22" t="s">
        <v>1162</v>
      </c>
      <c r="P505" s="7" t="b">
        <f t="shared" si="33"/>
        <v>1</v>
      </c>
      <c r="Q505" s="7" t="e">
        <f t="shared" si="34"/>
        <v>#REF!</v>
      </c>
    </row>
    <row r="506" spans="1:17" ht="37.5">
      <c r="A506" s="84">
        <v>82</v>
      </c>
      <c r="B506" s="84" t="s">
        <v>15</v>
      </c>
      <c r="C506" s="84" t="s">
        <v>967</v>
      </c>
      <c r="D506" s="84" t="s">
        <v>1163</v>
      </c>
      <c r="E506" s="94" t="s">
        <v>945</v>
      </c>
      <c r="F506" s="28">
        <v>82</v>
      </c>
      <c r="G506" s="28" t="s">
        <v>15</v>
      </c>
      <c r="H506" s="30" t="s">
        <v>12</v>
      </c>
      <c r="I506" s="59">
        <v>10020</v>
      </c>
      <c r="J506" s="236" t="e">
        <f>VLOOKUP(K506,#REF!,2,0)</f>
        <v>#REF!</v>
      </c>
      <c r="K506" s="5" t="str">
        <f t="shared" si="31"/>
        <v>82 1 00 10020</v>
      </c>
      <c r="L506" s="252" t="e">
        <f>VLOOKUP(O506,#REF!,2,0)</f>
        <v>#REF!</v>
      </c>
      <c r="O506" s="22" t="s">
        <v>1164</v>
      </c>
      <c r="P506" s="7" t="b">
        <f t="shared" si="33"/>
        <v>1</v>
      </c>
      <c r="Q506" s="7" t="e">
        <f t="shared" si="34"/>
        <v>#REF!</v>
      </c>
    </row>
    <row r="507" spans="1:17">
      <c r="A507" s="84"/>
      <c r="B507" s="84"/>
      <c r="C507" s="84"/>
      <c r="D507" s="84"/>
      <c r="E507" s="94"/>
      <c r="F507" s="28">
        <v>82</v>
      </c>
      <c r="G507" s="28" t="s">
        <v>15</v>
      </c>
      <c r="H507" s="30" t="s">
        <v>12</v>
      </c>
      <c r="I507" s="59">
        <v>20050</v>
      </c>
      <c r="J507" s="236" t="e">
        <f>VLOOKUP(K507,#REF!,2,0)</f>
        <v>#REF!</v>
      </c>
      <c r="K507" s="5" t="str">
        <f t="shared" si="31"/>
        <v>82 1 00 20050</v>
      </c>
      <c r="L507" s="252" t="e">
        <f>VLOOKUP(O507,#REF!,2,0)</f>
        <v>#REF!</v>
      </c>
      <c r="O507" s="22" t="s">
        <v>1497</v>
      </c>
      <c r="P507" s="7" t="b">
        <f t="shared" si="33"/>
        <v>1</v>
      </c>
      <c r="Q507" s="7" t="e">
        <f t="shared" si="34"/>
        <v>#REF!</v>
      </c>
    </row>
    <row r="508" spans="1:17" ht="112.5">
      <c r="A508" s="84">
        <v>82</v>
      </c>
      <c r="B508" s="84" t="s">
        <v>15</v>
      </c>
      <c r="C508" s="84" t="s">
        <v>1065</v>
      </c>
      <c r="D508" s="84" t="s">
        <v>1165</v>
      </c>
      <c r="E508" s="94" t="s">
        <v>1067</v>
      </c>
      <c r="F508" s="28">
        <v>82</v>
      </c>
      <c r="G508" s="28" t="s">
        <v>15</v>
      </c>
      <c r="H508" s="30" t="s">
        <v>12</v>
      </c>
      <c r="I508" s="59">
        <v>76200</v>
      </c>
      <c r="J508" s="236" t="e">
        <f>VLOOKUP(K508,#REF!,2,0)</f>
        <v>#REF!</v>
      </c>
      <c r="K508" s="5" t="str">
        <f t="shared" si="31"/>
        <v>82 1 00 76200</v>
      </c>
      <c r="L508" s="252" t="e">
        <f>VLOOKUP(O508,#REF!,2,0)</f>
        <v>#REF!</v>
      </c>
      <c r="O508" s="22" t="s">
        <v>1166</v>
      </c>
      <c r="P508" s="7" t="b">
        <f t="shared" si="33"/>
        <v>1</v>
      </c>
      <c r="Q508" s="7" t="e">
        <f t="shared" si="34"/>
        <v>#REF!</v>
      </c>
    </row>
    <row r="509" spans="1:17" s="4" customFormat="1" ht="112.5">
      <c r="A509" s="84">
        <v>82</v>
      </c>
      <c r="B509" s="84" t="s">
        <v>15</v>
      </c>
      <c r="C509" s="84" t="s">
        <v>989</v>
      </c>
      <c r="D509" s="84" t="s">
        <v>1167</v>
      </c>
      <c r="E509" s="94" t="s">
        <v>991</v>
      </c>
      <c r="F509" s="28">
        <v>82</v>
      </c>
      <c r="G509" s="28" t="s">
        <v>15</v>
      </c>
      <c r="H509" s="30" t="s">
        <v>12</v>
      </c>
      <c r="I509" s="59">
        <v>76360</v>
      </c>
      <c r="J509" s="236" t="e">
        <f>VLOOKUP(K509,#REF!,2,0)</f>
        <v>#REF!</v>
      </c>
      <c r="K509" s="5" t="str">
        <f t="shared" si="31"/>
        <v>82 1 00 76360</v>
      </c>
      <c r="L509" s="252" t="e">
        <f>VLOOKUP(O509,#REF!,2,0)</f>
        <v>#REF!</v>
      </c>
      <c r="M509" s="5"/>
      <c r="N509" s="6"/>
      <c r="O509" s="22" t="s">
        <v>1168</v>
      </c>
      <c r="P509" s="7" t="b">
        <f t="shared" si="33"/>
        <v>1</v>
      </c>
      <c r="Q509" s="7" t="e">
        <f t="shared" si="34"/>
        <v>#REF!</v>
      </c>
    </row>
    <row r="510" spans="1:17" s="4" customFormat="1">
      <c r="A510" s="81">
        <v>82</v>
      </c>
      <c r="B510" s="81" t="s">
        <v>94</v>
      </c>
      <c r="C510" s="82">
        <v>0</v>
      </c>
      <c r="D510" s="83" t="s">
        <v>1169</v>
      </c>
      <c r="E510" s="96" t="s">
        <v>1023</v>
      </c>
      <c r="F510" s="24">
        <v>82</v>
      </c>
      <c r="G510" s="24" t="s">
        <v>94</v>
      </c>
      <c r="H510" s="25" t="s">
        <v>12</v>
      </c>
      <c r="I510" s="25" t="s">
        <v>13</v>
      </c>
      <c r="J510" s="170" t="e">
        <f>VLOOKUP(K510,#REF!,2,0)</f>
        <v>#REF!</v>
      </c>
      <c r="K510" s="5" t="str">
        <f t="shared" si="31"/>
        <v>82 2 00 00000</v>
      </c>
      <c r="L510" s="252" t="e">
        <f>VLOOKUP(O510,#REF!,2,0)</f>
        <v>#REF!</v>
      </c>
      <c r="M510" s="5"/>
      <c r="N510" s="6"/>
      <c r="O510" s="12" t="s">
        <v>1170</v>
      </c>
      <c r="P510" s="7" t="b">
        <f t="shared" si="33"/>
        <v>1</v>
      </c>
      <c r="Q510" s="7" t="e">
        <f t="shared" si="34"/>
        <v>#REF!</v>
      </c>
    </row>
    <row r="511" spans="1:17" s="4" customFormat="1">
      <c r="A511" s="67"/>
      <c r="B511" s="67"/>
      <c r="C511" s="143"/>
      <c r="D511" s="238"/>
      <c r="E511" s="239"/>
      <c r="F511" s="28">
        <v>82</v>
      </c>
      <c r="G511" s="28" t="s">
        <v>94</v>
      </c>
      <c r="H511" s="30" t="s">
        <v>12</v>
      </c>
      <c r="I511" s="15" t="s">
        <v>379</v>
      </c>
      <c r="J511" s="240" t="e">
        <f>VLOOKUP(K511,#REF!,2,0)</f>
        <v>#REF!</v>
      </c>
      <c r="K511" s="5" t="str">
        <f t="shared" si="31"/>
        <v>82 2 00 20200</v>
      </c>
      <c r="L511" s="252" t="e">
        <f>VLOOKUP(O511,#REF!,2,0)</f>
        <v>#REF!</v>
      </c>
      <c r="M511" s="5"/>
      <c r="N511" s="6"/>
      <c r="O511" s="22" t="s">
        <v>1498</v>
      </c>
      <c r="P511" s="7" t="b">
        <f t="shared" si="33"/>
        <v>1</v>
      </c>
      <c r="Q511" s="7" t="e">
        <f t="shared" si="34"/>
        <v>#REF!</v>
      </c>
    </row>
    <row r="512" spans="1:17" s="4" customFormat="1" ht="93.75">
      <c r="A512" s="84">
        <v>82</v>
      </c>
      <c r="B512" s="84" t="s">
        <v>94</v>
      </c>
      <c r="C512" s="84" t="s">
        <v>1025</v>
      </c>
      <c r="D512" s="84" t="s">
        <v>1171</v>
      </c>
      <c r="E512" s="94" t="s">
        <v>1027</v>
      </c>
      <c r="F512" s="28">
        <v>82</v>
      </c>
      <c r="G512" s="28" t="s">
        <v>94</v>
      </c>
      <c r="H512" s="30" t="s">
        <v>12</v>
      </c>
      <c r="I512" s="59">
        <v>21120</v>
      </c>
      <c r="J512" s="236" t="e">
        <f>VLOOKUP(K512,#REF!,2,0)</f>
        <v>#REF!</v>
      </c>
      <c r="K512" s="5" t="str">
        <f t="shared" si="31"/>
        <v>82 2 00 21120</v>
      </c>
      <c r="L512" s="252" t="e">
        <f>VLOOKUP(O512,#REF!,2,0)</f>
        <v>#REF!</v>
      </c>
      <c r="M512" s="5"/>
      <c r="N512" s="6"/>
      <c r="O512" s="22" t="s">
        <v>1172</v>
      </c>
      <c r="P512" s="7" t="b">
        <f t="shared" si="33"/>
        <v>1</v>
      </c>
      <c r="Q512" s="7" t="e">
        <f t="shared" si="34"/>
        <v>#REF!</v>
      </c>
    </row>
    <row r="513" spans="1:17" s="4" customFormat="1">
      <c r="A513" s="84"/>
      <c r="B513" s="84"/>
      <c r="C513" s="84"/>
      <c r="D513" s="84"/>
      <c r="E513" s="94"/>
      <c r="F513" s="28" t="s">
        <v>1173</v>
      </c>
      <c r="G513" s="28" t="s">
        <v>94</v>
      </c>
      <c r="H513" s="30" t="s">
        <v>12</v>
      </c>
      <c r="I513" s="59">
        <v>21270</v>
      </c>
      <c r="J513" s="236" t="e">
        <f>VLOOKUP(K513,#REF!,2,0)</f>
        <v>#REF!</v>
      </c>
      <c r="K513" s="5" t="str">
        <f t="shared" si="31"/>
        <v>82 2 00 21270</v>
      </c>
      <c r="L513" s="252" t="e">
        <f>VLOOKUP(O513,#REF!,2,0)</f>
        <v>#REF!</v>
      </c>
      <c r="M513" s="5"/>
      <c r="N513" s="6"/>
      <c r="O513" s="22" t="s">
        <v>1499</v>
      </c>
      <c r="P513" s="7" t="b">
        <f t="shared" si="33"/>
        <v>1</v>
      </c>
      <c r="Q513" s="7" t="e">
        <f t="shared" si="34"/>
        <v>#REF!</v>
      </c>
    </row>
    <row r="514" spans="1:17" s="4" customFormat="1" ht="45">
      <c r="A514" s="78">
        <v>83</v>
      </c>
      <c r="B514" s="78">
        <v>0</v>
      </c>
      <c r="C514" s="78" t="s">
        <v>9</v>
      </c>
      <c r="D514" s="80" t="s">
        <v>1174</v>
      </c>
      <c r="E514" s="95" t="s">
        <v>1175</v>
      </c>
      <c r="F514" s="23">
        <v>83</v>
      </c>
      <c r="G514" s="23">
        <v>0</v>
      </c>
      <c r="H514" s="9" t="s">
        <v>12</v>
      </c>
      <c r="I514" s="9" t="s">
        <v>13</v>
      </c>
      <c r="J514" s="163" t="e">
        <f>VLOOKUP(K514,#REF!,2,0)</f>
        <v>#REF!</v>
      </c>
      <c r="K514" s="5" t="str">
        <f t="shared" si="31"/>
        <v>83 0 00 00000</v>
      </c>
      <c r="L514" s="252" t="e">
        <f>VLOOKUP(O514,#REF!,2,0)</f>
        <v>#REF!</v>
      </c>
      <c r="M514" s="5"/>
      <c r="N514" s="6"/>
      <c r="O514" s="11" t="s">
        <v>1176</v>
      </c>
      <c r="P514" s="7" t="b">
        <f t="shared" si="33"/>
        <v>1</v>
      </c>
      <c r="Q514" s="7" t="e">
        <f t="shared" si="34"/>
        <v>#REF!</v>
      </c>
    </row>
    <row r="515" spans="1:17" s="4" customFormat="1" ht="37.5">
      <c r="A515" s="81">
        <v>83</v>
      </c>
      <c r="B515" s="81" t="s">
        <v>15</v>
      </c>
      <c r="C515" s="82">
        <v>0</v>
      </c>
      <c r="D515" s="83" t="s">
        <v>1177</v>
      </c>
      <c r="E515" s="96" t="s">
        <v>1178</v>
      </c>
      <c r="F515" s="24">
        <v>83</v>
      </c>
      <c r="G515" s="24" t="s">
        <v>15</v>
      </c>
      <c r="H515" s="25" t="s">
        <v>12</v>
      </c>
      <c r="I515" s="25" t="s">
        <v>13</v>
      </c>
      <c r="J515" s="170" t="e">
        <f>VLOOKUP(K515,#REF!,2,0)</f>
        <v>#REF!</v>
      </c>
      <c r="K515" s="5" t="str">
        <f t="shared" si="31"/>
        <v>83 1 00 00000</v>
      </c>
      <c r="L515" s="252" t="e">
        <f>VLOOKUP(O515,#REF!,2,0)</f>
        <v>#REF!</v>
      </c>
      <c r="M515" s="5"/>
      <c r="N515" s="6"/>
      <c r="O515" s="12" t="s">
        <v>1179</v>
      </c>
      <c r="P515" s="7" t="b">
        <f t="shared" si="33"/>
        <v>1</v>
      </c>
      <c r="Q515" s="7" t="e">
        <f t="shared" si="34"/>
        <v>#REF!</v>
      </c>
    </row>
    <row r="516" spans="1:17" s="4" customFormat="1" ht="37.5">
      <c r="A516" s="84">
        <v>83</v>
      </c>
      <c r="B516" s="84" t="s">
        <v>15</v>
      </c>
      <c r="C516" s="84" t="s">
        <v>964</v>
      </c>
      <c r="D516" s="84" t="s">
        <v>1180</v>
      </c>
      <c r="E516" s="94" t="s">
        <v>942</v>
      </c>
      <c r="F516" s="28">
        <v>83</v>
      </c>
      <c r="G516" s="28" t="s">
        <v>15</v>
      </c>
      <c r="H516" s="30" t="s">
        <v>12</v>
      </c>
      <c r="I516" s="59">
        <v>10010</v>
      </c>
      <c r="J516" s="236" t="e">
        <f>VLOOKUP(K516,#REF!,2,0)</f>
        <v>#REF!</v>
      </c>
      <c r="K516" s="5" t="str">
        <f t="shared" si="31"/>
        <v>83 1 00 10010</v>
      </c>
      <c r="L516" s="252" t="e">
        <f>VLOOKUP(O516,#REF!,2,0)</f>
        <v>#REF!</v>
      </c>
      <c r="M516" s="5"/>
      <c r="N516" s="6"/>
      <c r="O516" s="22" t="s">
        <v>1181</v>
      </c>
      <c r="P516" s="7" t="b">
        <f t="shared" si="33"/>
        <v>1</v>
      </c>
      <c r="Q516" s="7" t="e">
        <f t="shared" si="34"/>
        <v>#REF!</v>
      </c>
    </row>
    <row r="517" spans="1:17" s="4" customFormat="1" ht="37.5">
      <c r="A517" s="84">
        <v>83</v>
      </c>
      <c r="B517" s="84" t="s">
        <v>15</v>
      </c>
      <c r="C517" s="84" t="s">
        <v>967</v>
      </c>
      <c r="D517" s="84" t="s">
        <v>1182</v>
      </c>
      <c r="E517" s="94" t="s">
        <v>945</v>
      </c>
      <c r="F517" s="28">
        <v>83</v>
      </c>
      <c r="G517" s="28" t="s">
        <v>15</v>
      </c>
      <c r="H517" s="30" t="s">
        <v>12</v>
      </c>
      <c r="I517" s="59">
        <v>10020</v>
      </c>
      <c r="J517" s="236" t="e">
        <f>VLOOKUP(K517,#REF!,2,0)</f>
        <v>#REF!</v>
      </c>
      <c r="K517" s="5" t="str">
        <f t="shared" si="31"/>
        <v>83 1 00 10020</v>
      </c>
      <c r="L517" s="252" t="e">
        <f>VLOOKUP(O517,#REF!,2,0)</f>
        <v>#REF!</v>
      </c>
      <c r="M517" s="5"/>
      <c r="N517" s="6"/>
      <c r="O517" s="61" t="s">
        <v>1183</v>
      </c>
      <c r="P517" s="7" t="b">
        <f t="shared" ref="P517:P548" si="35">K517=O517</f>
        <v>1</v>
      </c>
      <c r="Q517" s="7" t="e">
        <f t="shared" si="34"/>
        <v>#REF!</v>
      </c>
    </row>
    <row r="518" spans="1:17" s="4" customFormat="1">
      <c r="A518" s="84" t="s">
        <v>1184</v>
      </c>
      <c r="B518" s="84" t="s">
        <v>15</v>
      </c>
      <c r="C518" s="84" t="s">
        <v>1185</v>
      </c>
      <c r="D518" s="84" t="s">
        <v>1186</v>
      </c>
      <c r="E518" s="94" t="s">
        <v>666</v>
      </c>
      <c r="F518" s="28" t="s">
        <v>1184</v>
      </c>
      <c r="G518" s="28" t="s">
        <v>15</v>
      </c>
      <c r="H518" s="30" t="s">
        <v>12</v>
      </c>
      <c r="I518" s="59">
        <v>20050</v>
      </c>
      <c r="J518" s="236" t="e">
        <f>VLOOKUP(K518,#REF!,2,0)</f>
        <v>#REF!</v>
      </c>
      <c r="K518" s="5" t="str">
        <f t="shared" si="31"/>
        <v>83 1 00 20050</v>
      </c>
      <c r="L518" s="252" t="e">
        <f>VLOOKUP(O518,#REF!,2,0)</f>
        <v>#REF!</v>
      </c>
      <c r="M518" s="5"/>
      <c r="N518" s="6"/>
      <c r="O518" s="61" t="s">
        <v>1187</v>
      </c>
      <c r="P518" s="7" t="b">
        <f t="shared" si="35"/>
        <v>1</v>
      </c>
      <c r="Q518" s="7" t="e">
        <f t="shared" si="34"/>
        <v>#REF!</v>
      </c>
    </row>
    <row r="519" spans="1:17" s="4" customFormat="1">
      <c r="A519" s="84"/>
      <c r="B519" s="84"/>
      <c r="C519" s="84"/>
      <c r="D519" s="84"/>
      <c r="E519" s="94"/>
      <c r="F519" s="28" t="s">
        <v>1184</v>
      </c>
      <c r="G519" s="28" t="s">
        <v>15</v>
      </c>
      <c r="H519" s="30" t="s">
        <v>12</v>
      </c>
      <c r="I519" s="59">
        <v>21040</v>
      </c>
      <c r="J519" s="236" t="e">
        <f>VLOOKUP(K519,#REF!,2,0)</f>
        <v>#REF!</v>
      </c>
      <c r="K519" s="5" t="str">
        <f t="shared" si="31"/>
        <v>83 1 00 21040</v>
      </c>
      <c r="L519" s="252" t="e">
        <f>VLOOKUP(O519,#REF!,2,0)</f>
        <v>#REF!</v>
      </c>
      <c r="M519" s="5"/>
      <c r="N519" s="6"/>
      <c r="O519" s="22" t="s">
        <v>1501</v>
      </c>
      <c r="P519" s="7" t="b">
        <f t="shared" si="35"/>
        <v>1</v>
      </c>
      <c r="Q519" s="7" t="e">
        <f t="shared" si="34"/>
        <v>#REF!</v>
      </c>
    </row>
    <row r="520" spans="1:17" s="4" customFormat="1">
      <c r="A520" s="81">
        <v>83</v>
      </c>
      <c r="B520" s="81" t="s">
        <v>94</v>
      </c>
      <c r="C520" s="82">
        <v>0</v>
      </c>
      <c r="D520" s="83" t="s">
        <v>1188</v>
      </c>
      <c r="E520" s="96" t="s">
        <v>1023</v>
      </c>
      <c r="F520" s="24">
        <v>83</v>
      </c>
      <c r="G520" s="24" t="s">
        <v>94</v>
      </c>
      <c r="H520" s="25" t="s">
        <v>12</v>
      </c>
      <c r="I520" s="25" t="s">
        <v>13</v>
      </c>
      <c r="J520" s="170" t="e">
        <f>VLOOKUP(K520,#REF!,2,0)</f>
        <v>#REF!</v>
      </c>
      <c r="K520" s="5" t="str">
        <f t="shared" si="31"/>
        <v>83 2 00 00000</v>
      </c>
      <c r="L520" s="252" t="e">
        <f>VLOOKUP(O520,#REF!,2,0)</f>
        <v>#REF!</v>
      </c>
      <c r="M520" s="5"/>
      <c r="N520" s="6"/>
      <c r="O520" s="12" t="s">
        <v>1189</v>
      </c>
      <c r="P520" s="7" t="b">
        <f t="shared" si="35"/>
        <v>1</v>
      </c>
      <c r="Q520" s="7" t="e">
        <f t="shared" si="34"/>
        <v>#REF!</v>
      </c>
    </row>
    <row r="521" spans="1:17" s="4" customFormat="1">
      <c r="A521" s="67"/>
      <c r="B521" s="67"/>
      <c r="C521" s="143"/>
      <c r="D521" s="238"/>
      <c r="E521" s="239"/>
      <c r="F521" s="28" t="s">
        <v>1184</v>
      </c>
      <c r="G521" s="28" t="s">
        <v>94</v>
      </c>
      <c r="H521" s="30" t="s">
        <v>12</v>
      </c>
      <c r="I521" s="15" t="s">
        <v>1597</v>
      </c>
      <c r="J521" s="166" t="e">
        <f>VLOOKUP(K521,#REF!,2,0)</f>
        <v>#REF!</v>
      </c>
      <c r="K521" s="5" t="str">
        <f t="shared" si="31"/>
        <v>83 2 00 20930</v>
      </c>
      <c r="L521" s="252" t="e">
        <f>VLOOKUP(O521,#REF!,2,0)</f>
        <v>#REF!</v>
      </c>
      <c r="M521" s="5"/>
      <c r="N521" s="6"/>
      <c r="O521" s="111" t="s">
        <v>1503</v>
      </c>
      <c r="P521" s="7" t="b">
        <f t="shared" si="35"/>
        <v>1</v>
      </c>
      <c r="Q521" s="7" t="e">
        <f t="shared" ref="Q521:Q551" si="36">J521=L521</f>
        <v>#REF!</v>
      </c>
    </row>
    <row r="522" spans="1:17" s="4" customFormat="1">
      <c r="A522" s="67"/>
      <c r="B522" s="67"/>
      <c r="C522" s="143"/>
      <c r="D522" s="238"/>
      <c r="E522" s="239"/>
      <c r="F522" s="28" t="s">
        <v>1184</v>
      </c>
      <c r="G522" s="28" t="s">
        <v>94</v>
      </c>
      <c r="H522" s="30" t="s">
        <v>12</v>
      </c>
      <c r="I522" s="15" t="s">
        <v>1598</v>
      </c>
      <c r="J522" s="166" t="e">
        <f>VLOOKUP(K522,#REF!,2,0)</f>
        <v>#REF!</v>
      </c>
      <c r="K522" s="5" t="str">
        <f t="shared" si="31"/>
        <v>83 2 00 20940</v>
      </c>
      <c r="L522" s="252" t="e">
        <f>VLOOKUP(O522,#REF!,2,0)</f>
        <v>#REF!</v>
      </c>
      <c r="M522" s="5"/>
      <c r="N522" s="6"/>
      <c r="O522" s="132" t="s">
        <v>1505</v>
      </c>
      <c r="P522" s="7" t="b">
        <f t="shared" si="35"/>
        <v>1</v>
      </c>
      <c r="Q522" s="7" t="e">
        <f t="shared" si="36"/>
        <v>#REF!</v>
      </c>
    </row>
    <row r="523" spans="1:17" s="4" customFormat="1">
      <c r="A523" s="84">
        <v>83</v>
      </c>
      <c r="B523" s="84">
        <v>2</v>
      </c>
      <c r="C523" s="84">
        <v>2095</v>
      </c>
      <c r="D523" s="84" t="str">
        <f t="shared" ref="D523" si="37">CONCATENATE(TEXT(A523,"00")," ",B523," ",C523)</f>
        <v>83 2 2095</v>
      </c>
      <c r="E523" s="94" t="s">
        <v>1190</v>
      </c>
      <c r="F523" s="28" t="s">
        <v>1184</v>
      </c>
      <c r="G523" s="28" t="s">
        <v>94</v>
      </c>
      <c r="H523" s="30" t="s">
        <v>12</v>
      </c>
      <c r="I523" s="59">
        <v>20950</v>
      </c>
      <c r="J523" s="236" t="e">
        <f>VLOOKUP(K523,#REF!,2,0)</f>
        <v>#REF!</v>
      </c>
      <c r="K523" s="5" t="str">
        <f t="shared" si="31"/>
        <v>83 2 00 20950</v>
      </c>
      <c r="L523" s="252" t="e">
        <f>VLOOKUP(O523,#REF!,2,0)</f>
        <v>#REF!</v>
      </c>
      <c r="M523" s="5"/>
      <c r="N523" s="6"/>
      <c r="O523" s="132"/>
      <c r="P523" s="7" t="b">
        <f t="shared" si="35"/>
        <v>0</v>
      </c>
      <c r="Q523" s="7" t="e">
        <f t="shared" si="36"/>
        <v>#REF!</v>
      </c>
    </row>
    <row r="524" spans="1:17" s="4" customFormat="1">
      <c r="A524" s="84"/>
      <c r="B524" s="84"/>
      <c r="C524" s="84"/>
      <c r="D524" s="84"/>
      <c r="E524" s="94"/>
      <c r="F524" s="28" t="s">
        <v>1184</v>
      </c>
      <c r="G524" s="28" t="s">
        <v>94</v>
      </c>
      <c r="H524" s="30" t="s">
        <v>12</v>
      </c>
      <c r="I524" s="59">
        <v>21120</v>
      </c>
      <c r="J524" s="236" t="e">
        <f>VLOOKUP(K524,#REF!,2,0)</f>
        <v>#REF!</v>
      </c>
      <c r="K524" s="5" t="str">
        <f t="shared" si="31"/>
        <v>83 2 00 21120</v>
      </c>
      <c r="L524" s="252" t="e">
        <f>VLOOKUP(O524,#REF!,2,0)</f>
        <v>#REF!</v>
      </c>
      <c r="M524" s="5"/>
      <c r="N524" s="6"/>
      <c r="O524" s="22" t="s">
        <v>1193</v>
      </c>
      <c r="P524" s="7" t="b">
        <f t="shared" si="35"/>
        <v>1</v>
      </c>
      <c r="Q524" s="7" t="e">
        <f t="shared" si="36"/>
        <v>#REF!</v>
      </c>
    </row>
    <row r="525" spans="1:17" s="4" customFormat="1">
      <c r="A525" s="84"/>
      <c r="B525" s="84"/>
      <c r="C525" s="84"/>
      <c r="D525" s="84"/>
      <c r="E525" s="94"/>
      <c r="F525" s="28" t="s">
        <v>1184</v>
      </c>
      <c r="G525" s="28" t="s">
        <v>94</v>
      </c>
      <c r="H525" s="30" t="s">
        <v>12</v>
      </c>
      <c r="I525" s="59">
        <v>21310</v>
      </c>
      <c r="J525" s="236" t="e">
        <f>VLOOKUP(K525,#REF!,2,0)</f>
        <v>#REF!</v>
      </c>
      <c r="K525" s="5" t="str">
        <f t="shared" si="31"/>
        <v>83 2 00 21310</v>
      </c>
      <c r="L525" s="252" t="e">
        <f>VLOOKUP(O525,#REF!,2,0)</f>
        <v>#REF!</v>
      </c>
      <c r="M525" s="5"/>
      <c r="N525" s="6"/>
      <c r="O525" s="22" t="s">
        <v>1509</v>
      </c>
      <c r="P525" s="7" t="b">
        <f t="shared" si="35"/>
        <v>1</v>
      </c>
      <c r="Q525" s="7" t="e">
        <f t="shared" si="36"/>
        <v>#REF!</v>
      </c>
    </row>
    <row r="526" spans="1:17" s="4" customFormat="1">
      <c r="A526" s="84"/>
      <c r="B526" s="84"/>
      <c r="C526" s="84"/>
      <c r="D526" s="84"/>
      <c r="E526" s="94"/>
      <c r="F526" s="28" t="s">
        <v>1184</v>
      </c>
      <c r="G526" s="28" t="s">
        <v>94</v>
      </c>
      <c r="H526" s="30" t="s">
        <v>12</v>
      </c>
      <c r="I526" s="59">
        <v>21320</v>
      </c>
      <c r="J526" s="236" t="e">
        <f>VLOOKUP(K526,#REF!,2,0)</f>
        <v>#REF!</v>
      </c>
      <c r="K526" s="5" t="str">
        <f t="shared" si="31"/>
        <v>83 2 00 21320</v>
      </c>
      <c r="L526" s="252" t="e">
        <f>VLOOKUP(O526,#REF!,2,0)</f>
        <v>#REF!</v>
      </c>
      <c r="M526" s="5"/>
      <c r="N526" s="6"/>
      <c r="O526" s="22" t="s">
        <v>1511</v>
      </c>
      <c r="P526" s="7" t="b">
        <f t="shared" si="35"/>
        <v>1</v>
      </c>
      <c r="Q526" s="7" t="e">
        <f t="shared" si="36"/>
        <v>#REF!</v>
      </c>
    </row>
    <row r="527" spans="1:17" s="4" customFormat="1" ht="45">
      <c r="A527" s="78">
        <v>84</v>
      </c>
      <c r="B527" s="78">
        <v>0</v>
      </c>
      <c r="C527" s="78" t="s">
        <v>9</v>
      </c>
      <c r="D527" s="80" t="s">
        <v>1194</v>
      </c>
      <c r="E527" s="95" t="s">
        <v>1195</v>
      </c>
      <c r="F527" s="23">
        <v>84</v>
      </c>
      <c r="G527" s="23">
        <v>0</v>
      </c>
      <c r="H527" s="9" t="s">
        <v>12</v>
      </c>
      <c r="I527" s="9" t="s">
        <v>13</v>
      </c>
      <c r="J527" s="163" t="e">
        <f>VLOOKUP(K527,#REF!,2,0)</f>
        <v>#REF!</v>
      </c>
      <c r="K527" s="5" t="str">
        <f t="shared" si="31"/>
        <v>84 0 00 00000</v>
      </c>
      <c r="L527" s="252" t="e">
        <f>VLOOKUP(O527,#REF!,2,0)</f>
        <v>#REF!</v>
      </c>
      <c r="M527" s="5"/>
      <c r="N527" s="6"/>
      <c r="O527" s="11" t="s">
        <v>1196</v>
      </c>
      <c r="P527" s="7" t="b">
        <f t="shared" si="35"/>
        <v>1</v>
      </c>
      <c r="Q527" s="7" t="e">
        <f t="shared" si="36"/>
        <v>#REF!</v>
      </c>
    </row>
    <row r="528" spans="1:17" s="4" customFormat="1" ht="37.5">
      <c r="A528" s="81">
        <v>84</v>
      </c>
      <c r="B528" s="81" t="s">
        <v>15</v>
      </c>
      <c r="C528" s="82">
        <v>0</v>
      </c>
      <c r="D528" s="83" t="s">
        <v>1197</v>
      </c>
      <c r="E528" s="96" t="s">
        <v>1198</v>
      </c>
      <c r="F528" s="24">
        <v>84</v>
      </c>
      <c r="G528" s="24" t="s">
        <v>15</v>
      </c>
      <c r="H528" s="25" t="s">
        <v>12</v>
      </c>
      <c r="I528" s="25" t="s">
        <v>13</v>
      </c>
      <c r="J528" s="170" t="e">
        <f>VLOOKUP(K528,#REF!,2,0)</f>
        <v>#REF!</v>
      </c>
      <c r="K528" s="5" t="str">
        <f t="shared" si="31"/>
        <v>84 1 00 00000</v>
      </c>
      <c r="L528" s="252" t="e">
        <f>VLOOKUP(O528,#REF!,2,0)</f>
        <v>#REF!</v>
      </c>
      <c r="M528" s="5"/>
      <c r="N528" s="6"/>
      <c r="O528" s="12" t="s">
        <v>1199</v>
      </c>
      <c r="P528" s="7" t="b">
        <f t="shared" si="35"/>
        <v>1</v>
      </c>
      <c r="Q528" s="7" t="e">
        <f t="shared" si="36"/>
        <v>#REF!</v>
      </c>
    </row>
    <row r="529" spans="1:17" s="4" customFormat="1" ht="37.5">
      <c r="A529" s="84">
        <v>84</v>
      </c>
      <c r="B529" s="84" t="s">
        <v>15</v>
      </c>
      <c r="C529" s="84" t="s">
        <v>964</v>
      </c>
      <c r="D529" s="84" t="s">
        <v>1200</v>
      </c>
      <c r="E529" s="94" t="s">
        <v>942</v>
      </c>
      <c r="F529" s="28">
        <v>84</v>
      </c>
      <c r="G529" s="28" t="s">
        <v>15</v>
      </c>
      <c r="H529" s="30" t="s">
        <v>12</v>
      </c>
      <c r="I529" s="59">
        <v>10010</v>
      </c>
      <c r="J529" s="236" t="e">
        <f>VLOOKUP(K529,#REF!,2,0)</f>
        <v>#REF!</v>
      </c>
      <c r="K529" s="5" t="str">
        <f t="shared" si="31"/>
        <v>84 1 00 10010</v>
      </c>
      <c r="L529" s="252" t="e">
        <f>VLOOKUP(O529,#REF!,2,0)</f>
        <v>#REF!</v>
      </c>
      <c r="M529" s="5"/>
      <c r="N529" s="6"/>
      <c r="O529" s="22" t="s">
        <v>1201</v>
      </c>
      <c r="P529" s="7" t="b">
        <f t="shared" si="35"/>
        <v>1</v>
      </c>
      <c r="Q529" s="7" t="e">
        <f t="shared" si="36"/>
        <v>#REF!</v>
      </c>
    </row>
    <row r="530" spans="1:17" s="4" customFormat="1" ht="37.5">
      <c r="A530" s="84">
        <v>84</v>
      </c>
      <c r="B530" s="84" t="s">
        <v>15</v>
      </c>
      <c r="C530" s="84" t="s">
        <v>967</v>
      </c>
      <c r="D530" s="84" t="s">
        <v>1202</v>
      </c>
      <c r="E530" s="94" t="s">
        <v>945</v>
      </c>
      <c r="F530" s="28">
        <v>84</v>
      </c>
      <c r="G530" s="28" t="s">
        <v>15</v>
      </c>
      <c r="H530" s="30" t="s">
        <v>12</v>
      </c>
      <c r="I530" s="59">
        <v>10020</v>
      </c>
      <c r="J530" s="236" t="e">
        <f>VLOOKUP(K530,#REF!,2,0)</f>
        <v>#REF!</v>
      </c>
      <c r="K530" s="5" t="str">
        <f t="shared" si="31"/>
        <v>84 1 00 10020</v>
      </c>
      <c r="L530" s="252" t="e">
        <f>VLOOKUP(O530,#REF!,2,0)</f>
        <v>#REF!</v>
      </c>
      <c r="M530" s="5"/>
      <c r="N530" s="6"/>
      <c r="O530" s="22" t="s">
        <v>1203</v>
      </c>
      <c r="P530" s="7" t="b">
        <f t="shared" si="35"/>
        <v>1</v>
      </c>
      <c r="Q530" s="7" t="e">
        <f t="shared" si="36"/>
        <v>#REF!</v>
      </c>
    </row>
    <row r="531" spans="1:17" s="4" customFormat="1">
      <c r="A531" s="84"/>
      <c r="B531" s="84"/>
      <c r="C531" s="84"/>
      <c r="D531" s="84"/>
      <c r="E531" s="94"/>
      <c r="F531" s="28">
        <v>84</v>
      </c>
      <c r="G531" s="28" t="s">
        <v>15</v>
      </c>
      <c r="H531" s="30" t="s">
        <v>12</v>
      </c>
      <c r="I531" s="59">
        <v>20050</v>
      </c>
      <c r="J531" s="236" t="e">
        <f>VLOOKUP(K531,#REF!,2,0)</f>
        <v>#REF!</v>
      </c>
      <c r="K531" s="5" t="str">
        <f t="shared" si="31"/>
        <v>84 1 00 20050</v>
      </c>
      <c r="L531" s="252" t="e">
        <f>VLOOKUP(O531,#REF!,2,0)</f>
        <v>#REF!</v>
      </c>
      <c r="M531" s="5"/>
      <c r="N531" s="6"/>
      <c r="O531" s="22" t="s">
        <v>1512</v>
      </c>
      <c r="P531" s="7" t="b">
        <f t="shared" si="35"/>
        <v>1</v>
      </c>
      <c r="Q531" s="7" t="e">
        <f t="shared" si="36"/>
        <v>#REF!</v>
      </c>
    </row>
    <row r="532" spans="1:17" s="4" customFormat="1" ht="37.5">
      <c r="A532" s="84">
        <v>84</v>
      </c>
      <c r="B532" s="84" t="s">
        <v>15</v>
      </c>
      <c r="C532" s="84" t="s">
        <v>1204</v>
      </c>
      <c r="D532" s="84" t="s">
        <v>1205</v>
      </c>
      <c r="E532" s="94" t="s">
        <v>1206</v>
      </c>
      <c r="F532" s="28">
        <v>84</v>
      </c>
      <c r="G532" s="28" t="s">
        <v>15</v>
      </c>
      <c r="H532" s="30" t="s">
        <v>12</v>
      </c>
      <c r="I532" s="59">
        <v>20740</v>
      </c>
      <c r="J532" s="236" t="e">
        <f>VLOOKUP(K532,#REF!,2,0)</f>
        <v>#REF!</v>
      </c>
      <c r="K532" s="5" t="str">
        <f t="shared" si="31"/>
        <v>84 1 00 20740</v>
      </c>
      <c r="L532" s="252" t="e">
        <f>VLOOKUP(O532,#REF!,2,0)</f>
        <v>#REF!</v>
      </c>
      <c r="M532" s="5"/>
      <c r="N532" s="6"/>
      <c r="O532" s="22" t="s">
        <v>1207</v>
      </c>
      <c r="P532" s="7" t="b">
        <f t="shared" si="35"/>
        <v>1</v>
      </c>
      <c r="Q532" s="7" t="e">
        <f t="shared" si="36"/>
        <v>#REF!</v>
      </c>
    </row>
    <row r="533" spans="1:17" s="4" customFormat="1">
      <c r="A533" s="81">
        <v>84</v>
      </c>
      <c r="B533" s="81" t="s">
        <v>94</v>
      </c>
      <c r="C533" s="82">
        <v>0</v>
      </c>
      <c r="D533" s="83" t="s">
        <v>1208</v>
      </c>
      <c r="E533" s="96" t="s">
        <v>1023</v>
      </c>
      <c r="F533" s="24">
        <v>84</v>
      </c>
      <c r="G533" s="24" t="s">
        <v>94</v>
      </c>
      <c r="H533" s="25" t="s">
        <v>12</v>
      </c>
      <c r="I533" s="25" t="s">
        <v>13</v>
      </c>
      <c r="J533" s="170" t="e">
        <f>VLOOKUP(K533,#REF!,2,0)</f>
        <v>#REF!</v>
      </c>
      <c r="K533" s="5" t="str">
        <f t="shared" si="31"/>
        <v>84 2 00 00000</v>
      </c>
      <c r="L533" s="252" t="e">
        <f>VLOOKUP(O533,#REF!,2,0)</f>
        <v>#REF!</v>
      </c>
      <c r="M533" s="5"/>
      <c r="N533" s="6"/>
      <c r="O533" s="12" t="s">
        <v>1209</v>
      </c>
      <c r="P533" s="7" t="b">
        <f t="shared" si="35"/>
        <v>1</v>
      </c>
      <c r="Q533" s="7" t="e">
        <f t="shared" si="36"/>
        <v>#REF!</v>
      </c>
    </row>
    <row r="534" spans="1:17" s="4" customFormat="1" ht="37.5">
      <c r="A534" s="84">
        <v>84</v>
      </c>
      <c r="B534" s="84" t="s">
        <v>94</v>
      </c>
      <c r="C534" s="84" t="s">
        <v>1210</v>
      </c>
      <c r="D534" s="84" t="s">
        <v>1211</v>
      </c>
      <c r="E534" s="94" t="s">
        <v>1212</v>
      </c>
      <c r="F534" s="28">
        <v>84</v>
      </c>
      <c r="G534" s="28" t="s">
        <v>94</v>
      </c>
      <c r="H534" s="30" t="s">
        <v>12</v>
      </c>
      <c r="I534" s="59">
        <v>21100</v>
      </c>
      <c r="J534" s="236" t="e">
        <f>VLOOKUP(K534,#REF!,2,0)</f>
        <v>#REF!</v>
      </c>
      <c r="K534" s="5" t="str">
        <f t="shared" si="31"/>
        <v>84 2 00 21100</v>
      </c>
      <c r="L534" s="252" t="e">
        <f>VLOOKUP(O534,#REF!,2,0)</f>
        <v>#REF!</v>
      </c>
      <c r="M534" s="5"/>
      <c r="N534" s="6"/>
      <c r="O534" s="22" t="s">
        <v>1213</v>
      </c>
      <c r="P534" s="7" t="b">
        <f t="shared" si="35"/>
        <v>1</v>
      </c>
      <c r="Q534" s="7" t="e">
        <f t="shared" si="36"/>
        <v>#REF!</v>
      </c>
    </row>
    <row r="535" spans="1:17" s="4" customFormat="1">
      <c r="A535" s="84">
        <v>84</v>
      </c>
      <c r="B535" s="84" t="s">
        <v>94</v>
      </c>
      <c r="C535" s="84" t="s">
        <v>1214</v>
      </c>
      <c r="D535" s="84" t="s">
        <v>1215</v>
      </c>
      <c r="E535" s="94" t="s">
        <v>1216</v>
      </c>
      <c r="F535" s="28">
        <v>84</v>
      </c>
      <c r="G535" s="28" t="s">
        <v>94</v>
      </c>
      <c r="H535" s="30" t="s">
        <v>12</v>
      </c>
      <c r="I535" s="59">
        <v>21210</v>
      </c>
      <c r="J535" s="236" t="e">
        <f>VLOOKUP(K535,#REF!,2,0)</f>
        <v>#REF!</v>
      </c>
      <c r="K535" s="5" t="str">
        <f t="shared" ref="K535:K551" si="38">CONCATENATE(F535," ",G535," ",H535," ",I535)</f>
        <v>84 2 00 21210</v>
      </c>
      <c r="L535" s="252" t="e">
        <f>VLOOKUP(O535,#REF!,2,0)</f>
        <v>#REF!</v>
      </c>
      <c r="M535" s="5"/>
      <c r="N535" s="6"/>
      <c r="O535" s="22" t="s">
        <v>1217</v>
      </c>
      <c r="P535" s="7" t="b">
        <f t="shared" si="35"/>
        <v>1</v>
      </c>
      <c r="Q535" s="7" t="e">
        <f t="shared" si="36"/>
        <v>#REF!</v>
      </c>
    </row>
    <row r="536" spans="1:17" s="4" customFormat="1" ht="67.5">
      <c r="A536" s="78">
        <v>85</v>
      </c>
      <c r="B536" s="78">
        <v>0</v>
      </c>
      <c r="C536" s="78" t="s">
        <v>9</v>
      </c>
      <c r="D536" s="80" t="s">
        <v>1218</v>
      </c>
      <c r="E536" s="95" t="s">
        <v>1219</v>
      </c>
      <c r="F536" s="23">
        <v>85</v>
      </c>
      <c r="G536" s="23">
        <v>0</v>
      </c>
      <c r="H536" s="9" t="s">
        <v>12</v>
      </c>
      <c r="I536" s="9" t="s">
        <v>13</v>
      </c>
      <c r="J536" s="163" t="e">
        <f>VLOOKUP(K536,#REF!,2,0)</f>
        <v>#REF!</v>
      </c>
      <c r="K536" s="5" t="str">
        <f t="shared" si="38"/>
        <v>85 0 00 00000</v>
      </c>
      <c r="L536" s="252" t="e">
        <f>VLOOKUP(O536,#REF!,2,0)</f>
        <v>#REF!</v>
      </c>
      <c r="M536" s="5"/>
      <c r="N536" s="6"/>
      <c r="O536" s="11" t="s">
        <v>1220</v>
      </c>
      <c r="P536" s="7" t="b">
        <f t="shared" si="35"/>
        <v>1</v>
      </c>
      <c r="Q536" s="7" t="e">
        <f t="shared" si="36"/>
        <v>#REF!</v>
      </c>
    </row>
    <row r="537" spans="1:17" s="4" customFormat="1" ht="56.25">
      <c r="A537" s="81">
        <v>85</v>
      </c>
      <c r="B537" s="81" t="s">
        <v>15</v>
      </c>
      <c r="C537" s="82">
        <v>0</v>
      </c>
      <c r="D537" s="83" t="s">
        <v>1221</v>
      </c>
      <c r="E537" s="96" t="s">
        <v>1222</v>
      </c>
      <c r="F537" s="24">
        <v>85</v>
      </c>
      <c r="G537" s="24" t="s">
        <v>15</v>
      </c>
      <c r="H537" s="25" t="s">
        <v>12</v>
      </c>
      <c r="I537" s="25" t="s">
        <v>13</v>
      </c>
      <c r="J537" s="170" t="e">
        <f>VLOOKUP(K537,#REF!,2,0)</f>
        <v>#REF!</v>
      </c>
      <c r="K537" s="5" t="str">
        <f t="shared" si="38"/>
        <v>85 1 00 00000</v>
      </c>
      <c r="L537" s="252" t="e">
        <f>VLOOKUP(O537,#REF!,2,0)</f>
        <v>#REF!</v>
      </c>
      <c r="M537" s="5"/>
      <c r="N537" s="6"/>
      <c r="O537" s="12" t="s">
        <v>1223</v>
      </c>
      <c r="P537" s="7" t="b">
        <f t="shared" si="35"/>
        <v>1</v>
      </c>
      <c r="Q537" s="7" t="e">
        <f t="shared" si="36"/>
        <v>#REF!</v>
      </c>
    </row>
    <row r="538" spans="1:17" s="4" customFormat="1" ht="37.5">
      <c r="A538" s="84">
        <v>85</v>
      </c>
      <c r="B538" s="84" t="s">
        <v>15</v>
      </c>
      <c r="C538" s="84" t="s">
        <v>964</v>
      </c>
      <c r="D538" s="84" t="s">
        <v>1224</v>
      </c>
      <c r="E538" s="94" t="s">
        <v>942</v>
      </c>
      <c r="F538" s="28">
        <v>85</v>
      </c>
      <c r="G538" s="28" t="s">
        <v>15</v>
      </c>
      <c r="H538" s="30" t="s">
        <v>12</v>
      </c>
      <c r="I538" s="59">
        <v>10010</v>
      </c>
      <c r="J538" s="236" t="e">
        <f>VLOOKUP(K538,#REF!,2,0)</f>
        <v>#REF!</v>
      </c>
      <c r="K538" s="5" t="str">
        <f t="shared" si="38"/>
        <v>85 1 00 10010</v>
      </c>
      <c r="L538" s="252" t="e">
        <f>VLOOKUP(O538,#REF!,2,0)</f>
        <v>#REF!</v>
      </c>
      <c r="M538" s="5"/>
      <c r="N538" s="6"/>
      <c r="O538" s="45" t="s">
        <v>1225</v>
      </c>
      <c r="P538" s="7" t="b">
        <f t="shared" si="35"/>
        <v>1</v>
      </c>
      <c r="Q538" s="7" t="e">
        <f t="shared" si="36"/>
        <v>#REF!</v>
      </c>
    </row>
    <row r="539" spans="1:17" s="4" customFormat="1" ht="37.5">
      <c r="A539" s="84">
        <v>85</v>
      </c>
      <c r="B539" s="84" t="s">
        <v>15</v>
      </c>
      <c r="C539" s="84" t="s">
        <v>967</v>
      </c>
      <c r="D539" s="84" t="s">
        <v>1226</v>
      </c>
      <c r="E539" s="94" t="s">
        <v>945</v>
      </c>
      <c r="F539" s="28">
        <v>85</v>
      </c>
      <c r="G539" s="28" t="s">
        <v>15</v>
      </c>
      <c r="H539" s="30" t="s">
        <v>12</v>
      </c>
      <c r="I539" s="59">
        <v>10020</v>
      </c>
      <c r="J539" s="236" t="e">
        <f>VLOOKUP(K539,#REF!,2,0)</f>
        <v>#REF!</v>
      </c>
      <c r="K539" s="5" t="str">
        <f t="shared" si="38"/>
        <v>85 1 00 10020</v>
      </c>
      <c r="L539" s="252" t="e">
        <f>VLOOKUP(O539,#REF!,2,0)</f>
        <v>#REF!</v>
      </c>
      <c r="M539" s="5"/>
      <c r="N539" s="6"/>
      <c r="O539" s="45" t="s">
        <v>1227</v>
      </c>
      <c r="P539" s="7" t="b">
        <f t="shared" si="35"/>
        <v>1</v>
      </c>
      <c r="Q539" s="7" t="e">
        <f t="shared" si="36"/>
        <v>#REF!</v>
      </c>
    </row>
    <row r="540" spans="1:17" s="4" customFormat="1" ht="22.5">
      <c r="A540" s="78"/>
      <c r="B540" s="78"/>
      <c r="C540" s="78"/>
      <c r="D540" s="80"/>
      <c r="E540" s="95"/>
      <c r="F540" s="23" t="s">
        <v>1599</v>
      </c>
      <c r="G540" s="23" t="s">
        <v>8</v>
      </c>
      <c r="H540" s="9" t="s">
        <v>12</v>
      </c>
      <c r="I540" s="9" t="s">
        <v>13</v>
      </c>
      <c r="J540" s="163" t="e">
        <f>VLOOKUP(K540,#REF!,2,0)</f>
        <v>#REF!</v>
      </c>
      <c r="K540" s="5" t="str">
        <f t="shared" si="38"/>
        <v>86 0 00 00000</v>
      </c>
      <c r="L540" s="252" t="e">
        <f>VLOOKUP(O540,#REF!,2,0)</f>
        <v>#REF!</v>
      </c>
      <c r="M540" s="5"/>
      <c r="N540" s="6"/>
      <c r="O540" s="11" t="s">
        <v>1516</v>
      </c>
      <c r="P540" s="7" t="b">
        <f t="shared" si="35"/>
        <v>1</v>
      </c>
      <c r="Q540" s="7" t="e">
        <f t="shared" si="36"/>
        <v>#REF!</v>
      </c>
    </row>
    <row r="541" spans="1:17" s="4" customFormat="1">
      <c r="A541" s="81"/>
      <c r="B541" s="81"/>
      <c r="C541" s="82"/>
      <c r="D541" s="83"/>
      <c r="E541" s="96"/>
      <c r="F541" s="24" t="s">
        <v>1599</v>
      </c>
      <c r="G541" s="24" t="s">
        <v>15</v>
      </c>
      <c r="H541" s="25" t="s">
        <v>12</v>
      </c>
      <c r="I541" s="25" t="s">
        <v>13</v>
      </c>
      <c r="J541" s="170" t="e">
        <f>VLOOKUP(K541,#REF!,2,0)</f>
        <v>#REF!</v>
      </c>
      <c r="K541" s="5" t="str">
        <f t="shared" si="38"/>
        <v>86 1 00 00000</v>
      </c>
      <c r="L541" s="252" t="e">
        <f>VLOOKUP(O541,#REF!,2,0)</f>
        <v>#REF!</v>
      </c>
      <c r="M541" s="5"/>
      <c r="N541" s="6"/>
      <c r="O541" s="12" t="s">
        <v>1518</v>
      </c>
      <c r="P541" s="7" t="b">
        <f t="shared" si="35"/>
        <v>1</v>
      </c>
      <c r="Q541" s="7" t="e">
        <f t="shared" si="36"/>
        <v>#REF!</v>
      </c>
    </row>
    <row r="542" spans="1:17" s="4" customFormat="1">
      <c r="A542" s="84"/>
      <c r="B542" s="84"/>
      <c r="C542" s="84"/>
      <c r="D542" s="84"/>
      <c r="E542" s="94"/>
      <c r="F542" s="28" t="s">
        <v>1599</v>
      </c>
      <c r="G542" s="28" t="s">
        <v>15</v>
      </c>
      <c r="H542" s="30" t="s">
        <v>12</v>
      </c>
      <c r="I542" s="59">
        <v>10010</v>
      </c>
      <c r="J542" s="236" t="e">
        <f>VLOOKUP(K542,#REF!,2,0)</f>
        <v>#REF!</v>
      </c>
      <c r="K542" s="5" t="str">
        <f t="shared" si="38"/>
        <v>86 1 00 10010</v>
      </c>
      <c r="L542" s="252" t="e">
        <f>VLOOKUP(O542,#REF!,2,0)</f>
        <v>#REF!</v>
      </c>
      <c r="M542" s="5"/>
      <c r="N542" s="6"/>
      <c r="O542" s="45" t="s">
        <v>1519</v>
      </c>
      <c r="P542" s="7" t="b">
        <f t="shared" si="35"/>
        <v>1</v>
      </c>
      <c r="Q542" s="7" t="e">
        <f t="shared" si="36"/>
        <v>#REF!</v>
      </c>
    </row>
    <row r="543" spans="1:17" s="4" customFormat="1">
      <c r="A543" s="84"/>
      <c r="B543" s="84"/>
      <c r="C543" s="84"/>
      <c r="D543" s="84"/>
      <c r="E543" s="94"/>
      <c r="F543" s="28" t="s">
        <v>1599</v>
      </c>
      <c r="G543" s="28" t="s">
        <v>15</v>
      </c>
      <c r="H543" s="30" t="s">
        <v>12</v>
      </c>
      <c r="I543" s="59">
        <v>10020</v>
      </c>
      <c r="J543" s="236" t="e">
        <f>VLOOKUP(K543,#REF!,2,0)</f>
        <v>#REF!</v>
      </c>
      <c r="K543" s="5" t="str">
        <f t="shared" si="38"/>
        <v>86 1 00 10020</v>
      </c>
      <c r="L543" s="252" t="e">
        <f>VLOOKUP(O543,#REF!,2,0)</f>
        <v>#REF!</v>
      </c>
      <c r="M543" s="5"/>
      <c r="N543" s="6"/>
      <c r="O543" s="45" t="s">
        <v>1520</v>
      </c>
      <c r="P543" s="7" t="b">
        <f t="shared" si="35"/>
        <v>1</v>
      </c>
      <c r="Q543" s="7" t="e">
        <f t="shared" si="36"/>
        <v>#REF!</v>
      </c>
    </row>
    <row r="544" spans="1:17" s="4" customFormat="1" ht="67.5">
      <c r="A544" s="78"/>
      <c r="B544" s="78"/>
      <c r="C544" s="78"/>
      <c r="D544" s="80"/>
      <c r="E544" s="95"/>
      <c r="F544" s="23" t="s">
        <v>1600</v>
      </c>
      <c r="G544" s="23" t="s">
        <v>8</v>
      </c>
      <c r="H544" s="9" t="s">
        <v>12</v>
      </c>
      <c r="I544" s="9" t="s">
        <v>13</v>
      </c>
      <c r="J544" s="163" t="s">
        <v>1521</v>
      </c>
      <c r="K544" s="5" t="str">
        <f t="shared" si="38"/>
        <v>98 0 00 00000</v>
      </c>
      <c r="L544" s="252" t="e">
        <f>VLOOKUP(O544,#REF!,2,0)</f>
        <v>#REF!</v>
      </c>
      <c r="M544" s="5"/>
      <c r="N544" s="6"/>
      <c r="O544" s="11" t="s">
        <v>1522</v>
      </c>
      <c r="P544" s="7" t="b">
        <f t="shared" si="35"/>
        <v>1</v>
      </c>
      <c r="Q544" s="7" t="e">
        <f t="shared" si="36"/>
        <v>#REF!</v>
      </c>
    </row>
    <row r="545" spans="1:17" s="4" customFormat="1">
      <c r="A545" s="81"/>
      <c r="B545" s="81"/>
      <c r="C545" s="82"/>
      <c r="D545" s="83"/>
      <c r="E545" s="96"/>
      <c r="F545" s="24" t="s">
        <v>1600</v>
      </c>
      <c r="G545" s="24" t="s">
        <v>15</v>
      </c>
      <c r="H545" s="25" t="s">
        <v>12</v>
      </c>
      <c r="I545" s="25" t="s">
        <v>13</v>
      </c>
      <c r="J545" s="170" t="s">
        <v>1523</v>
      </c>
      <c r="K545" s="5" t="str">
        <f t="shared" si="38"/>
        <v>98 1 00 00000</v>
      </c>
      <c r="L545" s="252" t="e">
        <f>VLOOKUP(O545,#REF!,2,0)</f>
        <v>#REF!</v>
      </c>
      <c r="M545" s="5"/>
      <c r="N545" s="6"/>
      <c r="O545" s="12" t="s">
        <v>1524</v>
      </c>
      <c r="P545" s="7" t="b">
        <f t="shared" si="35"/>
        <v>1</v>
      </c>
      <c r="Q545" s="7" t="e">
        <f t="shared" si="36"/>
        <v>#REF!</v>
      </c>
    </row>
    <row r="546" spans="1:17" s="4" customFormat="1" ht="37.5">
      <c r="A546" s="28">
        <v>73</v>
      </c>
      <c r="B546" s="28" t="s">
        <v>94</v>
      </c>
      <c r="C546" s="28" t="s">
        <v>1040</v>
      </c>
      <c r="D546" s="28" t="s">
        <v>1041</v>
      </c>
      <c r="E546" s="236" t="s">
        <v>1042</v>
      </c>
      <c r="F546" s="28" t="s">
        <v>1600</v>
      </c>
      <c r="G546" s="28" t="s">
        <v>15</v>
      </c>
      <c r="H546" s="30" t="s">
        <v>12</v>
      </c>
      <c r="I546" s="59">
        <v>10050</v>
      </c>
      <c r="J546" s="249" t="s">
        <v>1525</v>
      </c>
      <c r="K546" s="5" t="str">
        <f t="shared" si="38"/>
        <v>98 1 00 10050</v>
      </c>
      <c r="L546" s="252" t="e">
        <f>VLOOKUP(O546,#REF!,2,0)</f>
        <v>#REF!</v>
      </c>
      <c r="M546" s="5"/>
      <c r="N546" s="6"/>
      <c r="O546" s="45" t="s">
        <v>1526</v>
      </c>
      <c r="P546" s="7" t="b">
        <f t="shared" si="35"/>
        <v>1</v>
      </c>
      <c r="Q546" s="7" t="e">
        <f t="shared" si="36"/>
        <v>#REF!</v>
      </c>
    </row>
    <row r="547" spans="1:17" s="4" customFormat="1">
      <c r="A547" s="14"/>
      <c r="B547" s="14"/>
      <c r="C547" s="14"/>
      <c r="D547" s="14"/>
      <c r="E547" s="142"/>
      <c r="F547" s="28" t="s">
        <v>1600</v>
      </c>
      <c r="G547" s="28" t="s">
        <v>15</v>
      </c>
      <c r="H547" s="30" t="s">
        <v>12</v>
      </c>
      <c r="I547" s="59">
        <v>20110</v>
      </c>
      <c r="J547" s="249" t="s">
        <v>1086</v>
      </c>
      <c r="K547" s="5" t="str">
        <f t="shared" si="38"/>
        <v>98 1 00 20110</v>
      </c>
      <c r="L547" s="252" t="e">
        <f>VLOOKUP(O547,#REF!,2,0)</f>
        <v>#REF!</v>
      </c>
      <c r="M547" s="5"/>
      <c r="N547" s="6"/>
      <c r="O547" s="45" t="s">
        <v>1527</v>
      </c>
      <c r="P547" s="7" t="b">
        <f t="shared" si="35"/>
        <v>1</v>
      </c>
      <c r="Q547" s="7" t="e">
        <f t="shared" si="36"/>
        <v>#REF!</v>
      </c>
    </row>
    <row r="548" spans="1:17" s="4" customFormat="1" ht="131.25">
      <c r="A548" s="14">
        <v>73</v>
      </c>
      <c r="B548" s="14" t="s">
        <v>94</v>
      </c>
      <c r="C548" s="14" t="s">
        <v>1043</v>
      </c>
      <c r="D548" s="14" t="s">
        <v>1044</v>
      </c>
      <c r="E548" s="142" t="s">
        <v>1045</v>
      </c>
      <c r="F548" s="28" t="s">
        <v>1600</v>
      </c>
      <c r="G548" s="28" t="s">
        <v>15</v>
      </c>
      <c r="H548" s="30" t="s">
        <v>12</v>
      </c>
      <c r="I548" s="59">
        <v>20750</v>
      </c>
      <c r="J548" s="229" t="s">
        <v>1528</v>
      </c>
      <c r="K548" s="5" t="str">
        <f t="shared" si="38"/>
        <v>98 1 00 20750</v>
      </c>
      <c r="L548" s="252" t="e">
        <f>VLOOKUP(O548,#REF!,2,0)</f>
        <v>#REF!</v>
      </c>
      <c r="M548" s="5"/>
      <c r="N548" s="6"/>
      <c r="O548" s="45" t="s">
        <v>1529</v>
      </c>
      <c r="P548" s="7" t="b">
        <f t="shared" si="35"/>
        <v>1</v>
      </c>
      <c r="Q548" s="7" t="e">
        <f t="shared" si="36"/>
        <v>#REF!</v>
      </c>
    </row>
    <row r="549" spans="1:17" s="4" customFormat="1" ht="37.5">
      <c r="A549" s="84"/>
      <c r="B549" s="84"/>
      <c r="C549" s="84"/>
      <c r="D549" s="84"/>
      <c r="E549" s="94"/>
      <c r="F549" s="28" t="s">
        <v>1600</v>
      </c>
      <c r="G549" s="28" t="s">
        <v>15</v>
      </c>
      <c r="H549" s="30" t="s">
        <v>12</v>
      </c>
      <c r="I549" s="59">
        <v>20860</v>
      </c>
      <c r="J549" s="249" t="s">
        <v>1530</v>
      </c>
      <c r="K549" s="5" t="str">
        <f t="shared" si="38"/>
        <v>98 1 00 20860</v>
      </c>
      <c r="L549" s="252" t="e">
        <f>VLOOKUP(O549,#REF!,2,0)</f>
        <v>#REF!</v>
      </c>
      <c r="M549" s="5"/>
      <c r="N549" s="6"/>
      <c r="O549" s="45" t="s">
        <v>1531</v>
      </c>
      <c r="P549" s="7" t="b">
        <f t="shared" ref="P549:P551" si="39">K549=O549</f>
        <v>1</v>
      </c>
      <c r="Q549" s="7" t="e">
        <f t="shared" si="36"/>
        <v>#REF!</v>
      </c>
    </row>
    <row r="550" spans="1:17" s="4" customFormat="1" ht="56.25">
      <c r="A550" s="84"/>
      <c r="B550" s="84"/>
      <c r="C550" s="84"/>
      <c r="D550" s="84"/>
      <c r="E550" s="94"/>
      <c r="F550" s="28" t="s">
        <v>1600</v>
      </c>
      <c r="G550" s="28" t="s">
        <v>15</v>
      </c>
      <c r="H550" s="30" t="s">
        <v>12</v>
      </c>
      <c r="I550" s="59">
        <v>51200</v>
      </c>
      <c r="J550" s="249" t="s">
        <v>1532</v>
      </c>
      <c r="K550" s="5" t="str">
        <f t="shared" si="38"/>
        <v>98 1 00 51200</v>
      </c>
      <c r="L550" s="252" t="e">
        <f>VLOOKUP(O550,#REF!,2,0)</f>
        <v>#REF!</v>
      </c>
      <c r="M550" s="5"/>
      <c r="N550" s="6"/>
      <c r="O550" s="45" t="s">
        <v>1533</v>
      </c>
      <c r="P550" s="7" t="b">
        <f t="shared" si="39"/>
        <v>1</v>
      </c>
      <c r="Q550" s="7" t="e">
        <f t="shared" si="36"/>
        <v>#REF!</v>
      </c>
    </row>
    <row r="551" spans="1:17" s="4" customFormat="1" ht="56.25">
      <c r="A551" s="84"/>
      <c r="B551" s="84"/>
      <c r="C551" s="84"/>
      <c r="D551" s="84"/>
      <c r="E551" s="94"/>
      <c r="F551" s="28" t="s">
        <v>1600</v>
      </c>
      <c r="G551" s="28" t="s">
        <v>15</v>
      </c>
      <c r="H551" s="30" t="s">
        <v>12</v>
      </c>
      <c r="I551" s="59">
        <v>53910</v>
      </c>
      <c r="J551" s="249" t="s">
        <v>1534</v>
      </c>
      <c r="K551" s="5" t="str">
        <f t="shared" si="38"/>
        <v>98 1 00 53910</v>
      </c>
      <c r="L551" s="252" t="e">
        <f>VLOOKUP(O551,#REF!,2,0)</f>
        <v>#REF!</v>
      </c>
      <c r="M551" s="5"/>
      <c r="N551" s="6"/>
      <c r="O551" s="45" t="s">
        <v>1535</v>
      </c>
      <c r="P551" s="7" t="b">
        <f t="shared" si="39"/>
        <v>1</v>
      </c>
      <c r="Q551" s="7" t="e">
        <f t="shared" si="36"/>
        <v>#REF!</v>
      </c>
    </row>
    <row r="552" spans="1:17" s="4" customFormat="1">
      <c r="A552" s="84"/>
      <c r="B552" s="84"/>
      <c r="C552" s="84"/>
      <c r="D552" s="84"/>
      <c r="E552" s="94"/>
      <c r="F552" s="28"/>
      <c r="G552" s="28"/>
      <c r="H552" s="30"/>
      <c r="I552" s="59"/>
      <c r="J552" s="236"/>
      <c r="K552" s="5"/>
      <c r="L552" s="252"/>
      <c r="M552" s="5"/>
      <c r="N552" s="6"/>
      <c r="O552" s="45"/>
      <c r="P552" s="7"/>
    </row>
    <row r="553" spans="1:17" s="4" customFormat="1">
      <c r="A553" s="97"/>
      <c r="B553" s="97"/>
      <c r="C553" s="98"/>
      <c r="D553" s="99"/>
      <c r="E553" s="66"/>
      <c r="J553" s="62"/>
      <c r="K553" s="5"/>
      <c r="L553" s="252"/>
      <c r="M553" s="5"/>
      <c r="N553" s="6"/>
      <c r="O553" s="5"/>
      <c r="P553" s="7"/>
    </row>
    <row r="554" spans="1:17" s="4" customFormat="1">
      <c r="A554" s="97"/>
      <c r="B554" s="97"/>
      <c r="C554" s="98"/>
      <c r="D554" s="99"/>
      <c r="E554" s="66"/>
      <c r="J554" s="62"/>
      <c r="K554" s="5"/>
      <c r="L554" s="252"/>
      <c r="M554" s="5"/>
      <c r="N554" s="6"/>
      <c r="O554" s="5"/>
      <c r="P554" s="7"/>
    </row>
    <row r="555" spans="1:17" s="4" customFormat="1">
      <c r="A555" s="97"/>
      <c r="B555" s="97"/>
      <c r="C555" s="98"/>
      <c r="D555" s="99"/>
      <c r="E555" s="66"/>
      <c r="J555" s="62"/>
      <c r="K555" s="5"/>
      <c r="L555" s="252"/>
      <c r="M555" s="5"/>
      <c r="N555" s="6"/>
      <c r="O555" s="5"/>
      <c r="P555" s="7"/>
    </row>
    <row r="556" spans="1:17" s="4" customFormat="1">
      <c r="A556" s="97"/>
      <c r="B556" s="97"/>
      <c r="C556" s="98"/>
      <c r="D556" s="99"/>
      <c r="E556" s="66"/>
      <c r="J556" s="62"/>
      <c r="K556" s="5"/>
      <c r="L556" s="252"/>
      <c r="M556" s="5"/>
      <c r="N556" s="6"/>
      <c r="O556" s="5"/>
      <c r="P556" s="7"/>
    </row>
    <row r="557" spans="1:17" s="4" customFormat="1">
      <c r="A557" s="97"/>
      <c r="B557" s="97"/>
      <c r="C557" s="98"/>
      <c r="D557" s="99"/>
      <c r="E557" s="66"/>
      <c r="J557" s="62"/>
      <c r="K557" s="5"/>
      <c r="L557" s="252"/>
      <c r="M557" s="5"/>
      <c r="N557" s="6"/>
      <c r="O557" s="5"/>
      <c r="P557" s="7"/>
    </row>
    <row r="558" spans="1:17" s="4" customFormat="1">
      <c r="A558" s="97"/>
      <c r="B558" s="97"/>
      <c r="C558" s="98"/>
      <c r="D558" s="99"/>
      <c r="E558" s="66"/>
      <c r="J558" s="62"/>
      <c r="K558" s="5"/>
      <c r="L558" s="252"/>
      <c r="M558" s="5"/>
      <c r="N558" s="6"/>
      <c r="O558" s="5"/>
      <c r="P558" s="7"/>
    </row>
    <row r="559" spans="1:17" s="4" customFormat="1">
      <c r="A559" s="97"/>
      <c r="B559" s="97"/>
      <c r="C559" s="98"/>
      <c r="D559" s="99"/>
      <c r="E559" s="66"/>
      <c r="J559" s="62"/>
      <c r="K559" s="5"/>
      <c r="L559" s="252"/>
      <c r="M559" s="5"/>
      <c r="N559" s="6"/>
      <c r="O559" s="5"/>
      <c r="P559" s="7"/>
    </row>
    <row r="560" spans="1:17" s="4" customFormat="1">
      <c r="A560" s="97"/>
      <c r="B560" s="97"/>
      <c r="C560" s="98"/>
      <c r="D560" s="99"/>
      <c r="E560" s="66"/>
      <c r="J560" s="62"/>
      <c r="K560" s="5"/>
      <c r="L560" s="252"/>
      <c r="M560" s="5"/>
      <c r="N560" s="6"/>
      <c r="O560" s="5"/>
      <c r="P560" s="7"/>
    </row>
    <row r="561" spans="1:16" s="4" customFormat="1">
      <c r="A561" s="97"/>
      <c r="B561" s="97"/>
      <c r="C561" s="98"/>
      <c r="D561" s="99"/>
      <c r="E561" s="66"/>
      <c r="J561" s="62"/>
      <c r="K561" s="5"/>
      <c r="L561" s="252"/>
      <c r="M561" s="5"/>
      <c r="N561" s="6"/>
      <c r="O561" s="5"/>
      <c r="P561" s="7"/>
    </row>
    <row r="562" spans="1:16" s="4" customFormat="1">
      <c r="A562" s="97"/>
      <c r="B562" s="97"/>
      <c r="C562" s="98"/>
      <c r="D562" s="99"/>
      <c r="E562" s="66"/>
      <c r="J562" s="62"/>
      <c r="K562" s="5"/>
      <c r="L562" s="252"/>
      <c r="M562" s="5"/>
      <c r="N562" s="6"/>
      <c r="O562" s="5"/>
      <c r="P562" s="7"/>
    </row>
    <row r="563" spans="1:16" s="4" customFormat="1">
      <c r="A563" s="97"/>
      <c r="B563" s="97"/>
      <c r="C563" s="98"/>
      <c r="D563" s="99"/>
      <c r="E563" s="66"/>
      <c r="J563" s="62"/>
      <c r="K563" s="5"/>
      <c r="L563" s="252"/>
      <c r="M563" s="5"/>
      <c r="N563" s="6"/>
      <c r="O563" s="5"/>
      <c r="P563" s="7"/>
    </row>
    <row r="564" spans="1:16" s="4" customFormat="1">
      <c r="A564" s="97"/>
      <c r="B564" s="97"/>
      <c r="C564" s="98"/>
      <c r="D564" s="99"/>
      <c r="E564" s="66"/>
      <c r="J564" s="62"/>
      <c r="K564" s="5"/>
      <c r="L564" s="252"/>
      <c r="M564" s="5"/>
      <c r="N564" s="6"/>
      <c r="O564" s="5"/>
      <c r="P564" s="7"/>
    </row>
    <row r="565" spans="1:16" s="4" customFormat="1">
      <c r="A565" s="97"/>
      <c r="B565" s="97"/>
      <c r="C565" s="98"/>
      <c r="D565" s="99"/>
      <c r="E565" s="66"/>
      <c r="K565" s="5"/>
      <c r="L565" s="252"/>
      <c r="M565" s="5"/>
      <c r="N565" s="6"/>
      <c r="O565" s="5"/>
      <c r="P565" s="7"/>
    </row>
    <row r="566" spans="1:16" s="4" customFormat="1">
      <c r="A566" s="97"/>
      <c r="B566" s="97"/>
      <c r="C566" s="98"/>
      <c r="D566" s="99"/>
      <c r="E566" s="66"/>
      <c r="K566" s="5"/>
      <c r="L566" s="252"/>
      <c r="M566" s="5"/>
      <c r="N566" s="6"/>
      <c r="O566" s="5"/>
      <c r="P566" s="7"/>
    </row>
    <row r="567" spans="1:16" s="4" customFormat="1">
      <c r="A567" s="97"/>
      <c r="B567" s="97"/>
      <c r="C567" s="98"/>
      <c r="D567" s="99"/>
      <c r="E567" s="66"/>
      <c r="K567" s="5"/>
      <c r="L567" s="252"/>
      <c r="M567" s="5"/>
      <c r="N567" s="6"/>
      <c r="O567" s="5"/>
      <c r="P567" s="7"/>
    </row>
    <row r="568" spans="1:16" s="4" customFormat="1">
      <c r="A568" s="97"/>
      <c r="B568" s="97"/>
      <c r="C568" s="98"/>
      <c r="D568" s="99"/>
      <c r="E568" s="66"/>
      <c r="K568" s="5"/>
      <c r="L568" s="252"/>
      <c r="M568" s="5"/>
      <c r="N568" s="6"/>
      <c r="O568" s="5"/>
      <c r="P568" s="7"/>
    </row>
    <row r="569" spans="1:16" s="4" customFormat="1">
      <c r="A569" s="97"/>
      <c r="B569" s="97"/>
      <c r="C569" s="98"/>
      <c r="D569" s="99"/>
      <c r="E569" s="66"/>
      <c r="K569" s="5"/>
      <c r="L569" s="252"/>
      <c r="M569" s="5"/>
      <c r="N569" s="6"/>
      <c r="O569" s="5"/>
      <c r="P569" s="7"/>
    </row>
    <row r="570" spans="1:16" s="4" customFormat="1">
      <c r="A570" s="97"/>
      <c r="B570" s="97"/>
      <c r="C570" s="98"/>
      <c r="D570" s="99"/>
      <c r="E570" s="66"/>
      <c r="K570" s="5"/>
      <c r="L570" s="252"/>
      <c r="M570" s="5"/>
      <c r="N570" s="6"/>
      <c r="O570" s="5"/>
      <c r="P570" s="7"/>
    </row>
    <row r="571" spans="1:16" s="4" customFormat="1">
      <c r="A571" s="97"/>
      <c r="B571" s="97"/>
      <c r="C571" s="98"/>
      <c r="D571" s="99"/>
      <c r="E571" s="66"/>
      <c r="K571" s="5"/>
      <c r="L571" s="252"/>
      <c r="M571" s="5"/>
      <c r="N571" s="6"/>
      <c r="O571" s="5"/>
      <c r="P571" s="7"/>
    </row>
    <row r="572" spans="1:16" s="4" customFormat="1">
      <c r="A572" s="97"/>
      <c r="B572" s="97"/>
      <c r="C572" s="98"/>
      <c r="D572" s="99"/>
      <c r="E572" s="66"/>
      <c r="K572" s="5"/>
      <c r="L572" s="252"/>
      <c r="M572" s="5"/>
      <c r="N572" s="6"/>
      <c r="O572" s="5"/>
      <c r="P572" s="7"/>
    </row>
    <row r="573" spans="1:16" s="4" customFormat="1">
      <c r="A573" s="97"/>
      <c r="B573" s="97"/>
      <c r="C573" s="98"/>
      <c r="D573" s="99"/>
      <c r="E573" s="66"/>
      <c r="K573" s="5"/>
      <c r="L573" s="252"/>
      <c r="M573" s="5"/>
      <c r="N573" s="6"/>
      <c r="O573" s="5"/>
      <c r="P573" s="7"/>
    </row>
    <row r="574" spans="1:16" s="4" customFormat="1">
      <c r="A574" s="97"/>
      <c r="B574" s="97"/>
      <c r="C574" s="98"/>
      <c r="D574" s="99"/>
      <c r="E574" s="66"/>
      <c r="K574" s="5"/>
      <c r="L574" s="252"/>
      <c r="M574" s="5"/>
      <c r="N574" s="6"/>
      <c r="O574" s="5"/>
      <c r="P574" s="7"/>
    </row>
    <row r="575" spans="1:16" s="4" customFormat="1">
      <c r="A575" s="97"/>
      <c r="B575" s="97"/>
      <c r="C575" s="98"/>
      <c r="D575" s="99"/>
      <c r="E575" s="66"/>
      <c r="K575" s="5"/>
      <c r="L575" s="252"/>
      <c r="M575" s="5"/>
      <c r="N575" s="6"/>
      <c r="O575" s="5"/>
      <c r="P575" s="7"/>
    </row>
    <row r="576" spans="1:16" s="4" customFormat="1">
      <c r="A576" s="97"/>
      <c r="B576" s="97"/>
      <c r="C576" s="98"/>
      <c r="D576" s="99"/>
      <c r="E576" s="66"/>
      <c r="K576" s="5"/>
      <c r="L576" s="252"/>
      <c r="M576" s="5"/>
      <c r="N576" s="6"/>
      <c r="O576" s="5"/>
      <c r="P576" s="7"/>
    </row>
    <row r="577" spans="1:16" s="4" customFormat="1">
      <c r="A577" s="97"/>
      <c r="B577" s="97"/>
      <c r="C577" s="98"/>
      <c r="D577" s="99"/>
      <c r="E577" s="66"/>
      <c r="K577" s="5"/>
      <c r="L577" s="252"/>
      <c r="M577" s="5"/>
      <c r="N577" s="6"/>
      <c r="O577" s="5"/>
      <c r="P577" s="7"/>
    </row>
    <row r="578" spans="1:16" s="4" customFormat="1">
      <c r="A578" s="97"/>
      <c r="B578" s="97"/>
      <c r="C578" s="98"/>
      <c r="D578" s="99"/>
      <c r="E578" s="66"/>
      <c r="K578" s="5"/>
      <c r="L578" s="252"/>
      <c r="M578" s="5"/>
      <c r="N578" s="6"/>
      <c r="O578" s="5"/>
      <c r="P578" s="7"/>
    </row>
    <row r="579" spans="1:16" s="4" customFormat="1">
      <c r="A579" s="97"/>
      <c r="B579" s="97"/>
      <c r="C579" s="98"/>
      <c r="D579" s="99"/>
      <c r="E579" s="66"/>
      <c r="K579" s="5"/>
      <c r="L579" s="252"/>
      <c r="M579" s="5"/>
      <c r="N579" s="6"/>
      <c r="O579" s="5"/>
      <c r="P579" s="7"/>
    </row>
    <row r="580" spans="1:16" s="4" customFormat="1">
      <c r="A580" s="97"/>
      <c r="B580" s="97"/>
      <c r="C580" s="98"/>
      <c r="D580" s="99"/>
      <c r="E580" s="66"/>
      <c r="K580" s="5"/>
      <c r="L580" s="252"/>
      <c r="M580" s="5"/>
      <c r="N580" s="6"/>
      <c r="O580" s="5"/>
      <c r="P580" s="7"/>
    </row>
    <row r="581" spans="1:16" s="4" customFormat="1">
      <c r="A581" s="97"/>
      <c r="B581" s="97"/>
      <c r="C581" s="98"/>
      <c r="D581" s="99"/>
      <c r="E581" s="66"/>
      <c r="K581" s="5"/>
      <c r="L581" s="252"/>
      <c r="M581" s="5"/>
      <c r="N581" s="6"/>
      <c r="O581" s="5"/>
      <c r="P581" s="7"/>
    </row>
    <row r="582" spans="1:16" s="4" customFormat="1">
      <c r="A582" s="97"/>
      <c r="B582" s="97"/>
      <c r="C582" s="98"/>
      <c r="D582" s="99"/>
      <c r="E582" s="66"/>
      <c r="K582" s="5"/>
      <c r="L582" s="252"/>
      <c r="M582" s="5"/>
      <c r="N582" s="6"/>
      <c r="O582" s="5"/>
      <c r="P582" s="7"/>
    </row>
    <row r="583" spans="1:16" s="4" customFormat="1">
      <c r="A583" s="97"/>
      <c r="B583" s="97"/>
      <c r="C583" s="98"/>
      <c r="D583" s="99"/>
      <c r="E583" s="66"/>
      <c r="K583" s="5"/>
      <c r="L583" s="252"/>
      <c r="M583" s="5"/>
      <c r="N583" s="6"/>
      <c r="O583" s="5"/>
      <c r="P583" s="7"/>
    </row>
    <row r="584" spans="1:16" s="4" customFormat="1">
      <c r="A584" s="97"/>
      <c r="B584" s="97"/>
      <c r="C584" s="98"/>
      <c r="D584" s="99"/>
      <c r="E584" s="66"/>
      <c r="K584" s="5"/>
      <c r="L584" s="252"/>
      <c r="M584" s="5"/>
      <c r="N584" s="6"/>
      <c r="O584" s="5"/>
      <c r="P584" s="7"/>
    </row>
    <row r="585" spans="1:16" s="4" customFormat="1">
      <c r="A585" s="97"/>
      <c r="B585" s="97"/>
      <c r="C585" s="98"/>
      <c r="D585" s="99"/>
      <c r="E585" s="66"/>
      <c r="K585" s="5"/>
      <c r="L585" s="252"/>
      <c r="M585" s="5"/>
      <c r="N585" s="6"/>
      <c r="O585" s="5"/>
      <c r="P585" s="7"/>
    </row>
    <row r="586" spans="1:16" s="4" customFormat="1">
      <c r="A586" s="97"/>
      <c r="B586" s="97"/>
      <c r="C586" s="98"/>
      <c r="D586" s="99"/>
      <c r="E586" s="66"/>
      <c r="K586" s="5"/>
      <c r="L586" s="252"/>
      <c r="M586" s="5"/>
      <c r="N586" s="6"/>
      <c r="O586" s="5"/>
      <c r="P586" s="7"/>
    </row>
    <row r="587" spans="1:16" s="4" customFormat="1">
      <c r="A587" s="97"/>
      <c r="B587" s="97"/>
      <c r="C587" s="98"/>
      <c r="D587" s="99"/>
      <c r="E587" s="66"/>
      <c r="K587" s="5"/>
      <c r="L587" s="252"/>
      <c r="M587" s="5"/>
      <c r="N587" s="6"/>
      <c r="O587" s="5"/>
      <c r="P587" s="7"/>
    </row>
    <row r="588" spans="1:16" s="4" customFormat="1">
      <c r="A588" s="97"/>
      <c r="B588" s="97"/>
      <c r="C588" s="98"/>
      <c r="D588" s="99"/>
      <c r="E588" s="66"/>
      <c r="K588" s="5"/>
      <c r="L588" s="252"/>
      <c r="M588" s="5"/>
      <c r="N588" s="6"/>
      <c r="O588" s="5"/>
      <c r="P588" s="7"/>
    </row>
    <row r="589" spans="1:16" s="4" customFormat="1">
      <c r="A589" s="97"/>
      <c r="B589" s="97"/>
      <c r="C589" s="98"/>
      <c r="D589" s="99"/>
      <c r="E589" s="66"/>
      <c r="K589" s="5"/>
      <c r="L589" s="252"/>
      <c r="M589" s="5"/>
      <c r="N589" s="6"/>
      <c r="O589" s="5"/>
      <c r="P589" s="7"/>
    </row>
    <row r="590" spans="1:16" s="4" customFormat="1">
      <c r="A590" s="97"/>
      <c r="B590" s="97"/>
      <c r="C590" s="98"/>
      <c r="D590" s="99"/>
      <c r="E590" s="66"/>
      <c r="K590" s="5"/>
      <c r="L590" s="252"/>
      <c r="M590" s="5"/>
      <c r="N590" s="6"/>
      <c r="O590" s="5"/>
      <c r="P590" s="7"/>
    </row>
    <row r="591" spans="1:16" s="4" customFormat="1">
      <c r="A591" s="97"/>
      <c r="B591" s="97"/>
      <c r="C591" s="98"/>
      <c r="D591" s="99"/>
      <c r="E591" s="66"/>
      <c r="K591" s="5"/>
      <c r="L591" s="252"/>
      <c r="M591" s="5"/>
      <c r="N591" s="6"/>
      <c r="O591" s="5"/>
      <c r="P591" s="7"/>
    </row>
    <row r="592" spans="1:16" s="4" customFormat="1">
      <c r="A592" s="97"/>
      <c r="B592" s="97"/>
      <c r="C592" s="98"/>
      <c r="D592" s="99"/>
      <c r="E592" s="66"/>
      <c r="K592" s="5"/>
      <c r="L592" s="252"/>
      <c r="M592" s="5"/>
      <c r="N592" s="6"/>
      <c r="O592" s="5"/>
      <c r="P592" s="7"/>
    </row>
    <row r="593" spans="1:16" s="4" customFormat="1">
      <c r="A593" s="97"/>
      <c r="B593" s="97"/>
      <c r="C593" s="98"/>
      <c r="D593" s="99"/>
      <c r="E593" s="66"/>
      <c r="K593" s="5"/>
      <c r="L593" s="252"/>
      <c r="M593" s="5"/>
      <c r="N593" s="6"/>
      <c r="O593" s="5"/>
      <c r="P593" s="7"/>
    </row>
    <row r="594" spans="1:16" s="4" customFormat="1">
      <c r="A594" s="97"/>
      <c r="B594" s="97"/>
      <c r="C594" s="98"/>
      <c r="D594" s="99"/>
      <c r="E594" s="66"/>
      <c r="K594" s="5"/>
      <c r="L594" s="252"/>
      <c r="M594" s="5"/>
      <c r="N594" s="6"/>
      <c r="O594" s="5"/>
      <c r="P594" s="7"/>
    </row>
    <row r="595" spans="1:16" s="4" customFormat="1">
      <c r="A595" s="97"/>
      <c r="B595" s="97"/>
      <c r="C595" s="98"/>
      <c r="D595" s="99"/>
      <c r="E595" s="66"/>
      <c r="K595" s="5"/>
      <c r="L595" s="252"/>
      <c r="M595" s="5"/>
      <c r="N595" s="6"/>
      <c r="O595" s="5"/>
      <c r="P595" s="7"/>
    </row>
    <row r="596" spans="1:16" s="4" customFormat="1">
      <c r="A596" s="97"/>
      <c r="B596" s="97"/>
      <c r="C596" s="98"/>
      <c r="D596" s="99"/>
      <c r="E596" s="66"/>
      <c r="K596" s="5"/>
      <c r="L596" s="252"/>
      <c r="M596" s="5"/>
      <c r="N596" s="6"/>
      <c r="O596" s="5"/>
      <c r="P596" s="7"/>
    </row>
    <row r="597" spans="1:16" s="4" customFormat="1">
      <c r="A597" s="97"/>
      <c r="B597" s="97"/>
      <c r="C597" s="98"/>
      <c r="D597" s="99"/>
      <c r="E597" s="66"/>
      <c r="K597" s="5"/>
      <c r="L597" s="252"/>
      <c r="M597" s="5"/>
      <c r="N597" s="6"/>
      <c r="O597" s="5"/>
      <c r="P597" s="7"/>
    </row>
    <row r="598" spans="1:16" s="4" customFormat="1">
      <c r="A598" s="97"/>
      <c r="B598" s="97"/>
      <c r="C598" s="98"/>
      <c r="D598" s="99"/>
      <c r="E598" s="66"/>
      <c r="K598" s="5"/>
      <c r="L598" s="252"/>
      <c r="M598" s="5"/>
      <c r="N598" s="6"/>
      <c r="O598" s="5"/>
      <c r="P598" s="7"/>
    </row>
    <row r="599" spans="1:16" s="4" customFormat="1">
      <c r="A599" s="97"/>
      <c r="B599" s="97"/>
      <c r="C599" s="98"/>
      <c r="D599" s="99"/>
      <c r="E599" s="66"/>
      <c r="K599" s="5"/>
      <c r="L599" s="252"/>
      <c r="M599" s="5"/>
      <c r="N599" s="6"/>
      <c r="O599" s="5"/>
      <c r="P599" s="7"/>
    </row>
    <row r="600" spans="1:16" s="4" customFormat="1">
      <c r="A600" s="97"/>
      <c r="B600" s="97"/>
      <c r="C600" s="98"/>
      <c r="D600" s="99"/>
      <c r="E600" s="66"/>
      <c r="K600" s="5"/>
      <c r="L600" s="252"/>
      <c r="M600" s="5"/>
      <c r="N600" s="6"/>
      <c r="O600" s="5"/>
      <c r="P600" s="7"/>
    </row>
    <row r="601" spans="1:16" s="4" customFormat="1">
      <c r="A601" s="97"/>
      <c r="B601" s="97"/>
      <c r="C601" s="98"/>
      <c r="D601" s="99"/>
      <c r="E601" s="66"/>
      <c r="K601" s="5"/>
      <c r="L601" s="252"/>
      <c r="M601" s="5"/>
      <c r="N601" s="6"/>
      <c r="O601" s="5"/>
      <c r="P601" s="7"/>
    </row>
    <row r="602" spans="1:16" s="4" customFormat="1">
      <c r="A602" s="97"/>
      <c r="B602" s="97"/>
      <c r="C602" s="98"/>
      <c r="D602" s="99"/>
      <c r="E602" s="66"/>
      <c r="K602" s="5"/>
      <c r="L602" s="252"/>
      <c r="M602" s="5"/>
      <c r="N602" s="6"/>
      <c r="O602" s="5"/>
      <c r="P602" s="7"/>
    </row>
    <row r="603" spans="1:16" s="4" customFormat="1">
      <c r="A603" s="97"/>
      <c r="B603" s="97"/>
      <c r="C603" s="98"/>
      <c r="D603" s="99"/>
      <c r="E603" s="66"/>
      <c r="K603" s="5"/>
      <c r="L603" s="252"/>
      <c r="M603" s="5"/>
      <c r="N603" s="6"/>
      <c r="O603" s="5"/>
      <c r="P603" s="7"/>
    </row>
    <row r="604" spans="1:16" s="4" customFormat="1">
      <c r="A604" s="97"/>
      <c r="B604" s="97"/>
      <c r="C604" s="98"/>
      <c r="D604" s="99"/>
      <c r="E604" s="66"/>
      <c r="K604" s="5"/>
      <c r="L604" s="252"/>
      <c r="M604" s="5"/>
      <c r="N604" s="6"/>
      <c r="O604" s="5"/>
      <c r="P604" s="7"/>
    </row>
    <row r="605" spans="1:16" s="4" customFormat="1">
      <c r="A605" s="97"/>
      <c r="B605" s="97"/>
      <c r="C605" s="98"/>
      <c r="D605" s="99"/>
      <c r="E605" s="66"/>
      <c r="K605" s="5"/>
      <c r="L605" s="252"/>
      <c r="M605" s="5"/>
      <c r="N605" s="6"/>
      <c r="O605" s="5"/>
      <c r="P605" s="7"/>
    </row>
    <row r="606" spans="1:16" s="4" customFormat="1">
      <c r="A606" s="97"/>
      <c r="B606" s="97"/>
      <c r="C606" s="98"/>
      <c r="D606" s="99"/>
      <c r="E606" s="66"/>
      <c r="K606" s="5"/>
      <c r="L606" s="252"/>
      <c r="M606" s="5"/>
      <c r="N606" s="6"/>
      <c r="O606" s="5"/>
      <c r="P606" s="7"/>
    </row>
    <row r="607" spans="1:16" s="4" customFormat="1">
      <c r="A607" s="97"/>
      <c r="B607" s="97"/>
      <c r="C607" s="98"/>
      <c r="D607" s="99"/>
      <c r="E607" s="66"/>
      <c r="K607" s="5"/>
      <c r="L607" s="252"/>
      <c r="M607" s="5"/>
      <c r="N607" s="6"/>
      <c r="O607" s="5"/>
      <c r="P607" s="7"/>
    </row>
    <row r="608" spans="1:16" s="4" customFormat="1">
      <c r="A608" s="97"/>
      <c r="B608" s="97"/>
      <c r="C608" s="98"/>
      <c r="D608" s="99"/>
      <c r="E608" s="66"/>
      <c r="K608" s="5"/>
      <c r="L608" s="252"/>
      <c r="M608" s="5"/>
      <c r="N608" s="6"/>
      <c r="O608" s="5"/>
      <c r="P608" s="7"/>
    </row>
    <row r="609" spans="1:16" s="4" customFormat="1">
      <c r="A609" s="97"/>
      <c r="B609" s="97"/>
      <c r="C609" s="98"/>
      <c r="D609" s="99"/>
      <c r="E609" s="66"/>
      <c r="K609" s="5"/>
      <c r="L609" s="252"/>
      <c r="M609" s="5"/>
      <c r="N609" s="6"/>
      <c r="O609" s="5"/>
      <c r="P609" s="7"/>
    </row>
    <row r="610" spans="1:16" s="4" customFormat="1">
      <c r="A610" s="97"/>
      <c r="B610" s="97"/>
      <c r="C610" s="98"/>
      <c r="D610" s="99"/>
      <c r="E610" s="66"/>
      <c r="K610" s="5"/>
      <c r="L610" s="252"/>
      <c r="M610" s="5"/>
      <c r="N610" s="6"/>
      <c r="O610" s="5"/>
      <c r="P610" s="7"/>
    </row>
    <row r="611" spans="1:16" s="4" customFormat="1">
      <c r="A611" s="97"/>
      <c r="B611" s="97"/>
      <c r="C611" s="98"/>
      <c r="D611" s="99"/>
      <c r="E611" s="66"/>
      <c r="K611" s="5"/>
      <c r="L611" s="252"/>
      <c r="M611" s="5"/>
      <c r="N611" s="6"/>
      <c r="O611" s="5"/>
      <c r="P611" s="7"/>
    </row>
    <row r="612" spans="1:16" s="4" customFormat="1">
      <c r="A612" s="97"/>
      <c r="B612" s="97"/>
      <c r="C612" s="98"/>
      <c r="D612" s="99"/>
      <c r="E612" s="66"/>
      <c r="K612" s="5"/>
      <c r="L612" s="252"/>
      <c r="M612" s="5"/>
      <c r="N612" s="6"/>
      <c r="O612" s="5"/>
      <c r="P612" s="7"/>
    </row>
    <row r="613" spans="1:16" s="4" customFormat="1">
      <c r="A613" s="97"/>
      <c r="B613" s="97"/>
      <c r="C613" s="98"/>
      <c r="D613" s="99"/>
      <c r="E613" s="66"/>
      <c r="K613" s="5"/>
      <c r="L613" s="252"/>
      <c r="M613" s="5"/>
      <c r="N613" s="6"/>
      <c r="O613" s="5"/>
      <c r="P613" s="7"/>
    </row>
    <row r="614" spans="1:16" s="4" customFormat="1">
      <c r="A614" s="97"/>
      <c r="B614" s="97"/>
      <c r="C614" s="98"/>
      <c r="D614" s="99"/>
      <c r="E614" s="66"/>
      <c r="K614" s="5"/>
      <c r="L614" s="252"/>
      <c r="M614" s="5"/>
      <c r="N614" s="6"/>
      <c r="O614" s="5"/>
      <c r="P614" s="7"/>
    </row>
    <row r="615" spans="1:16" s="4" customFormat="1">
      <c r="A615" s="97"/>
      <c r="B615" s="97"/>
      <c r="C615" s="98"/>
      <c r="D615" s="99"/>
      <c r="E615" s="66"/>
      <c r="K615" s="5"/>
      <c r="L615" s="252"/>
      <c r="M615" s="5"/>
      <c r="N615" s="6"/>
      <c r="O615" s="5"/>
      <c r="P615" s="7"/>
    </row>
    <row r="616" spans="1:16" s="4" customFormat="1">
      <c r="A616" s="97"/>
      <c r="B616" s="97"/>
      <c r="C616" s="98"/>
      <c r="D616" s="99"/>
      <c r="E616" s="66"/>
      <c r="K616" s="5"/>
      <c r="L616" s="252"/>
      <c r="M616" s="5"/>
      <c r="N616" s="6"/>
      <c r="O616" s="5"/>
      <c r="P616" s="7"/>
    </row>
    <row r="617" spans="1:16" s="4" customFormat="1">
      <c r="A617" s="97"/>
      <c r="B617" s="97"/>
      <c r="C617" s="98"/>
      <c r="D617" s="99"/>
      <c r="E617" s="66"/>
      <c r="K617" s="5"/>
      <c r="L617" s="252"/>
      <c r="M617" s="5"/>
      <c r="N617" s="6"/>
      <c r="O617" s="5"/>
      <c r="P617" s="7"/>
    </row>
    <row r="618" spans="1:16" s="4" customFormat="1">
      <c r="A618" s="97"/>
      <c r="B618" s="97"/>
      <c r="C618" s="98"/>
      <c r="D618" s="99"/>
      <c r="E618" s="66"/>
      <c r="K618" s="5"/>
      <c r="L618" s="252"/>
      <c r="M618" s="5"/>
      <c r="N618" s="6"/>
      <c r="O618" s="5"/>
      <c r="P618" s="7"/>
    </row>
    <row r="619" spans="1:16" s="4" customFormat="1">
      <c r="A619" s="97"/>
      <c r="B619" s="97"/>
      <c r="C619" s="98"/>
      <c r="D619" s="99"/>
      <c r="E619" s="66"/>
      <c r="K619" s="5"/>
      <c r="L619" s="252"/>
      <c r="M619" s="5"/>
      <c r="N619" s="6"/>
      <c r="O619" s="5"/>
      <c r="P619" s="7"/>
    </row>
    <row r="620" spans="1:16" s="4" customFormat="1">
      <c r="A620" s="97"/>
      <c r="B620" s="97"/>
      <c r="C620" s="98"/>
      <c r="D620" s="99"/>
      <c r="E620" s="66"/>
      <c r="K620" s="5"/>
      <c r="L620" s="252"/>
      <c r="M620" s="5"/>
      <c r="N620" s="6"/>
      <c r="O620" s="5"/>
      <c r="P620" s="7"/>
    </row>
    <row r="621" spans="1:16" s="4" customFormat="1">
      <c r="A621" s="97"/>
      <c r="B621" s="97"/>
      <c r="C621" s="98"/>
      <c r="D621" s="99"/>
      <c r="E621" s="66"/>
      <c r="K621" s="5"/>
      <c r="L621" s="252"/>
      <c r="M621" s="5"/>
      <c r="N621" s="6"/>
      <c r="O621" s="5"/>
      <c r="P621" s="7"/>
    </row>
    <row r="622" spans="1:16" s="4" customFormat="1">
      <c r="A622" s="97"/>
      <c r="B622" s="97"/>
      <c r="C622" s="98"/>
      <c r="D622" s="99"/>
      <c r="E622" s="66"/>
      <c r="K622" s="5"/>
      <c r="L622" s="252"/>
      <c r="M622" s="5"/>
      <c r="N622" s="6"/>
      <c r="O622" s="5"/>
      <c r="P622" s="7"/>
    </row>
    <row r="623" spans="1:16" s="4" customFormat="1">
      <c r="A623" s="97"/>
      <c r="B623" s="97"/>
      <c r="C623" s="98"/>
      <c r="D623" s="99"/>
      <c r="E623" s="66"/>
      <c r="K623" s="5"/>
      <c r="L623" s="252"/>
      <c r="M623" s="5"/>
      <c r="N623" s="6"/>
      <c r="O623" s="5"/>
      <c r="P623" s="7"/>
    </row>
    <row r="624" spans="1:16" s="4" customFormat="1">
      <c r="A624" s="97"/>
      <c r="B624" s="97"/>
      <c r="C624" s="98"/>
      <c r="D624" s="99"/>
      <c r="E624" s="66"/>
      <c r="K624" s="5"/>
      <c r="L624" s="252"/>
      <c r="M624" s="5"/>
      <c r="N624" s="6"/>
      <c r="O624" s="5"/>
      <c r="P624" s="7"/>
    </row>
    <row r="625" spans="1:16" s="4" customFormat="1">
      <c r="A625" s="97"/>
      <c r="B625" s="97"/>
      <c r="C625" s="98"/>
      <c r="D625" s="99"/>
      <c r="E625" s="66"/>
      <c r="K625" s="5"/>
      <c r="L625" s="252"/>
      <c r="M625" s="5"/>
      <c r="N625" s="6"/>
      <c r="O625" s="5"/>
      <c r="P625" s="7"/>
    </row>
    <row r="626" spans="1:16" s="4" customFormat="1">
      <c r="A626" s="97"/>
      <c r="B626" s="97"/>
      <c r="C626" s="98"/>
      <c r="D626" s="99"/>
      <c r="E626" s="66"/>
      <c r="K626" s="5"/>
      <c r="L626" s="252"/>
      <c r="M626" s="5"/>
      <c r="N626" s="6"/>
      <c r="O626" s="5"/>
      <c r="P626" s="7"/>
    </row>
    <row r="627" spans="1:16" s="4" customFormat="1">
      <c r="A627" s="97"/>
      <c r="B627" s="97"/>
      <c r="C627" s="98"/>
      <c r="D627" s="99"/>
      <c r="E627" s="66"/>
      <c r="K627" s="5"/>
      <c r="L627" s="252"/>
      <c r="M627" s="5"/>
      <c r="N627" s="6"/>
      <c r="O627" s="5"/>
      <c r="P627" s="7"/>
    </row>
    <row r="628" spans="1:16" s="4" customFormat="1">
      <c r="A628" s="97"/>
      <c r="B628" s="97"/>
      <c r="C628" s="98"/>
      <c r="D628" s="99"/>
      <c r="E628" s="66"/>
      <c r="K628" s="5"/>
      <c r="L628" s="252"/>
      <c r="M628" s="5"/>
      <c r="N628" s="6"/>
      <c r="O628" s="5"/>
      <c r="P628" s="7"/>
    </row>
    <row r="629" spans="1:16" s="4" customFormat="1">
      <c r="A629" s="97"/>
      <c r="B629" s="97"/>
      <c r="C629" s="98"/>
      <c r="D629" s="99"/>
      <c r="E629" s="66"/>
      <c r="K629" s="5"/>
      <c r="L629" s="252"/>
      <c r="M629" s="5"/>
      <c r="N629" s="6"/>
      <c r="O629" s="5"/>
      <c r="P629" s="7"/>
    </row>
    <row r="630" spans="1:16" s="4" customFormat="1">
      <c r="A630" s="97"/>
      <c r="B630" s="97"/>
      <c r="C630" s="98"/>
      <c r="D630" s="99"/>
      <c r="E630" s="66"/>
      <c r="K630" s="5"/>
      <c r="L630" s="252"/>
      <c r="M630" s="5"/>
      <c r="N630" s="6"/>
      <c r="O630" s="5"/>
      <c r="P630" s="7"/>
    </row>
    <row r="631" spans="1:16" s="4" customFormat="1">
      <c r="A631" s="97"/>
      <c r="B631" s="97"/>
      <c r="C631" s="98"/>
      <c r="D631" s="99"/>
      <c r="E631" s="66"/>
      <c r="K631" s="5"/>
      <c r="L631" s="252"/>
      <c r="M631" s="5"/>
      <c r="N631" s="6"/>
      <c r="O631" s="5"/>
      <c r="P631" s="7"/>
    </row>
    <row r="632" spans="1:16" s="4" customFormat="1">
      <c r="A632" s="97"/>
      <c r="B632" s="97"/>
      <c r="C632" s="98"/>
      <c r="D632" s="99"/>
      <c r="E632" s="66"/>
      <c r="K632" s="5"/>
      <c r="L632" s="252"/>
      <c r="M632" s="5"/>
      <c r="N632" s="6"/>
      <c r="O632" s="5"/>
      <c r="P632" s="7"/>
    </row>
    <row r="633" spans="1:16" s="4" customFormat="1">
      <c r="A633" s="97"/>
      <c r="B633" s="97"/>
      <c r="C633" s="98"/>
      <c r="D633" s="99"/>
      <c r="E633" s="66"/>
      <c r="K633" s="5"/>
      <c r="L633" s="252"/>
      <c r="M633" s="5"/>
      <c r="N633" s="6"/>
      <c r="O633" s="5"/>
      <c r="P633" s="7"/>
    </row>
    <row r="634" spans="1:16" s="4" customFormat="1">
      <c r="A634" s="97"/>
      <c r="B634" s="97"/>
      <c r="C634" s="98"/>
      <c r="D634" s="99"/>
      <c r="E634" s="66"/>
      <c r="K634" s="5"/>
      <c r="L634" s="252"/>
      <c r="M634" s="5"/>
      <c r="N634" s="6"/>
      <c r="O634" s="5"/>
      <c r="P634" s="7"/>
    </row>
    <row r="635" spans="1:16" s="4" customFormat="1">
      <c r="A635" s="97"/>
      <c r="B635" s="97"/>
      <c r="C635" s="98"/>
      <c r="D635" s="99"/>
      <c r="E635" s="66"/>
      <c r="K635" s="5"/>
      <c r="L635" s="252"/>
      <c r="M635" s="5"/>
      <c r="N635" s="6"/>
      <c r="O635" s="5"/>
      <c r="P635" s="7"/>
    </row>
    <row r="636" spans="1:16" s="4" customFormat="1">
      <c r="A636" s="97"/>
      <c r="B636" s="97"/>
      <c r="C636" s="98"/>
      <c r="D636" s="99"/>
      <c r="E636" s="66"/>
      <c r="K636" s="5"/>
      <c r="L636" s="252"/>
      <c r="M636" s="5"/>
      <c r="N636" s="6"/>
      <c r="O636" s="5"/>
      <c r="P636" s="7"/>
    </row>
    <row r="637" spans="1:16" s="4" customFormat="1">
      <c r="A637" s="97"/>
      <c r="B637" s="97"/>
      <c r="C637" s="98"/>
      <c r="D637" s="99"/>
      <c r="E637" s="66"/>
      <c r="K637" s="5"/>
      <c r="L637" s="252"/>
      <c r="M637" s="5"/>
      <c r="N637" s="6"/>
      <c r="O637" s="5"/>
      <c r="P637" s="7"/>
    </row>
    <row r="638" spans="1:16" s="4" customFormat="1">
      <c r="A638" s="97"/>
      <c r="B638" s="97"/>
      <c r="C638" s="98"/>
      <c r="D638" s="99"/>
      <c r="E638" s="66"/>
      <c r="K638" s="5"/>
      <c r="L638" s="252"/>
      <c r="M638" s="5"/>
      <c r="N638" s="6"/>
      <c r="O638" s="5"/>
      <c r="P638" s="7"/>
    </row>
    <row r="639" spans="1:16" s="4" customFormat="1">
      <c r="A639" s="97"/>
      <c r="B639" s="97"/>
      <c r="C639" s="98"/>
      <c r="D639" s="99"/>
      <c r="E639" s="66"/>
      <c r="K639" s="5"/>
      <c r="L639" s="252"/>
      <c r="M639" s="5"/>
      <c r="N639" s="6"/>
      <c r="O639" s="5"/>
      <c r="P639" s="7"/>
    </row>
    <row r="640" spans="1:16" s="4" customFormat="1">
      <c r="A640" s="97"/>
      <c r="B640" s="97"/>
      <c r="C640" s="98"/>
      <c r="D640" s="99"/>
      <c r="E640" s="66"/>
      <c r="K640" s="5"/>
      <c r="L640" s="252"/>
      <c r="M640" s="5"/>
      <c r="N640" s="6"/>
      <c r="O640" s="5"/>
      <c r="P640" s="7"/>
    </row>
    <row r="641" spans="1:16" s="4" customFormat="1">
      <c r="A641" s="97"/>
      <c r="B641" s="97"/>
      <c r="C641" s="98"/>
      <c r="D641" s="99"/>
      <c r="E641" s="66"/>
      <c r="K641" s="5"/>
      <c r="L641" s="252"/>
      <c r="M641" s="5"/>
      <c r="N641" s="6"/>
      <c r="O641" s="5"/>
      <c r="P641" s="7"/>
    </row>
    <row r="642" spans="1:16" s="4" customFormat="1">
      <c r="A642" s="97"/>
      <c r="B642" s="97"/>
      <c r="C642" s="98"/>
      <c r="D642" s="99"/>
      <c r="E642" s="66"/>
      <c r="K642" s="5"/>
      <c r="L642" s="252"/>
      <c r="M642" s="5"/>
      <c r="N642" s="6"/>
      <c r="O642" s="5"/>
      <c r="P642" s="7"/>
    </row>
    <row r="643" spans="1:16" s="4" customFormat="1">
      <c r="A643" s="97"/>
      <c r="B643" s="97"/>
      <c r="C643" s="98"/>
      <c r="D643" s="99"/>
      <c r="E643" s="66"/>
      <c r="K643" s="5"/>
      <c r="L643" s="252"/>
      <c r="M643" s="5"/>
      <c r="N643" s="6"/>
      <c r="O643" s="5"/>
      <c r="P643" s="7"/>
    </row>
    <row r="644" spans="1:16" s="4" customFormat="1">
      <c r="A644" s="97"/>
      <c r="B644" s="97"/>
      <c r="C644" s="98"/>
      <c r="D644" s="99"/>
      <c r="E644" s="66"/>
      <c r="K644" s="5"/>
      <c r="L644" s="252"/>
      <c r="M644" s="5"/>
      <c r="N644" s="6"/>
      <c r="O644" s="5"/>
      <c r="P644" s="7"/>
    </row>
    <row r="645" spans="1:16" s="4" customFormat="1">
      <c r="A645" s="97"/>
      <c r="B645" s="97"/>
      <c r="C645" s="98"/>
      <c r="D645" s="99"/>
      <c r="E645" s="66"/>
      <c r="K645" s="5"/>
      <c r="L645" s="252"/>
      <c r="M645" s="5"/>
      <c r="N645" s="6"/>
      <c r="O645" s="5"/>
      <c r="P645" s="7"/>
    </row>
    <row r="646" spans="1:16" s="4" customFormat="1">
      <c r="A646" s="97"/>
      <c r="B646" s="97"/>
      <c r="C646" s="98"/>
      <c r="D646" s="99"/>
      <c r="E646" s="66"/>
      <c r="K646" s="5"/>
      <c r="L646" s="252"/>
      <c r="M646" s="5"/>
      <c r="N646" s="6"/>
      <c r="O646" s="5"/>
      <c r="P646" s="7"/>
    </row>
    <row r="647" spans="1:16" s="4" customFormat="1">
      <c r="A647" s="97"/>
      <c r="B647" s="97"/>
      <c r="C647" s="98"/>
      <c r="D647" s="99"/>
      <c r="E647" s="66"/>
      <c r="K647" s="5"/>
      <c r="L647" s="252"/>
      <c r="M647" s="5"/>
      <c r="N647" s="6"/>
      <c r="O647" s="5"/>
      <c r="P647" s="7"/>
    </row>
    <row r="648" spans="1:16" s="4" customFormat="1">
      <c r="A648" s="97"/>
      <c r="B648" s="97"/>
      <c r="C648" s="98"/>
      <c r="D648" s="99"/>
      <c r="E648" s="66"/>
      <c r="K648" s="5"/>
      <c r="L648" s="252"/>
      <c r="M648" s="5"/>
      <c r="N648" s="6"/>
      <c r="O648" s="5"/>
      <c r="P648" s="7"/>
    </row>
    <row r="649" spans="1:16" s="4" customFormat="1">
      <c r="A649" s="97"/>
      <c r="B649" s="97"/>
      <c r="C649" s="98"/>
      <c r="D649" s="99"/>
      <c r="E649" s="66"/>
      <c r="K649" s="5"/>
      <c r="L649" s="252"/>
      <c r="M649" s="5"/>
      <c r="N649" s="6"/>
      <c r="O649" s="5"/>
      <c r="P649" s="7"/>
    </row>
    <row r="650" spans="1:16" s="4" customFormat="1">
      <c r="A650" s="97"/>
      <c r="B650" s="97"/>
      <c r="C650" s="98"/>
      <c r="D650" s="99"/>
      <c r="E650" s="66"/>
      <c r="K650" s="5"/>
      <c r="L650" s="252"/>
      <c r="M650" s="5"/>
      <c r="N650" s="6"/>
      <c r="O650" s="5"/>
      <c r="P650" s="7"/>
    </row>
    <row r="651" spans="1:16" s="4" customFormat="1">
      <c r="A651" s="97"/>
      <c r="B651" s="97"/>
      <c r="C651" s="98"/>
      <c r="D651" s="99"/>
      <c r="E651" s="66"/>
      <c r="K651" s="5"/>
      <c r="L651" s="252"/>
      <c r="M651" s="5"/>
      <c r="N651" s="6"/>
      <c r="O651" s="5"/>
      <c r="P651" s="7"/>
    </row>
    <row r="652" spans="1:16" s="4" customFormat="1">
      <c r="A652" s="97"/>
      <c r="B652" s="97"/>
      <c r="C652" s="98"/>
      <c r="D652" s="99"/>
      <c r="E652" s="66"/>
      <c r="K652" s="5"/>
      <c r="L652" s="252"/>
      <c r="M652" s="5"/>
      <c r="N652" s="6"/>
      <c r="O652" s="5"/>
      <c r="P652" s="7"/>
    </row>
    <row r="653" spans="1:16" s="4" customFormat="1">
      <c r="A653" s="97"/>
      <c r="B653" s="97"/>
      <c r="C653" s="98"/>
      <c r="D653" s="99"/>
      <c r="E653" s="66"/>
      <c r="K653" s="5"/>
      <c r="L653" s="252"/>
      <c r="M653" s="5"/>
      <c r="N653" s="6"/>
      <c r="O653" s="5"/>
      <c r="P653" s="7"/>
    </row>
    <row r="654" spans="1:16" s="4" customFormat="1">
      <c r="A654" s="97"/>
      <c r="B654" s="97"/>
      <c r="C654" s="98"/>
      <c r="D654" s="99"/>
      <c r="E654" s="66"/>
      <c r="K654" s="5"/>
      <c r="L654" s="252"/>
      <c r="M654" s="5"/>
      <c r="N654" s="6"/>
      <c r="O654" s="5"/>
      <c r="P654" s="7"/>
    </row>
    <row r="655" spans="1:16" s="4" customFormat="1">
      <c r="A655" s="97"/>
      <c r="B655" s="97"/>
      <c r="C655" s="98"/>
      <c r="D655" s="99"/>
      <c r="E655" s="66"/>
      <c r="K655" s="5"/>
      <c r="L655" s="252"/>
      <c r="M655" s="5"/>
      <c r="N655" s="6"/>
      <c r="O655" s="5"/>
      <c r="P655" s="7"/>
    </row>
    <row r="656" spans="1:16" s="4" customFormat="1">
      <c r="A656" s="97"/>
      <c r="B656" s="97"/>
      <c r="C656" s="98"/>
      <c r="D656" s="99"/>
      <c r="E656" s="66"/>
      <c r="K656" s="5"/>
      <c r="L656" s="252"/>
      <c r="M656" s="5"/>
      <c r="N656" s="6"/>
      <c r="O656" s="5"/>
      <c r="P656" s="7"/>
    </row>
    <row r="657" spans="1:17" s="4" customFormat="1">
      <c r="A657" s="97"/>
      <c r="B657" s="97"/>
      <c r="C657" s="98"/>
      <c r="D657" s="99"/>
      <c r="E657" s="66"/>
      <c r="K657" s="5"/>
      <c r="L657" s="252"/>
      <c r="M657" s="5"/>
      <c r="N657" s="6"/>
      <c r="O657" s="5"/>
      <c r="P657" s="7"/>
    </row>
    <row r="658" spans="1:17" s="4" customFormat="1">
      <c r="A658" s="97"/>
      <c r="B658" s="97"/>
      <c r="C658" s="98"/>
      <c r="D658" s="99"/>
      <c r="E658" s="66"/>
      <c r="K658" s="5"/>
      <c r="L658" s="252"/>
      <c r="M658" s="5"/>
      <c r="N658" s="6"/>
      <c r="O658" s="5"/>
      <c r="P658" s="7"/>
    </row>
    <row r="659" spans="1:17" s="4" customFormat="1">
      <c r="A659" s="97"/>
      <c r="B659" s="97"/>
      <c r="C659" s="98"/>
      <c r="D659" s="99"/>
      <c r="E659" s="66"/>
      <c r="K659" s="5"/>
      <c r="L659" s="252"/>
      <c r="M659" s="5"/>
      <c r="N659" s="6"/>
      <c r="O659" s="5"/>
      <c r="P659" s="7"/>
    </row>
    <row r="660" spans="1:17" s="4" customFormat="1">
      <c r="A660" s="97"/>
      <c r="B660" s="97"/>
      <c r="C660" s="98"/>
      <c r="D660" s="99"/>
      <c r="E660" s="66"/>
      <c r="K660" s="5"/>
      <c r="L660" s="252"/>
      <c r="M660" s="5"/>
      <c r="N660" s="6"/>
      <c r="O660" s="5"/>
      <c r="P660" s="7"/>
    </row>
    <row r="661" spans="1:17" s="4" customFormat="1">
      <c r="A661" s="97"/>
      <c r="B661" s="97"/>
      <c r="C661" s="98"/>
      <c r="D661" s="99"/>
      <c r="E661" s="66"/>
      <c r="K661" s="5"/>
      <c r="L661" s="252"/>
      <c r="M661" s="5"/>
      <c r="N661" s="6"/>
      <c r="O661" s="5"/>
      <c r="P661" s="7"/>
    </row>
    <row r="662" spans="1:17" s="4" customFormat="1">
      <c r="A662" s="97"/>
      <c r="B662" s="97"/>
      <c r="C662" s="98"/>
      <c r="D662" s="99"/>
      <c r="E662" s="66"/>
      <c r="K662" s="5"/>
      <c r="L662" s="252"/>
      <c r="M662" s="5"/>
      <c r="N662" s="6"/>
      <c r="O662" s="5"/>
      <c r="P662" s="7"/>
    </row>
    <row r="663" spans="1:17" s="4" customFormat="1">
      <c r="A663" s="97"/>
      <c r="B663" s="97"/>
      <c r="C663" s="98"/>
      <c r="D663" s="99"/>
      <c r="E663" s="66"/>
      <c r="K663" s="5"/>
      <c r="L663" s="252"/>
      <c r="M663" s="5"/>
      <c r="N663" s="6"/>
      <c r="O663" s="5"/>
      <c r="P663" s="7"/>
    </row>
    <row r="664" spans="1:17" s="4" customFormat="1">
      <c r="A664" s="97"/>
      <c r="B664" s="97"/>
      <c r="C664" s="98"/>
      <c r="D664" s="99"/>
      <c r="E664" s="66"/>
      <c r="K664" s="5"/>
      <c r="L664" s="252"/>
      <c r="M664" s="5"/>
      <c r="N664" s="6"/>
      <c r="O664" s="5"/>
      <c r="P664" s="7"/>
      <c r="Q664" s="6"/>
    </row>
    <row r="665" spans="1:17" s="4" customFormat="1">
      <c r="A665" s="97"/>
      <c r="B665" s="97"/>
      <c r="C665" s="98"/>
      <c r="D665" s="99"/>
      <c r="E665" s="66"/>
      <c r="K665" s="5"/>
      <c r="L665" s="252"/>
      <c r="M665" s="5"/>
      <c r="N665" s="6"/>
      <c r="O665" s="5"/>
      <c r="P665" s="7"/>
      <c r="Q665" s="6"/>
    </row>
    <row r="666" spans="1:17" s="4" customFormat="1">
      <c r="A666" s="97"/>
      <c r="B666" s="97"/>
      <c r="C666" s="98"/>
      <c r="D666" s="99"/>
      <c r="E666" s="66"/>
      <c r="K666" s="5"/>
      <c r="L666" s="252"/>
      <c r="M666" s="5"/>
      <c r="N666" s="6"/>
      <c r="O666" s="5"/>
      <c r="P666" s="7"/>
      <c r="Q666" s="6"/>
    </row>
    <row r="667" spans="1:17" s="4" customFormat="1">
      <c r="A667" s="97"/>
      <c r="B667" s="97"/>
      <c r="C667" s="98"/>
      <c r="D667" s="99"/>
      <c r="E667" s="66"/>
      <c r="K667" s="5"/>
      <c r="L667" s="252"/>
      <c r="M667" s="5"/>
      <c r="N667" s="6"/>
      <c r="O667" s="5"/>
      <c r="P667" s="7"/>
      <c r="Q667" s="6"/>
    </row>
    <row r="668" spans="1:17" s="4" customFormat="1">
      <c r="A668" s="97"/>
      <c r="B668" s="97"/>
      <c r="C668" s="98"/>
      <c r="D668" s="99"/>
      <c r="E668" s="66"/>
      <c r="K668" s="5"/>
      <c r="L668" s="252"/>
      <c r="M668" s="5"/>
      <c r="N668" s="6"/>
      <c r="O668" s="5"/>
      <c r="P668" s="7"/>
      <c r="Q668" s="6"/>
    </row>
    <row r="669" spans="1:17">
      <c r="E669" s="66"/>
    </row>
    <row r="670" spans="1:17">
      <c r="E670" s="66"/>
    </row>
    <row r="671" spans="1:17">
      <c r="E671" s="66"/>
    </row>
    <row r="672" spans="1:17">
      <c r="E672" s="66"/>
    </row>
    <row r="673" spans="1:17">
      <c r="E673" s="66"/>
    </row>
    <row r="674" spans="1:17" s="4" customFormat="1">
      <c r="A674" s="97"/>
      <c r="B674" s="97"/>
      <c r="C674" s="98"/>
      <c r="D674" s="99"/>
      <c r="E674" s="66"/>
      <c r="K674" s="5"/>
      <c r="L674" s="252"/>
      <c r="M674" s="5"/>
      <c r="N674" s="6"/>
      <c r="O674" s="5"/>
      <c r="P674" s="7"/>
      <c r="Q674" s="6"/>
    </row>
    <row r="675" spans="1:17" s="4" customFormat="1">
      <c r="A675" s="97"/>
      <c r="B675" s="97"/>
      <c r="C675" s="98"/>
      <c r="D675" s="99"/>
      <c r="E675" s="66"/>
      <c r="K675" s="5"/>
      <c r="L675" s="252"/>
      <c r="M675" s="5"/>
      <c r="N675" s="6"/>
      <c r="O675" s="5"/>
      <c r="P675" s="7"/>
      <c r="Q675" s="6"/>
    </row>
    <row r="676" spans="1:17" s="4" customFormat="1">
      <c r="A676" s="97"/>
      <c r="B676" s="97"/>
      <c r="C676" s="98"/>
      <c r="D676" s="99"/>
      <c r="E676" s="66"/>
      <c r="K676" s="5"/>
      <c r="L676" s="252"/>
      <c r="M676" s="5"/>
      <c r="N676" s="6"/>
      <c r="O676" s="5"/>
      <c r="P676" s="7"/>
      <c r="Q676" s="6"/>
    </row>
    <row r="677" spans="1:17" s="4" customFormat="1">
      <c r="A677" s="97"/>
      <c r="B677" s="97"/>
      <c r="C677" s="98"/>
      <c r="D677" s="99"/>
      <c r="E677" s="66"/>
      <c r="K677" s="5"/>
      <c r="L677" s="252"/>
      <c r="M677" s="5"/>
      <c r="N677" s="6"/>
      <c r="O677" s="5"/>
      <c r="P677" s="7"/>
      <c r="Q677" s="6"/>
    </row>
    <row r="678" spans="1:17" s="4" customFormat="1">
      <c r="A678" s="97"/>
      <c r="B678" s="97"/>
      <c r="C678" s="98"/>
      <c r="D678" s="99"/>
      <c r="E678" s="66"/>
      <c r="K678" s="5"/>
      <c r="L678" s="252"/>
      <c r="M678" s="5"/>
      <c r="N678" s="6"/>
      <c r="O678" s="5"/>
      <c r="P678" s="7"/>
      <c r="Q678" s="6"/>
    </row>
    <row r="679" spans="1:17" s="4" customFormat="1">
      <c r="A679" s="97"/>
      <c r="B679" s="97"/>
      <c r="C679" s="98"/>
      <c r="D679" s="99"/>
      <c r="E679" s="66"/>
      <c r="K679" s="5"/>
      <c r="L679" s="252"/>
      <c r="M679" s="5"/>
      <c r="N679" s="6"/>
      <c r="O679" s="5"/>
      <c r="P679" s="7"/>
      <c r="Q679" s="6"/>
    </row>
    <row r="680" spans="1:17" s="4" customFormat="1">
      <c r="A680" s="97"/>
      <c r="B680" s="97"/>
      <c r="C680" s="98"/>
      <c r="D680" s="99"/>
      <c r="E680" s="66"/>
      <c r="K680" s="5"/>
      <c r="L680" s="252"/>
      <c r="M680" s="5"/>
      <c r="N680" s="6"/>
      <c r="O680" s="5"/>
      <c r="P680" s="7"/>
      <c r="Q680" s="6"/>
    </row>
    <row r="681" spans="1:17" s="4" customFormat="1">
      <c r="A681" s="97"/>
      <c r="B681" s="97"/>
      <c r="C681" s="98"/>
      <c r="D681" s="99"/>
      <c r="E681" s="66"/>
      <c r="K681" s="5"/>
      <c r="L681" s="252"/>
      <c r="M681" s="5"/>
      <c r="N681" s="6"/>
      <c r="O681" s="5"/>
      <c r="P681" s="7"/>
      <c r="Q681" s="6"/>
    </row>
    <row r="682" spans="1:17" s="4" customFormat="1">
      <c r="A682" s="97"/>
      <c r="B682" s="97"/>
      <c r="C682" s="98"/>
      <c r="D682" s="99"/>
      <c r="E682" s="66"/>
      <c r="K682" s="5"/>
      <c r="L682" s="252"/>
      <c r="M682" s="5"/>
      <c r="N682" s="6"/>
      <c r="O682" s="5"/>
      <c r="P682" s="7"/>
      <c r="Q682" s="6"/>
    </row>
    <row r="683" spans="1:17" s="4" customFormat="1">
      <c r="A683" s="97"/>
      <c r="B683" s="97"/>
      <c r="C683" s="98"/>
      <c r="D683" s="99"/>
      <c r="E683" s="66"/>
      <c r="K683" s="5"/>
      <c r="L683" s="252"/>
      <c r="M683" s="5"/>
      <c r="N683" s="6"/>
      <c r="O683" s="5"/>
      <c r="P683" s="7"/>
      <c r="Q683" s="6"/>
    </row>
    <row r="684" spans="1:17" s="4" customFormat="1">
      <c r="A684" s="97"/>
      <c r="B684" s="97"/>
      <c r="C684" s="98"/>
      <c r="D684" s="99"/>
      <c r="E684" s="66"/>
      <c r="K684" s="5"/>
      <c r="L684" s="252"/>
      <c r="M684" s="5"/>
      <c r="N684" s="6"/>
      <c r="O684" s="5"/>
      <c r="P684" s="7"/>
      <c r="Q684" s="6"/>
    </row>
    <row r="685" spans="1:17" s="4" customFormat="1">
      <c r="A685" s="97"/>
      <c r="B685" s="97"/>
      <c r="C685" s="98"/>
      <c r="D685" s="99"/>
      <c r="E685" s="66"/>
      <c r="K685" s="5"/>
      <c r="L685" s="252"/>
      <c r="M685" s="5"/>
      <c r="N685" s="6"/>
      <c r="O685" s="5"/>
      <c r="P685" s="7"/>
      <c r="Q685" s="6"/>
    </row>
    <row r="686" spans="1:17" s="4" customFormat="1">
      <c r="A686" s="97"/>
      <c r="B686" s="97"/>
      <c r="C686" s="98"/>
      <c r="D686" s="99"/>
      <c r="E686" s="66"/>
      <c r="K686" s="5"/>
      <c r="L686" s="252"/>
      <c r="M686" s="5"/>
      <c r="N686" s="6"/>
      <c r="O686" s="5"/>
      <c r="P686" s="7"/>
      <c r="Q686" s="6"/>
    </row>
    <row r="687" spans="1:17" s="4" customFormat="1">
      <c r="A687" s="97"/>
      <c r="B687" s="97"/>
      <c r="C687" s="98"/>
      <c r="D687" s="99"/>
      <c r="E687" s="66"/>
      <c r="K687" s="5"/>
      <c r="L687" s="252"/>
      <c r="M687" s="5"/>
      <c r="N687" s="6"/>
      <c r="O687" s="5"/>
      <c r="P687" s="7"/>
      <c r="Q687" s="6"/>
    </row>
    <row r="688" spans="1:17" s="4" customFormat="1">
      <c r="A688" s="97"/>
      <c r="B688" s="97"/>
      <c r="C688" s="98"/>
      <c r="D688" s="99"/>
      <c r="E688" s="66"/>
      <c r="K688" s="5"/>
      <c r="L688" s="252"/>
      <c r="M688" s="5"/>
      <c r="N688" s="6"/>
      <c r="O688" s="5"/>
      <c r="P688" s="7"/>
      <c r="Q688" s="6"/>
    </row>
    <row r="689" spans="1:17" s="4" customFormat="1">
      <c r="A689" s="97"/>
      <c r="B689" s="97"/>
      <c r="C689" s="98"/>
      <c r="D689" s="99"/>
      <c r="E689" s="66"/>
      <c r="K689" s="5"/>
      <c r="L689" s="252"/>
      <c r="M689" s="5"/>
      <c r="N689" s="6"/>
      <c r="O689" s="5"/>
      <c r="P689" s="7"/>
      <c r="Q689" s="6"/>
    </row>
    <row r="690" spans="1:17" s="4" customFormat="1">
      <c r="A690" s="97"/>
      <c r="B690" s="97"/>
      <c r="C690" s="98"/>
      <c r="D690" s="99"/>
      <c r="E690" s="66"/>
      <c r="K690" s="5"/>
      <c r="L690" s="252"/>
      <c r="M690" s="5"/>
      <c r="N690" s="6"/>
      <c r="O690" s="5"/>
      <c r="P690" s="7"/>
      <c r="Q690" s="6"/>
    </row>
    <row r="691" spans="1:17" s="4" customFormat="1">
      <c r="A691" s="97"/>
      <c r="B691" s="97"/>
      <c r="C691" s="98"/>
      <c r="D691" s="99"/>
      <c r="E691" s="66"/>
      <c r="K691" s="5"/>
      <c r="L691" s="252"/>
      <c r="M691" s="5"/>
      <c r="N691" s="6"/>
      <c r="O691" s="5"/>
      <c r="P691" s="7"/>
      <c r="Q691" s="6"/>
    </row>
    <row r="692" spans="1:17" s="4" customFormat="1">
      <c r="A692" s="97"/>
      <c r="B692" s="97"/>
      <c r="C692" s="98"/>
      <c r="D692" s="99"/>
      <c r="E692" s="66"/>
      <c r="K692" s="5"/>
      <c r="L692" s="252"/>
      <c r="M692" s="5"/>
      <c r="N692" s="6"/>
      <c r="O692" s="5"/>
      <c r="P692" s="7"/>
      <c r="Q692" s="6"/>
    </row>
    <row r="693" spans="1:17" s="4" customFormat="1">
      <c r="A693" s="97"/>
      <c r="B693" s="97"/>
      <c r="C693" s="98"/>
      <c r="D693" s="99"/>
      <c r="E693" s="66"/>
      <c r="K693" s="5"/>
      <c r="L693" s="252"/>
      <c r="M693" s="5"/>
      <c r="N693" s="6"/>
      <c r="O693" s="5"/>
      <c r="P693" s="7"/>
      <c r="Q693" s="6"/>
    </row>
    <row r="694" spans="1:17" s="4" customFormat="1">
      <c r="A694" s="97"/>
      <c r="B694" s="97"/>
      <c r="C694" s="98"/>
      <c r="D694" s="99"/>
      <c r="E694" s="66"/>
      <c r="K694" s="5"/>
      <c r="L694" s="252"/>
      <c r="M694" s="5"/>
      <c r="N694" s="6"/>
      <c r="O694" s="5"/>
      <c r="P694" s="7"/>
      <c r="Q694" s="6"/>
    </row>
    <row r="695" spans="1:17" s="4" customFormat="1">
      <c r="A695" s="97"/>
      <c r="B695" s="97"/>
      <c r="C695" s="98"/>
      <c r="D695" s="99"/>
      <c r="E695" s="66"/>
      <c r="K695" s="5"/>
      <c r="L695" s="252"/>
      <c r="M695" s="5"/>
      <c r="N695" s="6"/>
      <c r="O695" s="5"/>
      <c r="P695" s="7"/>
      <c r="Q695" s="6"/>
    </row>
    <row r="696" spans="1:17" s="4" customFormat="1">
      <c r="A696" s="97"/>
      <c r="B696" s="97"/>
      <c r="C696" s="98"/>
      <c r="D696" s="99"/>
      <c r="E696" s="66"/>
      <c r="K696" s="5"/>
      <c r="L696" s="252"/>
      <c r="M696" s="5"/>
      <c r="N696" s="6"/>
      <c r="O696" s="5"/>
      <c r="P696" s="7"/>
      <c r="Q696" s="6"/>
    </row>
    <row r="697" spans="1:17" s="4" customFormat="1">
      <c r="A697" s="97"/>
      <c r="B697" s="97"/>
      <c r="C697" s="98"/>
      <c r="D697" s="99"/>
      <c r="E697" s="66"/>
      <c r="K697" s="5"/>
      <c r="L697" s="252"/>
      <c r="M697" s="5"/>
      <c r="N697" s="6"/>
      <c r="O697" s="5"/>
      <c r="P697" s="7"/>
      <c r="Q697" s="6"/>
    </row>
    <row r="698" spans="1:17" s="4" customFormat="1">
      <c r="A698" s="97"/>
      <c r="B698" s="97"/>
      <c r="C698" s="98"/>
      <c r="D698" s="99"/>
      <c r="E698" s="66"/>
      <c r="K698" s="5"/>
      <c r="L698" s="252"/>
      <c r="M698" s="5"/>
      <c r="N698" s="6"/>
      <c r="O698" s="5"/>
      <c r="P698" s="7"/>
      <c r="Q698" s="6"/>
    </row>
    <row r="699" spans="1:17" s="4" customFormat="1">
      <c r="A699" s="97"/>
      <c r="B699" s="97"/>
      <c r="C699" s="98"/>
      <c r="D699" s="99"/>
      <c r="E699" s="66"/>
      <c r="K699" s="5"/>
      <c r="L699" s="252"/>
      <c r="M699" s="5"/>
      <c r="N699" s="6"/>
      <c r="O699" s="5"/>
      <c r="P699" s="7"/>
      <c r="Q699" s="6"/>
    </row>
    <row r="700" spans="1:17" s="4" customFormat="1">
      <c r="A700" s="97"/>
      <c r="B700" s="97"/>
      <c r="C700" s="98"/>
      <c r="D700" s="99"/>
      <c r="E700" s="66"/>
      <c r="K700" s="5"/>
      <c r="L700" s="252"/>
      <c r="M700" s="5"/>
      <c r="N700" s="6"/>
      <c r="O700" s="5"/>
      <c r="P700" s="7"/>
      <c r="Q700" s="6"/>
    </row>
    <row r="701" spans="1:17" s="4" customFormat="1">
      <c r="A701" s="97"/>
      <c r="B701" s="97"/>
      <c r="C701" s="98"/>
      <c r="D701" s="99"/>
      <c r="E701" s="66"/>
      <c r="K701" s="5"/>
      <c r="L701" s="252"/>
      <c r="M701" s="5"/>
      <c r="N701" s="6"/>
      <c r="O701" s="5"/>
      <c r="P701" s="7"/>
      <c r="Q701" s="6"/>
    </row>
    <row r="702" spans="1:17" s="4" customFormat="1">
      <c r="A702" s="97"/>
      <c r="B702" s="97"/>
      <c r="C702" s="98"/>
      <c r="D702" s="99"/>
      <c r="E702" s="66"/>
      <c r="K702" s="5"/>
      <c r="L702" s="252"/>
      <c r="M702" s="5"/>
      <c r="N702" s="6"/>
      <c r="O702" s="5"/>
      <c r="P702" s="7"/>
      <c r="Q702" s="6"/>
    </row>
    <row r="703" spans="1:17" s="4" customFormat="1">
      <c r="A703" s="97"/>
      <c r="B703" s="97"/>
      <c r="C703" s="98"/>
      <c r="D703" s="99"/>
      <c r="E703" s="66"/>
      <c r="K703" s="5"/>
      <c r="L703" s="252"/>
      <c r="M703" s="5"/>
      <c r="N703" s="6"/>
      <c r="O703" s="5"/>
      <c r="P703" s="7"/>
      <c r="Q703" s="6"/>
    </row>
    <row r="704" spans="1:17" s="4" customFormat="1">
      <c r="A704" s="97"/>
      <c r="B704" s="97"/>
      <c r="C704" s="98"/>
      <c r="D704" s="99"/>
      <c r="E704" s="66"/>
      <c r="K704" s="5"/>
      <c r="L704" s="252"/>
      <c r="M704" s="5"/>
      <c r="N704" s="6"/>
      <c r="O704" s="5"/>
      <c r="P704" s="7"/>
      <c r="Q704" s="6"/>
    </row>
    <row r="705" spans="1:17" s="4" customFormat="1">
      <c r="A705" s="97"/>
      <c r="B705" s="97"/>
      <c r="C705" s="98"/>
      <c r="D705" s="99"/>
      <c r="E705" s="66"/>
      <c r="K705" s="5"/>
      <c r="L705" s="252"/>
      <c r="M705" s="5"/>
      <c r="N705" s="6"/>
      <c r="O705" s="5"/>
      <c r="P705" s="7"/>
      <c r="Q705" s="6"/>
    </row>
    <row r="706" spans="1:17" s="4" customFormat="1">
      <c r="A706" s="97"/>
      <c r="B706" s="97"/>
      <c r="C706" s="98"/>
      <c r="D706" s="99"/>
      <c r="E706" s="66"/>
      <c r="K706" s="5"/>
      <c r="L706" s="252"/>
      <c r="M706" s="5"/>
      <c r="N706" s="6"/>
      <c r="O706" s="5"/>
      <c r="P706" s="7"/>
      <c r="Q706" s="6"/>
    </row>
    <row r="707" spans="1:17" s="4" customFormat="1">
      <c r="A707" s="97"/>
      <c r="B707" s="97"/>
      <c r="C707" s="98"/>
      <c r="D707" s="99"/>
      <c r="E707" s="66"/>
      <c r="K707" s="5"/>
      <c r="L707" s="252"/>
      <c r="M707" s="5"/>
      <c r="N707" s="6"/>
      <c r="O707" s="5"/>
      <c r="P707" s="7"/>
      <c r="Q707" s="6"/>
    </row>
    <row r="708" spans="1:17" s="4" customFormat="1">
      <c r="A708" s="97"/>
      <c r="B708" s="97"/>
      <c r="C708" s="98"/>
      <c r="D708" s="99"/>
      <c r="E708" s="66"/>
      <c r="K708" s="5"/>
      <c r="L708" s="252"/>
      <c r="M708" s="5"/>
      <c r="N708" s="6"/>
      <c r="O708" s="5"/>
      <c r="P708" s="7"/>
      <c r="Q708" s="6"/>
    </row>
    <row r="709" spans="1:17" s="4" customFormat="1">
      <c r="A709" s="97"/>
      <c r="B709" s="97"/>
      <c r="C709" s="98"/>
      <c r="D709" s="99"/>
      <c r="E709" s="66"/>
      <c r="K709" s="5"/>
      <c r="L709" s="252"/>
      <c r="M709" s="5"/>
      <c r="N709" s="6"/>
      <c r="O709" s="5"/>
      <c r="P709" s="7"/>
      <c r="Q709" s="6"/>
    </row>
    <row r="710" spans="1:17" s="4" customFormat="1">
      <c r="A710" s="97"/>
      <c r="B710" s="97"/>
      <c r="C710" s="98"/>
      <c r="D710" s="99"/>
      <c r="E710" s="66"/>
      <c r="K710" s="5"/>
      <c r="L710" s="252"/>
      <c r="M710" s="5"/>
      <c r="N710" s="6"/>
      <c r="O710" s="5"/>
      <c r="P710" s="7"/>
      <c r="Q710" s="6"/>
    </row>
    <row r="711" spans="1:17" s="4" customFormat="1">
      <c r="A711" s="97"/>
      <c r="B711" s="97"/>
      <c r="C711" s="98"/>
      <c r="D711" s="99"/>
      <c r="E711" s="66"/>
      <c r="K711" s="5"/>
      <c r="L711" s="252"/>
      <c r="M711" s="5"/>
      <c r="N711" s="6"/>
      <c r="O711" s="5"/>
      <c r="P711" s="7"/>
      <c r="Q711" s="6"/>
    </row>
    <row r="712" spans="1:17" s="4" customFormat="1">
      <c r="A712" s="97"/>
      <c r="B712" s="97"/>
      <c r="C712" s="98"/>
      <c r="D712" s="99"/>
      <c r="E712" s="66"/>
      <c r="K712" s="5"/>
      <c r="L712" s="252"/>
      <c r="M712" s="5"/>
      <c r="N712" s="6"/>
      <c r="O712" s="5"/>
      <c r="P712" s="7"/>
      <c r="Q712" s="6"/>
    </row>
    <row r="713" spans="1:17" s="4" customFormat="1">
      <c r="A713" s="97"/>
      <c r="B713" s="97"/>
      <c r="C713" s="98"/>
      <c r="D713" s="99"/>
      <c r="E713" s="66"/>
      <c r="K713" s="5"/>
      <c r="L713" s="252"/>
      <c r="M713" s="5"/>
      <c r="N713" s="6"/>
      <c r="O713" s="5"/>
      <c r="P713" s="7"/>
      <c r="Q713" s="6"/>
    </row>
    <row r="714" spans="1:17" s="4" customFormat="1">
      <c r="A714" s="97"/>
      <c r="B714" s="97"/>
      <c r="C714" s="98"/>
      <c r="D714" s="99"/>
      <c r="E714" s="66"/>
      <c r="K714" s="5"/>
      <c r="L714" s="252"/>
      <c r="M714" s="5"/>
      <c r="N714" s="6"/>
      <c r="O714" s="5"/>
      <c r="P714" s="7"/>
      <c r="Q714" s="6"/>
    </row>
    <row r="715" spans="1:17" s="4" customFormat="1">
      <c r="A715" s="97"/>
      <c r="B715" s="97"/>
      <c r="C715" s="98"/>
      <c r="D715" s="99"/>
      <c r="E715" s="66"/>
      <c r="K715" s="5"/>
      <c r="L715" s="252"/>
      <c r="M715" s="5"/>
      <c r="N715" s="6"/>
      <c r="O715" s="5"/>
      <c r="P715" s="7"/>
      <c r="Q715" s="6"/>
    </row>
    <row r="716" spans="1:17" s="4" customFormat="1">
      <c r="A716" s="97"/>
      <c r="B716" s="97"/>
      <c r="C716" s="98"/>
      <c r="D716" s="99"/>
      <c r="E716" s="66"/>
      <c r="K716" s="5"/>
      <c r="L716" s="252"/>
      <c r="M716" s="5"/>
      <c r="N716" s="6"/>
      <c r="O716" s="5"/>
      <c r="P716" s="7"/>
      <c r="Q716" s="6"/>
    </row>
    <row r="717" spans="1:17" s="4" customFormat="1">
      <c r="A717" s="97"/>
      <c r="B717" s="97"/>
      <c r="C717" s="98"/>
      <c r="D717" s="99"/>
      <c r="E717" s="66"/>
      <c r="K717" s="5"/>
      <c r="L717" s="252"/>
      <c r="M717" s="5"/>
      <c r="N717" s="6"/>
      <c r="O717" s="5"/>
      <c r="P717" s="7"/>
      <c r="Q717" s="6"/>
    </row>
    <row r="718" spans="1:17" s="4" customFormat="1">
      <c r="A718" s="97"/>
      <c r="B718" s="97"/>
      <c r="C718" s="98"/>
      <c r="D718" s="99"/>
      <c r="E718" s="66"/>
      <c r="K718" s="5"/>
      <c r="L718" s="252"/>
      <c r="M718" s="5"/>
      <c r="N718" s="6"/>
      <c r="O718" s="5"/>
      <c r="P718" s="7"/>
      <c r="Q718" s="6"/>
    </row>
    <row r="719" spans="1:17" s="4" customFormat="1">
      <c r="A719" s="97"/>
      <c r="B719" s="97"/>
      <c r="C719" s="98"/>
      <c r="D719" s="99"/>
      <c r="E719" s="66"/>
      <c r="K719" s="5"/>
      <c r="L719" s="252"/>
      <c r="M719" s="5"/>
      <c r="N719" s="6"/>
      <c r="O719" s="5"/>
      <c r="P719" s="7"/>
      <c r="Q719" s="6"/>
    </row>
    <row r="720" spans="1:17" s="4" customFormat="1">
      <c r="A720" s="97"/>
      <c r="B720" s="97"/>
      <c r="C720" s="98"/>
      <c r="D720" s="99"/>
      <c r="E720" s="66"/>
      <c r="K720" s="5"/>
      <c r="L720" s="252"/>
      <c r="M720" s="5"/>
      <c r="N720" s="6"/>
      <c r="O720" s="5"/>
      <c r="P720" s="7"/>
      <c r="Q720" s="6"/>
    </row>
    <row r="721" spans="1:17" s="4" customFormat="1">
      <c r="A721" s="97"/>
      <c r="B721" s="97"/>
      <c r="C721" s="98"/>
      <c r="D721" s="99"/>
      <c r="E721" s="66"/>
      <c r="K721" s="5"/>
      <c r="L721" s="252"/>
      <c r="M721" s="5"/>
      <c r="N721" s="6"/>
      <c r="O721" s="5"/>
      <c r="P721" s="7"/>
      <c r="Q721" s="6"/>
    </row>
  </sheetData>
  <autoFilter ref="O7:Q551"/>
  <mergeCells count="12">
    <mergeCell ref="A2:J2"/>
    <mergeCell ref="A4:E4"/>
    <mergeCell ref="F10:F12"/>
    <mergeCell ref="G10:G12"/>
    <mergeCell ref="H10:H12"/>
    <mergeCell ref="I10:I12"/>
    <mergeCell ref="J10:J12"/>
    <mergeCell ref="F17:F18"/>
    <mergeCell ref="G17:G18"/>
    <mergeCell ref="H17:H18"/>
    <mergeCell ref="I17:I18"/>
    <mergeCell ref="J17:J18"/>
  </mergeCells>
  <pageMargins left="0.31" right="0.19685039370078741" top="0.4" bottom="0.19" header="0.22" footer="0.15"/>
  <pageSetup paperSize="9" scale="50" fitToHeight="0" orientation="landscape" r:id="rId1"/>
  <headerFooter alignWithMargins="0">
    <oddHeader>&amp;R&amp;P</oddHeader>
  </headerFooter>
  <colBreaks count="1" manualBreakCount="1">
    <brk id="5" max="549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66"/>
    <pageSetUpPr fitToPage="1"/>
  </sheetPr>
  <dimension ref="A2:O724"/>
  <sheetViews>
    <sheetView view="pageBreakPreview" zoomScale="63" zoomScaleNormal="75" zoomScaleSheetLayoutView="63" workbookViewId="0">
      <selection activeCell="E12" sqref="E12"/>
    </sheetView>
  </sheetViews>
  <sheetFormatPr defaultColWidth="9.140625" defaultRowHeight="18.75"/>
  <cols>
    <col min="1" max="1" width="11.28515625" style="97" customWidth="1"/>
    <col min="2" max="2" width="5.5703125" style="97" customWidth="1"/>
    <col min="3" max="3" width="9.140625" style="98"/>
    <col min="4" max="4" width="16.7109375" style="99" customWidth="1"/>
    <col min="5" max="5" width="95.5703125" style="274" customWidth="1"/>
    <col min="6" max="6" width="14.5703125" style="4" customWidth="1"/>
    <col min="7" max="7" width="10.85546875" style="4" customWidth="1"/>
    <col min="8" max="8" width="17.140625" style="4" customWidth="1"/>
    <col min="9" max="9" width="13.5703125" style="4" customWidth="1"/>
    <col min="10" max="10" width="95.28515625" style="252" customWidth="1"/>
    <col min="11" max="11" width="16.42578125" style="5" customWidth="1"/>
    <col min="12" max="12" width="40.85546875" style="252" customWidth="1"/>
    <col min="13" max="13" width="16.42578125" style="5" customWidth="1"/>
    <col min="14" max="14" width="9.140625" style="6" customWidth="1"/>
    <col min="15" max="15" width="19.7109375" style="6" bestFit="1" customWidth="1"/>
    <col min="16" max="16384" width="9.140625" style="6"/>
  </cols>
  <sheetData>
    <row r="2" spans="1:15" s="2" customFormat="1">
      <c r="A2" s="465" t="s">
        <v>1607</v>
      </c>
      <c r="B2" s="466"/>
      <c r="C2" s="467"/>
      <c r="D2" s="467"/>
      <c r="E2" s="467"/>
      <c r="F2" s="468"/>
      <c r="G2" s="468"/>
      <c r="H2" s="468"/>
      <c r="I2" s="468"/>
      <c r="J2" s="468"/>
      <c r="K2" s="1"/>
      <c r="L2" s="251"/>
      <c r="M2" s="1"/>
    </row>
    <row r="3" spans="1:15">
      <c r="A3" s="63"/>
      <c r="B3" s="63"/>
      <c r="C3" s="64"/>
      <c r="D3" s="65"/>
      <c r="E3" s="273"/>
    </row>
    <row r="4" spans="1:15">
      <c r="A4" s="469"/>
      <c r="B4" s="470"/>
      <c r="C4" s="471"/>
      <c r="D4" s="471"/>
      <c r="E4" s="471"/>
    </row>
    <row r="5" spans="1:15" ht="112.5">
      <c r="A5" s="145" t="s">
        <v>1606</v>
      </c>
      <c r="B5" s="145" t="s">
        <v>1</v>
      </c>
      <c r="C5" s="145" t="s">
        <v>5</v>
      </c>
      <c r="D5" s="145" t="s">
        <v>6</v>
      </c>
      <c r="E5" s="259" t="s">
        <v>4</v>
      </c>
      <c r="F5" s="145" t="s">
        <v>1606</v>
      </c>
      <c r="G5" s="145" t="s">
        <v>1</v>
      </c>
      <c r="H5" s="145" t="s">
        <v>5</v>
      </c>
      <c r="I5" s="145" t="s">
        <v>6</v>
      </c>
      <c r="J5" s="259" t="s">
        <v>4</v>
      </c>
    </row>
    <row r="6" spans="1:15">
      <c r="A6" s="255">
        <v>6</v>
      </c>
      <c r="B6" s="255">
        <v>7</v>
      </c>
      <c r="C6" s="255">
        <v>8</v>
      </c>
      <c r="D6" s="255">
        <v>9</v>
      </c>
      <c r="E6" s="255">
        <v>10</v>
      </c>
      <c r="F6" s="255">
        <v>6</v>
      </c>
      <c r="G6" s="255">
        <v>7</v>
      </c>
      <c r="H6" s="255">
        <v>8</v>
      </c>
      <c r="I6" s="255">
        <v>9</v>
      </c>
      <c r="J6" s="255">
        <v>10</v>
      </c>
    </row>
    <row r="7" spans="1:15" ht="45">
      <c r="A7" s="9" t="s">
        <v>7</v>
      </c>
      <c r="B7" s="9" t="s">
        <v>8</v>
      </c>
      <c r="C7" s="9" t="s">
        <v>12</v>
      </c>
      <c r="D7" s="9" t="s">
        <v>13</v>
      </c>
      <c r="E7" s="136" t="s">
        <v>11</v>
      </c>
      <c r="F7" s="9" t="s">
        <v>7</v>
      </c>
      <c r="G7" s="9" t="s">
        <v>8</v>
      </c>
      <c r="H7" s="9" t="s">
        <v>12</v>
      </c>
      <c r="I7" s="9" t="s">
        <v>13</v>
      </c>
      <c r="J7" s="136" t="str">
        <f>VLOOKUP(K7,'ЦСР 2017'!$A$1:$C$485,2,0)</f>
        <v>Муниципальная программа «Развитие образования в городе Ставрополе»</v>
      </c>
      <c r="K7" s="5" t="str">
        <f>CONCATENATE(F7," ",G7," ",H7," ",I7)</f>
        <v>01 0 00 00000</v>
      </c>
      <c r="O7" s="7"/>
    </row>
    <row r="8" spans="1:15" ht="37.5">
      <c r="A8" s="25" t="s">
        <v>7</v>
      </c>
      <c r="B8" s="25" t="s">
        <v>15</v>
      </c>
      <c r="C8" s="25" t="s">
        <v>12</v>
      </c>
      <c r="D8" s="25" t="s">
        <v>13</v>
      </c>
      <c r="E8" s="223" t="s">
        <v>17</v>
      </c>
      <c r="F8" s="25" t="s">
        <v>7</v>
      </c>
      <c r="G8" s="25" t="s">
        <v>15</v>
      </c>
      <c r="H8" s="25" t="s">
        <v>12</v>
      </c>
      <c r="I8" s="25" t="s">
        <v>13</v>
      </c>
      <c r="J8" s="223" t="str">
        <f>VLOOKUP(K8,'ЦСР 2017'!$A$1:$C$485,2,0)</f>
        <v>Подпрограмма «Организация дошкольного, общего и дополнительного образования»</v>
      </c>
      <c r="K8" s="5" t="str">
        <f t="shared" ref="K8:K57" si="0">CONCATENATE(F8," ",G8," ",H8," ",I8)</f>
        <v>01 1 00 00000</v>
      </c>
      <c r="O8" s="7"/>
    </row>
    <row r="9" spans="1:15" ht="39">
      <c r="A9" s="159" t="s">
        <v>7</v>
      </c>
      <c r="B9" s="159" t="s">
        <v>15</v>
      </c>
      <c r="C9" s="159" t="s">
        <v>7</v>
      </c>
      <c r="D9" s="159" t="s">
        <v>13</v>
      </c>
      <c r="E9" s="161" t="s">
        <v>1229</v>
      </c>
      <c r="F9" s="159" t="s">
        <v>7</v>
      </c>
      <c r="G9" s="159" t="s">
        <v>15</v>
      </c>
      <c r="H9" s="159" t="s">
        <v>7</v>
      </c>
      <c r="I9" s="159" t="s">
        <v>13</v>
      </c>
      <c r="J9" s="161" t="str">
        <f>VLOOKUP(K9,'ЦСР 2017'!$A$1:$C$485,2,0)</f>
        <v>Основное мероприятие «Организация предоставления общедоступного и бесплатного дошкольного образования»</v>
      </c>
      <c r="K9" s="5" t="str">
        <f t="shared" si="0"/>
        <v>01 1 01 00000</v>
      </c>
      <c r="O9" s="7"/>
    </row>
    <row r="10" spans="1:15" ht="36" customHeight="1">
      <c r="A10" s="256" t="s">
        <v>7</v>
      </c>
      <c r="B10" s="256" t="s">
        <v>15</v>
      </c>
      <c r="C10" s="256" t="s">
        <v>7</v>
      </c>
      <c r="D10" s="256" t="s">
        <v>22</v>
      </c>
      <c r="E10" s="260" t="s">
        <v>34</v>
      </c>
      <c r="F10" s="256" t="s">
        <v>7</v>
      </c>
      <c r="G10" s="256" t="s">
        <v>15</v>
      </c>
      <c r="H10" s="256" t="s">
        <v>7</v>
      </c>
      <c r="I10" s="256" t="s">
        <v>22</v>
      </c>
      <c r="J10" s="260" t="str">
        <f>VLOOKUP(K10,'ЦСР 2017'!$A$1:$C$485,2,0)</f>
        <v>Расходы на обеспечение деятельности (оказание услуг) муниципальных учреждений</v>
      </c>
      <c r="K10" s="5" t="str">
        <f t="shared" si="0"/>
        <v>01 1 01 11010</v>
      </c>
      <c r="O10" s="7"/>
    </row>
    <row r="11" spans="1:15" s="4" customFormat="1" ht="75">
      <c r="A11" s="256" t="s">
        <v>7</v>
      </c>
      <c r="B11" s="256" t="s">
        <v>15</v>
      </c>
      <c r="C11" s="256" t="s">
        <v>7</v>
      </c>
      <c r="D11" s="256" t="s">
        <v>26</v>
      </c>
      <c r="E11" s="260" t="s">
        <v>1230</v>
      </c>
      <c r="F11" s="15" t="s">
        <v>7</v>
      </c>
      <c r="G11" s="15" t="s">
        <v>15</v>
      </c>
      <c r="H11" s="15" t="s">
        <v>7</v>
      </c>
      <c r="I11" s="15" t="s">
        <v>26</v>
      </c>
      <c r="J11" s="260" t="str">
        <f>VLOOKUP(K11,'ЦСР 2017'!$A$1:$C$485,2,0)</f>
        <v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v>
      </c>
      <c r="K11" s="5" t="str">
        <f t="shared" si="0"/>
        <v>01 1 01 76140</v>
      </c>
      <c r="L11" s="252"/>
      <c r="M11" s="5"/>
      <c r="O11" s="7"/>
    </row>
    <row r="12" spans="1:15" s="4" customFormat="1" ht="90" customHeight="1">
      <c r="A12" s="257" t="s">
        <v>7</v>
      </c>
      <c r="B12" s="257" t="s">
        <v>15</v>
      </c>
      <c r="C12" s="257" t="s">
        <v>7</v>
      </c>
      <c r="D12" s="257" t="s">
        <v>30</v>
      </c>
      <c r="E12" s="261" t="s">
        <v>1231</v>
      </c>
      <c r="F12" s="257" t="s">
        <v>7</v>
      </c>
      <c r="G12" s="257" t="s">
        <v>15</v>
      </c>
      <c r="H12" s="257" t="s">
        <v>7</v>
      </c>
      <c r="I12" s="257" t="s">
        <v>30</v>
      </c>
      <c r="J12" s="260" t="str">
        <f>VLOOKUP(K12,'ЦСР 2017'!$A$1:$C$485,2,0)</f>
        <v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v>
      </c>
      <c r="K12" s="5" t="str">
        <f t="shared" si="0"/>
        <v>01 1 01 77170</v>
      </c>
      <c r="L12" s="252"/>
      <c r="M12" s="5"/>
      <c r="O12" s="7"/>
    </row>
    <row r="13" spans="1:15" s="19" customFormat="1" ht="37.5">
      <c r="A13" s="256" t="s">
        <v>7</v>
      </c>
      <c r="B13" s="256" t="s">
        <v>15</v>
      </c>
      <c r="C13" s="256" t="s">
        <v>7</v>
      </c>
      <c r="D13" s="256" t="s">
        <v>1536</v>
      </c>
      <c r="E13" s="260" t="s">
        <v>1232</v>
      </c>
      <c r="F13" s="15" t="s">
        <v>7</v>
      </c>
      <c r="G13" s="15" t="s">
        <v>15</v>
      </c>
      <c r="H13" s="15" t="s">
        <v>7</v>
      </c>
      <c r="I13" s="15" t="s">
        <v>1536</v>
      </c>
      <c r="J13" s="260" t="str">
        <f>VLOOKUP(K13,'ЦСР 2017'!$A$1:$C$485,2,0)</f>
        <v>Расходы на обеспечение выплаты работникам муниципальных учреждений минимального размера оплаты труда</v>
      </c>
      <c r="K13" s="5" t="str">
        <f t="shared" si="0"/>
        <v>01 1 01 77250</v>
      </c>
      <c r="L13" s="252"/>
      <c r="M13" s="5"/>
      <c r="N13" s="4"/>
      <c r="O13" s="7"/>
    </row>
    <row r="14" spans="1:15" ht="58.5">
      <c r="A14" s="159" t="s">
        <v>7</v>
      </c>
      <c r="B14" s="159" t="s">
        <v>15</v>
      </c>
      <c r="C14" s="159" t="s">
        <v>37</v>
      </c>
      <c r="D14" s="159" t="s">
        <v>13</v>
      </c>
      <c r="E14" s="161" t="s">
        <v>1234</v>
      </c>
      <c r="F14" s="159" t="s">
        <v>7</v>
      </c>
      <c r="G14" s="159" t="s">
        <v>15</v>
      </c>
      <c r="H14" s="159" t="s">
        <v>37</v>
      </c>
      <c r="I14" s="159" t="s">
        <v>13</v>
      </c>
      <c r="J14" s="161" t="str">
        <f>VLOOKUP(K14,'ЦСР 2017'!$A$1:$C$485,2,0)</f>
        <v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v>
      </c>
      <c r="K14" s="5" t="str">
        <f t="shared" si="0"/>
        <v>01 1 02 00000</v>
      </c>
      <c r="N14" s="4"/>
      <c r="O14" s="7"/>
    </row>
    <row r="15" spans="1:15" s="19" customFormat="1" ht="18" customHeight="1">
      <c r="A15" s="472" t="s">
        <v>7</v>
      </c>
      <c r="B15" s="472" t="s">
        <v>15</v>
      </c>
      <c r="C15" s="472" t="s">
        <v>37</v>
      </c>
      <c r="D15" s="472" t="s">
        <v>22</v>
      </c>
      <c r="E15" s="486" t="s">
        <v>34</v>
      </c>
      <c r="F15" s="472" t="s">
        <v>7</v>
      </c>
      <c r="G15" s="472" t="s">
        <v>15</v>
      </c>
      <c r="H15" s="472" t="s">
        <v>37</v>
      </c>
      <c r="I15" s="472" t="s">
        <v>22</v>
      </c>
      <c r="J15" s="486" t="str">
        <f>VLOOKUP(K15,'ЦСР 2017'!$A$1:$C$485,2,0)</f>
        <v>Расходы на обеспечение деятельности (оказание услуг) муниципальных учреждений</v>
      </c>
      <c r="K15" s="5" t="str">
        <f t="shared" si="0"/>
        <v>01 1 02 11010</v>
      </c>
      <c r="L15" s="252"/>
      <c r="M15" s="5"/>
      <c r="N15" s="4"/>
      <c r="O15" s="7"/>
    </row>
    <row r="16" spans="1:15" s="19" customFormat="1">
      <c r="A16" s="472"/>
      <c r="B16" s="472"/>
      <c r="C16" s="472"/>
      <c r="D16" s="472"/>
      <c r="E16" s="486"/>
      <c r="F16" s="472"/>
      <c r="G16" s="472"/>
      <c r="H16" s="472"/>
      <c r="I16" s="472"/>
      <c r="J16" s="486" t="e">
        <f>VLOOKUP(K16,'ЦСР 2017'!$A$1:$C$485,2,0)</f>
        <v>#N/A</v>
      </c>
      <c r="K16" s="5" t="str">
        <f t="shared" si="0"/>
        <v xml:space="preserve">   </v>
      </c>
      <c r="L16" s="252"/>
      <c r="M16" s="5"/>
      <c r="N16" s="4"/>
      <c r="O16" s="7"/>
    </row>
    <row r="17" spans="1:15" s="4" customFormat="1" ht="159" customHeight="1">
      <c r="A17" s="257" t="s">
        <v>7</v>
      </c>
      <c r="B17" s="257" t="s">
        <v>15</v>
      </c>
      <c r="C17" s="257" t="s">
        <v>37</v>
      </c>
      <c r="D17" s="257" t="s">
        <v>46</v>
      </c>
      <c r="E17" s="261" t="s">
        <v>1235</v>
      </c>
      <c r="F17" s="257" t="s">
        <v>7</v>
      </c>
      <c r="G17" s="257" t="s">
        <v>15</v>
      </c>
      <c r="H17" s="257" t="s">
        <v>37</v>
      </c>
      <c r="I17" s="257" t="s">
        <v>46</v>
      </c>
      <c r="J17" s="261" t="str">
        <f>VLOOKUP(K17,'ЦСР 2017'!$A$1:$C$485,2,0)</f>
        <v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v>
      </c>
      <c r="K17" s="5" t="str">
        <f t="shared" si="0"/>
        <v>01 1 02 77160</v>
      </c>
      <c r="L17" s="252"/>
      <c r="M17" s="5"/>
      <c r="N17" s="19"/>
      <c r="O17" s="7"/>
    </row>
    <row r="18" spans="1:15" s="4" customFormat="1" ht="37.5">
      <c r="A18" s="256" t="s">
        <v>7</v>
      </c>
      <c r="B18" s="256" t="s">
        <v>15</v>
      </c>
      <c r="C18" s="256" t="s">
        <v>37</v>
      </c>
      <c r="D18" s="256" t="s">
        <v>1536</v>
      </c>
      <c r="E18" s="260" t="s">
        <v>1232</v>
      </c>
      <c r="F18" s="15" t="s">
        <v>7</v>
      </c>
      <c r="G18" s="15" t="s">
        <v>15</v>
      </c>
      <c r="H18" s="15" t="s">
        <v>37</v>
      </c>
      <c r="I18" s="15" t="s">
        <v>1536</v>
      </c>
      <c r="J18" s="260" t="str">
        <f>VLOOKUP(K18,'ЦСР 2017'!$A$1:$C$485,2,0)</f>
        <v>Расходы на обеспечение выплаты работникам муниципальных учреждений минимального размера оплаты труда</v>
      </c>
      <c r="K18" s="5" t="str">
        <f t="shared" si="0"/>
        <v>01 1 02 77250</v>
      </c>
      <c r="L18" s="252"/>
      <c r="M18" s="5"/>
      <c r="N18" s="19"/>
      <c r="O18" s="7"/>
    </row>
    <row r="19" spans="1:15" s="20" customFormat="1" ht="50.45" customHeight="1">
      <c r="A19" s="159" t="s">
        <v>7</v>
      </c>
      <c r="B19" s="159" t="s">
        <v>15</v>
      </c>
      <c r="C19" s="159" t="s">
        <v>48</v>
      </c>
      <c r="D19" s="159" t="s">
        <v>13</v>
      </c>
      <c r="E19" s="161" t="s">
        <v>1237</v>
      </c>
      <c r="F19" s="159" t="s">
        <v>7</v>
      </c>
      <c r="G19" s="159" t="s">
        <v>15</v>
      </c>
      <c r="H19" s="159" t="s">
        <v>48</v>
      </c>
      <c r="I19" s="159" t="s">
        <v>13</v>
      </c>
      <c r="J19" s="161" t="str">
        <f>VLOOKUP(K19,'ЦСР 2017'!$A$1:$C$485,2,0)</f>
        <v>Основное мероприятие «Организация предоставления дополнительного образования детей в муниципальных образовательных учреждениях»</v>
      </c>
      <c r="K19" s="5" t="str">
        <f t="shared" si="0"/>
        <v>01 1 03 00000</v>
      </c>
      <c r="L19" s="252"/>
      <c r="M19" s="5"/>
      <c r="N19" s="6"/>
      <c r="O19" s="7"/>
    </row>
    <row r="20" spans="1:15" s="4" customFormat="1" ht="37.5">
      <c r="A20" s="256" t="s">
        <v>7</v>
      </c>
      <c r="B20" s="256" t="s">
        <v>15</v>
      </c>
      <c r="C20" s="256" t="s">
        <v>48</v>
      </c>
      <c r="D20" s="256" t="s">
        <v>22</v>
      </c>
      <c r="E20" s="260" t="s">
        <v>34</v>
      </c>
      <c r="F20" s="15" t="s">
        <v>7</v>
      </c>
      <c r="G20" s="15" t="s">
        <v>15</v>
      </c>
      <c r="H20" s="15" t="s">
        <v>48</v>
      </c>
      <c r="I20" s="15" t="s">
        <v>22</v>
      </c>
      <c r="J20" s="260" t="str">
        <f>VLOOKUP(K20,'ЦСР 2017'!$A$1:$C$485,2,0)</f>
        <v>Расходы на обеспечение деятельности (оказание услуг) муниципальных учреждений</v>
      </c>
      <c r="K20" s="5" t="str">
        <f t="shared" si="0"/>
        <v>01 1 03 11010</v>
      </c>
      <c r="L20" s="252"/>
      <c r="M20" s="5"/>
      <c r="N20" s="6"/>
      <c r="O20" s="7"/>
    </row>
    <row r="21" spans="1:15" s="21" customFormat="1" ht="56.25">
      <c r="A21" s="256" t="s">
        <v>7</v>
      </c>
      <c r="B21" s="256" t="s">
        <v>15</v>
      </c>
      <c r="C21" s="256" t="s">
        <v>48</v>
      </c>
      <c r="D21" s="256" t="s">
        <v>1539</v>
      </c>
      <c r="E21" s="260" t="s">
        <v>1238</v>
      </c>
      <c r="F21" s="15" t="s">
        <v>7</v>
      </c>
      <c r="G21" s="15" t="s">
        <v>15</v>
      </c>
      <c r="H21" s="15" t="s">
        <v>48</v>
      </c>
      <c r="I21" s="15" t="s">
        <v>1539</v>
      </c>
      <c r="J21" s="29" t="s">
        <v>1837</v>
      </c>
      <c r="K21" s="5" t="str">
        <f t="shared" si="0"/>
        <v>01 1 03 77080</v>
      </c>
      <c r="L21" s="252"/>
      <c r="M21" s="5"/>
      <c r="N21" s="19"/>
      <c r="O21" s="7"/>
    </row>
    <row r="22" spans="1:15" s="21" customFormat="1" ht="37.5">
      <c r="A22" s="256" t="s">
        <v>7</v>
      </c>
      <c r="B22" s="256" t="s">
        <v>15</v>
      </c>
      <c r="C22" s="256" t="s">
        <v>48</v>
      </c>
      <c r="D22" s="256" t="s">
        <v>1536</v>
      </c>
      <c r="E22" s="260" t="s">
        <v>1232</v>
      </c>
      <c r="F22" s="15" t="s">
        <v>7</v>
      </c>
      <c r="G22" s="15" t="s">
        <v>15</v>
      </c>
      <c r="H22" s="15" t="s">
        <v>48</v>
      </c>
      <c r="I22" s="15" t="s">
        <v>1536</v>
      </c>
      <c r="J22" s="260" t="str">
        <f>VLOOKUP(K22,'ЦСР 2017'!$A$1:$C$485,2,0)</f>
        <v>Расходы на обеспечение выплаты работникам муниципальных учреждений минимального размера оплаты труда</v>
      </c>
      <c r="K22" s="5" t="str">
        <f t="shared" si="0"/>
        <v>01 1 03 77250</v>
      </c>
      <c r="L22" s="252"/>
      <c r="M22" s="5"/>
      <c r="N22" s="20"/>
      <c r="O22" s="7"/>
    </row>
    <row r="23" spans="1:15" ht="63.6" customHeight="1">
      <c r="A23" s="256" t="s">
        <v>7</v>
      </c>
      <c r="B23" s="256" t="s">
        <v>15</v>
      </c>
      <c r="C23" s="256" t="s">
        <v>48</v>
      </c>
      <c r="D23" s="256" t="s">
        <v>1540</v>
      </c>
      <c r="E23" s="260" t="s">
        <v>1241</v>
      </c>
      <c r="F23" s="15" t="s">
        <v>7</v>
      </c>
      <c r="G23" s="15" t="s">
        <v>15</v>
      </c>
      <c r="H23" s="15" t="s">
        <v>48</v>
      </c>
      <c r="I23" s="15" t="s">
        <v>1540</v>
      </c>
      <c r="J23" s="29" t="s">
        <v>1837</v>
      </c>
      <c r="K23" s="5" t="str">
        <f t="shared" si="0"/>
        <v>01 1 03 S7080</v>
      </c>
      <c r="N23" s="4"/>
      <c r="O23" s="7"/>
    </row>
    <row r="24" spans="1:15" s="4" customFormat="1" ht="36" customHeight="1">
      <c r="A24" s="159" t="s">
        <v>7</v>
      </c>
      <c r="B24" s="159" t="s">
        <v>15</v>
      </c>
      <c r="C24" s="159" t="s">
        <v>53</v>
      </c>
      <c r="D24" s="159" t="s">
        <v>13</v>
      </c>
      <c r="E24" s="161" t="s">
        <v>1243</v>
      </c>
      <c r="F24" s="159" t="s">
        <v>7</v>
      </c>
      <c r="G24" s="159" t="s">
        <v>15</v>
      </c>
      <c r="H24" s="159" t="s">
        <v>53</v>
      </c>
      <c r="I24" s="159" t="s">
        <v>13</v>
      </c>
      <c r="J24" s="161" t="str">
        <f>VLOOKUP(K24,'ЦСР 2017'!$A$1:$C$485,2,0)</f>
        <v>Основное мероприятие «Организация отдыха детей в каникулярное время»</v>
      </c>
      <c r="K24" s="5" t="str">
        <f t="shared" si="0"/>
        <v>01 1 04 00000</v>
      </c>
      <c r="L24" s="252"/>
      <c r="M24" s="5"/>
      <c r="N24" s="19"/>
      <c r="O24" s="7"/>
    </row>
    <row r="25" spans="1:15" s="4" customFormat="1" ht="37.5">
      <c r="A25" s="256" t="s">
        <v>7</v>
      </c>
      <c r="B25" s="256" t="s">
        <v>15</v>
      </c>
      <c r="C25" s="256" t="s">
        <v>53</v>
      </c>
      <c r="D25" s="256" t="s">
        <v>22</v>
      </c>
      <c r="E25" s="260" t="s">
        <v>34</v>
      </c>
      <c r="F25" s="15" t="s">
        <v>7</v>
      </c>
      <c r="G25" s="15" t="s">
        <v>15</v>
      </c>
      <c r="H25" s="15" t="s">
        <v>53</v>
      </c>
      <c r="I25" s="15" t="s">
        <v>22</v>
      </c>
      <c r="J25" s="260" t="str">
        <f>VLOOKUP(K25,'ЦСР 2017'!$A$1:$C$485,2,0)</f>
        <v>Расходы на обеспечение деятельности (оказание услуг) муниципальных учреждений</v>
      </c>
      <c r="K25" s="5" t="str">
        <f t="shared" si="0"/>
        <v>01 1 04 11010</v>
      </c>
      <c r="L25" s="252"/>
      <c r="M25" s="5"/>
      <c r="O25" s="7"/>
    </row>
    <row r="26" spans="1:15" s="4" customFormat="1" ht="36" customHeight="1">
      <c r="A26" s="256" t="s">
        <v>7</v>
      </c>
      <c r="B26" s="256" t="s">
        <v>15</v>
      </c>
      <c r="C26" s="256" t="s">
        <v>53</v>
      </c>
      <c r="D26" s="256" t="s">
        <v>60</v>
      </c>
      <c r="E26" s="260" t="s">
        <v>1244</v>
      </c>
      <c r="F26" s="15" t="s">
        <v>7</v>
      </c>
      <c r="G26" s="15" t="s">
        <v>15</v>
      </c>
      <c r="H26" s="15" t="s">
        <v>53</v>
      </c>
      <c r="I26" s="15" t="s">
        <v>60</v>
      </c>
      <c r="J26" s="260" t="str">
        <f>VLOOKUP(K26,'ЦСР 2017'!$A$1:$C$485,2,0)</f>
        <v>Расходы на проведение мероприятий по оздоровлению детей</v>
      </c>
      <c r="K26" s="5" t="str">
        <f t="shared" si="0"/>
        <v>01 1 04 20330</v>
      </c>
      <c r="L26" s="252"/>
      <c r="M26" s="5"/>
      <c r="O26" s="7"/>
    </row>
    <row r="27" spans="1:15" s="4" customFormat="1" ht="36" customHeight="1">
      <c r="A27" s="256"/>
      <c r="B27" s="256"/>
      <c r="C27" s="256"/>
      <c r="D27" s="256"/>
      <c r="E27" s="29" t="s">
        <v>1554</v>
      </c>
      <c r="F27" s="256" t="s">
        <v>7</v>
      </c>
      <c r="G27" s="256" t="s">
        <v>15</v>
      </c>
      <c r="H27" s="256" t="s">
        <v>53</v>
      </c>
      <c r="I27" s="256" t="s">
        <v>1536</v>
      </c>
      <c r="J27" s="260" t="str">
        <f>VLOOKUP(K27,'ЦСР 2017'!$A$1:$C$485,2,0)</f>
        <v>Расходы на обеспечение выплаты работникам муниципальных учреждений минимального размера оплаты труда</v>
      </c>
      <c r="K27" s="5" t="str">
        <f t="shared" si="0"/>
        <v>01 1 04 77250</v>
      </c>
      <c r="L27" s="252"/>
      <c r="M27" s="5"/>
      <c r="O27" s="7"/>
    </row>
    <row r="28" spans="1:15" ht="35.450000000000003" customHeight="1">
      <c r="A28" s="159" t="s">
        <v>7</v>
      </c>
      <c r="B28" s="159" t="s">
        <v>15</v>
      </c>
      <c r="C28" s="159" t="s">
        <v>62</v>
      </c>
      <c r="D28" s="159" t="s">
        <v>13</v>
      </c>
      <c r="E28" s="161" t="s">
        <v>1245</v>
      </c>
      <c r="F28" s="159" t="s">
        <v>7</v>
      </c>
      <c r="G28" s="159" t="s">
        <v>15</v>
      </c>
      <c r="H28" s="159" t="s">
        <v>62</v>
      </c>
      <c r="I28" s="159" t="s">
        <v>13</v>
      </c>
      <c r="J28" s="161" t="str">
        <f>VLOOKUP(K28,'ЦСР 2017'!$A$1:$C$485,2,0)</f>
        <v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v>
      </c>
      <c r="K28" s="5" t="str">
        <f t="shared" si="0"/>
        <v>01 1 05 00000</v>
      </c>
      <c r="N28" s="4"/>
      <c r="O28" s="7"/>
    </row>
    <row r="29" spans="1:15" s="4" customFormat="1" ht="36" customHeight="1">
      <c r="A29" s="256" t="s">
        <v>7</v>
      </c>
      <c r="B29" s="256" t="s">
        <v>15</v>
      </c>
      <c r="C29" s="256" t="s">
        <v>62</v>
      </c>
      <c r="D29" s="256" t="s">
        <v>66</v>
      </c>
      <c r="E29" s="260" t="s">
        <v>65</v>
      </c>
      <c r="F29" s="15" t="s">
        <v>7</v>
      </c>
      <c r="G29" s="15" t="s">
        <v>15</v>
      </c>
      <c r="H29" s="15" t="s">
        <v>62</v>
      </c>
      <c r="I29" s="15" t="s">
        <v>66</v>
      </c>
      <c r="J29" s="260" t="str">
        <f>VLOOKUP(K29,'ЦСР 2017'!$A$1:$C$485,2,0)</f>
        <v>Расходы на проведение мероприятий для детей и молодежи</v>
      </c>
      <c r="K29" s="5" t="str">
        <f t="shared" si="0"/>
        <v>01 1 05 20240</v>
      </c>
      <c r="L29" s="252"/>
      <c r="M29" s="5"/>
      <c r="O29" s="7"/>
    </row>
    <row r="30" spans="1:15" s="4" customFormat="1" ht="54" customHeight="1">
      <c r="A30" s="159" t="s">
        <v>7</v>
      </c>
      <c r="B30" s="159" t="s">
        <v>15</v>
      </c>
      <c r="C30" s="159" t="s">
        <v>68</v>
      </c>
      <c r="D30" s="159" t="s">
        <v>13</v>
      </c>
      <c r="E30" s="161" t="s">
        <v>1246</v>
      </c>
      <c r="F30" s="159" t="s">
        <v>7</v>
      </c>
      <c r="G30" s="159" t="s">
        <v>15</v>
      </c>
      <c r="H30" s="159" t="s">
        <v>68</v>
      </c>
      <c r="I30" s="159" t="s">
        <v>13</v>
      </c>
      <c r="J30" s="161" t="str">
        <f>VLOOKUP(K30,'ЦСР 2017'!$A$1:$C$485,2,0)</f>
        <v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v>
      </c>
      <c r="K30" s="5" t="str">
        <f t="shared" si="0"/>
        <v>01 1 06 00000</v>
      </c>
      <c r="L30" s="252"/>
      <c r="M30" s="5"/>
      <c r="N30" s="6"/>
      <c r="O30" s="7"/>
    </row>
    <row r="31" spans="1:15" s="4" customFormat="1" ht="37.5">
      <c r="A31" s="256" t="s">
        <v>7</v>
      </c>
      <c r="B31" s="256" t="s">
        <v>15</v>
      </c>
      <c r="C31" s="256" t="s">
        <v>68</v>
      </c>
      <c r="D31" s="256" t="s">
        <v>22</v>
      </c>
      <c r="E31" s="260" t="s">
        <v>34</v>
      </c>
      <c r="F31" s="15" t="s">
        <v>7</v>
      </c>
      <c r="G31" s="15" t="s">
        <v>15</v>
      </c>
      <c r="H31" s="15" t="s">
        <v>68</v>
      </c>
      <c r="I31" s="15" t="s">
        <v>22</v>
      </c>
      <c r="J31" s="260" t="str">
        <f>VLOOKUP(K31,'ЦСР 2017'!$A$1:$C$485,2,0)</f>
        <v>Расходы на обеспечение деятельности (оказание услуг) муниципальных учреждений</v>
      </c>
      <c r="K31" s="5" t="str">
        <f t="shared" si="0"/>
        <v>01 1 06 11010</v>
      </c>
      <c r="L31" s="252"/>
      <c r="M31" s="5"/>
      <c r="N31" s="21"/>
      <c r="O31" s="7"/>
    </row>
    <row r="32" spans="1:15" s="4" customFormat="1" ht="56.25">
      <c r="A32" s="256" t="s">
        <v>7</v>
      </c>
      <c r="B32" s="256" t="s">
        <v>15</v>
      </c>
      <c r="C32" s="256" t="s">
        <v>68</v>
      </c>
      <c r="D32" s="256" t="s">
        <v>1541</v>
      </c>
      <c r="E32" s="260" t="s">
        <v>1247</v>
      </c>
      <c r="F32" s="15" t="s">
        <v>7</v>
      </c>
      <c r="G32" s="15" t="s">
        <v>15</v>
      </c>
      <c r="H32" s="15" t="s">
        <v>68</v>
      </c>
      <c r="I32" s="15" t="s">
        <v>1541</v>
      </c>
      <c r="J32" s="29" t="s">
        <v>1837</v>
      </c>
      <c r="K32" s="5" t="str">
        <f t="shared" si="0"/>
        <v>01 1 06 76690</v>
      </c>
      <c r="L32" s="252"/>
      <c r="M32" s="5"/>
      <c r="N32" s="21"/>
      <c r="O32" s="7"/>
    </row>
    <row r="33" spans="1:15" s="4" customFormat="1" ht="56.25">
      <c r="A33" s="256" t="s">
        <v>7</v>
      </c>
      <c r="B33" s="256" t="s">
        <v>15</v>
      </c>
      <c r="C33" s="256" t="s">
        <v>68</v>
      </c>
      <c r="D33" s="256" t="s">
        <v>1542</v>
      </c>
      <c r="E33" s="260" t="s">
        <v>1249</v>
      </c>
      <c r="F33" s="15" t="s">
        <v>7</v>
      </c>
      <c r="G33" s="15" t="s">
        <v>15</v>
      </c>
      <c r="H33" s="15" t="s">
        <v>68</v>
      </c>
      <c r="I33" s="15" t="s">
        <v>1542</v>
      </c>
      <c r="J33" s="260" t="str">
        <f>VLOOKUP(K33,'ЦСР 2017'!$A$1:$C$485,2,0)</f>
        <v>Проведение работ по замене оконных блоков в муниципальных образовательных организациях Ставропольского края за счет местного бюджета</v>
      </c>
      <c r="K33" s="5" t="str">
        <f t="shared" si="0"/>
        <v>01 1 06 S6690</v>
      </c>
      <c r="L33" s="252"/>
      <c r="M33" s="5"/>
      <c r="N33" s="6"/>
      <c r="O33" s="7"/>
    </row>
    <row r="34" spans="1:15" s="4" customFormat="1" ht="117" customHeight="1">
      <c r="A34" s="159" t="s">
        <v>7</v>
      </c>
      <c r="B34" s="159" t="s">
        <v>15</v>
      </c>
      <c r="C34" s="159" t="s">
        <v>73</v>
      </c>
      <c r="D34" s="159" t="s">
        <v>13</v>
      </c>
      <c r="E34" s="161" t="s">
        <v>1251</v>
      </c>
      <c r="F34" s="159" t="s">
        <v>7</v>
      </c>
      <c r="G34" s="159" t="s">
        <v>15</v>
      </c>
      <c r="H34" s="159" t="s">
        <v>73</v>
      </c>
      <c r="I34" s="159" t="s">
        <v>13</v>
      </c>
      <c r="J34" s="161" t="str">
        <f>VLOOKUP(K34,'ЦСР 2017'!$A$1:$C$485,2,0)</f>
        <v>Основное мероприятие «Защита прав и законных интересов детей-сирот и детей, оставшихся без попечения родителей»</v>
      </c>
      <c r="K34" s="5" t="str">
        <f t="shared" si="0"/>
        <v>01 1 07 00000</v>
      </c>
      <c r="L34" s="252"/>
      <c r="M34" s="5"/>
      <c r="N34" s="6"/>
      <c r="O34" s="7"/>
    </row>
    <row r="35" spans="1:15" s="4" customFormat="1" ht="126" customHeight="1">
      <c r="A35" s="256" t="s">
        <v>7</v>
      </c>
      <c r="B35" s="256" t="s">
        <v>15</v>
      </c>
      <c r="C35" s="256" t="s">
        <v>73</v>
      </c>
      <c r="D35" s="256" t="s">
        <v>77</v>
      </c>
      <c r="E35" s="260" t="s">
        <v>78</v>
      </c>
      <c r="F35" s="15" t="s">
        <v>7</v>
      </c>
      <c r="G35" s="15" t="s">
        <v>15</v>
      </c>
      <c r="H35" s="15" t="s">
        <v>73</v>
      </c>
      <c r="I35" s="15" t="s">
        <v>1838</v>
      </c>
      <c r="J35" s="260" t="str">
        <f>VLOOKUP(K35,'ЦСР 2017'!$A$1:$C$485,2,0)</f>
        <v>Расходы на выплату денежных средств на содержание ребенка опекуну (попечителю)</v>
      </c>
      <c r="K35" s="5" t="str">
        <f t="shared" si="0"/>
        <v>01 1 07 78110</v>
      </c>
      <c r="L35" s="252"/>
      <c r="M35" s="5"/>
      <c r="N35" s="6"/>
      <c r="O35" s="7"/>
    </row>
    <row r="36" spans="1:15" s="4" customFormat="1" ht="158.44999999999999" customHeight="1">
      <c r="A36" s="256" t="s">
        <v>7</v>
      </c>
      <c r="B36" s="256" t="s">
        <v>15</v>
      </c>
      <c r="C36" s="256" t="s">
        <v>73</v>
      </c>
      <c r="D36" s="256" t="s">
        <v>82</v>
      </c>
      <c r="E36" s="260" t="s">
        <v>1252</v>
      </c>
      <c r="F36" s="15" t="s">
        <v>7</v>
      </c>
      <c r="G36" s="15" t="s">
        <v>15</v>
      </c>
      <c r="H36" s="15" t="s">
        <v>73</v>
      </c>
      <c r="I36" s="15" t="s">
        <v>1839</v>
      </c>
      <c r="J36" s="260" t="str">
        <f>VLOOKUP(K36,'ЦСР 2017'!$A$1:$C$485,2,0)</f>
        <v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v>
      </c>
      <c r="K36" s="5" t="str">
        <f t="shared" si="0"/>
        <v>01 1 07 78120</v>
      </c>
      <c r="L36" s="252"/>
      <c r="M36" s="5"/>
      <c r="O36" s="7"/>
    </row>
    <row r="37" spans="1:15" s="4" customFormat="1" ht="136.15" customHeight="1">
      <c r="A37" s="256" t="s">
        <v>7</v>
      </c>
      <c r="B37" s="256" t="s">
        <v>15</v>
      </c>
      <c r="C37" s="256" t="s">
        <v>73</v>
      </c>
      <c r="D37" s="256" t="s">
        <v>86</v>
      </c>
      <c r="E37" s="260" t="s">
        <v>1253</v>
      </c>
      <c r="F37" s="15" t="s">
        <v>7</v>
      </c>
      <c r="G37" s="15" t="s">
        <v>15</v>
      </c>
      <c r="H37" s="15" t="s">
        <v>73</v>
      </c>
      <c r="I37" s="15" t="s">
        <v>1840</v>
      </c>
      <c r="J37" s="260" t="str">
        <f>VLOOKUP(K37,'ЦСР 2017'!$A$1:$C$485,2,0)</f>
        <v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v>
      </c>
      <c r="K37" s="5" t="str">
        <f t="shared" si="0"/>
        <v>01 1 07 78130</v>
      </c>
      <c r="L37" s="252"/>
      <c r="M37" s="5"/>
      <c r="O37" s="7"/>
    </row>
    <row r="38" spans="1:15" s="4" customFormat="1" ht="36" customHeight="1">
      <c r="A38" s="256" t="s">
        <v>7</v>
      </c>
      <c r="B38" s="256" t="s">
        <v>15</v>
      </c>
      <c r="C38" s="256" t="s">
        <v>73</v>
      </c>
      <c r="D38" s="256" t="s">
        <v>90</v>
      </c>
      <c r="E38" s="260" t="s">
        <v>91</v>
      </c>
      <c r="F38" s="15" t="s">
        <v>7</v>
      </c>
      <c r="G38" s="15" t="s">
        <v>15</v>
      </c>
      <c r="H38" s="15" t="s">
        <v>73</v>
      </c>
      <c r="I38" s="15" t="s">
        <v>1841</v>
      </c>
      <c r="J38" s="260" t="str">
        <f>VLOOKUP(K38,'ЦСР 2017'!$A$1:$C$485,2,0)</f>
        <v>Расходы на выплату единовременного пособия усыновителям</v>
      </c>
      <c r="K38" s="5" t="str">
        <f t="shared" si="0"/>
        <v>01 1 07 78140</v>
      </c>
      <c r="L38" s="252"/>
      <c r="M38" s="5"/>
      <c r="O38" s="7"/>
    </row>
    <row r="39" spans="1:15" s="4" customFormat="1" ht="39">
      <c r="A39" s="159" t="s">
        <v>7</v>
      </c>
      <c r="B39" s="159" t="s">
        <v>15</v>
      </c>
      <c r="C39" s="159" t="s">
        <v>93</v>
      </c>
      <c r="D39" s="159" t="s">
        <v>13</v>
      </c>
      <c r="E39" s="161" t="s">
        <v>1254</v>
      </c>
      <c r="F39" s="159" t="s">
        <v>7</v>
      </c>
      <c r="G39" s="159" t="s">
        <v>15</v>
      </c>
      <c r="H39" s="159" t="s">
        <v>93</v>
      </c>
      <c r="I39" s="159" t="s">
        <v>13</v>
      </c>
      <c r="J39" s="161" t="str">
        <f>VLOOKUP(K39,'ЦСР 2017'!$A$1:$C$485,2,0)</f>
        <v>Основное мероприятие «Обеспечение образовательной деятельности, оценки качества образования»</v>
      </c>
      <c r="K39" s="5" t="str">
        <f t="shared" si="0"/>
        <v>01 1 08 00000</v>
      </c>
      <c r="L39" s="252"/>
      <c r="M39" s="5"/>
      <c r="O39" s="7"/>
    </row>
    <row r="40" spans="1:15" s="4" customFormat="1" ht="37.5">
      <c r="A40" s="256" t="s">
        <v>7</v>
      </c>
      <c r="B40" s="256" t="s">
        <v>15</v>
      </c>
      <c r="C40" s="256" t="s">
        <v>93</v>
      </c>
      <c r="D40" s="256" t="s">
        <v>22</v>
      </c>
      <c r="E40" s="260" t="s">
        <v>34</v>
      </c>
      <c r="F40" s="15" t="s">
        <v>7</v>
      </c>
      <c r="G40" s="15" t="s">
        <v>15</v>
      </c>
      <c r="H40" s="15" t="s">
        <v>93</v>
      </c>
      <c r="I40" s="15" t="s">
        <v>22</v>
      </c>
      <c r="J40" s="260" t="str">
        <f>VLOOKUP(K40,'ЦСР 2017'!$A$1:$C$485,2,0)</f>
        <v>Расходы на обеспечение деятельности (оказание услуг) муниципальных учреждений</v>
      </c>
      <c r="K40" s="5" t="str">
        <f t="shared" si="0"/>
        <v>01 1 08 11010</v>
      </c>
      <c r="L40" s="252"/>
      <c r="M40" s="5"/>
      <c r="O40" s="7"/>
    </row>
    <row r="41" spans="1:15" s="4" customFormat="1" ht="37.5">
      <c r="A41" s="256" t="s">
        <v>7</v>
      </c>
      <c r="B41" s="256" t="s">
        <v>15</v>
      </c>
      <c r="C41" s="256" t="s">
        <v>93</v>
      </c>
      <c r="D41" s="256" t="s">
        <v>1536</v>
      </c>
      <c r="E41" s="260" t="s">
        <v>1232</v>
      </c>
      <c r="F41" s="15" t="s">
        <v>7</v>
      </c>
      <c r="G41" s="15" t="s">
        <v>15</v>
      </c>
      <c r="H41" s="15" t="s">
        <v>93</v>
      </c>
      <c r="I41" s="15" t="s">
        <v>1536</v>
      </c>
      <c r="J41" s="260" t="str">
        <f>VLOOKUP(K41,'ЦСР 2017'!$A$1:$C$485,2,0)</f>
        <v>Расходы на обеспечение выплаты работникам муниципальных учреждений минимального размера оплаты труда</v>
      </c>
      <c r="K41" s="5" t="str">
        <f t="shared" si="0"/>
        <v>01 1 08 77250</v>
      </c>
      <c r="L41" s="252"/>
      <c r="M41" s="5"/>
      <c r="O41" s="7"/>
    </row>
    <row r="42" spans="1:15" s="4" customFormat="1" ht="56.25">
      <c r="A42" s="25" t="s">
        <v>7</v>
      </c>
      <c r="B42" s="25" t="s">
        <v>94</v>
      </c>
      <c r="C42" s="25" t="s">
        <v>12</v>
      </c>
      <c r="D42" s="25" t="s">
        <v>13</v>
      </c>
      <c r="E42" s="223" t="s">
        <v>96</v>
      </c>
      <c r="F42" s="25" t="s">
        <v>7</v>
      </c>
      <c r="G42" s="25" t="s">
        <v>94</v>
      </c>
      <c r="H42" s="25" t="s">
        <v>12</v>
      </c>
      <c r="I42" s="25" t="s">
        <v>13</v>
      </c>
      <c r="J42" s="223" t="str">
        <f>VLOOKUP(K42,'ЦСР 2017'!$A$1:$C$485,2,0)</f>
        <v>Подпрограмма «Расширение и усовершенствование сети муниципальных дошкольных и общеобразовательных учреждений»</v>
      </c>
      <c r="K42" s="5" t="str">
        <f t="shared" si="0"/>
        <v>01 2 00 00000</v>
      </c>
      <c r="L42" s="252"/>
      <c r="M42" s="5"/>
      <c r="O42" s="7"/>
    </row>
    <row r="43" spans="1:15" s="4" customFormat="1" ht="58.5">
      <c r="A43" s="159" t="s">
        <v>7</v>
      </c>
      <c r="B43" s="159" t="s">
        <v>94</v>
      </c>
      <c r="C43" s="159" t="s">
        <v>7</v>
      </c>
      <c r="D43" s="159" t="s">
        <v>13</v>
      </c>
      <c r="E43" s="161" t="s">
        <v>1258</v>
      </c>
      <c r="F43" s="159" t="s">
        <v>7</v>
      </c>
      <c r="G43" s="159" t="s">
        <v>94</v>
      </c>
      <c r="H43" s="159" t="s">
        <v>7</v>
      </c>
      <c r="I43" s="159" t="s">
        <v>13</v>
      </c>
      <c r="J43" s="161" t="str">
        <f>VLOOKUP(K43,'ЦСР 2017'!$A$1:$C$485,2,0)</f>
        <v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v>
      </c>
      <c r="K43" s="5" t="str">
        <f t="shared" si="0"/>
        <v>01 2 01 00000</v>
      </c>
      <c r="L43" s="252"/>
      <c r="M43" s="5"/>
      <c r="O43" s="7"/>
    </row>
    <row r="44" spans="1:15" s="4" customFormat="1" ht="57" thickBot="1">
      <c r="A44" s="256" t="s">
        <v>7</v>
      </c>
      <c r="B44" s="256" t="s">
        <v>94</v>
      </c>
      <c r="C44" s="256" t="s">
        <v>7</v>
      </c>
      <c r="D44" s="256" t="s">
        <v>101</v>
      </c>
      <c r="E44" s="260" t="s">
        <v>100</v>
      </c>
      <c r="F44" s="15" t="s">
        <v>7</v>
      </c>
      <c r="G44" s="15" t="s">
        <v>94</v>
      </c>
      <c r="H44" s="15" t="s">
        <v>7</v>
      </c>
      <c r="I44" s="15" t="s">
        <v>101</v>
      </c>
      <c r="J44" s="260" t="str">
        <f>VLOOKUP(K44,'ЦСР 2017'!$A$1:$C$485,2,0)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K44" s="5" t="str">
        <f t="shared" si="0"/>
        <v>01 2 01 40010</v>
      </c>
      <c r="L44" s="252"/>
      <c r="M44" s="5"/>
      <c r="O44" s="7"/>
    </row>
    <row r="45" spans="1:15" s="27" customFormat="1" ht="94.5" thickBot="1">
      <c r="A45" s="256" t="s">
        <v>7</v>
      </c>
      <c r="B45" s="256" t="s">
        <v>94</v>
      </c>
      <c r="C45" s="256" t="s">
        <v>7</v>
      </c>
      <c r="D45" s="256" t="s">
        <v>1543</v>
      </c>
      <c r="E45" s="260" t="s">
        <v>1259</v>
      </c>
      <c r="F45" s="15" t="s">
        <v>7</v>
      </c>
      <c r="G45" s="15" t="s">
        <v>94</v>
      </c>
      <c r="H45" s="15" t="s">
        <v>7</v>
      </c>
      <c r="I45" s="15" t="s">
        <v>1543</v>
      </c>
      <c r="J45" s="29" t="s">
        <v>1837</v>
      </c>
      <c r="K45" s="5" t="str">
        <f t="shared" si="0"/>
        <v>01 2 01 51122</v>
      </c>
      <c r="L45" s="252"/>
      <c r="M45" s="5"/>
      <c r="N45" s="4"/>
      <c r="O45" s="7"/>
    </row>
    <row r="46" spans="1:15" s="135" customFormat="1" ht="57" thickBot="1">
      <c r="A46" s="256" t="s">
        <v>7</v>
      </c>
      <c r="B46" s="256" t="s">
        <v>94</v>
      </c>
      <c r="C46" s="256" t="s">
        <v>7</v>
      </c>
      <c r="D46" s="256" t="s">
        <v>1544</v>
      </c>
      <c r="E46" s="260" t="s">
        <v>1261</v>
      </c>
      <c r="F46" s="15" t="s">
        <v>7</v>
      </c>
      <c r="G46" s="15" t="s">
        <v>94</v>
      </c>
      <c r="H46" s="15" t="s">
        <v>7</v>
      </c>
      <c r="I46" s="15" t="s">
        <v>1544</v>
      </c>
      <c r="J46" s="29" t="s">
        <v>1837</v>
      </c>
      <c r="K46" s="5" t="str">
        <f t="shared" si="0"/>
        <v>01 2 01 71010</v>
      </c>
      <c r="L46" s="252"/>
      <c r="M46" s="5"/>
      <c r="N46" s="4"/>
      <c r="O46" s="7"/>
    </row>
    <row r="47" spans="1:15" s="135" customFormat="1" ht="57" thickBot="1">
      <c r="A47" s="256" t="s">
        <v>7</v>
      </c>
      <c r="B47" s="256" t="s">
        <v>94</v>
      </c>
      <c r="C47" s="256" t="s">
        <v>7</v>
      </c>
      <c r="D47" s="256" t="s">
        <v>1545</v>
      </c>
      <c r="E47" s="260" t="s">
        <v>100</v>
      </c>
      <c r="F47" s="15" t="s">
        <v>7</v>
      </c>
      <c r="G47" s="15" t="s">
        <v>94</v>
      </c>
      <c r="H47" s="15" t="s">
        <v>7</v>
      </c>
      <c r="I47" s="15" t="s">
        <v>1545</v>
      </c>
      <c r="J47" s="29" t="s">
        <v>1837</v>
      </c>
      <c r="K47" s="5" t="str">
        <f t="shared" si="0"/>
        <v>01 2 01 S6970</v>
      </c>
      <c r="L47" s="252"/>
      <c r="M47" s="5"/>
      <c r="N47" s="27"/>
      <c r="O47" s="7"/>
    </row>
    <row r="48" spans="1:15" s="135" customFormat="1" ht="75">
      <c r="A48" s="256" t="s">
        <v>7</v>
      </c>
      <c r="B48" s="256" t="s">
        <v>94</v>
      </c>
      <c r="C48" s="256" t="s">
        <v>7</v>
      </c>
      <c r="D48" s="256" t="s">
        <v>1546</v>
      </c>
      <c r="E48" s="260" t="s">
        <v>1264</v>
      </c>
      <c r="F48" s="15" t="s">
        <v>7</v>
      </c>
      <c r="G48" s="15" t="s">
        <v>94</v>
      </c>
      <c r="H48" s="15" t="s">
        <v>7</v>
      </c>
      <c r="I48" s="15" t="s">
        <v>1546</v>
      </c>
      <c r="J48" s="29" t="s">
        <v>1837</v>
      </c>
      <c r="K48" s="5" t="str">
        <f t="shared" si="0"/>
        <v>01 2 01 L1010</v>
      </c>
      <c r="L48" s="252"/>
      <c r="M48" s="5"/>
      <c r="N48" s="6"/>
      <c r="O48" s="7"/>
    </row>
    <row r="49" spans="1:15" ht="93.75">
      <c r="A49" s="256" t="s">
        <v>7</v>
      </c>
      <c r="B49" s="256" t="s">
        <v>94</v>
      </c>
      <c r="C49" s="256" t="s">
        <v>7</v>
      </c>
      <c r="D49" s="256" t="s">
        <v>1548</v>
      </c>
      <c r="E49" s="260" t="s">
        <v>1268</v>
      </c>
      <c r="F49" s="15" t="s">
        <v>7</v>
      </c>
      <c r="G49" s="15" t="s">
        <v>94</v>
      </c>
      <c r="H49" s="15" t="s">
        <v>7</v>
      </c>
      <c r="I49" s="15" t="s">
        <v>1548</v>
      </c>
      <c r="J49" s="29" t="s">
        <v>1837</v>
      </c>
      <c r="K49" s="5" t="str">
        <f t="shared" si="0"/>
        <v>01 2 01 R1122</v>
      </c>
      <c r="O49" s="7"/>
    </row>
    <row r="50" spans="1:15" ht="56.25">
      <c r="A50" s="256"/>
      <c r="B50" s="256"/>
      <c r="C50" s="256"/>
      <c r="D50" s="256"/>
      <c r="E50" s="190" t="s">
        <v>1554</v>
      </c>
      <c r="F50" s="256" t="s">
        <v>7</v>
      </c>
      <c r="G50" s="256" t="s">
        <v>94</v>
      </c>
      <c r="H50" s="256" t="s">
        <v>7</v>
      </c>
      <c r="I50" s="15" t="s">
        <v>1842</v>
      </c>
      <c r="J50" s="190" t="str">
        <f>VLOOKUP(K50,'ЦСР 2017'!$A$1:$C$485,2,0)</f>
        <v>Реализация мероприятий по содействию создания в субъектах Российской Федерации новых мест в общеобразовательных организациях за счет средств местного бюджета</v>
      </c>
      <c r="K50" s="5" t="str">
        <f t="shared" si="0"/>
        <v>01 2 01 L5201</v>
      </c>
      <c r="O50" s="7"/>
    </row>
    <row r="51" spans="1:15" ht="37.5">
      <c r="A51" s="256"/>
      <c r="B51" s="256"/>
      <c r="C51" s="256"/>
      <c r="D51" s="256"/>
      <c r="E51" s="190" t="s">
        <v>1554</v>
      </c>
      <c r="F51" s="256" t="s">
        <v>7</v>
      </c>
      <c r="G51" s="256" t="s">
        <v>94</v>
      </c>
      <c r="H51" s="256" t="s">
        <v>7</v>
      </c>
      <c r="I51" s="15" t="s">
        <v>1843</v>
      </c>
      <c r="J51" s="190" t="str">
        <f>VLOOKUP(K51,'ЦСР 2017'!$A$1:$C$485,2,0)</f>
        <v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v>
      </c>
      <c r="K51" s="5" t="str">
        <f t="shared" si="0"/>
        <v>01 2 01 R5200</v>
      </c>
      <c r="O51" s="7"/>
    </row>
    <row r="52" spans="1:15" ht="90">
      <c r="A52" s="9" t="s">
        <v>37</v>
      </c>
      <c r="B52" s="9" t="s">
        <v>8</v>
      </c>
      <c r="C52" s="9" t="s">
        <v>12</v>
      </c>
      <c r="D52" s="9" t="s">
        <v>13</v>
      </c>
      <c r="E52" s="136" t="s">
        <v>103</v>
      </c>
      <c r="F52" s="9" t="s">
        <v>37</v>
      </c>
      <c r="G52" s="9" t="s">
        <v>8</v>
      </c>
      <c r="H52" s="9" t="s">
        <v>12</v>
      </c>
      <c r="I52" s="9" t="s">
        <v>13</v>
      </c>
      <c r="J52" s="136" t="str">
        <f>VLOOKUP(K52,'ЦСР 2017'!$A$1:$C$485,2,0)</f>
        <v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v>
      </c>
      <c r="K52" s="5" t="str">
        <f t="shared" si="0"/>
        <v>02 0 00 00000</v>
      </c>
      <c r="O52" s="7"/>
    </row>
    <row r="53" spans="1:15" ht="97.5" customHeight="1">
      <c r="A53" s="25" t="s">
        <v>37</v>
      </c>
      <c r="B53" s="25" t="s">
        <v>105</v>
      </c>
      <c r="C53" s="25" t="s">
        <v>12</v>
      </c>
      <c r="D53" s="25" t="s">
        <v>13</v>
      </c>
      <c r="E53" s="232" t="s">
        <v>107</v>
      </c>
      <c r="F53" s="25" t="s">
        <v>37</v>
      </c>
      <c r="G53" s="25" t="s">
        <v>105</v>
      </c>
      <c r="H53" s="25" t="s">
        <v>12</v>
      </c>
      <c r="I53" s="25" t="s">
        <v>13</v>
      </c>
      <c r="J53" s="232" t="str">
        <f>VLOOKUP(K53,'ЦСР 2017'!$A$1:$C$485,2,0)</f>
        <v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v>
      </c>
      <c r="K53" s="5" t="str">
        <f t="shared" si="0"/>
        <v>02 Б 00 00000</v>
      </c>
      <c r="O53" s="7"/>
    </row>
    <row r="54" spans="1:15" ht="83.25" customHeight="1">
      <c r="A54" s="159" t="s">
        <v>37</v>
      </c>
      <c r="B54" s="159" t="s">
        <v>105</v>
      </c>
      <c r="C54" s="159" t="s">
        <v>7</v>
      </c>
      <c r="D54" s="159" t="s">
        <v>13</v>
      </c>
      <c r="E54" s="161" t="s">
        <v>1270</v>
      </c>
      <c r="F54" s="159" t="s">
        <v>37</v>
      </c>
      <c r="G54" s="159" t="s">
        <v>105</v>
      </c>
      <c r="H54" s="159" t="s">
        <v>7</v>
      </c>
      <c r="I54" s="159" t="s">
        <v>13</v>
      </c>
      <c r="J54" s="161" t="str">
        <f>VLOOKUP(K54,'ЦСР 2017'!$A$1:$C$485,2,0)</f>
        <v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v>
      </c>
      <c r="K54" s="5" t="str">
        <f t="shared" si="0"/>
        <v>02 Б 01 00000</v>
      </c>
      <c r="O54" s="7"/>
    </row>
    <row r="55" spans="1:15" ht="75">
      <c r="A55" s="256" t="s">
        <v>37</v>
      </c>
      <c r="B55" s="256" t="s">
        <v>105</v>
      </c>
      <c r="C55" s="256" t="s">
        <v>7</v>
      </c>
      <c r="D55" s="256" t="s">
        <v>112</v>
      </c>
      <c r="E55" s="260" t="s">
        <v>111</v>
      </c>
      <c r="F55" s="15" t="s">
        <v>37</v>
      </c>
      <c r="G55" s="15" t="s">
        <v>105</v>
      </c>
      <c r="H55" s="15" t="s">
        <v>7</v>
      </c>
      <c r="I55" s="15" t="s">
        <v>112</v>
      </c>
      <c r="J55" s="260" t="str">
        <f>VLOOKUP(K55,'ЦСР 2017'!$A$1:$C$485,2,0)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K55" s="5" t="str">
        <f t="shared" si="0"/>
        <v>02 Б 01 20560</v>
      </c>
      <c r="O55" s="7"/>
    </row>
    <row r="56" spans="1:15" ht="78">
      <c r="A56" s="159" t="s">
        <v>37</v>
      </c>
      <c r="B56" s="159" t="s">
        <v>105</v>
      </c>
      <c r="C56" s="159" t="s">
        <v>37</v>
      </c>
      <c r="D56" s="159" t="s">
        <v>13</v>
      </c>
      <c r="E56" s="161" t="s">
        <v>1271</v>
      </c>
      <c r="F56" s="159" t="s">
        <v>37</v>
      </c>
      <c r="G56" s="159" t="s">
        <v>105</v>
      </c>
      <c r="H56" s="159" t="s">
        <v>37</v>
      </c>
      <c r="I56" s="159" t="s">
        <v>13</v>
      </c>
      <c r="J56" s="161" t="str">
        <f>VLOOKUP(K56,'ЦСР 2017'!$A$1:$C$485,2,0)</f>
        <v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v>
      </c>
      <c r="K56" s="5" t="str">
        <f t="shared" si="0"/>
        <v>02 Б 02 00000</v>
      </c>
      <c r="O56" s="7"/>
    </row>
    <row r="57" spans="1:15" ht="72" customHeight="1">
      <c r="A57" s="256" t="s">
        <v>37</v>
      </c>
      <c r="B57" s="256" t="s">
        <v>105</v>
      </c>
      <c r="C57" s="256" t="s">
        <v>37</v>
      </c>
      <c r="D57" s="256" t="s">
        <v>117</v>
      </c>
      <c r="E57" s="260" t="s">
        <v>116</v>
      </c>
      <c r="F57" s="15" t="s">
        <v>37</v>
      </c>
      <c r="G57" s="15" t="s">
        <v>105</v>
      </c>
      <c r="H57" s="15" t="s">
        <v>37</v>
      </c>
      <c r="I57" s="15" t="s">
        <v>117</v>
      </c>
      <c r="J57" s="260" t="str">
        <f>VLOOKUP(K57,'ЦСР 2017'!$A$1:$C$485,2,0)</f>
        <v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v>
      </c>
      <c r="K57" s="5" t="str">
        <f t="shared" si="0"/>
        <v>02 Б 02 20160</v>
      </c>
      <c r="O57" s="7"/>
    </row>
    <row r="58" spans="1:15" ht="54" customHeight="1">
      <c r="A58" s="256" t="s">
        <v>37</v>
      </c>
      <c r="B58" s="256" t="s">
        <v>105</v>
      </c>
      <c r="C58" s="256" t="s">
        <v>37</v>
      </c>
      <c r="D58" s="256" t="s">
        <v>121</v>
      </c>
      <c r="E58" s="262" t="s">
        <v>120</v>
      </c>
      <c r="F58" s="15"/>
      <c r="G58" s="15"/>
      <c r="H58" s="15"/>
      <c r="I58" s="15"/>
      <c r="J58" s="29" t="s">
        <v>1837</v>
      </c>
      <c r="K58" s="5" t="str">
        <f t="shared" ref="K58:K117" si="1">CONCATENATE(F58," ",G58," ",H58," ",I58)</f>
        <v xml:space="preserve">   </v>
      </c>
      <c r="O58" s="7"/>
    </row>
    <row r="59" spans="1:15" ht="136.5">
      <c r="A59" s="159" t="s">
        <v>37</v>
      </c>
      <c r="B59" s="159" t="s">
        <v>105</v>
      </c>
      <c r="C59" s="159" t="s">
        <v>48</v>
      </c>
      <c r="D59" s="159" t="s">
        <v>13</v>
      </c>
      <c r="E59" s="161" t="s">
        <v>1272</v>
      </c>
      <c r="F59" s="159"/>
      <c r="G59" s="159"/>
      <c r="H59" s="159"/>
      <c r="I59" s="159"/>
      <c r="J59" s="161"/>
      <c r="K59" s="5" t="str">
        <f t="shared" si="1"/>
        <v xml:space="preserve">   </v>
      </c>
      <c r="O59" s="7"/>
    </row>
    <row r="60" spans="1:15" ht="69.599999999999994" customHeight="1">
      <c r="A60" s="256" t="s">
        <v>37</v>
      </c>
      <c r="B60" s="256" t="s">
        <v>105</v>
      </c>
      <c r="C60" s="256" t="s">
        <v>48</v>
      </c>
      <c r="D60" s="256" t="s">
        <v>126</v>
      </c>
      <c r="E60" s="262" t="s">
        <v>125</v>
      </c>
      <c r="F60" s="15"/>
      <c r="G60" s="15"/>
      <c r="H60" s="15"/>
      <c r="I60" s="15"/>
      <c r="J60" s="29" t="s">
        <v>1837</v>
      </c>
      <c r="K60" s="5" t="str">
        <f t="shared" si="1"/>
        <v xml:space="preserve">   </v>
      </c>
      <c r="O60" s="7"/>
    </row>
    <row r="61" spans="1:15" ht="45.6" customHeight="1">
      <c r="A61" s="9" t="s">
        <v>48</v>
      </c>
      <c r="B61" s="9" t="s">
        <v>8</v>
      </c>
      <c r="C61" s="9" t="s">
        <v>12</v>
      </c>
      <c r="D61" s="9" t="s">
        <v>13</v>
      </c>
      <c r="E61" s="136" t="s">
        <v>129</v>
      </c>
      <c r="F61" s="9" t="s">
        <v>48</v>
      </c>
      <c r="G61" s="9" t="s">
        <v>8</v>
      </c>
      <c r="H61" s="9" t="s">
        <v>12</v>
      </c>
      <c r="I61" s="9" t="s">
        <v>13</v>
      </c>
      <c r="J61" s="136" t="str">
        <f>VLOOKUP(K61,'ЦСР 2017'!$A$1:$C$485,2,0)</f>
        <v>Муниципальная программа «Социальная поддержка населения города Ставрополя»</v>
      </c>
      <c r="K61" s="5" t="str">
        <f t="shared" si="1"/>
        <v>03 0 00 00000</v>
      </c>
      <c r="O61" s="7"/>
    </row>
    <row r="62" spans="1:15" ht="34.9" customHeight="1">
      <c r="A62" s="25" t="s">
        <v>48</v>
      </c>
      <c r="B62" s="25" t="s">
        <v>15</v>
      </c>
      <c r="C62" s="25" t="s">
        <v>12</v>
      </c>
      <c r="D62" s="25" t="s">
        <v>13</v>
      </c>
      <c r="E62" s="223" t="s">
        <v>132</v>
      </c>
      <c r="F62" s="25" t="s">
        <v>48</v>
      </c>
      <c r="G62" s="25" t="s">
        <v>15</v>
      </c>
      <c r="H62" s="25" t="s">
        <v>12</v>
      </c>
      <c r="I62" s="25" t="s">
        <v>13</v>
      </c>
      <c r="J62" s="223" t="str">
        <f>VLOOKUP(K62,'ЦСР 2017'!$A$1:$C$485,2,0)</f>
        <v xml:space="preserve">Подпрограмма «Осуществление отдельных государственных полномочий в области социальной поддержки отдельных категорий граждан» </v>
      </c>
      <c r="K62" s="5" t="str">
        <f t="shared" si="1"/>
        <v>03 1 00 00000</v>
      </c>
      <c r="O62" s="7"/>
    </row>
    <row r="63" spans="1:15" ht="39">
      <c r="A63" s="159" t="s">
        <v>48</v>
      </c>
      <c r="B63" s="159" t="s">
        <v>15</v>
      </c>
      <c r="C63" s="159" t="s">
        <v>7</v>
      </c>
      <c r="D63" s="159" t="s">
        <v>13</v>
      </c>
      <c r="E63" s="161" t="s">
        <v>1273</v>
      </c>
      <c r="F63" s="159" t="s">
        <v>48</v>
      </c>
      <c r="G63" s="159" t="s">
        <v>15</v>
      </c>
      <c r="H63" s="159" t="s">
        <v>7</v>
      </c>
      <c r="I63" s="159" t="s">
        <v>13</v>
      </c>
      <c r="J63" s="161" t="str">
        <f>VLOOKUP(K63,'ЦСР 2017'!$A$1:$C$485,2,0)</f>
        <v>Основное мероприятие «Предоставление мер социальной поддержки отдельным категориям граждан»</v>
      </c>
      <c r="K63" s="5" t="str">
        <f t="shared" si="1"/>
        <v>03 1 01 00000</v>
      </c>
      <c r="O63" s="7"/>
    </row>
    <row r="64" spans="1:15" ht="37.5">
      <c r="A64" s="30" t="s">
        <v>48</v>
      </c>
      <c r="B64" s="30" t="s">
        <v>15</v>
      </c>
      <c r="C64" s="30" t="s">
        <v>7</v>
      </c>
      <c r="D64" s="30" t="s">
        <v>136</v>
      </c>
      <c r="E64" s="190" t="s">
        <v>1275</v>
      </c>
      <c r="F64" s="30" t="s">
        <v>48</v>
      </c>
      <c r="G64" s="30" t="s">
        <v>15</v>
      </c>
      <c r="H64" s="30" t="s">
        <v>7</v>
      </c>
      <c r="I64" s="30" t="s">
        <v>136</v>
      </c>
      <c r="J64" s="190" t="str">
        <f>VLOOKUP(K64,'ЦСР 2017'!$A$1:$C$485,2,0)</f>
        <v>Ежегодная денежная выплата лицам, награжденным нагрудным знаком «Почетный донор России»</v>
      </c>
      <c r="K64" s="5" t="str">
        <f t="shared" si="1"/>
        <v>03 1 01 52200</v>
      </c>
      <c r="N64" s="137"/>
      <c r="O64" s="7"/>
    </row>
    <row r="65" spans="1:15" ht="37.5">
      <c r="A65" s="30" t="s">
        <v>48</v>
      </c>
      <c r="B65" s="30" t="s">
        <v>15</v>
      </c>
      <c r="C65" s="30" t="s">
        <v>7</v>
      </c>
      <c r="D65" s="30" t="s">
        <v>141</v>
      </c>
      <c r="E65" s="190" t="s">
        <v>142</v>
      </c>
      <c r="F65" s="30" t="s">
        <v>48</v>
      </c>
      <c r="G65" s="30" t="s">
        <v>15</v>
      </c>
      <c r="H65" s="30" t="s">
        <v>7</v>
      </c>
      <c r="I65" s="30" t="s">
        <v>141</v>
      </c>
      <c r="J65" s="190" t="str">
        <f>VLOOKUP(K65,'ЦСР 2017'!$A$1:$C$485,2,0)</f>
        <v xml:space="preserve">Выплата компенсации расходов по оплате жилого помещения и коммунальных услуг отдельным категориям граждан </v>
      </c>
      <c r="K65" s="5" t="str">
        <f t="shared" si="1"/>
        <v>03 1 01 52500</v>
      </c>
      <c r="O65" s="7"/>
    </row>
    <row r="66" spans="1:15" ht="131.25">
      <c r="A66" s="30" t="s">
        <v>48</v>
      </c>
      <c r="B66" s="30" t="s">
        <v>15</v>
      </c>
      <c r="C66" s="30" t="s">
        <v>7</v>
      </c>
      <c r="D66" s="30" t="s">
        <v>147</v>
      </c>
      <c r="E66" s="190" t="s">
        <v>148</v>
      </c>
      <c r="F66" s="30" t="s">
        <v>48</v>
      </c>
      <c r="G66" s="30" t="s">
        <v>15</v>
      </c>
      <c r="H66" s="30" t="s">
        <v>7</v>
      </c>
      <c r="I66" s="30" t="s">
        <v>147</v>
      </c>
      <c r="J66" s="190" t="str">
        <f>VLOOKUP(K66,'ЦСР 2017'!$A$1:$C$485,2,0)</f>
        <v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v>
      </c>
      <c r="K66" s="5" t="str">
        <f t="shared" si="1"/>
        <v>03 1 01 52800</v>
      </c>
      <c r="O66" s="7"/>
    </row>
    <row r="67" spans="1:15" ht="54" customHeight="1">
      <c r="A67" s="256" t="s">
        <v>48</v>
      </c>
      <c r="B67" s="256" t="s">
        <v>15</v>
      </c>
      <c r="C67" s="256" t="s">
        <v>7</v>
      </c>
      <c r="D67" s="256" t="s">
        <v>1550</v>
      </c>
      <c r="E67" s="260" t="s">
        <v>1276</v>
      </c>
      <c r="F67" s="256" t="s">
        <v>48</v>
      </c>
      <c r="G67" s="256" t="s">
        <v>15</v>
      </c>
      <c r="H67" s="256" t="s">
        <v>7</v>
      </c>
      <c r="I67" s="256" t="s">
        <v>1851</v>
      </c>
      <c r="J67" s="260" t="str">
        <f>VLOOKUP(K67,'ЦСР 2017'!$A$1:$C$485,2,0)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K67" s="5" t="str">
        <f t="shared" si="1"/>
        <v>03 1 01 R4620</v>
      </c>
      <c r="O67" s="7"/>
    </row>
    <row r="68" spans="1:15" ht="56.25">
      <c r="A68" s="256" t="s">
        <v>48</v>
      </c>
      <c r="B68" s="256" t="s">
        <v>15</v>
      </c>
      <c r="C68" s="256" t="s">
        <v>7</v>
      </c>
      <c r="D68" s="256" t="s">
        <v>153</v>
      </c>
      <c r="E68" s="260" t="s">
        <v>154</v>
      </c>
      <c r="F68" s="256" t="s">
        <v>48</v>
      </c>
      <c r="G68" s="256" t="s">
        <v>15</v>
      </c>
      <c r="H68" s="256" t="s">
        <v>7</v>
      </c>
      <c r="I68" s="256" t="s">
        <v>1846</v>
      </c>
      <c r="J68" s="260" t="str">
        <f>VLOOKUP(K68,'ЦСР 2017'!$A$1:$C$485,2,0)</f>
        <v>Предоставление мер социальной поддержки ветеранам труда Ставропольского края и лицам, награжденным медалью «Герой труда Ставрополья»</v>
      </c>
      <c r="K68" s="5" t="str">
        <f t="shared" si="1"/>
        <v>03 1 01 78220</v>
      </c>
      <c r="O68" s="7"/>
    </row>
    <row r="69" spans="1:15" ht="37.5">
      <c r="A69" s="256" t="s">
        <v>48</v>
      </c>
      <c r="B69" s="256" t="s">
        <v>15</v>
      </c>
      <c r="C69" s="256" t="s">
        <v>7</v>
      </c>
      <c r="D69" s="256" t="s">
        <v>159</v>
      </c>
      <c r="E69" s="260" t="s">
        <v>160</v>
      </c>
      <c r="F69" s="256" t="s">
        <v>48</v>
      </c>
      <c r="G69" s="256" t="s">
        <v>15</v>
      </c>
      <c r="H69" s="256" t="s">
        <v>7</v>
      </c>
      <c r="I69" s="256" t="s">
        <v>1847</v>
      </c>
      <c r="J69" s="260" t="str">
        <f>VLOOKUP(K69,'ЦСР 2017'!$A$1:$C$485,2,0)</f>
        <v>Предоставление мер социальной поддержки  реабилитированным лицам и лицам, признанным пострадавшими от политических репрессий</v>
      </c>
      <c r="K69" s="5" t="str">
        <f t="shared" si="1"/>
        <v>03 1 01 78230</v>
      </c>
      <c r="O69" s="7"/>
    </row>
    <row r="70" spans="1:15" ht="37.5">
      <c r="A70" s="30" t="s">
        <v>48</v>
      </c>
      <c r="B70" s="30" t="s">
        <v>15</v>
      </c>
      <c r="C70" s="30" t="s">
        <v>7</v>
      </c>
      <c r="D70" s="30" t="s">
        <v>165</v>
      </c>
      <c r="E70" s="190" t="s">
        <v>166</v>
      </c>
      <c r="F70" s="30" t="s">
        <v>48</v>
      </c>
      <c r="G70" s="30" t="s">
        <v>15</v>
      </c>
      <c r="H70" s="30" t="s">
        <v>7</v>
      </c>
      <c r="I70" s="30" t="s">
        <v>165</v>
      </c>
      <c r="J70" s="190" t="str">
        <f>VLOOKUP(K70,'ЦСР 2017'!$A$1:$C$485,2,0)</f>
        <v>Оказание государственной социальной помощи малоимущим семьям и малоимущим одиноко проживающим гражданам</v>
      </c>
      <c r="K70" s="5" t="str">
        <f t="shared" si="1"/>
        <v>03 1 01 76240</v>
      </c>
      <c r="O70" s="7"/>
    </row>
    <row r="71" spans="1:15">
      <c r="A71" s="30" t="s">
        <v>48</v>
      </c>
      <c r="B71" s="30" t="s">
        <v>15</v>
      </c>
      <c r="C71" s="30" t="s">
        <v>7</v>
      </c>
      <c r="D71" s="30" t="s">
        <v>1551</v>
      </c>
      <c r="E71" s="260" t="s">
        <v>1278</v>
      </c>
      <c r="F71" s="30" t="s">
        <v>48</v>
      </c>
      <c r="G71" s="30" t="s">
        <v>15</v>
      </c>
      <c r="H71" s="30" t="s">
        <v>7</v>
      </c>
      <c r="I71" s="30" t="s">
        <v>1551</v>
      </c>
      <c r="J71" s="260" t="str">
        <f>VLOOKUP(K71,'ЦСР 2017'!$A$1:$C$485,2,0)</f>
        <v>Выплата социального пособия на погребение</v>
      </c>
      <c r="K71" s="5" t="str">
        <f t="shared" si="1"/>
        <v>03 1 01 76250</v>
      </c>
      <c r="O71" s="7"/>
    </row>
    <row r="72" spans="1:15" ht="37.5">
      <c r="A72" s="30" t="s">
        <v>48</v>
      </c>
      <c r="B72" s="30" t="s">
        <v>15</v>
      </c>
      <c r="C72" s="30" t="s">
        <v>7</v>
      </c>
      <c r="D72" s="30" t="s">
        <v>171</v>
      </c>
      <c r="E72" s="190" t="s">
        <v>172</v>
      </c>
      <c r="F72" s="30" t="s">
        <v>48</v>
      </c>
      <c r="G72" s="30" t="s">
        <v>15</v>
      </c>
      <c r="H72" s="30" t="s">
        <v>7</v>
      </c>
      <c r="I72" s="30" t="s">
        <v>1850</v>
      </c>
      <c r="J72" s="190" t="str">
        <f>VLOOKUP(K72,'ЦСР 2017'!$A$1:$C$485,2,0)</f>
        <v>Предоставление гражданам субсидии на оплату жилого помещения и коммунальных услуг</v>
      </c>
      <c r="K72" s="5" t="str">
        <f t="shared" si="1"/>
        <v>03 1 01 78260</v>
      </c>
      <c r="O72" s="7"/>
    </row>
    <row r="73" spans="1:15" ht="93.75">
      <c r="A73" s="30" t="s">
        <v>48</v>
      </c>
      <c r="B73" s="30" t="s">
        <v>15</v>
      </c>
      <c r="C73" s="30" t="s">
        <v>7</v>
      </c>
      <c r="D73" s="30" t="s">
        <v>177</v>
      </c>
      <c r="E73" s="190" t="s">
        <v>1280</v>
      </c>
      <c r="F73" s="30" t="s">
        <v>48</v>
      </c>
      <c r="G73" s="30" t="s">
        <v>15</v>
      </c>
      <c r="H73" s="30" t="s">
        <v>7</v>
      </c>
      <c r="I73" s="30" t="s">
        <v>1845</v>
      </c>
      <c r="J73" s="190" t="str">
        <f>VLOOKUP(K73,'ЦСР 2017'!$A$1:$C$485,2,0)</f>
        <v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v>
      </c>
      <c r="K73" s="5" t="str">
        <f t="shared" si="1"/>
        <v>03 1 01 78210</v>
      </c>
      <c r="O73" s="7"/>
    </row>
    <row r="74" spans="1:15" ht="37.5">
      <c r="A74" s="30" t="s">
        <v>48</v>
      </c>
      <c r="B74" s="30" t="s">
        <v>15</v>
      </c>
      <c r="C74" s="30" t="s">
        <v>7</v>
      </c>
      <c r="D74" s="30" t="s">
        <v>182</v>
      </c>
      <c r="E74" s="190" t="s">
        <v>183</v>
      </c>
      <c r="F74" s="30" t="s">
        <v>48</v>
      </c>
      <c r="G74" s="30" t="s">
        <v>15</v>
      </c>
      <c r="H74" s="30" t="s">
        <v>7</v>
      </c>
      <c r="I74" s="30" t="s">
        <v>1848</v>
      </c>
      <c r="J74" s="190" t="str">
        <f>VLOOKUP(K74,'ЦСР 2017'!$A$1:$C$485,2,0)</f>
        <v xml:space="preserve">Ежемесячная доплата к пенсии гражданам, ставшим инвалидами при исполнении служебных обязанностей в районах боевых действий </v>
      </c>
      <c r="K74" s="5" t="str">
        <f t="shared" si="1"/>
        <v>03 1 01 78240</v>
      </c>
      <c r="O74" s="7"/>
    </row>
    <row r="75" spans="1:15" ht="37.5">
      <c r="A75" s="30" t="s">
        <v>48</v>
      </c>
      <c r="B75" s="30" t="s">
        <v>15</v>
      </c>
      <c r="C75" s="30" t="s">
        <v>7</v>
      </c>
      <c r="D75" s="30" t="s">
        <v>188</v>
      </c>
      <c r="E75" s="260" t="s">
        <v>189</v>
      </c>
      <c r="F75" s="30" t="s">
        <v>48</v>
      </c>
      <c r="G75" s="30" t="s">
        <v>15</v>
      </c>
      <c r="H75" s="30" t="s">
        <v>7</v>
      </c>
      <c r="I75" s="30" t="s">
        <v>1849</v>
      </c>
      <c r="J75" s="260" t="str">
        <f>VLOOKUP(K75,'ЦСР 2017'!$A$1:$C$485,2,0)</f>
        <v>Ежемесячные денежные выплаты семьям погибших ветеранов боевых действий</v>
      </c>
      <c r="K75" s="5" t="str">
        <f t="shared" si="1"/>
        <v>03 1 01 78250</v>
      </c>
      <c r="O75" s="7"/>
    </row>
    <row r="76" spans="1:15" ht="56.25">
      <c r="A76" s="30" t="s">
        <v>48</v>
      </c>
      <c r="B76" s="30" t="s">
        <v>15</v>
      </c>
      <c r="C76" s="30" t="s">
        <v>7</v>
      </c>
      <c r="D76" s="30" t="s">
        <v>1552</v>
      </c>
      <c r="E76" s="190" t="s">
        <v>1281</v>
      </c>
      <c r="F76" s="256" t="s">
        <v>48</v>
      </c>
      <c r="G76" s="256" t="s">
        <v>15</v>
      </c>
      <c r="H76" s="256" t="s">
        <v>7</v>
      </c>
      <c r="I76" s="256" t="s">
        <v>1851</v>
      </c>
      <c r="J76" s="190" t="str">
        <f>VLOOKUP(K76,'ЦСР 2017'!$A$1:$C$485,2,0)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K76" s="5" t="str">
        <f t="shared" si="1"/>
        <v>03 1 01 R4620</v>
      </c>
      <c r="O76" s="7"/>
    </row>
    <row r="77" spans="1:15" ht="39">
      <c r="A77" s="159" t="s">
        <v>48</v>
      </c>
      <c r="B77" s="159" t="s">
        <v>15</v>
      </c>
      <c r="C77" s="159" t="s">
        <v>37</v>
      </c>
      <c r="D77" s="159" t="s">
        <v>13</v>
      </c>
      <c r="E77" s="161" t="s">
        <v>1283</v>
      </c>
      <c r="F77" s="159" t="s">
        <v>48</v>
      </c>
      <c r="G77" s="159" t="s">
        <v>15</v>
      </c>
      <c r="H77" s="159" t="s">
        <v>37</v>
      </c>
      <c r="I77" s="159" t="s">
        <v>13</v>
      </c>
      <c r="J77" s="161" t="str">
        <f>VLOOKUP(K77,'ЦСР 2017'!$A$1:$C$485,2,0)</f>
        <v>Основное мероприятие «Предоставление мер социальной поддержки семьям и детям»</v>
      </c>
      <c r="K77" s="5" t="str">
        <f t="shared" si="1"/>
        <v>03 1 02 00000</v>
      </c>
      <c r="O77" s="7"/>
    </row>
    <row r="78" spans="1:15" ht="93.75">
      <c r="A78" s="30" t="s">
        <v>48</v>
      </c>
      <c r="B78" s="30" t="s">
        <v>15</v>
      </c>
      <c r="C78" s="30" t="s">
        <v>37</v>
      </c>
      <c r="D78" s="30" t="s">
        <v>195</v>
      </c>
      <c r="E78" s="190" t="s">
        <v>1284</v>
      </c>
      <c r="F78" s="474" t="s">
        <v>48</v>
      </c>
      <c r="G78" s="474" t="s">
        <v>15</v>
      </c>
      <c r="H78" s="474" t="s">
        <v>37</v>
      </c>
      <c r="I78" s="474" t="s">
        <v>200</v>
      </c>
      <c r="J78" s="489" t="str">
        <f>VLOOKUP(K78,'ЦСР 2017'!$A$1:$C$485,2,0)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v>
      </c>
      <c r="K78" s="491" t="str">
        <f>CONCATENATE(F78," ",G78," ",H78," ",I78)</f>
        <v>03 1 02 R0840</v>
      </c>
      <c r="O78" s="7"/>
    </row>
    <row r="79" spans="1:15" ht="93.75">
      <c r="A79" s="30" t="s">
        <v>48</v>
      </c>
      <c r="B79" s="30" t="s">
        <v>15</v>
      </c>
      <c r="C79" s="30" t="s">
        <v>37</v>
      </c>
      <c r="D79" s="30" t="s">
        <v>200</v>
      </c>
      <c r="E79" s="190" t="s">
        <v>1285</v>
      </c>
      <c r="F79" s="475"/>
      <c r="G79" s="475"/>
      <c r="H79" s="475"/>
      <c r="I79" s="475"/>
      <c r="J79" s="490"/>
      <c r="K79" s="491"/>
      <c r="O79" s="7"/>
    </row>
    <row r="80" spans="1:15" ht="56.25">
      <c r="A80" s="30" t="s">
        <v>48</v>
      </c>
      <c r="B80" s="30" t="s">
        <v>15</v>
      </c>
      <c r="C80" s="30" t="s">
        <v>37</v>
      </c>
      <c r="D80" s="30" t="s">
        <v>205</v>
      </c>
      <c r="E80" s="190" t="s">
        <v>1286</v>
      </c>
      <c r="F80" s="30" t="s">
        <v>48</v>
      </c>
      <c r="G80" s="30" t="s">
        <v>15</v>
      </c>
      <c r="H80" s="30" t="s">
        <v>37</v>
      </c>
      <c r="I80" s="30" t="s">
        <v>205</v>
      </c>
      <c r="J80" s="190" t="str">
        <f>VLOOKUP(K80,'ЦСР 2017'!$A$1:$C$485,2,0)</f>
        <v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v>
      </c>
      <c r="K80" s="5" t="str">
        <f t="shared" si="1"/>
        <v>03 1 02 52700</v>
      </c>
      <c r="O80" s="7"/>
    </row>
    <row r="81" spans="1:15" ht="75">
      <c r="A81" s="30" t="s">
        <v>48</v>
      </c>
      <c r="B81" s="30" t="s">
        <v>15</v>
      </c>
      <c r="C81" s="30" t="s">
        <v>37</v>
      </c>
      <c r="D81" s="30" t="s">
        <v>211</v>
      </c>
      <c r="E81" s="190" t="s">
        <v>212</v>
      </c>
      <c r="F81" s="30" t="s">
        <v>48</v>
      </c>
      <c r="G81" s="30" t="s">
        <v>15</v>
      </c>
      <c r="H81" s="30" t="s">
        <v>37</v>
      </c>
      <c r="I81" s="30" t="s">
        <v>211</v>
      </c>
      <c r="J81" s="190" t="str">
        <f>VLOOKUP(K81,'ЦСР 2017'!$A$1:$C$485,2,0)</f>
        <v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v>
      </c>
      <c r="K81" s="5" t="str">
        <f t="shared" si="1"/>
        <v>03 1 02 53800</v>
      </c>
      <c r="O81" s="7"/>
    </row>
    <row r="82" spans="1:15">
      <c r="A82" s="30" t="s">
        <v>48</v>
      </c>
      <c r="B82" s="30" t="s">
        <v>15</v>
      </c>
      <c r="C82" s="30" t="s">
        <v>37</v>
      </c>
      <c r="D82" s="30" t="s">
        <v>217</v>
      </c>
      <c r="E82" s="190" t="s">
        <v>218</v>
      </c>
      <c r="F82" s="30" t="s">
        <v>48</v>
      </c>
      <c r="G82" s="30" t="s">
        <v>15</v>
      </c>
      <c r="H82" s="30" t="s">
        <v>37</v>
      </c>
      <c r="I82" s="30" t="s">
        <v>217</v>
      </c>
      <c r="J82" s="190" t="str">
        <f>VLOOKUP(K82,'ЦСР 2017'!$A$1:$C$485,2,0)</f>
        <v>Выплата ежегодного социального пособия на проезд студентам</v>
      </c>
      <c r="K82" s="5" t="str">
        <f t="shared" si="1"/>
        <v>03 1 02 76260</v>
      </c>
      <c r="O82" s="7"/>
    </row>
    <row r="83" spans="1:15">
      <c r="A83" s="30" t="s">
        <v>48</v>
      </c>
      <c r="B83" s="30" t="s">
        <v>15</v>
      </c>
      <c r="C83" s="30" t="s">
        <v>37</v>
      </c>
      <c r="D83" s="30" t="s">
        <v>223</v>
      </c>
      <c r="E83" s="190" t="s">
        <v>224</v>
      </c>
      <c r="F83" s="30" t="s">
        <v>48</v>
      </c>
      <c r="G83" s="30" t="s">
        <v>15</v>
      </c>
      <c r="H83" s="30" t="s">
        <v>37</v>
      </c>
      <c r="I83" s="30" t="s">
        <v>223</v>
      </c>
      <c r="J83" s="190" t="str">
        <f>VLOOKUP(K83,'ЦСР 2017'!$A$1:$C$485,2,0)</f>
        <v>Выплата ежемесячного пособия на ребенка</v>
      </c>
      <c r="K83" s="5" t="str">
        <f t="shared" si="1"/>
        <v>03 1 02 76270</v>
      </c>
      <c r="O83" s="7"/>
    </row>
    <row r="84" spans="1:15" ht="37.5">
      <c r="A84" s="30" t="s">
        <v>48</v>
      </c>
      <c r="B84" s="30" t="s">
        <v>15</v>
      </c>
      <c r="C84" s="30" t="s">
        <v>37</v>
      </c>
      <c r="D84" s="30" t="s">
        <v>229</v>
      </c>
      <c r="E84" s="190" t="s">
        <v>1287</v>
      </c>
      <c r="F84" s="30" t="s">
        <v>48</v>
      </c>
      <c r="G84" s="30" t="s">
        <v>15</v>
      </c>
      <c r="H84" s="30" t="s">
        <v>37</v>
      </c>
      <c r="I84" s="30" t="s">
        <v>1852</v>
      </c>
      <c r="J84" s="190" t="str">
        <f>VLOOKUP(K84,'ЦСР 2017'!$A$1:$C$485,2,0)</f>
        <v>Выплата ежемесячной денежной компенсации на каждого ребенка в возрасте до 18 лет многодетным семьям</v>
      </c>
      <c r="K84" s="5" t="str">
        <f t="shared" si="1"/>
        <v>03 1 02 78280</v>
      </c>
      <c r="O84" s="7"/>
    </row>
    <row r="85" spans="1:15" ht="75">
      <c r="A85" s="30" t="s">
        <v>48</v>
      </c>
      <c r="B85" s="30" t="s">
        <v>15</v>
      </c>
      <c r="C85" s="30" t="s">
        <v>37</v>
      </c>
      <c r="D85" s="30" t="s">
        <v>1553</v>
      </c>
      <c r="E85" s="190" t="s">
        <v>1288</v>
      </c>
      <c r="F85" s="30" t="s">
        <v>48</v>
      </c>
      <c r="G85" s="30" t="s">
        <v>15</v>
      </c>
      <c r="H85" s="30" t="s">
        <v>37</v>
      </c>
      <c r="I85" s="30" t="s">
        <v>1553</v>
      </c>
      <c r="J85" s="190" t="str">
        <f>VLOOKUP(K85,'ЦСР 2017'!$A$1:$C$485,2,0)</f>
        <v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v>
      </c>
      <c r="K85" s="5" t="str">
        <f t="shared" si="1"/>
        <v>03 1 02 77190</v>
      </c>
      <c r="N85" s="32"/>
      <c r="O85" s="7"/>
    </row>
    <row r="86" spans="1:15" ht="56.25">
      <c r="A86" s="24" t="s">
        <v>48</v>
      </c>
      <c r="B86" s="24" t="s">
        <v>94</v>
      </c>
      <c r="C86" s="24" t="s">
        <v>12</v>
      </c>
      <c r="D86" s="24" t="s">
        <v>13</v>
      </c>
      <c r="E86" s="223" t="s">
        <v>233</v>
      </c>
      <c r="F86" s="24" t="s">
        <v>48</v>
      </c>
      <c r="G86" s="24" t="s">
        <v>94</v>
      </c>
      <c r="H86" s="24" t="s">
        <v>12</v>
      </c>
      <c r="I86" s="24" t="s">
        <v>13</v>
      </c>
      <c r="J86" s="223" t="str">
        <f>VLOOKUP(K86,'ЦСР 2017'!$A$1:$C$485,2,0)</f>
        <v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v>
      </c>
      <c r="K86" s="5" t="str">
        <f t="shared" si="1"/>
        <v>03 2 00 00000</v>
      </c>
      <c r="N86" s="32"/>
      <c r="O86" s="7"/>
    </row>
    <row r="87" spans="1:15" s="32" customFormat="1" ht="39">
      <c r="A87" s="179" t="s">
        <v>48</v>
      </c>
      <c r="B87" s="179" t="s">
        <v>94</v>
      </c>
      <c r="C87" s="179" t="s">
        <v>7</v>
      </c>
      <c r="D87" s="179" t="s">
        <v>13</v>
      </c>
      <c r="E87" s="224" t="s">
        <v>1290</v>
      </c>
      <c r="F87" s="179" t="s">
        <v>48</v>
      </c>
      <c r="G87" s="179" t="s">
        <v>94</v>
      </c>
      <c r="H87" s="179" t="s">
        <v>7</v>
      </c>
      <c r="I87" s="179" t="s">
        <v>13</v>
      </c>
      <c r="J87" s="224" t="str">
        <f>VLOOKUP(K87,'ЦСР 2017'!$A$1:$C$485,2,0)</f>
        <v>Основное мероприятие «Предоставление дополнительных мер социальной поддержки отдельным категориям граждан»</v>
      </c>
      <c r="K87" s="5" t="str">
        <f t="shared" si="1"/>
        <v>03 2 01 00000</v>
      </c>
      <c r="L87" s="252"/>
      <c r="M87" s="5"/>
      <c r="O87" s="7"/>
    </row>
    <row r="88" spans="1:15" s="32" customFormat="1" ht="56.25">
      <c r="A88" s="28" t="s">
        <v>48</v>
      </c>
      <c r="B88" s="28" t="s">
        <v>94</v>
      </c>
      <c r="C88" s="28" t="s">
        <v>7</v>
      </c>
      <c r="D88" s="28">
        <v>80030</v>
      </c>
      <c r="E88" s="190" t="s">
        <v>240</v>
      </c>
      <c r="F88" s="28" t="s">
        <v>48</v>
      </c>
      <c r="G88" s="28" t="s">
        <v>94</v>
      </c>
      <c r="H88" s="28" t="s">
        <v>7</v>
      </c>
      <c r="I88" s="28">
        <v>80030</v>
      </c>
      <c r="J88" s="190" t="str">
        <f>VLOOKUP(K88,'ЦСР 2017'!$A$1:$C$485,2,0)</f>
        <v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v>
      </c>
      <c r="K88" s="5" t="str">
        <f t="shared" si="1"/>
        <v>03 2 01 80030</v>
      </c>
      <c r="L88" s="252"/>
      <c r="M88" s="5"/>
      <c r="O88" s="7"/>
    </row>
    <row r="89" spans="1:15" s="32" customFormat="1" ht="56.25">
      <c r="A89" s="28" t="s">
        <v>48</v>
      </c>
      <c r="B89" s="28" t="s">
        <v>94</v>
      </c>
      <c r="C89" s="28" t="s">
        <v>7</v>
      </c>
      <c r="D89" s="28">
        <v>80070</v>
      </c>
      <c r="E89" s="190" t="s">
        <v>250</v>
      </c>
      <c r="F89" s="28" t="s">
        <v>48</v>
      </c>
      <c r="G89" s="28" t="s">
        <v>94</v>
      </c>
      <c r="H89" s="28" t="s">
        <v>7</v>
      </c>
      <c r="I89" s="28">
        <v>80070</v>
      </c>
      <c r="J89" s="190" t="str">
        <f>VLOOKUP(K89,'ЦСР 2017'!$A$1:$C$485,2,0)</f>
        <v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v>
      </c>
      <c r="K89" s="5" t="str">
        <f t="shared" si="1"/>
        <v>03 2 01 80070</v>
      </c>
      <c r="L89" s="252"/>
      <c r="M89" s="5"/>
      <c r="O89" s="7"/>
    </row>
    <row r="90" spans="1:15" s="32" customFormat="1" ht="37.5">
      <c r="A90" s="28" t="s">
        <v>48</v>
      </c>
      <c r="B90" s="28" t="s">
        <v>94</v>
      </c>
      <c r="C90" s="28" t="s">
        <v>7</v>
      </c>
      <c r="D90" s="28">
        <v>80080</v>
      </c>
      <c r="E90" s="190" t="s">
        <v>254</v>
      </c>
      <c r="F90" s="84"/>
      <c r="G90" s="84"/>
      <c r="H90" s="84"/>
      <c r="I90" s="84"/>
      <c r="J90" s="29" t="s">
        <v>1837</v>
      </c>
      <c r="K90" s="5" t="str">
        <f t="shared" si="1"/>
        <v xml:space="preserve">   </v>
      </c>
      <c r="L90" s="252"/>
      <c r="M90" s="5"/>
      <c r="O90" s="7"/>
    </row>
    <row r="91" spans="1:15" s="32" customFormat="1" ht="37.5">
      <c r="A91" s="28" t="s">
        <v>48</v>
      </c>
      <c r="B91" s="28" t="s">
        <v>94</v>
      </c>
      <c r="C91" s="28" t="s">
        <v>7</v>
      </c>
      <c r="D91" s="28">
        <v>80100</v>
      </c>
      <c r="E91" s="190" t="s">
        <v>260</v>
      </c>
      <c r="F91" s="28" t="s">
        <v>48</v>
      </c>
      <c r="G91" s="28" t="s">
        <v>94</v>
      </c>
      <c r="H91" s="28" t="s">
        <v>7</v>
      </c>
      <c r="I91" s="28">
        <v>80100</v>
      </c>
      <c r="J91" s="190" t="str">
        <f>VLOOKUP(K91,'ЦСР 2017'!$A$1:$C$485,2,0)</f>
        <v>Осуществление ежемесячной дополнительной выплаты семьям, воспитывающим детей-инвалидов</v>
      </c>
      <c r="K91" s="5" t="str">
        <f t="shared" si="1"/>
        <v>03 2 01 80100</v>
      </c>
      <c r="L91" s="252"/>
      <c r="M91" s="5"/>
      <c r="O91" s="7"/>
    </row>
    <row r="92" spans="1:15" s="32" customFormat="1" ht="37.5">
      <c r="A92" s="28" t="s">
        <v>48</v>
      </c>
      <c r="B92" s="28" t="s">
        <v>94</v>
      </c>
      <c r="C92" s="28" t="s">
        <v>7</v>
      </c>
      <c r="D92" s="28">
        <v>80110</v>
      </c>
      <c r="E92" s="190" t="s">
        <v>264</v>
      </c>
      <c r="F92" s="28" t="s">
        <v>48</v>
      </c>
      <c r="G92" s="28" t="s">
        <v>94</v>
      </c>
      <c r="H92" s="28" t="s">
        <v>7</v>
      </c>
      <c r="I92" s="28">
        <v>80110</v>
      </c>
      <c r="J92" s="190" t="str">
        <f>VLOOKUP(K92,'ЦСР 2017'!$A$1:$C$485,2,0)</f>
        <v>Выплата ежемесячного социального пособия на проезд в пассажирском транспорте общего пользования детям-инвалидам</v>
      </c>
      <c r="K92" s="5" t="str">
        <f t="shared" si="1"/>
        <v>03 2 01 80110</v>
      </c>
      <c r="L92" s="252"/>
      <c r="M92" s="5"/>
      <c r="O92" s="7"/>
    </row>
    <row r="93" spans="1:15" s="32" customFormat="1" ht="131.25">
      <c r="A93" s="28" t="s">
        <v>48</v>
      </c>
      <c r="B93" s="28" t="s">
        <v>94</v>
      </c>
      <c r="C93" s="28" t="s">
        <v>7</v>
      </c>
      <c r="D93" s="28">
        <v>80120</v>
      </c>
      <c r="E93" s="190" t="s">
        <v>268</v>
      </c>
      <c r="F93" s="28" t="s">
        <v>48</v>
      </c>
      <c r="G93" s="28" t="s">
        <v>94</v>
      </c>
      <c r="H93" s="28" t="s">
        <v>7</v>
      </c>
      <c r="I93" s="28">
        <v>80120</v>
      </c>
      <c r="J93" s="190" t="str">
        <f>VLOOKUP(K93,'ЦСР 2017'!$A$1:$C$485,2,0)</f>
        <v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v>
      </c>
      <c r="K93" s="5" t="str">
        <f t="shared" si="1"/>
        <v>03 2 01 80120</v>
      </c>
      <c r="L93" s="252"/>
      <c r="M93" s="5"/>
      <c r="O93" s="7"/>
    </row>
    <row r="94" spans="1:15" s="32" customFormat="1" ht="39" customHeight="1">
      <c r="A94" s="28" t="s">
        <v>48</v>
      </c>
      <c r="B94" s="28" t="s">
        <v>94</v>
      </c>
      <c r="C94" s="28" t="s">
        <v>7</v>
      </c>
      <c r="D94" s="28">
        <v>80140</v>
      </c>
      <c r="E94" s="190" t="s">
        <v>274</v>
      </c>
      <c r="F94" s="28" t="s">
        <v>48</v>
      </c>
      <c r="G94" s="28" t="s">
        <v>94</v>
      </c>
      <c r="H94" s="28" t="s">
        <v>7</v>
      </c>
      <c r="I94" s="28">
        <v>80140</v>
      </c>
      <c r="J94" s="190" t="str">
        <f>VLOOKUP(K94,'ЦСР 2017'!$A$1:$C$485,2,0)</f>
        <v>Выплата ежемесячного пособия семьям, воспитывающим детей в возрасте до 18 лет, больных целиакией или сахарным диабетом</v>
      </c>
      <c r="K94" s="5" t="str">
        <f t="shared" si="1"/>
        <v>03 2 01 80140</v>
      </c>
      <c r="L94" s="252"/>
      <c r="M94" s="5"/>
      <c r="O94" s="7"/>
    </row>
    <row r="95" spans="1:15" s="32" customFormat="1" ht="75">
      <c r="A95" s="28" t="s">
        <v>48</v>
      </c>
      <c r="B95" s="28" t="s">
        <v>94</v>
      </c>
      <c r="C95" s="28" t="s">
        <v>7</v>
      </c>
      <c r="D95" s="28">
        <v>80150</v>
      </c>
      <c r="E95" s="190" t="s">
        <v>278</v>
      </c>
      <c r="F95" s="28" t="s">
        <v>48</v>
      </c>
      <c r="G95" s="28" t="s">
        <v>94</v>
      </c>
      <c r="H95" s="28" t="s">
        <v>7</v>
      </c>
      <c r="I95" s="28">
        <v>80150</v>
      </c>
      <c r="J95" s="190" t="str">
        <f>VLOOKUP(K95,'ЦСР 2017'!$A$1:$C$485,2,0)</f>
        <v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v>
      </c>
      <c r="K95" s="5" t="str">
        <f t="shared" si="1"/>
        <v>03 2 01 80150</v>
      </c>
      <c r="L95" s="252"/>
      <c r="M95" s="5"/>
      <c r="O95" s="7"/>
    </row>
    <row r="96" spans="1:15" s="32" customFormat="1" ht="37.5">
      <c r="A96" s="28" t="s">
        <v>48</v>
      </c>
      <c r="B96" s="28" t="s">
        <v>94</v>
      </c>
      <c r="C96" s="28" t="s">
        <v>7</v>
      </c>
      <c r="D96" s="28">
        <v>80160</v>
      </c>
      <c r="E96" s="190" t="s">
        <v>282</v>
      </c>
      <c r="F96" s="28" t="s">
        <v>48</v>
      </c>
      <c r="G96" s="28" t="s">
        <v>94</v>
      </c>
      <c r="H96" s="28" t="s">
        <v>7</v>
      </c>
      <c r="I96" s="28">
        <v>80160</v>
      </c>
      <c r="J96" s="190" t="str">
        <f>VLOOKUP(K96,'ЦСР 2017'!$A$1:$C$485,2,0)</f>
        <v>Выплата единовременного пособия гражданам, оказавшимся в трудной жизненной ситуации</v>
      </c>
      <c r="K96" s="5" t="str">
        <f t="shared" si="1"/>
        <v>03 2 01 80160</v>
      </c>
      <c r="L96" s="252"/>
      <c r="M96" s="5"/>
      <c r="O96" s="7"/>
    </row>
    <row r="97" spans="1:15" s="32" customFormat="1" ht="56.25">
      <c r="A97" s="28" t="s">
        <v>48</v>
      </c>
      <c r="B97" s="28" t="s">
        <v>94</v>
      </c>
      <c r="C97" s="28" t="s">
        <v>7</v>
      </c>
      <c r="D97" s="28">
        <v>80170</v>
      </c>
      <c r="E97" s="190" t="s">
        <v>286</v>
      </c>
      <c r="F97" s="84"/>
      <c r="G97" s="84"/>
      <c r="H97" s="84"/>
      <c r="I97" s="84"/>
      <c r="J97" s="29" t="s">
        <v>1837</v>
      </c>
      <c r="K97" s="5" t="str">
        <f t="shared" si="1"/>
        <v xml:space="preserve">   </v>
      </c>
      <c r="L97" s="252"/>
      <c r="M97" s="5"/>
      <c r="O97" s="7"/>
    </row>
    <row r="98" spans="1:15" s="32" customFormat="1">
      <c r="A98" s="28" t="s">
        <v>48</v>
      </c>
      <c r="B98" s="28" t="s">
        <v>94</v>
      </c>
      <c r="C98" s="28" t="s">
        <v>7</v>
      </c>
      <c r="D98" s="28">
        <v>80180</v>
      </c>
      <c r="E98" s="190" t="s">
        <v>290</v>
      </c>
      <c r="F98" s="28" t="s">
        <v>48</v>
      </c>
      <c r="G98" s="28" t="s">
        <v>94</v>
      </c>
      <c r="H98" s="28" t="s">
        <v>7</v>
      </c>
      <c r="I98" s="28">
        <v>80180</v>
      </c>
      <c r="J98" s="190" t="str">
        <f>VLOOKUP(K98,'ЦСР 2017'!$A$1:$C$485,2,0)</f>
        <v>Выплата семьям, воспитывающим детей-инвалидов в возрасте до 18 лет</v>
      </c>
      <c r="K98" s="5" t="str">
        <f t="shared" si="1"/>
        <v>03 2 01 80180</v>
      </c>
      <c r="L98" s="252"/>
      <c r="M98" s="5"/>
      <c r="O98" s="7"/>
    </row>
    <row r="99" spans="1:15" s="32" customFormat="1" ht="37.5">
      <c r="A99" s="28" t="s">
        <v>48</v>
      </c>
      <c r="B99" s="28" t="s">
        <v>94</v>
      </c>
      <c r="C99" s="28" t="s">
        <v>7</v>
      </c>
      <c r="D99" s="28">
        <v>80190</v>
      </c>
      <c r="E99" s="190" t="s">
        <v>294</v>
      </c>
      <c r="F99" s="28" t="s">
        <v>48</v>
      </c>
      <c r="G99" s="28" t="s">
        <v>94</v>
      </c>
      <c r="H99" s="28" t="s">
        <v>7</v>
      </c>
      <c r="I99" s="28">
        <v>80190</v>
      </c>
      <c r="J99" s="190" t="str">
        <f>VLOOKUP(K99,'ЦСР 2017'!$A$1:$C$485,2,0)</f>
        <v>Выплата единовременного пособия инвалидам по зрению, имеющим I группу инвалидности</v>
      </c>
      <c r="K99" s="5" t="str">
        <f t="shared" si="1"/>
        <v>03 2 01 80190</v>
      </c>
      <c r="L99" s="252"/>
      <c r="M99" s="5"/>
      <c r="O99" s="7"/>
    </row>
    <row r="100" spans="1:15" s="33" customFormat="1" ht="75">
      <c r="A100" s="28" t="s">
        <v>48</v>
      </c>
      <c r="B100" s="28" t="s">
        <v>94</v>
      </c>
      <c r="C100" s="28" t="s">
        <v>7</v>
      </c>
      <c r="D100" s="28">
        <v>80210</v>
      </c>
      <c r="E100" s="190" t="s">
        <v>300</v>
      </c>
      <c r="F100" s="28" t="s">
        <v>48</v>
      </c>
      <c r="G100" s="28" t="s">
        <v>94</v>
      </c>
      <c r="H100" s="28" t="s">
        <v>7</v>
      </c>
      <c r="I100" s="28">
        <v>80210</v>
      </c>
      <c r="J100" s="190" t="str">
        <f>VLOOKUP(K100,'ЦСР 2017'!$A$1:$C$485,2,0)</f>
        <v xml:space="preserve"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
</v>
      </c>
      <c r="K100" s="5" t="str">
        <f t="shared" si="1"/>
        <v>03 2 01 80210</v>
      </c>
      <c r="L100" s="252"/>
      <c r="M100" s="5"/>
      <c r="N100" s="32"/>
      <c r="O100" s="7"/>
    </row>
    <row r="101" spans="1:15" s="33" customFormat="1" ht="75">
      <c r="A101" s="28" t="s">
        <v>48</v>
      </c>
      <c r="B101" s="28" t="s">
        <v>94</v>
      </c>
      <c r="C101" s="28" t="s">
        <v>7</v>
      </c>
      <c r="D101" s="28" t="s">
        <v>1555</v>
      </c>
      <c r="E101" s="190" t="s">
        <v>1291</v>
      </c>
      <c r="F101" s="84"/>
      <c r="G101" s="84"/>
      <c r="H101" s="84"/>
      <c r="I101" s="84"/>
      <c r="J101" s="29" t="s">
        <v>1837</v>
      </c>
      <c r="K101" s="5" t="str">
        <f t="shared" si="1"/>
        <v xml:space="preserve">   </v>
      </c>
      <c r="L101" s="252"/>
      <c r="M101" s="5"/>
      <c r="N101" s="32"/>
      <c r="O101" s="7"/>
    </row>
    <row r="102" spans="1:15" s="32" customFormat="1" ht="39">
      <c r="A102" s="185" t="s">
        <v>48</v>
      </c>
      <c r="B102" s="185" t="s">
        <v>94</v>
      </c>
      <c r="C102" s="185" t="s">
        <v>37</v>
      </c>
      <c r="D102" s="185" t="s">
        <v>13</v>
      </c>
      <c r="E102" s="224" t="s">
        <v>1293</v>
      </c>
      <c r="F102" s="185" t="s">
        <v>48</v>
      </c>
      <c r="G102" s="185" t="s">
        <v>94</v>
      </c>
      <c r="H102" s="185" t="s">
        <v>37</v>
      </c>
      <c r="I102" s="185" t="s">
        <v>13</v>
      </c>
      <c r="J102" s="224" t="str">
        <f>VLOOKUP(K102,'ЦСР 2017'!$A$1:$C$485,2,0)</f>
        <v>Основное мероприятие «Предоставление льгот на бытовые услуги по помывке в общем отделении бань отдельным категориям граждан»</v>
      </c>
      <c r="K102" s="5" t="str">
        <f t="shared" si="1"/>
        <v>03 2 02 00000</v>
      </c>
      <c r="L102" s="252"/>
      <c r="M102" s="5"/>
      <c r="N102" s="33"/>
      <c r="O102" s="7"/>
    </row>
    <row r="103" spans="1:15" s="32" customFormat="1" ht="37.5">
      <c r="A103" s="28" t="s">
        <v>48</v>
      </c>
      <c r="B103" s="28" t="s">
        <v>94</v>
      </c>
      <c r="C103" s="28" t="s">
        <v>37</v>
      </c>
      <c r="D103" s="28">
        <v>80240</v>
      </c>
      <c r="E103" s="190" t="s">
        <v>1294</v>
      </c>
      <c r="F103" s="28" t="s">
        <v>48</v>
      </c>
      <c r="G103" s="28" t="s">
        <v>94</v>
      </c>
      <c r="H103" s="28" t="s">
        <v>37</v>
      </c>
      <c r="I103" s="28">
        <v>80240</v>
      </c>
      <c r="J103" s="190" t="str">
        <f>VLOOKUP(K103,'ЦСР 2017'!$A$1:$C$485,2,0)</f>
        <v>Предоставление льгот на бытовые услуги по помывке в общем отделении бань отдельным категориям граждан</v>
      </c>
      <c r="K103" s="5" t="str">
        <f t="shared" si="1"/>
        <v>03 2 02 80240</v>
      </c>
      <c r="L103" s="252"/>
      <c r="M103" s="5"/>
      <c r="O103" s="7"/>
    </row>
    <row r="104" spans="1:15" s="32" customFormat="1" ht="58.5">
      <c r="A104" s="185" t="s">
        <v>48</v>
      </c>
      <c r="B104" s="185" t="s">
        <v>94</v>
      </c>
      <c r="C104" s="185" t="s">
        <v>48</v>
      </c>
      <c r="D104" s="185" t="s">
        <v>13</v>
      </c>
      <c r="E104" s="224" t="s">
        <v>1295</v>
      </c>
      <c r="F104" s="185" t="s">
        <v>48</v>
      </c>
      <c r="G104" s="185" t="s">
        <v>94</v>
      </c>
      <c r="H104" s="185" t="s">
        <v>48</v>
      </c>
      <c r="I104" s="185" t="s">
        <v>13</v>
      </c>
      <c r="J104" s="224" t="str">
        <f>VLOOKUP(K104,'ЦСР 2017'!$A$1:$C$485,2,0)</f>
        <v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v>
      </c>
      <c r="K104" s="5" t="str">
        <f t="shared" si="1"/>
        <v>03 2 03 00000</v>
      </c>
      <c r="L104" s="252"/>
      <c r="M104" s="5"/>
      <c r="O104" s="7"/>
    </row>
    <row r="105" spans="1:15" s="32" customFormat="1" ht="56.25">
      <c r="A105" s="28" t="s">
        <v>48</v>
      </c>
      <c r="B105" s="28" t="s">
        <v>94</v>
      </c>
      <c r="C105" s="28" t="s">
        <v>48</v>
      </c>
      <c r="D105" s="28">
        <v>80020</v>
      </c>
      <c r="E105" s="190" t="s">
        <v>309</v>
      </c>
      <c r="F105" s="28" t="s">
        <v>48</v>
      </c>
      <c r="G105" s="28" t="s">
        <v>94</v>
      </c>
      <c r="H105" s="28" t="s">
        <v>48</v>
      </c>
      <c r="I105" s="28">
        <v>80020</v>
      </c>
      <c r="J105" s="190" t="str">
        <f>VLOOKUP(K105,'ЦСР 2017'!$A$1:$C$485,2,0)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K105" s="5" t="str">
        <f t="shared" si="1"/>
        <v>03 2 03 80020</v>
      </c>
      <c r="L105" s="252"/>
      <c r="M105" s="5"/>
      <c r="O105" s="7"/>
    </row>
    <row r="106" spans="1:15" ht="78">
      <c r="A106" s="185" t="s">
        <v>48</v>
      </c>
      <c r="B106" s="185" t="s">
        <v>94</v>
      </c>
      <c r="C106" s="185" t="s">
        <v>53</v>
      </c>
      <c r="D106" s="185" t="s">
        <v>13</v>
      </c>
      <c r="E106" s="224" t="s">
        <v>1296</v>
      </c>
      <c r="F106" s="185" t="s">
        <v>48</v>
      </c>
      <c r="G106" s="185" t="s">
        <v>94</v>
      </c>
      <c r="H106" s="185" t="s">
        <v>53</v>
      </c>
      <c r="I106" s="185" t="s">
        <v>13</v>
      </c>
      <c r="J106" s="224" t="str">
        <f>VLOOKUP(K106,'ЦСР 2017'!$A$1:$C$485,2,0)</f>
        <v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v>
      </c>
      <c r="K106" s="5" t="str">
        <f t="shared" si="1"/>
        <v>03 2 04 00000</v>
      </c>
      <c r="N106" s="32"/>
      <c r="O106" s="7"/>
    </row>
    <row r="107" spans="1:15" s="33" customFormat="1" ht="56.25">
      <c r="A107" s="28" t="s">
        <v>48</v>
      </c>
      <c r="B107" s="28" t="s">
        <v>94</v>
      </c>
      <c r="C107" s="28" t="s">
        <v>53</v>
      </c>
      <c r="D107" s="28">
        <v>80220</v>
      </c>
      <c r="E107" s="190" t="s">
        <v>314</v>
      </c>
      <c r="F107" s="28" t="s">
        <v>48</v>
      </c>
      <c r="G107" s="28" t="s">
        <v>94</v>
      </c>
      <c r="H107" s="28" t="s">
        <v>53</v>
      </c>
      <c r="I107" s="28">
        <v>80220</v>
      </c>
      <c r="J107" s="190" t="str">
        <f>VLOOKUP(K107,'ЦСР 2017'!$A$1:$C$485,2,0)</f>
        <v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v>
      </c>
      <c r="K107" s="5" t="str">
        <f t="shared" si="1"/>
        <v>03 2 04 80220</v>
      </c>
      <c r="L107" s="252"/>
      <c r="M107" s="5"/>
      <c r="N107" s="6"/>
      <c r="O107" s="7"/>
    </row>
    <row r="108" spans="1:15" ht="78">
      <c r="A108" s="185" t="s">
        <v>48</v>
      </c>
      <c r="B108" s="185" t="s">
        <v>94</v>
      </c>
      <c r="C108" s="185" t="s">
        <v>62</v>
      </c>
      <c r="D108" s="185" t="s">
        <v>13</v>
      </c>
      <c r="E108" s="224" t="s">
        <v>1297</v>
      </c>
      <c r="F108" s="185" t="s">
        <v>48</v>
      </c>
      <c r="G108" s="185" t="s">
        <v>94</v>
      </c>
      <c r="H108" s="185" t="s">
        <v>62</v>
      </c>
      <c r="I108" s="185" t="s">
        <v>13</v>
      </c>
      <c r="J108" s="224" t="str">
        <f>VLOOKUP(K108,'ЦСР 2017'!$A$1:$C$485,2,0)</f>
        <v>Основное мероприятие «Совершенствование социальной поддержки семьи и детей»</v>
      </c>
      <c r="K108" s="5" t="str">
        <f t="shared" si="1"/>
        <v>03 2 05 00000</v>
      </c>
      <c r="N108" s="32"/>
      <c r="O108" s="7"/>
    </row>
    <row r="109" spans="1:15" s="33" customFormat="1" ht="75">
      <c r="A109" s="28" t="s">
        <v>48</v>
      </c>
      <c r="B109" s="28" t="s">
        <v>94</v>
      </c>
      <c r="C109" s="28" t="s">
        <v>62</v>
      </c>
      <c r="D109" s="28" t="s">
        <v>1556</v>
      </c>
      <c r="E109" s="190" t="s">
        <v>1299</v>
      </c>
      <c r="F109" s="84"/>
      <c r="G109" s="84"/>
      <c r="H109" s="84"/>
      <c r="I109" s="84"/>
      <c r="J109" s="29" t="s">
        <v>1837</v>
      </c>
      <c r="K109" s="5" t="str">
        <f t="shared" si="1"/>
        <v xml:space="preserve">   </v>
      </c>
      <c r="L109" s="252"/>
      <c r="M109" s="5"/>
      <c r="N109" s="6"/>
      <c r="O109" s="7"/>
    </row>
    <row r="110" spans="1:15" s="33" customFormat="1" ht="37.5">
      <c r="A110" s="24" t="s">
        <v>48</v>
      </c>
      <c r="B110" s="24" t="s">
        <v>316</v>
      </c>
      <c r="C110" s="24" t="s">
        <v>12</v>
      </c>
      <c r="D110" s="24" t="s">
        <v>13</v>
      </c>
      <c r="E110" s="223" t="s">
        <v>318</v>
      </c>
      <c r="F110" s="478" t="s">
        <v>48</v>
      </c>
      <c r="G110" s="478" t="s">
        <v>94</v>
      </c>
      <c r="H110" s="478" t="s">
        <v>62</v>
      </c>
      <c r="I110" s="478" t="s">
        <v>1853</v>
      </c>
      <c r="J110" s="489" t="str">
        <f>VLOOKUP(K114,'ЦСР 2017'!$A$1:$C$485,2,0)</f>
        <v>Расходы на реализацию мероприятий, направленных на социальную поддержку семьи и детей</v>
      </c>
      <c r="K110" s="5" t="e">
        <f>CONCATENATE(#REF!," ",#REF!," ",#REF!," ",#REF!)</f>
        <v>#REF!</v>
      </c>
      <c r="L110" s="252"/>
      <c r="M110" s="5"/>
      <c r="N110" s="6"/>
      <c r="O110" s="7"/>
    </row>
    <row r="111" spans="1:15" s="32" customFormat="1" ht="58.5">
      <c r="A111" s="185" t="s">
        <v>48</v>
      </c>
      <c r="B111" s="185" t="s">
        <v>316</v>
      </c>
      <c r="C111" s="185" t="s">
        <v>7</v>
      </c>
      <c r="D111" s="185" t="s">
        <v>13</v>
      </c>
      <c r="E111" s="224" t="s">
        <v>1301</v>
      </c>
      <c r="F111" s="492"/>
      <c r="G111" s="492"/>
      <c r="H111" s="492"/>
      <c r="I111" s="492"/>
      <c r="J111" s="493"/>
      <c r="K111" s="5" t="str">
        <f t="shared" ref="K111" si="2">CONCATENATE(F111," ",G111," ",H111," ",I111)</f>
        <v xml:space="preserve">   </v>
      </c>
      <c r="L111" s="252"/>
      <c r="M111" s="5"/>
      <c r="N111" s="33"/>
      <c r="O111" s="7"/>
    </row>
    <row r="112" spans="1:15" s="33" customFormat="1" ht="37.5">
      <c r="A112" s="28" t="s">
        <v>48</v>
      </c>
      <c r="B112" s="28" t="s">
        <v>316</v>
      </c>
      <c r="C112" s="28" t="s">
        <v>7</v>
      </c>
      <c r="D112" s="28">
        <v>20500</v>
      </c>
      <c r="E112" s="190" t="s">
        <v>322</v>
      </c>
      <c r="F112" s="492"/>
      <c r="G112" s="492"/>
      <c r="H112" s="492"/>
      <c r="I112" s="492"/>
      <c r="J112" s="493"/>
      <c r="K112" s="5" t="str">
        <f t="shared" si="1"/>
        <v xml:space="preserve">   </v>
      </c>
      <c r="L112" s="252"/>
      <c r="M112" s="5"/>
      <c r="N112" s="6"/>
      <c r="O112" s="7"/>
    </row>
    <row r="113" spans="1:15" s="32" customFormat="1" ht="19.5">
      <c r="A113" s="185" t="s">
        <v>48</v>
      </c>
      <c r="B113" s="185" t="s">
        <v>316</v>
      </c>
      <c r="C113" s="185" t="s">
        <v>37</v>
      </c>
      <c r="D113" s="185" t="s">
        <v>13</v>
      </c>
      <c r="E113" s="224" t="s">
        <v>1302</v>
      </c>
      <c r="F113" s="492"/>
      <c r="G113" s="492"/>
      <c r="H113" s="492"/>
      <c r="I113" s="492"/>
      <c r="J113" s="493"/>
      <c r="K113" s="5" t="str">
        <f t="shared" ref="K113" si="3">CONCATENATE(F113," ",G113," ",H113," ",I113)</f>
        <v xml:space="preserve">   </v>
      </c>
      <c r="L113" s="252"/>
      <c r="M113" s="5"/>
      <c r="N113" s="33"/>
      <c r="O113" s="7"/>
    </row>
    <row r="114" spans="1:15" ht="37.5">
      <c r="A114" s="28" t="s">
        <v>48</v>
      </c>
      <c r="B114" s="28" t="s">
        <v>316</v>
      </c>
      <c r="C114" s="28" t="s">
        <v>37</v>
      </c>
      <c r="D114" s="28">
        <v>20500</v>
      </c>
      <c r="E114" s="190" t="s">
        <v>322</v>
      </c>
      <c r="F114" s="479"/>
      <c r="G114" s="479"/>
      <c r="H114" s="479"/>
      <c r="I114" s="479"/>
      <c r="J114" s="490"/>
      <c r="K114" s="5" t="str">
        <f>CONCATENATE(F110," ",G110," ",H110," ",I110)</f>
        <v>03 2 05 20500</v>
      </c>
      <c r="N114" s="32"/>
      <c r="O114" s="7"/>
    </row>
    <row r="115" spans="1:15" s="33" customFormat="1" ht="37.5">
      <c r="A115" s="24" t="s">
        <v>48</v>
      </c>
      <c r="B115" s="24" t="s">
        <v>326</v>
      </c>
      <c r="C115" s="24" t="s">
        <v>12</v>
      </c>
      <c r="D115" s="24" t="s">
        <v>13</v>
      </c>
      <c r="E115" s="223" t="s">
        <v>328</v>
      </c>
      <c r="F115" s="476" t="s">
        <v>48</v>
      </c>
      <c r="G115" s="476" t="s">
        <v>94</v>
      </c>
      <c r="H115" s="476" t="s">
        <v>68</v>
      </c>
      <c r="I115" s="476" t="s">
        <v>13</v>
      </c>
      <c r="J115" s="487" t="str">
        <f>VLOOKUP(K116,'ЦСР 2017'!$A$1:$C$485,2,0)</f>
        <v>Основное мероприятие «Поддержка людей с ограниченными возможностями и пожилых людей»</v>
      </c>
      <c r="K115" s="5"/>
      <c r="L115" s="252"/>
      <c r="M115" s="5"/>
      <c r="N115" s="6"/>
      <c r="O115" s="7"/>
    </row>
    <row r="116" spans="1:15" ht="39">
      <c r="A116" s="185" t="s">
        <v>48</v>
      </c>
      <c r="B116" s="185" t="s">
        <v>326</v>
      </c>
      <c r="C116" s="185" t="s">
        <v>7</v>
      </c>
      <c r="D116" s="185" t="s">
        <v>13</v>
      </c>
      <c r="E116" s="224" t="s">
        <v>1303</v>
      </c>
      <c r="F116" s="477"/>
      <c r="G116" s="477"/>
      <c r="H116" s="477"/>
      <c r="I116" s="477"/>
      <c r="J116" s="488"/>
      <c r="K116" s="5" t="str">
        <f>CONCATENATE(F115," ",G115," ",H115," ",I115)</f>
        <v>03 2 06 00000</v>
      </c>
      <c r="N116" s="32"/>
      <c r="O116" s="7"/>
    </row>
    <row r="117" spans="1:15" s="33" customFormat="1" ht="56.25">
      <c r="A117" s="28" t="s">
        <v>48</v>
      </c>
      <c r="B117" s="28" t="s">
        <v>326</v>
      </c>
      <c r="C117" s="28" t="s">
        <v>7</v>
      </c>
      <c r="D117" s="28">
        <v>20520</v>
      </c>
      <c r="E117" s="190" t="s">
        <v>332</v>
      </c>
      <c r="F117" s="478" t="s">
        <v>48</v>
      </c>
      <c r="G117" s="478" t="s">
        <v>94</v>
      </c>
      <c r="H117" s="478" t="s">
        <v>68</v>
      </c>
      <c r="I117" s="478" t="s">
        <v>1854</v>
      </c>
      <c r="J117" s="489" t="str">
        <f>VLOOKUP(K117,'ЦСР 2017'!$A$1:$C$485,2,0)</f>
        <v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v>
      </c>
      <c r="K117" s="5" t="str">
        <f t="shared" si="1"/>
        <v>03 2 06 20520</v>
      </c>
      <c r="L117" s="252"/>
      <c r="M117" s="5"/>
      <c r="N117" s="6"/>
      <c r="O117" s="7"/>
    </row>
    <row r="118" spans="1:15" s="32" customFormat="1" ht="39">
      <c r="A118" s="185" t="s">
        <v>48</v>
      </c>
      <c r="B118" s="185" t="s">
        <v>326</v>
      </c>
      <c r="C118" s="185" t="s">
        <v>37</v>
      </c>
      <c r="D118" s="185" t="s">
        <v>13</v>
      </c>
      <c r="E118" s="224" t="s">
        <v>1304</v>
      </c>
      <c r="F118" s="492"/>
      <c r="G118" s="492"/>
      <c r="H118" s="492"/>
      <c r="I118" s="492"/>
      <c r="J118" s="493"/>
      <c r="K118" s="5" t="str">
        <f>CONCATENATE(F118," ",G118," ",H118," ",I118)</f>
        <v xml:space="preserve">   </v>
      </c>
      <c r="L118" s="252"/>
      <c r="M118" s="5"/>
      <c r="N118" s="33"/>
      <c r="O118" s="7"/>
    </row>
    <row r="119" spans="1:15">
      <c r="A119" s="28" t="s">
        <v>48</v>
      </c>
      <c r="B119" s="28" t="s">
        <v>326</v>
      </c>
      <c r="C119" s="28" t="s">
        <v>37</v>
      </c>
      <c r="D119" s="28">
        <v>21240</v>
      </c>
      <c r="E119" s="190" t="s">
        <v>1305</v>
      </c>
      <c r="F119" s="479"/>
      <c r="G119" s="479"/>
      <c r="H119" s="479"/>
      <c r="I119" s="479"/>
      <c r="J119" s="490"/>
      <c r="K119" s="5" t="str">
        <f>CONCATENATE(F119," ",G119," ",H119," ",I119)</f>
        <v xml:space="preserve">   </v>
      </c>
      <c r="N119" s="32"/>
      <c r="O119" s="7"/>
    </row>
    <row r="120" spans="1:15" s="33" customFormat="1" ht="37.5">
      <c r="A120" s="24" t="s">
        <v>48</v>
      </c>
      <c r="B120" s="24" t="s">
        <v>346</v>
      </c>
      <c r="C120" s="24" t="s">
        <v>12</v>
      </c>
      <c r="D120" s="24" t="s">
        <v>13</v>
      </c>
      <c r="E120" s="223" t="s">
        <v>348</v>
      </c>
      <c r="F120" s="476" t="s">
        <v>48</v>
      </c>
      <c r="G120" s="476" t="s">
        <v>94</v>
      </c>
      <c r="H120" s="476" t="s">
        <v>73</v>
      </c>
      <c r="I120" s="476" t="s">
        <v>13</v>
      </c>
      <c r="J120" s="487" t="str">
        <f>VLOOKUP(K121,'ЦСР 2017'!$A$1:$C$485,2,0)</f>
        <v>Основное мероприятие «Поддержка социально ориентированных некоммерческих организаций»</v>
      </c>
      <c r="K120" s="5"/>
      <c r="L120" s="252"/>
      <c r="M120" s="5"/>
      <c r="N120" s="6"/>
      <c r="O120" s="7"/>
    </row>
    <row r="121" spans="1:15" ht="39">
      <c r="A121" s="188" t="s">
        <v>48</v>
      </c>
      <c r="B121" s="188" t="s">
        <v>346</v>
      </c>
      <c r="C121" s="188" t="s">
        <v>7</v>
      </c>
      <c r="D121" s="188" t="s">
        <v>13</v>
      </c>
      <c r="E121" s="224" t="s">
        <v>1310</v>
      </c>
      <c r="F121" s="477"/>
      <c r="G121" s="477"/>
      <c r="H121" s="477"/>
      <c r="I121" s="477"/>
      <c r="J121" s="488"/>
      <c r="K121" s="5" t="str">
        <f>CONCATENATE(F120," ",G120," ",H120," ",I120)</f>
        <v>03 2 07 00000</v>
      </c>
      <c r="N121" s="32"/>
      <c r="O121" s="7"/>
    </row>
    <row r="122" spans="1:15" s="33" customFormat="1" ht="37.5">
      <c r="A122" s="28" t="s">
        <v>48</v>
      </c>
      <c r="B122" s="28" t="s">
        <v>346</v>
      </c>
      <c r="C122" s="28" t="s">
        <v>7</v>
      </c>
      <c r="D122" s="28">
        <v>60040</v>
      </c>
      <c r="E122" s="190" t="s">
        <v>1311</v>
      </c>
      <c r="F122" s="28" t="s">
        <v>48</v>
      </c>
      <c r="G122" s="28" t="s">
        <v>94</v>
      </c>
      <c r="H122" s="28" t="s">
        <v>73</v>
      </c>
      <c r="I122" s="28" t="s">
        <v>1855</v>
      </c>
      <c r="J122" s="190" t="str">
        <f>VLOOKUP(K122,'ЦСР 2017'!$A$1:$C$485,2,0)</f>
        <v>Субсидии на поддержку социально ориентированных некоммерческих организаций</v>
      </c>
      <c r="K122" s="5" t="str">
        <f t="shared" ref="K122" si="4">CONCATENATE(F122," ",G122," ",H122," ",I122)</f>
        <v>03 2 07 60040</v>
      </c>
      <c r="L122" s="252"/>
      <c r="M122" s="5"/>
      <c r="N122" s="6"/>
      <c r="O122" s="7"/>
    </row>
    <row r="123" spans="1:15" s="33" customFormat="1" ht="37.5">
      <c r="A123" s="24" t="s">
        <v>48</v>
      </c>
      <c r="B123" s="24" t="s">
        <v>354</v>
      </c>
      <c r="C123" s="24" t="s">
        <v>12</v>
      </c>
      <c r="D123" s="24" t="s">
        <v>13</v>
      </c>
      <c r="E123" s="223" t="s">
        <v>356</v>
      </c>
      <c r="F123" s="476" t="s">
        <v>48</v>
      </c>
      <c r="G123" s="476" t="s">
        <v>94</v>
      </c>
      <c r="H123" s="476" t="s">
        <v>93</v>
      </c>
      <c r="I123" s="476" t="s">
        <v>13</v>
      </c>
      <c r="J123" s="487" t="str">
        <f>VLOOKUP(K124,'ЦСР 2017'!$A$1:$C$485,2,0)</f>
        <v>Основное мероприятие «Проведение мероприятий для отдельных категорий граждан»</v>
      </c>
      <c r="K123" s="5"/>
      <c r="L123" s="252"/>
      <c r="M123" s="5"/>
      <c r="N123" s="6"/>
      <c r="O123" s="7"/>
    </row>
    <row r="124" spans="1:15" ht="39">
      <c r="A124" s="188" t="s">
        <v>48</v>
      </c>
      <c r="B124" s="188" t="s">
        <v>354</v>
      </c>
      <c r="C124" s="188" t="s">
        <v>7</v>
      </c>
      <c r="D124" s="188" t="s">
        <v>13</v>
      </c>
      <c r="E124" s="224" t="s">
        <v>1312</v>
      </c>
      <c r="F124" s="477"/>
      <c r="G124" s="477"/>
      <c r="H124" s="477"/>
      <c r="I124" s="477"/>
      <c r="J124" s="488"/>
      <c r="K124" s="5" t="str">
        <f>CONCATENATE(F123," ",G123," ",H123," ",I123)</f>
        <v>03 2 08 00000</v>
      </c>
      <c r="N124" s="32"/>
      <c r="O124" s="7"/>
    </row>
    <row r="125" spans="1:15" s="33" customFormat="1" ht="56.25">
      <c r="A125" s="28" t="s">
        <v>48</v>
      </c>
      <c r="B125" s="28" t="s">
        <v>354</v>
      </c>
      <c r="C125" s="28" t="s">
        <v>7</v>
      </c>
      <c r="D125" s="28">
        <v>20510</v>
      </c>
      <c r="E125" s="190" t="s">
        <v>360</v>
      </c>
      <c r="F125" s="28" t="s">
        <v>48</v>
      </c>
      <c r="G125" s="28" t="s">
        <v>94</v>
      </c>
      <c r="H125" s="28" t="s">
        <v>93</v>
      </c>
      <c r="I125" s="28" t="s">
        <v>1856</v>
      </c>
      <c r="J125" s="190" t="str">
        <f>VLOOKUP(K125,'ЦСР 2017'!$A$1:$C$485,2,0)</f>
        <v>Расходы на повышение социальной активности жителей города Ставрополя</v>
      </c>
      <c r="K125" s="5" t="str">
        <f t="shared" ref="K125" si="5">CONCATENATE(F125," ",G125," ",H125," ",I125)</f>
        <v>03 2 08 20510</v>
      </c>
      <c r="L125" s="252"/>
      <c r="M125" s="5"/>
      <c r="N125" s="6"/>
      <c r="O125" s="7"/>
    </row>
    <row r="126" spans="1:15" s="34" customFormat="1" ht="19.5">
      <c r="A126" s="24" t="s">
        <v>48</v>
      </c>
      <c r="B126" s="24" t="s">
        <v>336</v>
      </c>
      <c r="C126" s="24" t="s">
        <v>12</v>
      </c>
      <c r="D126" s="24" t="s">
        <v>13</v>
      </c>
      <c r="E126" s="223" t="s">
        <v>338</v>
      </c>
      <c r="F126" s="24" t="s">
        <v>48</v>
      </c>
      <c r="G126" s="24" t="s">
        <v>316</v>
      </c>
      <c r="H126" s="24" t="s">
        <v>12</v>
      </c>
      <c r="I126" s="24" t="s">
        <v>13</v>
      </c>
      <c r="J126" s="223" t="str">
        <f>VLOOKUP(K126,'ЦСР 2017'!$A$1:$C$485,2,0)</f>
        <v>Подпрограмма «Доступная среда»</v>
      </c>
      <c r="K126" s="5" t="str">
        <f t="shared" ref="K126:K175" si="6">CONCATENATE(F126," ",G126," ",H126," ",I126)</f>
        <v>03 3 00 00000</v>
      </c>
      <c r="L126" s="252"/>
      <c r="M126" s="5"/>
      <c r="N126" s="6"/>
      <c r="O126" s="7"/>
    </row>
    <row r="127" spans="1:15" s="32" customFormat="1" ht="58.5">
      <c r="A127" s="188" t="s">
        <v>48</v>
      </c>
      <c r="B127" s="188" t="s">
        <v>336</v>
      </c>
      <c r="C127" s="188" t="s">
        <v>7</v>
      </c>
      <c r="D127" s="188" t="s">
        <v>13</v>
      </c>
      <c r="E127" s="224" t="s">
        <v>1306</v>
      </c>
      <c r="F127" s="188" t="s">
        <v>48</v>
      </c>
      <c r="G127" s="188" t="s">
        <v>316</v>
      </c>
      <c r="H127" s="188" t="s">
        <v>7</v>
      </c>
      <c r="I127" s="188" t="s">
        <v>13</v>
      </c>
      <c r="J127" s="224" t="str">
        <f>VLOOKUP(K127,'ЦСР 2017'!$A$1:$C$485,2,0)</f>
        <v>Основное мероприятие «Создание условий для беспрепятственного доступа маломобильных групп населения к объектам городской инфраструктуры»</v>
      </c>
      <c r="K127" s="5" t="str">
        <f t="shared" si="6"/>
        <v>03 3 01 00000</v>
      </c>
      <c r="L127" s="252"/>
      <c r="M127" s="5"/>
      <c r="N127" s="34"/>
      <c r="O127" s="7"/>
    </row>
    <row r="128" spans="1:15" s="37" customFormat="1" ht="37.5">
      <c r="A128" s="28" t="s">
        <v>48</v>
      </c>
      <c r="B128" s="28" t="s">
        <v>336</v>
      </c>
      <c r="C128" s="28" t="s">
        <v>7</v>
      </c>
      <c r="D128" s="28">
        <v>20530</v>
      </c>
      <c r="E128" s="190" t="s">
        <v>342</v>
      </c>
      <c r="F128" s="28" t="s">
        <v>48</v>
      </c>
      <c r="G128" s="28" t="s">
        <v>316</v>
      </c>
      <c r="H128" s="28" t="s">
        <v>7</v>
      </c>
      <c r="I128" s="28">
        <v>20530</v>
      </c>
      <c r="J128" s="190" t="str">
        <f>VLOOKUP(K128,'ЦСР 2017'!$A$1:$C$485,2,0)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K128" s="5" t="str">
        <f t="shared" si="6"/>
        <v>03 3 01 20530</v>
      </c>
      <c r="L128" s="252"/>
      <c r="M128" s="5"/>
      <c r="N128" s="32"/>
      <c r="O128" s="7"/>
    </row>
    <row r="129" spans="1:15" s="32" customFormat="1" ht="38.25" thickBot="1">
      <c r="A129" s="28" t="s">
        <v>48</v>
      </c>
      <c r="B129" s="28" t="s">
        <v>336</v>
      </c>
      <c r="C129" s="28" t="s">
        <v>7</v>
      </c>
      <c r="D129" s="28" t="s">
        <v>1557</v>
      </c>
      <c r="E129" s="190" t="s">
        <v>1307</v>
      </c>
      <c r="F129" s="28"/>
      <c r="G129" s="28"/>
      <c r="H129" s="28"/>
      <c r="I129" s="28"/>
      <c r="J129" s="29" t="s">
        <v>1837</v>
      </c>
      <c r="K129" s="5" t="str">
        <f t="shared" si="6"/>
        <v xml:space="preserve">   </v>
      </c>
      <c r="L129" s="252"/>
      <c r="M129" s="5"/>
      <c r="N129" s="37"/>
      <c r="O129" s="7"/>
    </row>
    <row r="130" spans="1:15" s="38" customFormat="1" ht="56.25">
      <c r="A130" s="28" t="s">
        <v>48</v>
      </c>
      <c r="B130" s="28" t="s">
        <v>336</v>
      </c>
      <c r="C130" s="28" t="s">
        <v>7</v>
      </c>
      <c r="D130" s="28" t="s">
        <v>344</v>
      </c>
      <c r="E130" s="190" t="s">
        <v>1309</v>
      </c>
      <c r="F130" s="28" t="s">
        <v>48</v>
      </c>
      <c r="G130" s="28" t="s">
        <v>316</v>
      </c>
      <c r="H130" s="28" t="s">
        <v>7</v>
      </c>
      <c r="I130" s="28" t="s">
        <v>344</v>
      </c>
      <c r="J130" s="190" t="str">
        <f>VLOOKUP(K130,'ЦСР 2017'!$A$1:$C$485,2,0)</f>
        <v>Реализация мероприятий государственной программы Российской Федерации «Доступная среда» на 2011 - 2020 годы за счет средств местного бюджета</v>
      </c>
      <c r="K130" s="5" t="str">
        <f t="shared" si="6"/>
        <v>03 3 01 L0270</v>
      </c>
      <c r="L130" s="252"/>
      <c r="M130" s="5"/>
      <c r="N130" s="32"/>
      <c r="O130" s="7"/>
    </row>
    <row r="131" spans="1:15" s="43" customFormat="1" ht="114" customHeight="1">
      <c r="A131" s="9" t="s">
        <v>53</v>
      </c>
      <c r="B131" s="9" t="s">
        <v>8</v>
      </c>
      <c r="C131" s="9" t="s">
        <v>12</v>
      </c>
      <c r="D131" s="9" t="s">
        <v>13</v>
      </c>
      <c r="E131" s="136" t="s">
        <v>364</v>
      </c>
      <c r="F131" s="9" t="s">
        <v>53</v>
      </c>
      <c r="G131" s="9" t="s">
        <v>8</v>
      </c>
      <c r="H131" s="9" t="s">
        <v>12</v>
      </c>
      <c r="I131" s="9" t="s">
        <v>13</v>
      </c>
      <c r="J131" s="136" t="str">
        <f>VLOOKUP(K131,'ЦСР 2017'!$A$1:$C$485,2,0)</f>
        <v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v>
      </c>
      <c r="K131" s="5" t="str">
        <f t="shared" si="6"/>
        <v>04 0 00 00000</v>
      </c>
      <c r="L131" s="252"/>
      <c r="M131" s="5"/>
      <c r="N131" s="6"/>
      <c r="O131" s="7"/>
    </row>
    <row r="132" spans="1:15" s="32" customFormat="1" ht="34.9" customHeight="1">
      <c r="A132" s="25" t="s">
        <v>53</v>
      </c>
      <c r="B132" s="25" t="s">
        <v>15</v>
      </c>
      <c r="C132" s="25" t="s">
        <v>12</v>
      </c>
      <c r="D132" s="25" t="s">
        <v>13</v>
      </c>
      <c r="E132" s="223" t="s">
        <v>367</v>
      </c>
      <c r="F132" s="25" t="s">
        <v>53</v>
      </c>
      <c r="G132" s="25" t="s">
        <v>15</v>
      </c>
      <c r="H132" s="25" t="s">
        <v>12</v>
      </c>
      <c r="I132" s="25" t="s">
        <v>13</v>
      </c>
      <c r="J132" s="223" t="str">
        <f>VLOOKUP(K132,'ЦСР 2017'!$A$1:$C$485,2,0)</f>
        <v>Подпрограмма «Развитие жилищно-коммунального хозяйства на территории города Ставрополя»</v>
      </c>
      <c r="K132" s="5" t="str">
        <f t="shared" si="6"/>
        <v>04 1 00 00000</v>
      </c>
      <c r="L132" s="252"/>
      <c r="M132" s="5"/>
      <c r="N132" s="43"/>
      <c r="O132" s="7"/>
    </row>
    <row r="133" spans="1:15" s="32" customFormat="1" ht="39">
      <c r="A133" s="159" t="s">
        <v>53</v>
      </c>
      <c r="B133" s="159" t="s">
        <v>15</v>
      </c>
      <c r="C133" s="159" t="s">
        <v>7</v>
      </c>
      <c r="D133" s="159" t="s">
        <v>13</v>
      </c>
      <c r="E133" s="224" t="s">
        <v>369</v>
      </c>
      <c r="F133" s="159" t="s">
        <v>53</v>
      </c>
      <c r="G133" s="159" t="s">
        <v>15</v>
      </c>
      <c r="H133" s="159" t="s">
        <v>7</v>
      </c>
      <c r="I133" s="159" t="s">
        <v>13</v>
      </c>
      <c r="J133" s="224" t="str">
        <f>VLOOKUP(K133,'ЦСР 2017'!$A$1:$C$485,2,0)</f>
        <v>Основное мероприятие «Повышение уровня технического состояния многоквартирных домов и продление сроков их эксплуатации»</v>
      </c>
      <c r="K133" s="5" t="str">
        <f t="shared" si="6"/>
        <v>04 1 01 00000</v>
      </c>
      <c r="L133" s="252"/>
      <c r="M133" s="5"/>
      <c r="O133" s="7"/>
    </row>
    <row r="134" spans="1:15" ht="18" customHeight="1">
      <c r="A134" s="28" t="s">
        <v>53</v>
      </c>
      <c r="B134" s="28" t="s">
        <v>15</v>
      </c>
      <c r="C134" s="28" t="s">
        <v>7</v>
      </c>
      <c r="D134" s="28" t="s">
        <v>389</v>
      </c>
      <c r="E134" s="233" t="s">
        <v>388</v>
      </c>
      <c r="F134" s="28"/>
      <c r="G134" s="28"/>
      <c r="H134" s="28"/>
      <c r="I134" s="28"/>
      <c r="J134" s="29" t="s">
        <v>1837</v>
      </c>
      <c r="K134" s="5" t="str">
        <f t="shared" si="6"/>
        <v xml:space="preserve">   </v>
      </c>
      <c r="O134" s="7"/>
    </row>
    <row r="135" spans="1:15" s="32" customFormat="1" ht="36" customHeight="1">
      <c r="A135" s="28" t="s">
        <v>53</v>
      </c>
      <c r="B135" s="28" t="s">
        <v>15</v>
      </c>
      <c r="C135" s="28" t="s">
        <v>7</v>
      </c>
      <c r="D135" s="28" t="s">
        <v>374</v>
      </c>
      <c r="E135" s="233" t="s">
        <v>373</v>
      </c>
      <c r="F135" s="28" t="s">
        <v>53</v>
      </c>
      <c r="G135" s="28" t="s">
        <v>15</v>
      </c>
      <c r="H135" s="28" t="s">
        <v>7</v>
      </c>
      <c r="I135" s="28" t="s">
        <v>374</v>
      </c>
      <c r="J135" s="233" t="str">
        <f>VLOOKUP(K135,'ЦСР 2017'!$A$1:$C$485,2,0)</f>
        <v>Расходы на проведение капитального ремонта муниципального жилищного фонда</v>
      </c>
      <c r="K135" s="5" t="str">
        <f t="shared" si="6"/>
        <v>04 1 01 20190</v>
      </c>
      <c r="L135" s="252"/>
      <c r="M135" s="5"/>
      <c r="O135" s="7"/>
    </row>
    <row r="136" spans="1:15" s="32" customFormat="1">
      <c r="A136" s="28" t="s">
        <v>53</v>
      </c>
      <c r="B136" s="28" t="s">
        <v>15</v>
      </c>
      <c r="C136" s="28" t="s">
        <v>7</v>
      </c>
      <c r="D136" s="28" t="s">
        <v>379</v>
      </c>
      <c r="E136" s="233" t="s">
        <v>378</v>
      </c>
      <c r="F136" s="28" t="s">
        <v>53</v>
      </c>
      <c r="G136" s="28" t="s">
        <v>15</v>
      </c>
      <c r="H136" s="28" t="s">
        <v>7</v>
      </c>
      <c r="I136" s="28" t="s">
        <v>379</v>
      </c>
      <c r="J136" s="233" t="str">
        <f>VLOOKUP(K136,'ЦСР 2017'!$A$1:$C$485,2,0)</f>
        <v>Расходы на мероприятия в области жилищного хозяйства</v>
      </c>
      <c r="K136" s="5" t="str">
        <f t="shared" si="6"/>
        <v>04 1 01 20200</v>
      </c>
      <c r="L136" s="252"/>
      <c r="M136" s="5"/>
      <c r="O136" s="7"/>
    </row>
    <row r="137" spans="1:15" s="32" customFormat="1" ht="72" customHeight="1">
      <c r="A137" s="28" t="s">
        <v>53</v>
      </c>
      <c r="B137" s="28" t="s">
        <v>15</v>
      </c>
      <c r="C137" s="28" t="s">
        <v>7</v>
      </c>
      <c r="D137" s="28" t="s">
        <v>384</v>
      </c>
      <c r="E137" s="233" t="s">
        <v>383</v>
      </c>
      <c r="F137" s="84"/>
      <c r="G137" s="84"/>
      <c r="H137" s="84"/>
      <c r="I137" s="84"/>
      <c r="J137" s="29" t="s">
        <v>1837</v>
      </c>
      <c r="K137" s="5" t="str">
        <f t="shared" si="6"/>
        <v xml:space="preserve">   </v>
      </c>
      <c r="L137" s="252"/>
      <c r="M137" s="5"/>
      <c r="O137" s="7"/>
    </row>
    <row r="138" spans="1:15" s="32" customFormat="1" ht="36" customHeight="1">
      <c r="A138" s="159" t="s">
        <v>53</v>
      </c>
      <c r="B138" s="159" t="s">
        <v>15</v>
      </c>
      <c r="C138" s="159" t="s">
        <v>37</v>
      </c>
      <c r="D138" s="159" t="s">
        <v>13</v>
      </c>
      <c r="E138" s="224" t="s">
        <v>1313</v>
      </c>
      <c r="F138" s="159" t="s">
        <v>53</v>
      </c>
      <c r="G138" s="159" t="s">
        <v>15</v>
      </c>
      <c r="H138" s="159" t="s">
        <v>37</v>
      </c>
      <c r="I138" s="159" t="s">
        <v>13</v>
      </c>
      <c r="J138" s="224" t="str">
        <f>VLOOKUP(K138,'ЦСР 2017'!$A$1:$C$485,2,0)</f>
        <v>Основное мероприятие «Проектирование, строительство и содержание инженерных сетей, находящихся в муниципальной собственности города Ставрополя»</v>
      </c>
      <c r="K138" s="5" t="str">
        <f t="shared" si="6"/>
        <v>04 1 02 00000</v>
      </c>
      <c r="L138" s="252"/>
      <c r="M138" s="5"/>
      <c r="O138" s="7"/>
    </row>
    <row r="139" spans="1:15" s="32" customFormat="1" ht="18" customHeight="1">
      <c r="A139" s="28" t="s">
        <v>53</v>
      </c>
      <c r="B139" s="28" t="s">
        <v>15</v>
      </c>
      <c r="C139" s="28" t="s">
        <v>37</v>
      </c>
      <c r="D139" s="28" t="s">
        <v>395</v>
      </c>
      <c r="E139" s="233" t="s">
        <v>394</v>
      </c>
      <c r="F139" s="28" t="s">
        <v>53</v>
      </c>
      <c r="G139" s="28" t="s">
        <v>15</v>
      </c>
      <c r="H139" s="28" t="s">
        <v>37</v>
      </c>
      <c r="I139" s="28" t="s">
        <v>395</v>
      </c>
      <c r="J139" s="233" t="str">
        <f>VLOOKUP(K139,'ЦСР 2017'!$A$1:$C$485,2,0)</f>
        <v>Расходы на мероприятия в области коммунального хозяйства</v>
      </c>
      <c r="K139" s="5" t="str">
        <f t="shared" si="6"/>
        <v>04 1 02 20220</v>
      </c>
      <c r="L139" s="252"/>
      <c r="M139" s="5"/>
      <c r="O139" s="7"/>
    </row>
    <row r="140" spans="1:15" s="32" customFormat="1" ht="52.15" customHeight="1">
      <c r="A140" s="25" t="s">
        <v>53</v>
      </c>
      <c r="B140" s="25" t="s">
        <v>94</v>
      </c>
      <c r="C140" s="25" t="s">
        <v>12</v>
      </c>
      <c r="D140" s="25" t="s">
        <v>13</v>
      </c>
      <c r="E140" s="223" t="s">
        <v>398</v>
      </c>
      <c r="F140" s="25" t="s">
        <v>53</v>
      </c>
      <c r="G140" s="25" t="s">
        <v>94</v>
      </c>
      <c r="H140" s="25" t="s">
        <v>12</v>
      </c>
      <c r="I140" s="25" t="s">
        <v>13</v>
      </c>
      <c r="J140" s="223" t="str">
        <f>VLOOKUP(K140,'ЦСР 2017'!$A$1:$C$485,2,0)</f>
        <v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</v>
      </c>
      <c r="K140" s="5" t="str">
        <f t="shared" si="6"/>
        <v>04 2 00 00000</v>
      </c>
      <c r="L140" s="252"/>
      <c r="M140" s="5"/>
      <c r="O140" s="7"/>
    </row>
    <row r="141" spans="1:15" s="32" customFormat="1" ht="58.5">
      <c r="A141" s="159" t="s">
        <v>53</v>
      </c>
      <c r="B141" s="159" t="s">
        <v>94</v>
      </c>
      <c r="C141" s="159" t="s">
        <v>7</v>
      </c>
      <c r="D141" s="159" t="s">
        <v>13</v>
      </c>
      <c r="E141" s="224" t="s">
        <v>1314</v>
      </c>
      <c r="F141" s="159" t="s">
        <v>53</v>
      </c>
      <c r="G141" s="159" t="s">
        <v>94</v>
      </c>
      <c r="H141" s="159" t="s">
        <v>7</v>
      </c>
      <c r="I141" s="159" t="s">
        <v>13</v>
      </c>
      <c r="J141" s="224" t="str">
        <f>VLOOKUP(K141,'ЦСР 2017'!$A$1:$C$485,2,0)</f>
        <v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v>
      </c>
      <c r="K141" s="5" t="str">
        <f t="shared" si="6"/>
        <v>04 2 01 00000</v>
      </c>
      <c r="L141" s="252"/>
      <c r="M141" s="5"/>
      <c r="O141" s="7"/>
    </row>
    <row r="142" spans="1:15" s="43" customFormat="1" ht="36" customHeight="1">
      <c r="A142" s="28" t="s">
        <v>53</v>
      </c>
      <c r="B142" s="28" t="s">
        <v>94</v>
      </c>
      <c r="C142" s="28" t="s">
        <v>7</v>
      </c>
      <c r="D142" s="28" t="s">
        <v>22</v>
      </c>
      <c r="E142" s="190" t="s">
        <v>34</v>
      </c>
      <c r="F142" s="28" t="s">
        <v>53</v>
      </c>
      <c r="G142" s="28" t="s">
        <v>94</v>
      </c>
      <c r="H142" s="28" t="s">
        <v>7</v>
      </c>
      <c r="I142" s="28" t="s">
        <v>22</v>
      </c>
      <c r="J142" s="190" t="str">
        <f>VLOOKUP(K142,'ЦСР 2017'!$A$1:$C$485,2,0)</f>
        <v>Расходы на обеспечение деятельности (оказание услуг) муниципальных учреждений</v>
      </c>
      <c r="K142" s="5" t="str">
        <f t="shared" si="6"/>
        <v>04 2 01 11010</v>
      </c>
      <c r="L142" s="252"/>
      <c r="M142" s="5"/>
      <c r="N142" s="32"/>
      <c r="O142" s="7"/>
    </row>
    <row r="143" spans="1:15" s="43" customFormat="1" ht="18" customHeight="1">
      <c r="A143" s="28" t="s">
        <v>53</v>
      </c>
      <c r="B143" s="28" t="s">
        <v>94</v>
      </c>
      <c r="C143" s="28" t="s">
        <v>7</v>
      </c>
      <c r="D143" s="28" t="s">
        <v>1558</v>
      </c>
      <c r="E143" s="260" t="s">
        <v>1315</v>
      </c>
      <c r="F143" s="84"/>
      <c r="G143" s="84"/>
      <c r="H143" s="84"/>
      <c r="I143" s="84"/>
      <c r="J143" s="29" t="s">
        <v>1837</v>
      </c>
      <c r="K143" s="5" t="str">
        <f t="shared" si="6"/>
        <v xml:space="preserve">   </v>
      </c>
      <c r="L143" s="252"/>
      <c r="M143" s="5"/>
      <c r="N143" s="32"/>
      <c r="O143" s="7"/>
    </row>
    <row r="144" spans="1:15" s="32" customFormat="1" ht="18" customHeight="1">
      <c r="A144" s="28" t="s">
        <v>53</v>
      </c>
      <c r="B144" s="28" t="s">
        <v>94</v>
      </c>
      <c r="C144" s="28" t="s">
        <v>7</v>
      </c>
      <c r="D144" s="28" t="s">
        <v>408</v>
      </c>
      <c r="E144" s="190" t="s">
        <v>407</v>
      </c>
      <c r="F144" s="28" t="s">
        <v>53</v>
      </c>
      <c r="G144" s="28" t="s">
        <v>94</v>
      </c>
      <c r="H144" s="28" t="s">
        <v>7</v>
      </c>
      <c r="I144" s="28" t="s">
        <v>408</v>
      </c>
      <c r="J144" s="190" t="str">
        <f>VLOOKUP(K144,'ЦСР 2017'!$A$1:$C$485,2,0)</f>
        <v>Расходы на проведение  отдельных мероприятий по электрическому транспорту</v>
      </c>
      <c r="K144" s="5" t="str">
        <f t="shared" si="6"/>
        <v>04 2 01 60020</v>
      </c>
      <c r="L144" s="252"/>
      <c r="M144" s="5"/>
      <c r="N144" s="43"/>
      <c r="O144" s="7"/>
    </row>
    <row r="145" spans="1:15" s="32" customFormat="1" ht="72" customHeight="1">
      <c r="A145" s="28"/>
      <c r="B145" s="28"/>
      <c r="C145" s="28"/>
      <c r="D145" s="28"/>
      <c r="E145" s="263" t="s">
        <v>1554</v>
      </c>
      <c r="F145" s="28" t="s">
        <v>53</v>
      </c>
      <c r="G145" s="28" t="s">
        <v>94</v>
      </c>
      <c r="H145" s="28" t="s">
        <v>7</v>
      </c>
      <c r="I145" s="28" t="s">
        <v>1857</v>
      </c>
      <c r="J145" s="263" t="str">
        <f>VLOOKUP(K145,'ЦСР 2017'!$A$1:$C$485,2,0)</f>
        <v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v>
      </c>
      <c r="K145" s="5" t="str">
        <f t="shared" si="6"/>
        <v>04 2 01 60070</v>
      </c>
      <c r="L145" s="252"/>
      <c r="M145" s="5"/>
      <c r="N145" s="43"/>
      <c r="O145" s="7"/>
    </row>
    <row r="146" spans="1:15" s="32" customFormat="1" ht="58.5">
      <c r="A146" s="159" t="s">
        <v>53</v>
      </c>
      <c r="B146" s="159" t="s">
        <v>94</v>
      </c>
      <c r="C146" s="159" t="s">
        <v>37</v>
      </c>
      <c r="D146" s="159" t="s">
        <v>13</v>
      </c>
      <c r="E146" s="224" t="s">
        <v>1317</v>
      </c>
      <c r="F146" s="159" t="s">
        <v>53</v>
      </c>
      <c r="G146" s="159" t="s">
        <v>94</v>
      </c>
      <c r="H146" s="159" t="s">
        <v>37</v>
      </c>
      <c r="I146" s="159" t="s">
        <v>13</v>
      </c>
      <c r="J146" s="224" t="str">
        <f>VLOOKUP(K146,'ЦСР 2017'!$A$1:$C$485,2,0)</f>
        <v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v>
      </c>
      <c r="K146" s="5" t="str">
        <f t="shared" si="6"/>
        <v>04 2 02 00000</v>
      </c>
      <c r="L146" s="252"/>
      <c r="M146" s="5"/>
      <c r="N146" s="43"/>
      <c r="O146" s="7"/>
    </row>
    <row r="147" spans="1:15" s="32" customFormat="1" ht="36" customHeight="1">
      <c r="A147" s="30" t="s">
        <v>53</v>
      </c>
      <c r="B147" s="30" t="s">
        <v>94</v>
      </c>
      <c r="C147" s="30" t="s">
        <v>37</v>
      </c>
      <c r="D147" s="30" t="s">
        <v>414</v>
      </c>
      <c r="E147" s="190" t="s">
        <v>1318</v>
      </c>
      <c r="F147" s="30" t="s">
        <v>53</v>
      </c>
      <c r="G147" s="30" t="s">
        <v>94</v>
      </c>
      <c r="H147" s="30" t="s">
        <v>37</v>
      </c>
      <c r="I147" s="30" t="s">
        <v>414</v>
      </c>
      <c r="J147" s="190" t="str">
        <f>VLOOKUP(K147,'ЦСР 2017'!$A$1:$C$485,2,0)</f>
        <v>Расходы на ремонт автомобильных дорог общего пользования местного значения</v>
      </c>
      <c r="K147" s="5" t="str">
        <f t="shared" si="6"/>
        <v>04 2 02 20130</v>
      </c>
      <c r="L147" s="252"/>
      <c r="M147" s="5"/>
      <c r="N147" s="43"/>
      <c r="O147" s="7"/>
    </row>
    <row r="148" spans="1:15" s="32" customFormat="1" ht="112.5">
      <c r="A148" s="30" t="s">
        <v>53</v>
      </c>
      <c r="B148" s="30" t="s">
        <v>94</v>
      </c>
      <c r="C148" s="30" t="s">
        <v>37</v>
      </c>
      <c r="D148" s="30" t="s">
        <v>419</v>
      </c>
      <c r="E148" s="190" t="s">
        <v>1319</v>
      </c>
      <c r="F148" s="30" t="s">
        <v>53</v>
      </c>
      <c r="G148" s="30" t="s">
        <v>94</v>
      </c>
      <c r="H148" s="30" t="s">
        <v>37</v>
      </c>
      <c r="I148" s="30" t="s">
        <v>419</v>
      </c>
      <c r="J148" s="190" t="str">
        <f>VLOOKUP(K148,'ЦСР 2017'!$A$1:$C$485,2,0)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K148" s="5" t="str">
        <f t="shared" si="6"/>
        <v>04 2 02 20810</v>
      </c>
      <c r="L148" s="252"/>
      <c r="M148" s="5"/>
      <c r="N148" s="43"/>
      <c r="O148" s="7"/>
    </row>
    <row r="149" spans="1:15" s="32" customFormat="1" ht="36" customHeight="1">
      <c r="A149" s="30" t="s">
        <v>53</v>
      </c>
      <c r="B149" s="30" t="s">
        <v>94</v>
      </c>
      <c r="C149" s="30" t="s">
        <v>37</v>
      </c>
      <c r="D149" s="30" t="s">
        <v>424</v>
      </c>
      <c r="E149" s="190" t="s">
        <v>423</v>
      </c>
      <c r="F149" s="30" t="s">
        <v>53</v>
      </c>
      <c r="G149" s="30" t="s">
        <v>94</v>
      </c>
      <c r="H149" s="30" t="s">
        <v>37</v>
      </c>
      <c r="I149" s="30" t="s">
        <v>424</v>
      </c>
      <c r="J149" s="190" t="str">
        <f>VLOOKUP(K149,'ЦСР 2017'!$A$1:$C$485,2,0)</f>
        <v>Расходы на ремонт и содержание внутриквартальных автомобильных дорог общего пользования местного значения</v>
      </c>
      <c r="K149" s="5" t="str">
        <f t="shared" si="6"/>
        <v>04 2 02 20820</v>
      </c>
      <c r="L149" s="252"/>
      <c r="M149" s="5"/>
      <c r="N149" s="43"/>
      <c r="O149" s="7"/>
    </row>
    <row r="150" spans="1:15" s="32" customFormat="1" ht="18" customHeight="1">
      <c r="A150" s="30" t="s">
        <v>53</v>
      </c>
      <c r="B150" s="30" t="s">
        <v>94</v>
      </c>
      <c r="C150" s="30" t="s">
        <v>37</v>
      </c>
      <c r="D150" s="30" t="s">
        <v>429</v>
      </c>
      <c r="E150" s="190" t="s">
        <v>428</v>
      </c>
      <c r="F150" s="301"/>
      <c r="G150" s="301"/>
      <c r="H150" s="301"/>
      <c r="I150" s="301"/>
      <c r="J150" s="29" t="s">
        <v>1837</v>
      </c>
      <c r="K150" s="5" t="str">
        <f t="shared" si="6"/>
        <v xml:space="preserve">   </v>
      </c>
      <c r="L150" s="252"/>
      <c r="M150" s="5"/>
      <c r="N150" s="43"/>
      <c r="O150" s="7"/>
    </row>
    <row r="151" spans="1:15" s="32" customFormat="1" ht="36" customHeight="1">
      <c r="A151" s="30" t="s">
        <v>53</v>
      </c>
      <c r="B151" s="30" t="s">
        <v>94</v>
      </c>
      <c r="C151" s="30" t="s">
        <v>37</v>
      </c>
      <c r="D151" s="30" t="s">
        <v>434</v>
      </c>
      <c r="E151" s="190" t="s">
        <v>1320</v>
      </c>
      <c r="F151" s="30" t="s">
        <v>53</v>
      </c>
      <c r="G151" s="30" t="s">
        <v>94</v>
      </c>
      <c r="H151" s="30" t="s">
        <v>37</v>
      </c>
      <c r="I151" s="30" t="s">
        <v>434</v>
      </c>
      <c r="J151" s="190" t="str">
        <f>VLOOKUP(K151,'ЦСР 2017'!$A$1:$C$485,2,0)</f>
        <v>Расходы на приобретение техники для уборки дорог и тротуаров (на условиях финансовой аренды (лизинга)</v>
      </c>
      <c r="K151" s="5" t="str">
        <f t="shared" si="6"/>
        <v>04 2 02 21010</v>
      </c>
      <c r="L151" s="252"/>
      <c r="M151" s="5"/>
      <c r="N151" s="43"/>
      <c r="O151" s="7"/>
    </row>
    <row r="152" spans="1:15" s="32" customFormat="1" ht="112.5">
      <c r="A152" s="30" t="s">
        <v>53</v>
      </c>
      <c r="B152" s="30" t="s">
        <v>94</v>
      </c>
      <c r="C152" s="30" t="s">
        <v>37</v>
      </c>
      <c r="D152" s="30" t="s">
        <v>1559</v>
      </c>
      <c r="E152" s="190" t="s">
        <v>1321</v>
      </c>
      <c r="F152" s="30" t="s">
        <v>53</v>
      </c>
      <c r="G152" s="30" t="s">
        <v>94</v>
      </c>
      <c r="H152" s="30" t="s">
        <v>37</v>
      </c>
      <c r="I152" s="30" t="s">
        <v>1559</v>
      </c>
      <c r="J152" s="190" t="str">
        <f>VLOOKUP(K152,'ЦСР 2017'!$A$1:$C$485,2,0)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K152" s="5" t="str">
        <f t="shared" si="6"/>
        <v>04 2 02 21030</v>
      </c>
      <c r="L152" s="252"/>
      <c r="M152" s="5"/>
      <c r="N152" s="43"/>
      <c r="O152" s="7"/>
    </row>
    <row r="153" spans="1:15" s="32" customFormat="1" ht="37.5">
      <c r="A153" s="30" t="s">
        <v>53</v>
      </c>
      <c r="B153" s="30" t="s">
        <v>94</v>
      </c>
      <c r="C153" s="30" t="s">
        <v>37</v>
      </c>
      <c r="D153" s="30" t="s">
        <v>414</v>
      </c>
      <c r="E153" s="190" t="s">
        <v>1318</v>
      </c>
      <c r="F153" s="30" t="s">
        <v>53</v>
      </c>
      <c r="G153" s="30" t="s">
        <v>94</v>
      </c>
      <c r="H153" s="30" t="s">
        <v>37</v>
      </c>
      <c r="I153" s="30" t="s">
        <v>1858</v>
      </c>
      <c r="J153" s="190" t="str">
        <f>VLOOKUP(K153,'ЦСР 2017'!$A$1:$C$485,2,0)</f>
        <v>Расходы на содержание автомобильных дорог общего пользования местного значения</v>
      </c>
      <c r="K153" s="5" t="str">
        <f t="shared" si="6"/>
        <v>04 2 02 21090</v>
      </c>
      <c r="L153" s="252"/>
      <c r="M153" s="5"/>
      <c r="N153" s="43"/>
      <c r="O153" s="7"/>
    </row>
    <row r="154" spans="1:15" s="32" customFormat="1" ht="72" customHeight="1">
      <c r="A154" s="30" t="s">
        <v>53</v>
      </c>
      <c r="B154" s="30" t="s">
        <v>94</v>
      </c>
      <c r="C154" s="30" t="s">
        <v>37</v>
      </c>
      <c r="D154" s="30" t="s">
        <v>439</v>
      </c>
      <c r="E154" s="190" t="s">
        <v>1323</v>
      </c>
      <c r="F154" s="30" t="s">
        <v>53</v>
      </c>
      <c r="G154" s="30" t="s">
        <v>94</v>
      </c>
      <c r="H154" s="30" t="s">
        <v>37</v>
      </c>
      <c r="I154" s="30" t="s">
        <v>439</v>
      </c>
      <c r="J154" s="190" t="str">
        <f>VLOOKUP(K154,'ЦСР 2017'!$A$1:$C$485,2,0)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K154" s="5" t="str">
        <f t="shared" si="6"/>
        <v>04 2 02 60090</v>
      </c>
      <c r="L154" s="252"/>
      <c r="M154" s="5"/>
      <c r="N154" s="43"/>
      <c r="O154" s="7"/>
    </row>
    <row r="155" spans="1:15" s="32" customFormat="1" ht="36" customHeight="1">
      <c r="A155" s="30" t="s">
        <v>53</v>
      </c>
      <c r="B155" s="30" t="s">
        <v>94</v>
      </c>
      <c r="C155" s="30" t="s">
        <v>37</v>
      </c>
      <c r="D155" s="30" t="s">
        <v>1560</v>
      </c>
      <c r="E155" s="190" t="s">
        <v>1324</v>
      </c>
      <c r="F155" s="30" t="s">
        <v>53</v>
      </c>
      <c r="G155" s="30" t="s">
        <v>94</v>
      </c>
      <c r="H155" s="30" t="s">
        <v>37</v>
      </c>
      <c r="I155" s="30" t="s">
        <v>1560</v>
      </c>
      <c r="J155" s="190" t="str">
        <f>VLOOKUP(K155,'ЦСР 2017'!$A$1:$C$485,2,0)</f>
        <v>Капитальный ремонт и ремонт автомобильных дорог общего пользования населенных пунктов за счет средств краевого бюджета</v>
      </c>
      <c r="K155" s="5" t="str">
        <f t="shared" si="6"/>
        <v>04 2 02 76460</v>
      </c>
      <c r="L155" s="252"/>
      <c r="M155" s="5"/>
      <c r="N155" s="43"/>
      <c r="O155" s="7"/>
    </row>
    <row r="156" spans="1:15" s="32" customFormat="1" ht="56.25">
      <c r="A156" s="30" t="s">
        <v>53</v>
      </c>
      <c r="B156" s="30" t="s">
        <v>94</v>
      </c>
      <c r="C156" s="30" t="s">
        <v>37</v>
      </c>
      <c r="D156" s="30" t="s">
        <v>1561</v>
      </c>
      <c r="E156" s="190" t="s">
        <v>1326</v>
      </c>
      <c r="F156" s="301"/>
      <c r="G156" s="301"/>
      <c r="H156" s="301"/>
      <c r="I156" s="301"/>
      <c r="J156" s="29" t="s">
        <v>1837</v>
      </c>
      <c r="K156" s="5" t="str">
        <f t="shared" si="6"/>
        <v xml:space="preserve">   </v>
      </c>
      <c r="L156" s="252"/>
      <c r="M156" s="5"/>
      <c r="O156" s="7"/>
    </row>
    <row r="157" spans="1:15" s="32" customFormat="1" ht="36" customHeight="1">
      <c r="A157" s="30" t="s">
        <v>53</v>
      </c>
      <c r="B157" s="30" t="s">
        <v>94</v>
      </c>
      <c r="C157" s="30" t="s">
        <v>37</v>
      </c>
      <c r="D157" s="30" t="s">
        <v>1562</v>
      </c>
      <c r="E157" s="190" t="s">
        <v>1328</v>
      </c>
      <c r="F157" s="30" t="s">
        <v>53</v>
      </c>
      <c r="G157" s="30" t="s">
        <v>94</v>
      </c>
      <c r="H157" s="30" t="s">
        <v>37</v>
      </c>
      <c r="I157" s="30" t="s">
        <v>1562</v>
      </c>
      <c r="J157" s="190" t="str">
        <f>VLOOKUP(K157,'ЦСР 2017'!$A$1:$C$485,2,0)</f>
        <v>Капитальный ремонт и ремонт автомобильных дорог общего пользования местного значения в границах города Ставрополя за счет средств местного бюджета</v>
      </c>
      <c r="K157" s="5" t="str">
        <f t="shared" si="6"/>
        <v>04 2 02 S6460</v>
      </c>
      <c r="L157" s="252"/>
      <c r="M157" s="5"/>
      <c r="O157" s="7"/>
    </row>
    <row r="158" spans="1:15" s="32" customFormat="1" ht="54" customHeight="1">
      <c r="A158" s="30" t="s">
        <v>53</v>
      </c>
      <c r="B158" s="30" t="s">
        <v>94</v>
      </c>
      <c r="C158" s="30" t="s">
        <v>37</v>
      </c>
      <c r="D158" s="30" t="s">
        <v>1563</v>
      </c>
      <c r="E158" s="264" t="s">
        <v>1330</v>
      </c>
      <c r="F158" s="30" t="s">
        <v>53</v>
      </c>
      <c r="G158" s="30" t="s">
        <v>94</v>
      </c>
      <c r="H158" s="30" t="s">
        <v>37</v>
      </c>
      <c r="I158" s="30" t="s">
        <v>1563</v>
      </c>
      <c r="J158" s="264" t="str">
        <f>VLOOKUP(K158,'ЦСР 2017'!$A$1:$C$485,2,0)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K158" s="5" t="str">
        <f t="shared" si="6"/>
        <v>04 2 02 S6470</v>
      </c>
      <c r="L158" s="252"/>
      <c r="M158" s="5"/>
      <c r="O158" s="7"/>
    </row>
    <row r="159" spans="1:15" s="32" customFormat="1" ht="39">
      <c r="A159" s="159" t="s">
        <v>53</v>
      </c>
      <c r="B159" s="159" t="s">
        <v>94</v>
      </c>
      <c r="C159" s="159" t="s">
        <v>48</v>
      </c>
      <c r="D159" s="159" t="s">
        <v>13</v>
      </c>
      <c r="E159" s="224" t="s">
        <v>1332</v>
      </c>
      <c r="F159" s="159" t="s">
        <v>53</v>
      </c>
      <c r="G159" s="159" t="s">
        <v>94</v>
      </c>
      <c r="H159" s="159" t="s">
        <v>48</v>
      </c>
      <c r="I159" s="159" t="s">
        <v>13</v>
      </c>
      <c r="J159" s="224" t="str">
        <f>VLOOKUP(K159,'ЦСР 2017'!$A$1:$C$485,2,0)</f>
        <v>Основное мероприятие «Повышение безопасности дорожного движения на территории города Ставрополя»</v>
      </c>
      <c r="K159" s="5" t="str">
        <f t="shared" si="6"/>
        <v>04 2 03 00000</v>
      </c>
      <c r="L159" s="252"/>
      <c r="M159" s="5"/>
      <c r="O159" s="7"/>
    </row>
    <row r="160" spans="1:15" s="32" customFormat="1" ht="56.25">
      <c r="A160" s="30" t="s">
        <v>53</v>
      </c>
      <c r="B160" s="30" t="s">
        <v>94</v>
      </c>
      <c r="C160" s="30" t="s">
        <v>48</v>
      </c>
      <c r="D160" s="30" t="s">
        <v>445</v>
      </c>
      <c r="E160" s="190" t="s">
        <v>1333</v>
      </c>
      <c r="F160" s="30" t="s">
        <v>53</v>
      </c>
      <c r="G160" s="30" t="s">
        <v>94</v>
      </c>
      <c r="H160" s="30" t="s">
        <v>48</v>
      </c>
      <c r="I160" s="30" t="s">
        <v>445</v>
      </c>
      <c r="J160" s="190" t="str">
        <f>VLOOKUP(K160,'ЦСР 2017'!$A$1:$C$485,2,0)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K160" s="5" t="str">
        <f t="shared" si="6"/>
        <v>04 2 03 20570</v>
      </c>
      <c r="L160" s="252"/>
      <c r="M160" s="5"/>
      <c r="O160" s="7"/>
    </row>
    <row r="161" spans="1:15" s="32" customFormat="1" ht="93" customHeight="1">
      <c r="A161" s="30" t="s">
        <v>53</v>
      </c>
      <c r="B161" s="30" t="s">
        <v>94</v>
      </c>
      <c r="C161" s="30" t="s">
        <v>48</v>
      </c>
      <c r="D161" s="30" t="s">
        <v>450</v>
      </c>
      <c r="E161" s="190" t="s">
        <v>1334</v>
      </c>
      <c r="F161" s="30" t="s">
        <v>53</v>
      </c>
      <c r="G161" s="30" t="s">
        <v>94</v>
      </c>
      <c r="H161" s="30" t="s">
        <v>48</v>
      </c>
      <c r="I161" s="30" t="s">
        <v>450</v>
      </c>
      <c r="J161" s="190" t="str">
        <f>VLOOKUP(K161,'ЦСР 2017'!$A$1:$C$485,2,0)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K161" s="5" t="str">
        <f t="shared" si="6"/>
        <v>04 2 03 20920</v>
      </c>
      <c r="L161" s="252"/>
      <c r="M161" s="5"/>
      <c r="O161" s="7"/>
    </row>
    <row r="162" spans="1:15" s="32" customFormat="1">
      <c r="A162" s="25" t="s">
        <v>53</v>
      </c>
      <c r="B162" s="25" t="s">
        <v>316</v>
      </c>
      <c r="C162" s="25" t="s">
        <v>12</v>
      </c>
      <c r="D162" s="25" t="s">
        <v>13</v>
      </c>
      <c r="E162" s="223" t="s">
        <v>453</v>
      </c>
      <c r="F162" s="25" t="s">
        <v>53</v>
      </c>
      <c r="G162" s="25" t="s">
        <v>316</v>
      </c>
      <c r="H162" s="25" t="s">
        <v>12</v>
      </c>
      <c r="I162" s="25" t="s">
        <v>13</v>
      </c>
      <c r="J162" s="223" t="str">
        <f>VLOOKUP(K162,'ЦСР 2017'!$A$1:$C$485,2,0)</f>
        <v>Подпрограмма «Благоустройство территории города Ставрополя»</v>
      </c>
      <c r="K162" s="5" t="str">
        <f t="shared" si="6"/>
        <v>04 3 00 00000</v>
      </c>
      <c r="L162" s="252"/>
      <c r="M162" s="5"/>
      <c r="O162" s="7"/>
    </row>
    <row r="163" spans="1:15" s="43" customFormat="1" ht="39">
      <c r="A163" s="159" t="s">
        <v>53</v>
      </c>
      <c r="B163" s="159" t="s">
        <v>316</v>
      </c>
      <c r="C163" s="159" t="s">
        <v>7</v>
      </c>
      <c r="D163" s="159" t="s">
        <v>13</v>
      </c>
      <c r="E163" s="224" t="s">
        <v>1335</v>
      </c>
      <c r="F163" s="159" t="s">
        <v>53</v>
      </c>
      <c r="G163" s="159" t="s">
        <v>316</v>
      </c>
      <c r="H163" s="159" t="s">
        <v>7</v>
      </c>
      <c r="I163" s="159" t="s">
        <v>13</v>
      </c>
      <c r="J163" s="224" t="str">
        <f>VLOOKUP(K163,'ЦСР 2017'!$A$1:$C$485,2,0)</f>
        <v>Основное мероприятие «Осуществление деятельности по использованию, охране, защите и воспроизводству городских лесов»</v>
      </c>
      <c r="K163" s="5" t="str">
        <f t="shared" si="6"/>
        <v>04 3 01 00000</v>
      </c>
      <c r="L163" s="252"/>
      <c r="M163" s="5"/>
      <c r="N163" s="32"/>
      <c r="O163" s="7"/>
    </row>
    <row r="164" spans="1:15" s="32" customFormat="1" ht="37.5">
      <c r="A164" s="30" t="s">
        <v>53</v>
      </c>
      <c r="B164" s="30" t="s">
        <v>316</v>
      </c>
      <c r="C164" s="30" t="s">
        <v>7</v>
      </c>
      <c r="D164" s="30" t="s">
        <v>22</v>
      </c>
      <c r="E164" s="140" t="s">
        <v>34</v>
      </c>
      <c r="F164" s="30" t="s">
        <v>53</v>
      </c>
      <c r="G164" s="30" t="s">
        <v>316</v>
      </c>
      <c r="H164" s="30" t="s">
        <v>7</v>
      </c>
      <c r="I164" s="30" t="s">
        <v>22</v>
      </c>
      <c r="J164" s="140" t="str">
        <f>VLOOKUP(K164,'ЦСР 2017'!$A$1:$C$485,2,0)</f>
        <v>Расходы на обеспечение деятельности (оказание услуг) муниципальных учреждений</v>
      </c>
      <c r="K164" s="5" t="str">
        <f t="shared" si="6"/>
        <v>04 3 01 11010</v>
      </c>
      <c r="L164" s="252"/>
      <c r="M164" s="5"/>
      <c r="N164" s="43"/>
      <c r="O164" s="7"/>
    </row>
    <row r="165" spans="1:15" s="32" customFormat="1" ht="37.5">
      <c r="A165" s="30" t="s">
        <v>53</v>
      </c>
      <c r="B165" s="30" t="s">
        <v>316</v>
      </c>
      <c r="C165" s="30" t="s">
        <v>7</v>
      </c>
      <c r="D165" s="30" t="s">
        <v>1536</v>
      </c>
      <c r="E165" s="190" t="s">
        <v>1232</v>
      </c>
      <c r="F165" s="30"/>
      <c r="G165" s="30"/>
      <c r="H165" s="30"/>
      <c r="I165" s="30"/>
      <c r="J165" s="29" t="s">
        <v>1837</v>
      </c>
      <c r="K165" s="5" t="str">
        <f t="shared" si="6"/>
        <v xml:space="preserve">   </v>
      </c>
      <c r="L165" s="252"/>
      <c r="M165" s="5"/>
      <c r="O165" s="7"/>
    </row>
    <row r="166" spans="1:15" s="32" customFormat="1" ht="39">
      <c r="A166" s="159" t="s">
        <v>53</v>
      </c>
      <c r="B166" s="159" t="s">
        <v>316</v>
      </c>
      <c r="C166" s="159" t="s">
        <v>37</v>
      </c>
      <c r="D166" s="159" t="s">
        <v>13</v>
      </c>
      <c r="E166" s="224" t="s">
        <v>1337</v>
      </c>
      <c r="F166" s="159" t="s">
        <v>53</v>
      </c>
      <c r="G166" s="159" t="s">
        <v>316</v>
      </c>
      <c r="H166" s="159" t="s">
        <v>37</v>
      </c>
      <c r="I166" s="159" t="s">
        <v>13</v>
      </c>
      <c r="J166" s="224" t="str">
        <f>VLOOKUP(K166,'ЦСР 2017'!$A$1:$C$485,2,0)</f>
        <v>Основное мероприятие «Создание и обеспечение надлежащего состояния мест захоронения на территории города Ставрополя»</v>
      </c>
      <c r="K166" s="5" t="str">
        <f t="shared" si="6"/>
        <v>04 3 02 00000</v>
      </c>
      <c r="L166" s="252"/>
      <c r="M166" s="5"/>
      <c r="O166" s="7"/>
    </row>
    <row r="167" spans="1:15" s="32" customFormat="1" ht="36" customHeight="1">
      <c r="A167" s="30" t="s">
        <v>53</v>
      </c>
      <c r="B167" s="30" t="s">
        <v>316</v>
      </c>
      <c r="C167" s="30" t="s">
        <v>37</v>
      </c>
      <c r="D167" s="30" t="s">
        <v>463</v>
      </c>
      <c r="E167" s="190" t="s">
        <v>462</v>
      </c>
      <c r="F167" s="30" t="s">
        <v>53</v>
      </c>
      <c r="G167" s="30" t="s">
        <v>316</v>
      </c>
      <c r="H167" s="30" t="s">
        <v>37</v>
      </c>
      <c r="I167" s="30" t="s">
        <v>463</v>
      </c>
      <c r="J167" s="190" t="str">
        <f>VLOOKUP(K167,'ЦСР 2017'!$A$1:$C$485,2,0)</f>
        <v>Расходы на проектирование, строительство и содержание муниципальных общественных кладбищ на территории города Ставрополя</v>
      </c>
      <c r="K167" s="5" t="str">
        <f t="shared" si="6"/>
        <v>04 3 02 20290</v>
      </c>
      <c r="L167" s="252"/>
      <c r="M167" s="5"/>
      <c r="O167" s="7"/>
    </row>
    <row r="168" spans="1:15" s="32" customFormat="1" ht="56.25">
      <c r="A168" s="30" t="s">
        <v>53</v>
      </c>
      <c r="B168" s="30" t="s">
        <v>316</v>
      </c>
      <c r="C168" s="30" t="s">
        <v>37</v>
      </c>
      <c r="D168" s="30" t="s">
        <v>1564</v>
      </c>
      <c r="E168" s="190" t="s">
        <v>1338</v>
      </c>
      <c r="F168" s="301"/>
      <c r="G168" s="301"/>
      <c r="H168" s="301"/>
      <c r="I168" s="301"/>
      <c r="J168" s="29" t="s">
        <v>1837</v>
      </c>
      <c r="K168" s="5" t="str">
        <f t="shared" si="6"/>
        <v xml:space="preserve">   </v>
      </c>
      <c r="L168" s="252"/>
      <c r="M168" s="5"/>
      <c r="O168" s="7"/>
    </row>
    <row r="169" spans="1:15" s="32" customFormat="1" ht="56.25">
      <c r="A169" s="30" t="s">
        <v>53</v>
      </c>
      <c r="B169" s="30" t="s">
        <v>316</v>
      </c>
      <c r="C169" s="30" t="s">
        <v>37</v>
      </c>
      <c r="D169" s="30" t="s">
        <v>1565</v>
      </c>
      <c r="E169" s="190" t="s">
        <v>1340</v>
      </c>
      <c r="F169" s="301"/>
      <c r="G169" s="301"/>
      <c r="H169" s="301"/>
      <c r="I169" s="301"/>
      <c r="J169" s="29" t="s">
        <v>1837</v>
      </c>
      <c r="K169" s="5" t="str">
        <f t="shared" si="6"/>
        <v xml:space="preserve">   </v>
      </c>
      <c r="L169" s="252"/>
      <c r="M169" s="5"/>
      <c r="O169" s="7"/>
    </row>
    <row r="170" spans="1:15" s="32" customFormat="1" ht="58.5">
      <c r="A170" s="159" t="s">
        <v>53</v>
      </c>
      <c r="B170" s="159" t="s">
        <v>316</v>
      </c>
      <c r="C170" s="159" t="s">
        <v>48</v>
      </c>
      <c r="D170" s="159" t="s">
        <v>13</v>
      </c>
      <c r="E170" s="224" t="s">
        <v>1342</v>
      </c>
      <c r="F170" s="159" t="s">
        <v>53</v>
      </c>
      <c r="G170" s="159" t="s">
        <v>316</v>
      </c>
      <c r="H170" s="159" t="s">
        <v>48</v>
      </c>
      <c r="I170" s="159" t="s">
        <v>13</v>
      </c>
      <c r="J170" s="224" t="str">
        <f>VLOOKUP(K170,'ЦСР 2017'!$A$1:$C$485,2,0)</f>
        <v>Основное мероприятие «Организация отлова и содержания безнадзорных животных, сбор трупов и их захоронение в установленном порядке»</v>
      </c>
      <c r="K170" s="5" t="str">
        <f t="shared" si="6"/>
        <v>04 3 03 00000</v>
      </c>
      <c r="L170" s="252"/>
      <c r="M170" s="5"/>
      <c r="O170" s="7"/>
    </row>
    <row r="171" spans="1:15" s="32" customFormat="1" ht="37.5">
      <c r="A171" s="14" t="s">
        <v>53</v>
      </c>
      <c r="B171" s="14" t="s">
        <v>316</v>
      </c>
      <c r="C171" s="256" t="s">
        <v>48</v>
      </c>
      <c r="D171" s="256">
        <v>77150</v>
      </c>
      <c r="E171" s="190" t="s">
        <v>1343</v>
      </c>
      <c r="F171" s="14" t="s">
        <v>53</v>
      </c>
      <c r="G171" s="14" t="s">
        <v>316</v>
      </c>
      <c r="H171" s="256" t="s">
        <v>48</v>
      </c>
      <c r="I171" s="256">
        <v>77150</v>
      </c>
      <c r="J171" s="190" t="str">
        <f>VLOOKUP(K171,'ЦСР 2017'!$A$1:$C$485,2,0)</f>
        <v>Организация проведения на территории города Ставрополя мероприятий по отлову и содержанию безнадзорных животных</v>
      </c>
      <c r="K171" s="5" t="str">
        <f t="shared" si="6"/>
        <v>04 3 03 77150</v>
      </c>
      <c r="L171" s="252"/>
      <c r="M171" s="5"/>
      <c r="O171" s="7"/>
    </row>
    <row r="172" spans="1:15" s="32" customFormat="1" ht="39.75" thickBot="1">
      <c r="A172" s="159" t="s">
        <v>53</v>
      </c>
      <c r="B172" s="159" t="s">
        <v>316</v>
      </c>
      <c r="C172" s="159" t="s">
        <v>53</v>
      </c>
      <c r="D172" s="159" t="s">
        <v>13</v>
      </c>
      <c r="E172" s="224" t="s">
        <v>1344</v>
      </c>
      <c r="F172" s="159" t="s">
        <v>53</v>
      </c>
      <c r="G172" s="159" t="s">
        <v>316</v>
      </c>
      <c r="H172" s="159" t="s">
        <v>53</v>
      </c>
      <c r="I172" s="159" t="s">
        <v>13</v>
      </c>
      <c r="J172" s="224" t="str">
        <f>VLOOKUP(K172,'ЦСР 2017'!$A$1:$C$485,2,0)</f>
        <v>Основное мероприятие «Благоустройство территории города Ставрополя»</v>
      </c>
      <c r="K172" s="5" t="str">
        <f t="shared" si="6"/>
        <v>04 3 04 00000</v>
      </c>
      <c r="L172" s="252"/>
      <c r="M172" s="5"/>
      <c r="O172" s="7"/>
    </row>
    <row r="173" spans="1:15" s="27" customFormat="1" ht="38.25" thickBot="1">
      <c r="A173" s="30" t="s">
        <v>53</v>
      </c>
      <c r="B173" s="30" t="s">
        <v>316</v>
      </c>
      <c r="C173" s="30" t="s">
        <v>53</v>
      </c>
      <c r="D173" s="30" t="s">
        <v>22</v>
      </c>
      <c r="E173" s="190" t="s">
        <v>34</v>
      </c>
      <c r="F173" s="30" t="s">
        <v>53</v>
      </c>
      <c r="G173" s="30" t="s">
        <v>316</v>
      </c>
      <c r="H173" s="30" t="s">
        <v>53</v>
      </c>
      <c r="I173" s="30" t="s">
        <v>22</v>
      </c>
      <c r="J173" s="190" t="str">
        <f>VLOOKUP(K173,'ЦСР 2017'!$A$1:$C$485,2,0)</f>
        <v>Расходы на обеспечение деятельности (оказание услуг) муниципальных учреждений</v>
      </c>
      <c r="K173" s="5" t="str">
        <f t="shared" si="6"/>
        <v>04 3 04 11010</v>
      </c>
      <c r="L173" s="252"/>
      <c r="M173" s="5"/>
      <c r="N173" s="32"/>
      <c r="O173" s="7"/>
    </row>
    <row r="174" spans="1:15" ht="19.5" thickBot="1">
      <c r="A174" s="30" t="s">
        <v>53</v>
      </c>
      <c r="B174" s="30" t="s">
        <v>316</v>
      </c>
      <c r="C174" s="30" t="s">
        <v>53</v>
      </c>
      <c r="D174" s="30" t="s">
        <v>472</v>
      </c>
      <c r="E174" s="265" t="s">
        <v>471</v>
      </c>
      <c r="F174" s="30" t="s">
        <v>53</v>
      </c>
      <c r="G174" s="30" t="s">
        <v>316</v>
      </c>
      <c r="H174" s="30" t="s">
        <v>53</v>
      </c>
      <c r="I174" s="30" t="s">
        <v>472</v>
      </c>
      <c r="J174" s="265" t="str">
        <f>VLOOKUP(K174,'ЦСР 2017'!$A$1:$C$485,2,0)</f>
        <v>Расходы на обеспечение уличного освещения территории города Ставрополя</v>
      </c>
      <c r="K174" s="5" t="str">
        <f t="shared" si="6"/>
        <v>04 3 04 20280</v>
      </c>
      <c r="N174" s="27"/>
      <c r="O174" s="7"/>
    </row>
    <row r="175" spans="1:15" ht="37.9" customHeight="1">
      <c r="A175" s="30" t="s">
        <v>53</v>
      </c>
      <c r="B175" s="30" t="s">
        <v>316</v>
      </c>
      <c r="C175" s="30" t="s">
        <v>53</v>
      </c>
      <c r="D175" s="30" t="s">
        <v>477</v>
      </c>
      <c r="E175" s="190" t="s">
        <v>476</v>
      </c>
      <c r="F175" s="30" t="s">
        <v>53</v>
      </c>
      <c r="G175" s="30" t="s">
        <v>316</v>
      </c>
      <c r="H175" s="30" t="s">
        <v>53</v>
      </c>
      <c r="I175" s="30" t="s">
        <v>477</v>
      </c>
      <c r="J175" s="190" t="str">
        <f>VLOOKUP(K175,'ЦСР 2017'!$A$1:$C$485,2,0)</f>
        <v>Расходы на прочие мероприятия по благоустройству территории города Ставрополя</v>
      </c>
      <c r="K175" s="5" t="str">
        <f t="shared" si="6"/>
        <v>04 3 04 20300</v>
      </c>
      <c r="O175" s="7"/>
    </row>
    <row r="176" spans="1:15" ht="37.5">
      <c r="A176" s="30" t="s">
        <v>53</v>
      </c>
      <c r="B176" s="30" t="s">
        <v>316</v>
      </c>
      <c r="C176" s="30" t="s">
        <v>53</v>
      </c>
      <c r="D176" s="30" t="s">
        <v>482</v>
      </c>
      <c r="E176" s="190" t="s">
        <v>481</v>
      </c>
      <c r="F176" s="30" t="s">
        <v>53</v>
      </c>
      <c r="G176" s="30" t="s">
        <v>316</v>
      </c>
      <c r="H176" s="30" t="s">
        <v>53</v>
      </c>
      <c r="I176" s="30" t="s">
        <v>482</v>
      </c>
      <c r="J176" s="190" t="str">
        <f>VLOOKUP(K176,'ЦСР 2017'!$A$1:$C$485,2,0)</f>
        <v>Расходы на проведение мероприятий по озеленению территории города Ставрополя</v>
      </c>
      <c r="K176" s="5" t="str">
        <f t="shared" ref="K176:K232" si="7">CONCATENATE(F176," ",G176," ",H176," ",I176)</f>
        <v>04 3 04 20780</v>
      </c>
      <c r="O176" s="7"/>
    </row>
    <row r="177" spans="1:15" ht="75">
      <c r="A177" s="30" t="s">
        <v>53</v>
      </c>
      <c r="B177" s="30" t="s">
        <v>316</v>
      </c>
      <c r="C177" s="30" t="s">
        <v>53</v>
      </c>
      <c r="D177" s="30" t="s">
        <v>487</v>
      </c>
      <c r="E177" s="190" t="s">
        <v>1345</v>
      </c>
      <c r="F177" s="30" t="s">
        <v>53</v>
      </c>
      <c r="G177" s="30" t="s">
        <v>316</v>
      </c>
      <c r="H177" s="30" t="s">
        <v>53</v>
      </c>
      <c r="I177" s="30" t="s">
        <v>487</v>
      </c>
      <c r="J177" s="190" t="str">
        <f>VLOOKUP(K177,'ЦСР 2017'!$A$1:$C$485,2,0)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v>
      </c>
      <c r="K177" s="5" t="str">
        <f t="shared" si="7"/>
        <v>04 3 04 20790</v>
      </c>
      <c r="O177" s="7"/>
    </row>
    <row r="178" spans="1:15" ht="75.75" thickBot="1">
      <c r="A178" s="258" t="s">
        <v>53</v>
      </c>
      <c r="B178" s="258" t="s">
        <v>316</v>
      </c>
      <c r="C178" s="258" t="s">
        <v>53</v>
      </c>
      <c r="D178" s="258" t="s">
        <v>492</v>
      </c>
      <c r="E178" s="190" t="s">
        <v>1346</v>
      </c>
      <c r="F178" s="258" t="s">
        <v>53</v>
      </c>
      <c r="G178" s="258" t="s">
        <v>316</v>
      </c>
      <c r="H178" s="258" t="s">
        <v>53</v>
      </c>
      <c r="I178" s="258" t="s">
        <v>492</v>
      </c>
      <c r="J178" s="190" t="str">
        <f>VLOOKUP(K178,'ЦСР 2017'!$A$1:$C$485,2,0)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K178" s="5" t="str">
        <f t="shared" si="7"/>
        <v>04 3 04 20800</v>
      </c>
      <c r="O178" s="7"/>
    </row>
    <row r="179" spans="1:15" s="27" customFormat="1" ht="75.75" thickBot="1">
      <c r="A179" s="30" t="s">
        <v>53</v>
      </c>
      <c r="B179" s="30" t="s">
        <v>316</v>
      </c>
      <c r="C179" s="30" t="s">
        <v>53</v>
      </c>
      <c r="D179" s="30" t="s">
        <v>1566</v>
      </c>
      <c r="E179" s="260" t="s">
        <v>1347</v>
      </c>
      <c r="F179" s="301"/>
      <c r="G179" s="301"/>
      <c r="H179" s="301"/>
      <c r="I179" s="301"/>
      <c r="J179" s="29" t="s">
        <v>1837</v>
      </c>
      <c r="K179" s="5" t="str">
        <f t="shared" si="7"/>
        <v xml:space="preserve">   </v>
      </c>
      <c r="L179" s="252"/>
      <c r="M179" s="5"/>
      <c r="N179" s="6"/>
      <c r="O179" s="7"/>
    </row>
    <row r="180" spans="1:15" s="27" customFormat="1" ht="38.25" thickBot="1">
      <c r="A180" s="30" t="s">
        <v>53</v>
      </c>
      <c r="B180" s="30" t="s">
        <v>316</v>
      </c>
      <c r="C180" s="30" t="s">
        <v>53</v>
      </c>
      <c r="D180" s="30" t="s">
        <v>482</v>
      </c>
      <c r="E180" s="190" t="s">
        <v>481</v>
      </c>
      <c r="F180" s="30" t="s">
        <v>53</v>
      </c>
      <c r="G180" s="30" t="s">
        <v>316</v>
      </c>
      <c r="H180" s="30" t="s">
        <v>53</v>
      </c>
      <c r="I180" s="30" t="s">
        <v>1859</v>
      </c>
      <c r="J180" s="190" t="str">
        <f>VLOOKUP(K180,'ЦСР 2017'!$A$1:$C$485,2,0)</f>
        <v>Расходы на проведение работ по уходу за зелеными насаждениями</v>
      </c>
      <c r="K180" s="5" t="str">
        <f t="shared" si="7"/>
        <v>04 3 04 21070</v>
      </c>
      <c r="L180" s="252"/>
      <c r="M180" s="5"/>
      <c r="N180" s="6"/>
      <c r="O180" s="7"/>
    </row>
    <row r="181" spans="1:15" s="27" customFormat="1" ht="75.75" thickBot="1">
      <c r="A181" s="258" t="s">
        <v>53</v>
      </c>
      <c r="B181" s="258" t="s">
        <v>316</v>
      </c>
      <c r="C181" s="258" t="s">
        <v>53</v>
      </c>
      <c r="D181" s="258" t="s">
        <v>492</v>
      </c>
      <c r="E181" s="190" t="s">
        <v>1346</v>
      </c>
      <c r="F181" s="30" t="s">
        <v>53</v>
      </c>
      <c r="G181" s="30" t="s">
        <v>316</v>
      </c>
      <c r="H181" s="30" t="s">
        <v>53</v>
      </c>
      <c r="I181" s="30" t="s">
        <v>1860</v>
      </c>
      <c r="J181" s="190" t="str">
        <f>VLOOKUP(K181,'ЦСР 2017'!$A$1:$C$485,2,0)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центральной части города Ставрополя</v>
      </c>
      <c r="K181" s="5" t="str">
        <f t="shared" si="7"/>
        <v>04 3 04 21080</v>
      </c>
      <c r="L181" s="252"/>
      <c r="M181" s="5"/>
      <c r="N181" s="6"/>
      <c r="O181" s="7"/>
    </row>
    <row r="182" spans="1:15" s="27" customFormat="1" ht="38.25" thickBot="1">
      <c r="A182" s="30"/>
      <c r="B182" s="30"/>
      <c r="C182" s="30"/>
      <c r="D182" s="30"/>
      <c r="E182" s="260" t="s">
        <v>1554</v>
      </c>
      <c r="F182" s="30" t="s">
        <v>53</v>
      </c>
      <c r="G182" s="30" t="s">
        <v>316</v>
      </c>
      <c r="H182" s="30" t="s">
        <v>53</v>
      </c>
      <c r="I182" s="30" t="s">
        <v>1861</v>
      </c>
      <c r="J182" s="260" t="str">
        <f>VLOOKUP(K182,'ЦСР 2017'!$A$1:$C$485,2,0)</f>
        <v>Расходы на формирование современной городской среды за счет средств местного бюджета</v>
      </c>
      <c r="K182" s="5" t="str">
        <f t="shared" si="7"/>
        <v>04 3 04 L5550</v>
      </c>
      <c r="L182" s="252"/>
      <c r="M182" s="5"/>
      <c r="N182" s="6"/>
      <c r="O182" s="7"/>
    </row>
    <row r="183" spans="1:15" s="27" customFormat="1" ht="46.15" customHeight="1" thickBot="1">
      <c r="A183" s="207" t="s">
        <v>62</v>
      </c>
      <c r="B183" s="207" t="s">
        <v>8</v>
      </c>
      <c r="C183" s="207" t="s">
        <v>12</v>
      </c>
      <c r="D183" s="207" t="s">
        <v>13</v>
      </c>
      <c r="E183" s="267" t="s">
        <v>495</v>
      </c>
      <c r="F183" s="207" t="s">
        <v>62</v>
      </c>
      <c r="G183" s="207" t="s">
        <v>8</v>
      </c>
      <c r="H183" s="207" t="s">
        <v>12</v>
      </c>
      <c r="I183" s="207" t="s">
        <v>13</v>
      </c>
      <c r="J183" s="267" t="str">
        <f>VLOOKUP(K183,'ЦСР 2017'!$A$1:$C$485,2,0)</f>
        <v>Муниципальная программа «Развитие градостроительства на территории города Ставрополя»</v>
      </c>
      <c r="K183" s="5" t="str">
        <f t="shared" si="7"/>
        <v>05 0 00 00000</v>
      </c>
      <c r="L183" s="252"/>
      <c r="M183" s="5"/>
      <c r="O183" s="7"/>
    </row>
    <row r="184" spans="1:15" s="27" customFormat="1" ht="18.600000000000001" customHeight="1" thickBot="1">
      <c r="A184" s="25" t="s">
        <v>62</v>
      </c>
      <c r="B184" s="25" t="s">
        <v>15</v>
      </c>
      <c r="C184" s="25" t="s">
        <v>12</v>
      </c>
      <c r="D184" s="25" t="s">
        <v>13</v>
      </c>
      <c r="E184" s="223" t="s">
        <v>498</v>
      </c>
      <c r="F184" s="25" t="s">
        <v>62</v>
      </c>
      <c r="G184" s="25" t="s">
        <v>105</v>
      </c>
      <c r="H184" s="25" t="s">
        <v>12</v>
      </c>
      <c r="I184" s="25" t="s">
        <v>13</v>
      </c>
      <c r="J184" s="223" t="str">
        <f>VLOOKUP(K184,'ЦСР 2017'!$A$1:$C$485,2,0)</f>
        <v>Расходы в рамках реализации муниципальной программы «Развитие градостроительства на территории города Ставрополя»</v>
      </c>
      <c r="K184" s="5" t="str">
        <f t="shared" si="7"/>
        <v>05 Б 00 00000</v>
      </c>
      <c r="L184" s="252"/>
      <c r="M184" s="5"/>
      <c r="O184" s="7"/>
    </row>
    <row r="185" spans="1:15" ht="78.75" thickBot="1">
      <c r="A185" s="159" t="s">
        <v>62</v>
      </c>
      <c r="B185" s="159" t="s">
        <v>15</v>
      </c>
      <c r="C185" s="159" t="s">
        <v>7</v>
      </c>
      <c r="D185" s="159" t="s">
        <v>13</v>
      </c>
      <c r="E185" s="224" t="s">
        <v>1349</v>
      </c>
      <c r="F185" s="159" t="s">
        <v>62</v>
      </c>
      <c r="G185" s="159" t="s">
        <v>105</v>
      </c>
      <c r="H185" s="159" t="s">
        <v>7</v>
      </c>
      <c r="I185" s="159" t="s">
        <v>13</v>
      </c>
      <c r="J185" s="224" t="str">
        <f>VLOOKUP(K185,'ЦСР 2017'!$A$1:$C$485,2,0)</f>
        <v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v>
      </c>
      <c r="K185" s="5" t="str">
        <f t="shared" si="7"/>
        <v>05 Б 01 00000</v>
      </c>
      <c r="N185" s="27"/>
      <c r="O185" s="7"/>
    </row>
    <row r="186" spans="1:15" ht="18" customHeight="1">
      <c r="A186" s="256" t="s">
        <v>62</v>
      </c>
      <c r="B186" s="256" t="s">
        <v>15</v>
      </c>
      <c r="C186" s="256" t="s">
        <v>7</v>
      </c>
      <c r="D186" s="256" t="s">
        <v>503</v>
      </c>
      <c r="E186" s="190" t="s">
        <v>502</v>
      </c>
      <c r="F186" s="256" t="s">
        <v>62</v>
      </c>
      <c r="G186" s="256" t="s">
        <v>105</v>
      </c>
      <c r="H186" s="256" t="s">
        <v>7</v>
      </c>
      <c r="I186" s="256" t="s">
        <v>503</v>
      </c>
      <c r="J186" s="190" t="str">
        <f>VLOOKUP(K186,'ЦСР 2017'!$A$1:$C$485,2,0)</f>
        <v>Расходы на подготовку документов территориального планирования города Ставрополя</v>
      </c>
      <c r="K186" s="5" t="str">
        <f t="shared" si="7"/>
        <v>05 Б 01 20390</v>
      </c>
      <c r="O186" s="7"/>
    </row>
    <row r="187" spans="1:15" ht="54" customHeight="1">
      <c r="A187" s="159" t="s">
        <v>62</v>
      </c>
      <c r="B187" s="159" t="s">
        <v>15</v>
      </c>
      <c r="C187" s="159" t="s">
        <v>37</v>
      </c>
      <c r="D187" s="159" t="s">
        <v>13</v>
      </c>
      <c r="E187" s="224" t="s">
        <v>1350</v>
      </c>
      <c r="F187" s="159" t="s">
        <v>62</v>
      </c>
      <c r="G187" s="159" t="s">
        <v>105</v>
      </c>
      <c r="H187" s="159" t="s">
        <v>37</v>
      </c>
      <c r="I187" s="159" t="s">
        <v>13</v>
      </c>
      <c r="J187" s="224" t="str">
        <f>VLOOKUP(K187,'ЦСР 2017'!$A$1:$C$485,2,0)</f>
        <v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v>
      </c>
      <c r="K187" s="5" t="str">
        <f t="shared" si="7"/>
        <v>05 Б 02 00000</v>
      </c>
      <c r="O187" s="7"/>
    </row>
    <row r="188" spans="1:15" ht="18" customHeight="1">
      <c r="A188" s="256" t="s">
        <v>62</v>
      </c>
      <c r="B188" s="256" t="s">
        <v>15</v>
      </c>
      <c r="C188" s="256" t="s">
        <v>37</v>
      </c>
      <c r="D188" s="256" t="s">
        <v>503</v>
      </c>
      <c r="E188" s="190" t="s">
        <v>502</v>
      </c>
      <c r="F188" s="256" t="s">
        <v>62</v>
      </c>
      <c r="G188" s="256" t="s">
        <v>105</v>
      </c>
      <c r="H188" s="256" t="s">
        <v>37</v>
      </c>
      <c r="I188" s="256" t="s">
        <v>503</v>
      </c>
      <c r="J188" s="190" t="str">
        <f>VLOOKUP(K188,'ЦСР 2017'!$A$1:$C$485,2,0)</f>
        <v>Расходы на подготовку документов территориального планирования</v>
      </c>
      <c r="K188" s="5" t="str">
        <f t="shared" si="7"/>
        <v>05 Б 02 20390</v>
      </c>
      <c r="O188" s="7"/>
    </row>
    <row r="189" spans="1:15" ht="45.6" customHeight="1">
      <c r="A189" s="9" t="s">
        <v>68</v>
      </c>
      <c r="B189" s="9" t="s">
        <v>8</v>
      </c>
      <c r="C189" s="9" t="s">
        <v>12</v>
      </c>
      <c r="D189" s="9" t="s">
        <v>13</v>
      </c>
      <c r="E189" s="136" t="s">
        <v>508</v>
      </c>
      <c r="F189" s="9" t="s">
        <v>68</v>
      </c>
      <c r="G189" s="9" t="s">
        <v>8</v>
      </c>
      <c r="H189" s="9" t="s">
        <v>12</v>
      </c>
      <c r="I189" s="9" t="s">
        <v>13</v>
      </c>
      <c r="J189" s="136" t="str">
        <f>VLOOKUP(K189,'ЦСР 2017'!$A$1:$C$485,2,0)</f>
        <v>Муниципальная программа «Обеспечение жильем молодых семей в городе Ставрополе»</v>
      </c>
      <c r="K189" s="5" t="str">
        <f t="shared" si="7"/>
        <v>06 0 00 00000</v>
      </c>
      <c r="O189" s="7"/>
    </row>
    <row r="190" spans="1:15" ht="78.75" customHeight="1">
      <c r="A190" s="25" t="s">
        <v>68</v>
      </c>
      <c r="B190" s="25" t="s">
        <v>15</v>
      </c>
      <c r="C190" s="25" t="s">
        <v>12</v>
      </c>
      <c r="D190" s="25" t="s">
        <v>13</v>
      </c>
      <c r="E190" s="223" t="s">
        <v>512</v>
      </c>
      <c r="F190" s="25" t="s">
        <v>68</v>
      </c>
      <c r="G190" s="25" t="s">
        <v>105</v>
      </c>
      <c r="H190" s="25" t="s">
        <v>12</v>
      </c>
      <c r="I190" s="25" t="s">
        <v>13</v>
      </c>
      <c r="J190" s="223" t="str">
        <f>VLOOKUP(K190,'ЦСР 2017'!$A$1:$C$485,2,0)</f>
        <v xml:space="preserve">Расходы в рамках реализации муниципальной программы «Обеспечение жильем молодых семей в городе Ставрополе»  </v>
      </c>
      <c r="K190" s="5" t="str">
        <f t="shared" si="7"/>
        <v>06 Б 00 00000</v>
      </c>
      <c r="O190" s="7"/>
    </row>
    <row r="191" spans="1:15" ht="39">
      <c r="A191" s="159" t="s">
        <v>68</v>
      </c>
      <c r="B191" s="159" t="s">
        <v>15</v>
      </c>
      <c r="C191" s="159" t="s">
        <v>7</v>
      </c>
      <c r="D191" s="159" t="s">
        <v>13</v>
      </c>
      <c r="E191" s="224" t="s">
        <v>1351</v>
      </c>
      <c r="F191" s="159" t="s">
        <v>68</v>
      </c>
      <c r="G191" s="159" t="s">
        <v>105</v>
      </c>
      <c r="H191" s="159" t="s">
        <v>7</v>
      </c>
      <c r="I191" s="159" t="s">
        <v>13</v>
      </c>
      <c r="J191" s="224" t="str">
        <f>VLOOKUP(K191,'ЦСР 2017'!$A$1:$C$485,2,0)</f>
        <v>Основное мероприятие «Предоставление молодым семьям социальных выплат»</v>
      </c>
      <c r="K191" s="5" t="str">
        <f t="shared" si="7"/>
        <v>06 Б 01 00000</v>
      </c>
      <c r="O191" s="7"/>
    </row>
    <row r="192" spans="1:15" ht="37.5">
      <c r="A192" s="256" t="s">
        <v>68</v>
      </c>
      <c r="B192" s="256" t="s">
        <v>15</v>
      </c>
      <c r="C192" s="256" t="s">
        <v>7</v>
      </c>
      <c r="D192" s="256" t="s">
        <v>1567</v>
      </c>
      <c r="E192" s="260" t="s">
        <v>1352</v>
      </c>
      <c r="F192" s="256"/>
      <c r="G192" s="256"/>
      <c r="H192" s="256"/>
      <c r="I192" s="256"/>
      <c r="J192" s="29" t="s">
        <v>1837</v>
      </c>
      <c r="K192" s="5" t="str">
        <f t="shared" si="7"/>
        <v xml:space="preserve">   </v>
      </c>
      <c r="O192" s="7"/>
    </row>
    <row r="193" spans="1:15" ht="38.25" thickBot="1">
      <c r="A193" s="256" t="s">
        <v>68</v>
      </c>
      <c r="B193" s="256" t="s">
        <v>15</v>
      </c>
      <c r="C193" s="256" t="s">
        <v>7</v>
      </c>
      <c r="D193" s="256" t="s">
        <v>1568</v>
      </c>
      <c r="E193" s="260" t="s">
        <v>517</v>
      </c>
      <c r="F193" s="73"/>
      <c r="G193" s="73"/>
      <c r="H193" s="73"/>
      <c r="I193" s="73"/>
      <c r="J193" s="29" t="s">
        <v>1837</v>
      </c>
      <c r="K193" s="5" t="str">
        <f t="shared" si="7"/>
        <v xml:space="preserve">   </v>
      </c>
      <c r="O193" s="7"/>
    </row>
    <row r="194" spans="1:15" s="48" customFormat="1" ht="57" thickBot="1">
      <c r="A194" s="256" t="s">
        <v>68</v>
      </c>
      <c r="B194" s="256" t="s">
        <v>15</v>
      </c>
      <c r="C194" s="256" t="s">
        <v>7</v>
      </c>
      <c r="D194" s="256" t="s">
        <v>1569</v>
      </c>
      <c r="E194" s="266" t="s">
        <v>517</v>
      </c>
      <c r="F194" s="256" t="s">
        <v>68</v>
      </c>
      <c r="G194" s="256" t="s">
        <v>105</v>
      </c>
      <c r="H194" s="256" t="s">
        <v>7</v>
      </c>
      <c r="I194" s="256" t="s">
        <v>1569</v>
      </c>
      <c r="J194" s="266" t="str">
        <f>VLOOKUP(K194,'ЦСР 2017'!$A$1:$C$485,2,0)</f>
        <v>Расходы на предоставление молодым семьям социальных выплат на приобретение жилого помещения или создание объекта индивидуального жилищного строительства</v>
      </c>
      <c r="K194" s="5" t="str">
        <f t="shared" si="7"/>
        <v>06 Б 01 L0200</v>
      </c>
      <c r="L194" s="252"/>
      <c r="M194" s="5"/>
      <c r="N194" s="27"/>
      <c r="O194" s="7"/>
    </row>
    <row r="195" spans="1:15" s="306" customFormat="1" ht="37.5">
      <c r="A195" s="25" t="s">
        <v>68</v>
      </c>
      <c r="B195" s="25" t="s">
        <v>94</v>
      </c>
      <c r="C195" s="25" t="s">
        <v>12</v>
      </c>
      <c r="D195" s="25" t="s">
        <v>13</v>
      </c>
      <c r="E195" s="232" t="s">
        <v>1356</v>
      </c>
      <c r="F195" s="25"/>
      <c r="G195" s="25"/>
      <c r="H195" s="25"/>
      <c r="I195" s="25"/>
      <c r="J195" s="500" t="s">
        <v>1873</v>
      </c>
      <c r="K195" s="5"/>
      <c r="L195" s="252"/>
      <c r="M195" s="5"/>
      <c r="N195" s="135"/>
      <c r="O195" s="7"/>
    </row>
    <row r="196" spans="1:15" s="306" customFormat="1" ht="58.5">
      <c r="A196" s="159" t="s">
        <v>68</v>
      </c>
      <c r="B196" s="159" t="s">
        <v>94</v>
      </c>
      <c r="C196" s="159" t="s">
        <v>7</v>
      </c>
      <c r="D196" s="159" t="s">
        <v>13</v>
      </c>
      <c r="E196" s="224" t="s">
        <v>522</v>
      </c>
      <c r="F196" s="159"/>
      <c r="G196" s="159"/>
      <c r="H196" s="159"/>
      <c r="I196" s="159"/>
      <c r="J196" s="501"/>
      <c r="K196" s="5"/>
      <c r="L196" s="252"/>
      <c r="M196" s="5"/>
      <c r="N196" s="135"/>
      <c r="O196" s="7"/>
    </row>
    <row r="197" spans="1:15" s="306" customFormat="1" ht="56.25">
      <c r="A197" s="30" t="s">
        <v>68</v>
      </c>
      <c r="B197" s="30" t="s">
        <v>94</v>
      </c>
      <c r="C197" s="30" t="s">
        <v>7</v>
      </c>
      <c r="D197" s="30" t="s">
        <v>1570</v>
      </c>
      <c r="E197" s="260" t="s">
        <v>1358</v>
      </c>
      <c r="F197" s="30"/>
      <c r="G197" s="30"/>
      <c r="H197" s="30"/>
      <c r="I197" s="30"/>
      <c r="J197" s="501"/>
      <c r="K197" s="5"/>
      <c r="L197" s="252"/>
      <c r="M197" s="5"/>
      <c r="N197" s="135"/>
      <c r="O197" s="7"/>
    </row>
    <row r="198" spans="1:15" s="306" customFormat="1" ht="37.5">
      <c r="A198" s="30" t="s">
        <v>68</v>
      </c>
      <c r="B198" s="30" t="s">
        <v>94</v>
      </c>
      <c r="C198" s="30" t="s">
        <v>7</v>
      </c>
      <c r="D198" s="30" t="s">
        <v>1571</v>
      </c>
      <c r="E198" s="260" t="s">
        <v>525</v>
      </c>
      <c r="F198" s="30"/>
      <c r="G198" s="30"/>
      <c r="H198" s="30"/>
      <c r="I198" s="30"/>
      <c r="J198" s="501"/>
      <c r="K198" s="5"/>
      <c r="L198" s="252"/>
      <c r="M198" s="5"/>
      <c r="N198" s="135"/>
      <c r="O198" s="7"/>
    </row>
    <row r="199" spans="1:15" s="306" customFormat="1" ht="37.5">
      <c r="A199" s="30" t="s">
        <v>68</v>
      </c>
      <c r="B199" s="30" t="s">
        <v>94</v>
      </c>
      <c r="C199" s="30" t="s">
        <v>7</v>
      </c>
      <c r="D199" s="30" t="s">
        <v>1572</v>
      </c>
      <c r="E199" s="260" t="s">
        <v>1362</v>
      </c>
      <c r="F199" s="30"/>
      <c r="G199" s="30"/>
      <c r="H199" s="30"/>
      <c r="I199" s="30"/>
      <c r="J199" s="501"/>
      <c r="K199" s="5"/>
      <c r="L199" s="252"/>
      <c r="M199" s="5"/>
      <c r="N199" s="135"/>
      <c r="O199" s="7"/>
    </row>
    <row r="200" spans="1:15" s="306" customFormat="1" ht="75">
      <c r="A200" s="30" t="s">
        <v>68</v>
      </c>
      <c r="B200" s="30" t="s">
        <v>94</v>
      </c>
      <c r="C200" s="30" t="s">
        <v>7</v>
      </c>
      <c r="D200" s="30" t="s">
        <v>1573</v>
      </c>
      <c r="E200" s="190" t="s">
        <v>1364</v>
      </c>
      <c r="F200" s="30"/>
      <c r="G200" s="30"/>
      <c r="H200" s="30"/>
      <c r="I200" s="30"/>
      <c r="J200" s="501"/>
      <c r="K200" s="5"/>
      <c r="L200" s="252"/>
      <c r="M200" s="5"/>
      <c r="N200" s="135"/>
      <c r="O200" s="7"/>
    </row>
    <row r="201" spans="1:15" s="306" customFormat="1" ht="37.5">
      <c r="A201" s="30" t="s">
        <v>68</v>
      </c>
      <c r="B201" s="30" t="s">
        <v>94</v>
      </c>
      <c r="C201" s="30" t="s">
        <v>7</v>
      </c>
      <c r="D201" s="30" t="s">
        <v>1574</v>
      </c>
      <c r="E201" s="260" t="s">
        <v>525</v>
      </c>
      <c r="F201" s="30"/>
      <c r="G201" s="30"/>
      <c r="H201" s="30"/>
      <c r="I201" s="30"/>
      <c r="J201" s="502"/>
      <c r="K201" s="5"/>
      <c r="L201" s="252"/>
      <c r="M201" s="5"/>
      <c r="N201" s="135"/>
      <c r="O201" s="7"/>
    </row>
    <row r="202" spans="1:15" s="49" customFormat="1" ht="45">
      <c r="A202" s="9" t="s">
        <v>73</v>
      </c>
      <c r="B202" s="9" t="s">
        <v>8</v>
      </c>
      <c r="C202" s="9" t="s">
        <v>12</v>
      </c>
      <c r="D202" s="9" t="s">
        <v>13</v>
      </c>
      <c r="E202" s="136" t="s">
        <v>527</v>
      </c>
      <c r="F202" s="9" t="s">
        <v>73</v>
      </c>
      <c r="G202" s="9" t="s">
        <v>8</v>
      </c>
      <c r="H202" s="9" t="s">
        <v>12</v>
      </c>
      <c r="I202" s="9" t="s">
        <v>13</v>
      </c>
      <c r="J202" s="136" t="str">
        <f>VLOOKUP(K202,'ЦСР 2017'!$A$1:$C$485,2,0)</f>
        <v>Муниципальная программа «Культура города Ставрополя»</v>
      </c>
      <c r="K202" s="5" t="str">
        <f t="shared" si="7"/>
        <v>07 0 00 00000</v>
      </c>
      <c r="L202" s="252"/>
      <c r="M202" s="5"/>
      <c r="N202" s="6"/>
      <c r="O202" s="7"/>
    </row>
    <row r="203" spans="1:15" s="49" customFormat="1" ht="52.15" customHeight="1">
      <c r="A203" s="25" t="s">
        <v>73</v>
      </c>
      <c r="B203" s="25" t="s">
        <v>15</v>
      </c>
      <c r="C203" s="25" t="s">
        <v>12</v>
      </c>
      <c r="D203" s="25" t="s">
        <v>13</v>
      </c>
      <c r="E203" s="223" t="s">
        <v>530</v>
      </c>
      <c r="F203" s="25" t="s">
        <v>73</v>
      </c>
      <c r="G203" s="25" t="s">
        <v>15</v>
      </c>
      <c r="H203" s="25" t="s">
        <v>12</v>
      </c>
      <c r="I203" s="25" t="s">
        <v>13</v>
      </c>
      <c r="J203" s="223" t="str">
        <f>VLOOKUP(K203,'ЦСР 2017'!$A$1:$C$485,2,0)</f>
        <v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v>
      </c>
      <c r="K203" s="5" t="str">
        <f t="shared" si="7"/>
        <v>07 1 00 00000</v>
      </c>
      <c r="L203" s="252"/>
      <c r="M203" s="5"/>
      <c r="N203" s="6"/>
      <c r="O203" s="7"/>
    </row>
    <row r="204" spans="1:15" s="49" customFormat="1" ht="97.5">
      <c r="A204" s="159" t="s">
        <v>73</v>
      </c>
      <c r="B204" s="159" t="s">
        <v>15</v>
      </c>
      <c r="C204" s="159" t="s">
        <v>7</v>
      </c>
      <c r="D204" s="159" t="s">
        <v>13</v>
      </c>
      <c r="E204" s="224" t="s">
        <v>1367</v>
      </c>
      <c r="F204" s="159" t="s">
        <v>73</v>
      </c>
      <c r="G204" s="159" t="s">
        <v>15</v>
      </c>
      <c r="H204" s="159" t="s">
        <v>7</v>
      </c>
      <c r="I204" s="159" t="s">
        <v>13</v>
      </c>
      <c r="J204" s="224" t="str">
        <f>VLOOKUP(K204,'ЦСР 2017'!$A$1:$C$485,2,0)</f>
        <v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v>
      </c>
      <c r="K204" s="5" t="str">
        <f t="shared" si="7"/>
        <v>07 1 01 00000</v>
      </c>
      <c r="L204" s="252"/>
      <c r="M204" s="5"/>
      <c r="N204" s="6"/>
      <c r="O204" s="7"/>
    </row>
    <row r="205" spans="1:15" s="49" customFormat="1" ht="18" customHeight="1">
      <c r="A205" s="256" t="s">
        <v>73</v>
      </c>
      <c r="B205" s="256" t="s">
        <v>15</v>
      </c>
      <c r="C205" s="256" t="s">
        <v>7</v>
      </c>
      <c r="D205" s="256" t="s">
        <v>535</v>
      </c>
      <c r="E205" s="260" t="s">
        <v>534</v>
      </c>
      <c r="F205" s="256" t="s">
        <v>73</v>
      </c>
      <c r="G205" s="256" t="s">
        <v>15</v>
      </c>
      <c r="H205" s="256" t="s">
        <v>7</v>
      </c>
      <c r="I205" s="256" t="s">
        <v>535</v>
      </c>
      <c r="J205" s="260" t="str">
        <f>VLOOKUP(K205,'ЦСР 2017'!$A$1:$C$485,2,0)</f>
        <v>Расходы на проведение культурно-массовых мероприятий в городе Ставрополе</v>
      </c>
      <c r="K205" s="5" t="str">
        <f t="shared" si="7"/>
        <v>07 1 01 20060</v>
      </c>
      <c r="L205" s="252"/>
      <c r="M205" s="5"/>
      <c r="N205" s="6"/>
      <c r="O205" s="7"/>
    </row>
    <row r="206" spans="1:15" s="49" customFormat="1" ht="36" customHeight="1">
      <c r="A206" s="256" t="s">
        <v>73</v>
      </c>
      <c r="B206" s="256" t="s">
        <v>15</v>
      </c>
      <c r="C206" s="256" t="s">
        <v>7</v>
      </c>
      <c r="D206" s="256" t="s">
        <v>537</v>
      </c>
      <c r="E206" s="260" t="s">
        <v>1368</v>
      </c>
      <c r="F206" s="256" t="s">
        <v>73</v>
      </c>
      <c r="G206" s="256" t="s">
        <v>15</v>
      </c>
      <c r="H206" s="256" t="s">
        <v>7</v>
      </c>
      <c r="I206" s="256" t="s">
        <v>537</v>
      </c>
      <c r="J206" s="260" t="str">
        <f>VLOOKUP(K206,'ЦСР 2017'!$A$1:$C$485,2,0)</f>
        <v>Расходы на размещение информационных баннеров на лайтбоксах на остановочных пунктах в городе Ставрополе</v>
      </c>
      <c r="K206" s="5" t="str">
        <f t="shared" si="7"/>
        <v>07 1 01 21130</v>
      </c>
      <c r="L206" s="252"/>
      <c r="M206" s="5"/>
      <c r="N206" s="6"/>
      <c r="O206" s="7"/>
    </row>
    <row r="207" spans="1:15" s="49" customFormat="1">
      <c r="A207" s="25" t="s">
        <v>73</v>
      </c>
      <c r="B207" s="25" t="s">
        <v>94</v>
      </c>
      <c r="C207" s="25" t="s">
        <v>12</v>
      </c>
      <c r="D207" s="25" t="s">
        <v>13</v>
      </c>
      <c r="E207" s="223" t="s">
        <v>540</v>
      </c>
      <c r="F207" s="25" t="s">
        <v>73</v>
      </c>
      <c r="G207" s="25" t="s">
        <v>94</v>
      </c>
      <c r="H207" s="25" t="s">
        <v>12</v>
      </c>
      <c r="I207" s="25" t="s">
        <v>13</v>
      </c>
      <c r="J207" s="223" t="str">
        <f>VLOOKUP(K207,'ЦСР 2017'!$A$1:$C$485,2,0)</f>
        <v>Подпрограмма «Развитие культуры города Ставрополя»</v>
      </c>
      <c r="K207" s="5" t="str">
        <f t="shared" si="7"/>
        <v>07 2 00 00000</v>
      </c>
      <c r="L207" s="252"/>
      <c r="M207" s="5"/>
      <c r="N207" s="6"/>
      <c r="O207" s="7"/>
    </row>
    <row r="208" spans="1:15" s="49" customFormat="1" ht="58.5">
      <c r="A208" s="159" t="s">
        <v>73</v>
      </c>
      <c r="B208" s="159" t="s">
        <v>94</v>
      </c>
      <c r="C208" s="159" t="s">
        <v>7</v>
      </c>
      <c r="D208" s="159" t="s">
        <v>13</v>
      </c>
      <c r="E208" s="224" t="s">
        <v>1369</v>
      </c>
      <c r="F208" s="159" t="s">
        <v>73</v>
      </c>
      <c r="G208" s="159" t="s">
        <v>94</v>
      </c>
      <c r="H208" s="159" t="s">
        <v>7</v>
      </c>
      <c r="I208" s="159" t="s">
        <v>13</v>
      </c>
      <c r="J208" s="224" t="str">
        <f>VLOOKUP(K208,'ЦСР 2017'!$A$1:$C$485,2,0)</f>
        <v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v>
      </c>
      <c r="K208" s="5" t="str">
        <f t="shared" si="7"/>
        <v>07 2 01 00000</v>
      </c>
      <c r="L208" s="252"/>
      <c r="M208" s="5"/>
      <c r="N208" s="6"/>
      <c r="O208" s="7"/>
    </row>
    <row r="209" spans="1:15" s="49" customFormat="1" ht="37.5">
      <c r="A209" s="256" t="s">
        <v>73</v>
      </c>
      <c r="B209" s="256" t="s">
        <v>94</v>
      </c>
      <c r="C209" s="256" t="s">
        <v>7</v>
      </c>
      <c r="D209" s="30" t="s">
        <v>22</v>
      </c>
      <c r="E209" s="260" t="s">
        <v>34</v>
      </c>
      <c r="F209" s="256" t="s">
        <v>73</v>
      </c>
      <c r="G209" s="256" t="s">
        <v>94</v>
      </c>
      <c r="H209" s="256" t="s">
        <v>7</v>
      </c>
      <c r="I209" s="30" t="s">
        <v>22</v>
      </c>
      <c r="J209" s="260" t="str">
        <f>VLOOKUP(K209,'ЦСР 2017'!$A$1:$C$485,2,0)</f>
        <v>Расходы на обеспечение деятельности (оказание услуг) муниципальных учреждений</v>
      </c>
      <c r="K209" s="5" t="str">
        <f t="shared" si="7"/>
        <v>07 2 01 11010</v>
      </c>
      <c r="L209" s="252"/>
      <c r="M209" s="5"/>
      <c r="N209" s="6"/>
      <c r="O209" s="7"/>
    </row>
    <row r="210" spans="1:15" s="49" customFormat="1" ht="56.25">
      <c r="A210" s="256" t="s">
        <v>73</v>
      </c>
      <c r="B210" s="256" t="s">
        <v>94</v>
      </c>
      <c r="C210" s="256" t="s">
        <v>7</v>
      </c>
      <c r="D210" s="30" t="s">
        <v>1539</v>
      </c>
      <c r="E210" s="190" t="s">
        <v>1238</v>
      </c>
      <c r="F210" s="73"/>
      <c r="G210" s="73"/>
      <c r="H210" s="73"/>
      <c r="I210" s="301"/>
      <c r="J210" s="29" t="s">
        <v>1837</v>
      </c>
      <c r="K210" s="5" t="str">
        <f t="shared" si="7"/>
        <v xml:space="preserve">   </v>
      </c>
      <c r="L210" s="252"/>
      <c r="M210" s="5"/>
      <c r="N210" s="6"/>
      <c r="O210" s="7"/>
    </row>
    <row r="211" spans="1:15" s="49" customFormat="1" ht="37.5">
      <c r="A211" s="256" t="s">
        <v>73</v>
      </c>
      <c r="B211" s="256" t="s">
        <v>94</v>
      </c>
      <c r="C211" s="256" t="s">
        <v>7</v>
      </c>
      <c r="D211" s="30" t="s">
        <v>1536</v>
      </c>
      <c r="E211" s="190" t="s">
        <v>1232</v>
      </c>
      <c r="F211" s="256" t="s">
        <v>73</v>
      </c>
      <c r="G211" s="256" t="s">
        <v>94</v>
      </c>
      <c r="H211" s="256" t="s">
        <v>7</v>
      </c>
      <c r="I211" s="30" t="s">
        <v>1536</v>
      </c>
      <c r="J211" s="190" t="str">
        <f>VLOOKUP(K211,'ЦСР 2017'!$A$1:$C$485,2,0)</f>
        <v>Расходы на обеспечение выплаты работникам муниципальных учреждений минимального размера оплаты труда</v>
      </c>
      <c r="K211" s="5" t="str">
        <f t="shared" si="7"/>
        <v>07 2 01 77250</v>
      </c>
      <c r="L211" s="252"/>
      <c r="M211" s="5"/>
      <c r="N211" s="6"/>
      <c r="O211" s="7"/>
    </row>
    <row r="212" spans="1:15" s="49" customFormat="1" ht="56.25">
      <c r="A212" s="256" t="s">
        <v>73</v>
      </c>
      <c r="B212" s="256" t="s">
        <v>94</v>
      </c>
      <c r="C212" s="256" t="s">
        <v>7</v>
      </c>
      <c r="D212" s="30" t="s">
        <v>1540</v>
      </c>
      <c r="E212" s="190" t="s">
        <v>1241</v>
      </c>
      <c r="F212" s="73"/>
      <c r="G212" s="73"/>
      <c r="H212" s="73"/>
      <c r="I212" s="301"/>
      <c r="J212" s="29" t="s">
        <v>1837</v>
      </c>
      <c r="K212" s="5" t="str">
        <f t="shared" si="7"/>
        <v xml:space="preserve">   </v>
      </c>
      <c r="L212" s="252"/>
      <c r="M212" s="5"/>
      <c r="N212" s="6"/>
      <c r="O212" s="7"/>
    </row>
    <row r="213" spans="1:15" s="49" customFormat="1" ht="39">
      <c r="A213" s="159" t="s">
        <v>73</v>
      </c>
      <c r="B213" s="159" t="s">
        <v>94</v>
      </c>
      <c r="C213" s="159" t="s">
        <v>37</v>
      </c>
      <c r="D213" s="159" t="s">
        <v>13</v>
      </c>
      <c r="E213" s="224" t="s">
        <v>1373</v>
      </c>
      <c r="F213" s="159" t="s">
        <v>73</v>
      </c>
      <c r="G213" s="159" t="s">
        <v>94</v>
      </c>
      <c r="H213" s="159" t="s">
        <v>37</v>
      </c>
      <c r="I213" s="159" t="s">
        <v>13</v>
      </c>
      <c r="J213" s="224" t="str">
        <f>VLOOKUP(K213,'ЦСР 2017'!$A$1:$C$485,2,0)</f>
        <v>Основное мероприятие «Обеспечение деятельности муниципальных учреждений  культурно-досугового типа»</v>
      </c>
      <c r="K213" s="5" t="str">
        <f t="shared" si="7"/>
        <v>07 2 02 00000</v>
      </c>
      <c r="L213" s="252"/>
      <c r="M213" s="5"/>
      <c r="N213" s="6"/>
      <c r="O213" s="7"/>
    </row>
    <row r="214" spans="1:15" s="49" customFormat="1" ht="36" customHeight="1">
      <c r="A214" s="256" t="s">
        <v>73</v>
      </c>
      <c r="B214" s="256" t="s">
        <v>94</v>
      </c>
      <c r="C214" s="256" t="s">
        <v>37</v>
      </c>
      <c r="D214" s="30" t="s">
        <v>22</v>
      </c>
      <c r="E214" s="260" t="s">
        <v>34</v>
      </c>
      <c r="F214" s="256" t="s">
        <v>73</v>
      </c>
      <c r="G214" s="256" t="s">
        <v>94</v>
      </c>
      <c r="H214" s="256" t="s">
        <v>37</v>
      </c>
      <c r="I214" s="30" t="s">
        <v>22</v>
      </c>
      <c r="J214" s="260" t="str">
        <f>VLOOKUP(K214,'ЦСР 2017'!$A$1:$C$485,2,0)</f>
        <v>Расходы на обеспечение деятельности (оказание услуг) муниципальных учреждений</v>
      </c>
      <c r="K214" s="5" t="str">
        <f t="shared" si="7"/>
        <v>07 2 02 11010</v>
      </c>
      <c r="L214" s="252"/>
      <c r="M214" s="5"/>
      <c r="N214" s="6"/>
      <c r="O214" s="7"/>
    </row>
    <row r="215" spans="1:15" s="49" customFormat="1" ht="39">
      <c r="A215" s="159" t="s">
        <v>73</v>
      </c>
      <c r="B215" s="159" t="s">
        <v>94</v>
      </c>
      <c r="C215" s="159" t="s">
        <v>48</v>
      </c>
      <c r="D215" s="159" t="s">
        <v>13</v>
      </c>
      <c r="E215" s="224" t="s">
        <v>1374</v>
      </c>
      <c r="F215" s="159" t="s">
        <v>73</v>
      </c>
      <c r="G215" s="159" t="s">
        <v>94</v>
      </c>
      <c r="H215" s="159" t="s">
        <v>48</v>
      </c>
      <c r="I215" s="159" t="s">
        <v>13</v>
      </c>
      <c r="J215" s="224" t="str">
        <f>VLOOKUP(K215,'ЦСР 2017'!$A$1:$C$485,2,0)</f>
        <v>Основное мероприятие «Обеспечение деятельности муниципальных учреждений, осуществляющих музейное дело»</v>
      </c>
      <c r="K215" s="5" t="str">
        <f t="shared" si="7"/>
        <v>07 2 03 00000</v>
      </c>
      <c r="L215" s="252"/>
      <c r="M215" s="5"/>
      <c r="N215" s="6"/>
      <c r="O215" s="7"/>
    </row>
    <row r="216" spans="1:15" s="49" customFormat="1" ht="37.5">
      <c r="A216" s="256" t="s">
        <v>73</v>
      </c>
      <c r="B216" s="256" t="s">
        <v>94</v>
      </c>
      <c r="C216" s="256" t="s">
        <v>48</v>
      </c>
      <c r="D216" s="30" t="s">
        <v>22</v>
      </c>
      <c r="E216" s="260" t="s">
        <v>34</v>
      </c>
      <c r="F216" s="256" t="s">
        <v>73</v>
      </c>
      <c r="G216" s="256" t="s">
        <v>94</v>
      </c>
      <c r="H216" s="256" t="s">
        <v>48</v>
      </c>
      <c r="I216" s="30" t="s">
        <v>22</v>
      </c>
      <c r="J216" s="260" t="str">
        <f>VLOOKUP(K216,'ЦСР 2017'!$A$1:$C$485,2,0)</f>
        <v>Расходы на обеспечение деятельности (оказание услуг) муниципальных учреждений</v>
      </c>
      <c r="K216" s="5" t="str">
        <f t="shared" si="7"/>
        <v>07 2 03 11010</v>
      </c>
      <c r="L216" s="252"/>
      <c r="M216" s="5"/>
      <c r="N216" s="6"/>
      <c r="O216" s="7"/>
    </row>
    <row r="217" spans="1:15" s="49" customFormat="1" ht="39">
      <c r="A217" s="159" t="s">
        <v>73</v>
      </c>
      <c r="B217" s="159" t="s">
        <v>94</v>
      </c>
      <c r="C217" s="159" t="s">
        <v>53</v>
      </c>
      <c r="D217" s="159" t="s">
        <v>13</v>
      </c>
      <c r="E217" s="224" t="s">
        <v>1375</v>
      </c>
      <c r="F217" s="159" t="s">
        <v>73</v>
      </c>
      <c r="G217" s="159" t="s">
        <v>94</v>
      </c>
      <c r="H217" s="159" t="s">
        <v>53</v>
      </c>
      <c r="I217" s="159" t="s">
        <v>13</v>
      </c>
      <c r="J217" s="224" t="str">
        <f>VLOOKUP(K217,'ЦСР 2017'!$A$1:$C$485,2,0)</f>
        <v>Основное мероприятие «Обеспечение деятельности муниципальных учреждений, осуществляющих библиотечное обслуживание»</v>
      </c>
      <c r="K217" s="5" t="str">
        <f t="shared" si="7"/>
        <v>07 2 04 00000</v>
      </c>
      <c r="L217" s="252"/>
      <c r="M217" s="5"/>
      <c r="N217" s="6"/>
      <c r="O217" s="7"/>
    </row>
    <row r="218" spans="1:15" s="49" customFormat="1" ht="37.5">
      <c r="A218" s="256" t="s">
        <v>73</v>
      </c>
      <c r="B218" s="256" t="s">
        <v>94</v>
      </c>
      <c r="C218" s="256" t="s">
        <v>53</v>
      </c>
      <c r="D218" s="30" t="s">
        <v>22</v>
      </c>
      <c r="E218" s="260" t="s">
        <v>34</v>
      </c>
      <c r="F218" s="256" t="s">
        <v>73</v>
      </c>
      <c r="G218" s="256" t="s">
        <v>94</v>
      </c>
      <c r="H218" s="256" t="s">
        <v>53</v>
      </c>
      <c r="I218" s="30" t="s">
        <v>22</v>
      </c>
      <c r="J218" s="260" t="str">
        <f>VLOOKUP(K218,'ЦСР 2017'!$A$1:$C$485,2,0)</f>
        <v>Расходы на обеспечение деятельности (оказание услуг) муниципальных учреждений</v>
      </c>
      <c r="K218" s="5" t="str">
        <f t="shared" si="7"/>
        <v>07 2 04 11010</v>
      </c>
      <c r="L218" s="252"/>
      <c r="M218" s="5"/>
      <c r="N218" s="6"/>
      <c r="O218" s="7"/>
    </row>
    <row r="219" spans="1:15" s="49" customFormat="1" ht="37.5">
      <c r="A219" s="256" t="s">
        <v>73</v>
      </c>
      <c r="B219" s="256" t="s">
        <v>94</v>
      </c>
      <c r="C219" s="256" t="s">
        <v>53</v>
      </c>
      <c r="D219" s="30" t="s">
        <v>1575</v>
      </c>
      <c r="E219" s="260" t="s">
        <v>1376</v>
      </c>
      <c r="F219" s="73"/>
      <c r="G219" s="73"/>
      <c r="H219" s="73"/>
      <c r="I219" s="301"/>
      <c r="J219" s="29" t="s">
        <v>1837</v>
      </c>
      <c r="K219" s="5" t="str">
        <f t="shared" si="7"/>
        <v xml:space="preserve">   </v>
      </c>
      <c r="L219" s="252"/>
      <c r="M219" s="5"/>
      <c r="N219" s="6"/>
      <c r="O219" s="7"/>
    </row>
    <row r="220" spans="1:15" s="49" customFormat="1" ht="37.5">
      <c r="A220" s="256" t="s">
        <v>73</v>
      </c>
      <c r="B220" s="256" t="s">
        <v>94</v>
      </c>
      <c r="C220" s="256" t="s">
        <v>53</v>
      </c>
      <c r="D220" s="30" t="s">
        <v>1576</v>
      </c>
      <c r="E220" s="260" t="s">
        <v>1378</v>
      </c>
      <c r="F220" s="73"/>
      <c r="G220" s="73"/>
      <c r="H220" s="73"/>
      <c r="I220" s="301"/>
      <c r="J220" s="29" t="s">
        <v>1837</v>
      </c>
      <c r="K220" s="5" t="str">
        <f t="shared" si="7"/>
        <v xml:space="preserve">   </v>
      </c>
      <c r="L220" s="252"/>
      <c r="M220" s="5"/>
      <c r="N220" s="6"/>
      <c r="O220" s="7"/>
    </row>
    <row r="221" spans="1:15" s="49" customFormat="1" ht="37.5">
      <c r="A221" s="256" t="s">
        <v>73</v>
      </c>
      <c r="B221" s="256" t="s">
        <v>94</v>
      </c>
      <c r="C221" s="256" t="s">
        <v>53</v>
      </c>
      <c r="D221" s="30" t="s">
        <v>22</v>
      </c>
      <c r="E221" s="260" t="s">
        <v>34</v>
      </c>
      <c r="F221" s="256" t="s">
        <v>73</v>
      </c>
      <c r="G221" s="256" t="s">
        <v>94</v>
      </c>
      <c r="H221" s="256" t="s">
        <v>53</v>
      </c>
      <c r="I221" s="30" t="s">
        <v>1862</v>
      </c>
      <c r="J221" s="260" t="str">
        <f>VLOOKUP(K221,'ЦСР 2017'!$A$1:$C$485,2,0)</f>
        <v>Расходы на комплектование книжных фондов библиотек муниципальных образований за счет средств местного бюджета</v>
      </c>
      <c r="K221" s="5" t="str">
        <f t="shared" si="7"/>
        <v>07 2 04 L5194</v>
      </c>
      <c r="L221" s="252"/>
      <c r="M221" s="5"/>
      <c r="N221" s="6"/>
      <c r="O221" s="7"/>
    </row>
    <row r="222" spans="1:15" s="49" customFormat="1" ht="60.6" customHeight="1">
      <c r="A222" s="159" t="s">
        <v>73</v>
      </c>
      <c r="B222" s="159" t="s">
        <v>94</v>
      </c>
      <c r="C222" s="159" t="s">
        <v>62</v>
      </c>
      <c r="D222" s="159" t="s">
        <v>13</v>
      </c>
      <c r="E222" s="224" t="s">
        <v>1380</v>
      </c>
      <c r="F222" s="159" t="s">
        <v>73</v>
      </c>
      <c r="G222" s="159" t="s">
        <v>94</v>
      </c>
      <c r="H222" s="159" t="s">
        <v>62</v>
      </c>
      <c r="I222" s="159" t="s">
        <v>13</v>
      </c>
      <c r="J222" s="224" t="str">
        <f>VLOOKUP(K222,'ЦСР 2017'!$A$1:$C$485,2,0)</f>
        <v>Основное мероприятие «Обеспечение деятельности муниципальных учреждений, осуществляющих театрально-концертную деятельность»</v>
      </c>
      <c r="K222" s="5" t="str">
        <f t="shared" si="7"/>
        <v>07 2 05 00000</v>
      </c>
      <c r="L222" s="252"/>
      <c r="M222" s="5"/>
      <c r="N222" s="6"/>
      <c r="O222" s="7"/>
    </row>
    <row r="223" spans="1:15" s="49" customFormat="1" ht="36" customHeight="1">
      <c r="A223" s="256" t="s">
        <v>73</v>
      </c>
      <c r="B223" s="256" t="s">
        <v>94</v>
      </c>
      <c r="C223" s="256" t="s">
        <v>62</v>
      </c>
      <c r="D223" s="30" t="s">
        <v>22</v>
      </c>
      <c r="E223" s="260" t="s">
        <v>34</v>
      </c>
      <c r="F223" s="256" t="s">
        <v>73</v>
      </c>
      <c r="G223" s="256" t="s">
        <v>94</v>
      </c>
      <c r="H223" s="256" t="s">
        <v>62</v>
      </c>
      <c r="I223" s="30" t="s">
        <v>22</v>
      </c>
      <c r="J223" s="260" t="str">
        <f>VLOOKUP(K223,'ЦСР 2017'!$A$1:$C$485,2,0)</f>
        <v>Расходы на обеспечение деятельности (оказание услуг) муниципальных учреждений</v>
      </c>
      <c r="K223" s="5" t="str">
        <f t="shared" si="7"/>
        <v>07 2 05 11010</v>
      </c>
      <c r="L223" s="252"/>
      <c r="M223" s="5"/>
      <c r="N223" s="6"/>
      <c r="O223" s="7"/>
    </row>
    <row r="224" spans="1:15" s="49" customFormat="1" ht="58.5">
      <c r="A224" s="159" t="s">
        <v>73</v>
      </c>
      <c r="B224" s="159" t="s">
        <v>94</v>
      </c>
      <c r="C224" s="159" t="s">
        <v>68</v>
      </c>
      <c r="D224" s="159" t="s">
        <v>13</v>
      </c>
      <c r="E224" s="224" t="s">
        <v>1381</v>
      </c>
      <c r="F224" s="159" t="s">
        <v>73</v>
      </c>
      <c r="G224" s="159" t="s">
        <v>94</v>
      </c>
      <c r="H224" s="159" t="s">
        <v>68</v>
      </c>
      <c r="I224" s="159" t="s">
        <v>13</v>
      </c>
      <c r="J224" s="224" t="str">
        <f>VLOOKUP(K224,'ЦСР 2017'!$A$1:$C$485,2,0)</f>
        <v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v>
      </c>
      <c r="K224" s="5" t="str">
        <f t="shared" si="7"/>
        <v>07 2 06 00000</v>
      </c>
      <c r="L224" s="252"/>
      <c r="M224" s="5"/>
      <c r="N224" s="6"/>
      <c r="O224" s="7"/>
    </row>
    <row r="225" spans="1:15" s="49" customFormat="1" ht="36" customHeight="1">
      <c r="A225" s="256" t="s">
        <v>73</v>
      </c>
      <c r="B225" s="256" t="s">
        <v>94</v>
      </c>
      <c r="C225" s="256" t="s">
        <v>68</v>
      </c>
      <c r="D225" s="256" t="s">
        <v>570</v>
      </c>
      <c r="E225" s="260" t="s">
        <v>569</v>
      </c>
      <c r="F225" s="256" t="s">
        <v>73</v>
      </c>
      <c r="G225" s="256" t="s">
        <v>94</v>
      </c>
      <c r="H225" s="256" t="s">
        <v>68</v>
      </c>
      <c r="I225" s="256" t="s">
        <v>570</v>
      </c>
      <c r="J225" s="260" t="str">
        <f>VLOOKUP(K225,'ЦСР 2017'!$A$1:$C$485,2,0)</f>
        <v>Расходы на реализацию мероприятий, направленных на сохранение историко-культурного наследия города Ставрополя</v>
      </c>
      <c r="K225" s="5" t="str">
        <f t="shared" si="7"/>
        <v>07 2 06 20400</v>
      </c>
      <c r="L225" s="252"/>
      <c r="M225" s="5"/>
      <c r="N225" s="6"/>
      <c r="O225" s="7"/>
    </row>
    <row r="226" spans="1:15" s="49" customFormat="1" ht="117">
      <c r="A226" s="159" t="s">
        <v>73</v>
      </c>
      <c r="B226" s="159" t="s">
        <v>94</v>
      </c>
      <c r="C226" s="159" t="s">
        <v>93</v>
      </c>
      <c r="D226" s="159" t="s">
        <v>13</v>
      </c>
      <c r="E226" s="224" t="s">
        <v>1383</v>
      </c>
      <c r="F226" s="159" t="s">
        <v>73</v>
      </c>
      <c r="G226" s="159" t="s">
        <v>94</v>
      </c>
      <c r="H226" s="159" t="s">
        <v>93</v>
      </c>
      <c r="I226" s="159" t="s">
        <v>13</v>
      </c>
      <c r="J226" s="224" t="str">
        <f>VLOOKUP(K226,'ЦСР 2017'!$A$1:$C$485,2,0)</f>
        <v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v>
      </c>
      <c r="K226" s="5" t="str">
        <f t="shared" si="7"/>
        <v>07 2 08 00000</v>
      </c>
      <c r="L226" s="252"/>
      <c r="M226" s="5"/>
      <c r="N226" s="6"/>
      <c r="O226" s="7"/>
    </row>
    <row r="227" spans="1:15" s="49" customFormat="1" ht="90" customHeight="1">
      <c r="A227" s="256" t="s">
        <v>73</v>
      </c>
      <c r="B227" s="256" t="s">
        <v>94</v>
      </c>
      <c r="C227" s="256" t="s">
        <v>93</v>
      </c>
      <c r="D227" s="256" t="s">
        <v>578</v>
      </c>
      <c r="E227" s="260" t="s">
        <v>1384</v>
      </c>
      <c r="F227" s="256" t="s">
        <v>73</v>
      </c>
      <c r="G227" s="256" t="s">
        <v>94</v>
      </c>
      <c r="H227" s="256" t="s">
        <v>93</v>
      </c>
      <c r="I227" s="256" t="s">
        <v>578</v>
      </c>
      <c r="J227" s="260" t="str">
        <f>VLOOKUP(K227,'ЦСР 2017'!$A$1:$C$485,2,0)</f>
        <v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v>
      </c>
      <c r="K227" s="5" t="str">
        <f t="shared" si="7"/>
        <v>07 2 08 21230</v>
      </c>
      <c r="L227" s="252"/>
      <c r="M227" s="5"/>
      <c r="N227" s="6"/>
      <c r="O227" s="7"/>
    </row>
    <row r="228" spans="1:15" s="49" customFormat="1" ht="39">
      <c r="A228" s="159" t="s">
        <v>73</v>
      </c>
      <c r="B228" s="159" t="s">
        <v>94</v>
      </c>
      <c r="C228" s="159" t="s">
        <v>580</v>
      </c>
      <c r="D228" s="159" t="s">
        <v>13</v>
      </c>
      <c r="E228" s="224" t="s">
        <v>1385</v>
      </c>
      <c r="F228" s="159" t="s">
        <v>73</v>
      </c>
      <c r="G228" s="159" t="s">
        <v>94</v>
      </c>
      <c r="H228" s="159" t="s">
        <v>580</v>
      </c>
      <c r="I228" s="159" t="s">
        <v>13</v>
      </c>
      <c r="J228" s="224" t="str">
        <f>VLOOKUP(K228,'ЦСР 2017'!$A$1:$C$485,2,0)</f>
        <v>Основное мероприятие «Модернизация материально-технической базы муниципальных учреждений отрасли «Культура» города Ставрополя»</v>
      </c>
      <c r="K228" s="5" t="str">
        <f t="shared" si="7"/>
        <v>07 2 09 00000</v>
      </c>
      <c r="L228" s="252"/>
      <c r="M228" s="5"/>
      <c r="N228" s="6"/>
      <c r="O228" s="7"/>
    </row>
    <row r="229" spans="1:15" s="49" customFormat="1" ht="36" customHeight="1">
      <c r="A229" s="256" t="s">
        <v>73</v>
      </c>
      <c r="B229" s="256" t="s">
        <v>94</v>
      </c>
      <c r="C229" s="256" t="s">
        <v>580</v>
      </c>
      <c r="D229" s="256" t="s">
        <v>1577</v>
      </c>
      <c r="E229" s="260" t="s">
        <v>1386</v>
      </c>
      <c r="F229" s="256" t="s">
        <v>73</v>
      </c>
      <c r="G229" s="256" t="s">
        <v>94</v>
      </c>
      <c r="H229" s="256" t="s">
        <v>580</v>
      </c>
      <c r="I229" s="256" t="s">
        <v>1577</v>
      </c>
      <c r="J229" s="260" t="str">
        <f>VLOOKUP(K229,'ЦСР 2017'!$A$1:$C$485,2,0)</f>
        <v>Расходы на модернизацию материально-технической базы муниципальных учреждений отрасли «Культура» города Ставрополя</v>
      </c>
      <c r="K229" s="5" t="str">
        <f t="shared" si="7"/>
        <v>07 2 09 21280</v>
      </c>
      <c r="L229" s="252"/>
      <c r="M229" s="5"/>
      <c r="N229" s="6"/>
      <c r="O229" s="7"/>
    </row>
    <row r="230" spans="1:15" s="49" customFormat="1" ht="97.5">
      <c r="A230" s="159" t="s">
        <v>73</v>
      </c>
      <c r="B230" s="159" t="s">
        <v>94</v>
      </c>
      <c r="C230" s="159" t="s">
        <v>652</v>
      </c>
      <c r="D230" s="159" t="s">
        <v>13</v>
      </c>
      <c r="E230" s="224" t="s">
        <v>1388</v>
      </c>
      <c r="F230" s="303"/>
      <c r="G230" s="303"/>
      <c r="H230" s="303"/>
      <c r="I230" s="303"/>
      <c r="J230" s="224"/>
      <c r="K230" s="5" t="str">
        <f t="shared" si="7"/>
        <v xml:space="preserve">   </v>
      </c>
      <c r="L230" s="252"/>
      <c r="M230" s="5"/>
      <c r="N230" s="6"/>
      <c r="O230" s="7"/>
    </row>
    <row r="231" spans="1:15" s="49" customFormat="1" ht="72" customHeight="1">
      <c r="A231" s="256" t="s">
        <v>73</v>
      </c>
      <c r="B231" s="256" t="s">
        <v>94</v>
      </c>
      <c r="C231" s="256" t="s">
        <v>652</v>
      </c>
      <c r="D231" s="256" t="s">
        <v>1578</v>
      </c>
      <c r="E231" s="190" t="s">
        <v>1390</v>
      </c>
      <c r="F231" s="73"/>
      <c r="G231" s="73"/>
      <c r="H231" s="73"/>
      <c r="I231" s="73"/>
      <c r="J231" s="29" t="s">
        <v>1837</v>
      </c>
      <c r="K231" s="5" t="str">
        <f t="shared" si="7"/>
        <v xml:space="preserve">   </v>
      </c>
      <c r="L231" s="252"/>
      <c r="M231" s="5"/>
      <c r="N231" s="6"/>
      <c r="O231" s="7"/>
    </row>
    <row r="232" spans="1:15" s="49" customFormat="1" ht="36" customHeight="1">
      <c r="A232" s="256" t="s">
        <v>73</v>
      </c>
      <c r="B232" s="256" t="s">
        <v>94</v>
      </c>
      <c r="C232" s="256" t="s">
        <v>652</v>
      </c>
      <c r="D232" s="256" t="s">
        <v>1579</v>
      </c>
      <c r="E232" s="190" t="s">
        <v>1392</v>
      </c>
      <c r="F232" s="73"/>
      <c r="G232" s="73"/>
      <c r="H232" s="73"/>
      <c r="I232" s="73"/>
      <c r="J232" s="29" t="s">
        <v>1837</v>
      </c>
      <c r="K232" s="5" t="str">
        <f t="shared" si="7"/>
        <v xml:space="preserve">   </v>
      </c>
      <c r="L232" s="252"/>
      <c r="M232" s="5"/>
      <c r="N232" s="6"/>
      <c r="O232" s="7"/>
    </row>
    <row r="233" spans="1:15" s="49" customFormat="1" ht="58.5">
      <c r="A233" s="159" t="s">
        <v>73</v>
      </c>
      <c r="B233" s="159" t="s">
        <v>94</v>
      </c>
      <c r="C233" s="159" t="s">
        <v>674</v>
      </c>
      <c r="D233" s="159" t="s">
        <v>13</v>
      </c>
      <c r="E233" s="224" t="s">
        <v>1580</v>
      </c>
      <c r="F233" s="159" t="s">
        <v>73</v>
      </c>
      <c r="G233" s="159" t="s">
        <v>94</v>
      </c>
      <c r="H233" s="159" t="s">
        <v>674</v>
      </c>
      <c r="I233" s="159" t="s">
        <v>13</v>
      </c>
      <c r="J233" s="224" t="str">
        <f>VLOOKUP(K233,'ЦСР 2017'!$A$1:$C$485,2,0)</f>
        <v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v>
      </c>
      <c r="K233" s="5" t="str">
        <f t="shared" ref="K233:K309" si="8">CONCATENATE(F233," ",G233," ",H233," ",I233)</f>
        <v>07 2 11 00000</v>
      </c>
      <c r="L233" s="252"/>
      <c r="M233" s="5"/>
      <c r="N233" s="6"/>
      <c r="O233" s="7"/>
    </row>
    <row r="234" spans="1:15" s="49" customFormat="1" ht="54" customHeight="1">
      <c r="A234" s="256" t="s">
        <v>73</v>
      </c>
      <c r="B234" s="256" t="s">
        <v>94</v>
      </c>
      <c r="C234" s="256" t="s">
        <v>674</v>
      </c>
      <c r="D234" s="256" t="s">
        <v>1581</v>
      </c>
      <c r="E234" s="190" t="s">
        <v>1394</v>
      </c>
      <c r="F234" s="256" t="s">
        <v>73</v>
      </c>
      <c r="G234" s="256" t="s">
        <v>94</v>
      </c>
      <c r="H234" s="256" t="s">
        <v>674</v>
      </c>
      <c r="I234" s="256" t="s">
        <v>1581</v>
      </c>
      <c r="J234" s="190" t="str">
        <f>VLOOKUP(K234,'ЦСР 2017'!$A$1:$C$485,2,0)</f>
        <v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v>
      </c>
      <c r="K234" s="5" t="str">
        <f t="shared" si="8"/>
        <v>07 2 11 60160</v>
      </c>
      <c r="L234" s="252"/>
      <c r="M234" s="5"/>
      <c r="N234" s="6"/>
      <c r="O234" s="7"/>
    </row>
    <row r="235" spans="1:15" s="49" customFormat="1" ht="58.5">
      <c r="A235" s="159"/>
      <c r="B235" s="159"/>
      <c r="C235" s="159"/>
      <c r="D235" s="159"/>
      <c r="E235" s="224"/>
      <c r="F235" s="159" t="s">
        <v>73</v>
      </c>
      <c r="G235" s="159" t="s">
        <v>94</v>
      </c>
      <c r="H235" s="159" t="s">
        <v>703</v>
      </c>
      <c r="I235" s="159" t="s">
        <v>13</v>
      </c>
      <c r="J235" s="224" t="str">
        <f>VLOOKUP(K235,'ЦСР 2017'!$A$1:$C$485,2,0)</f>
        <v>Основное мероприятие «Проведение работ по капитальному ремонту зданий и сооружений в муниципальных бюджетных (автономных) учреждениях отрасли «Культура» города Ставрополя»</v>
      </c>
      <c r="K235" s="5" t="str">
        <f t="shared" ref="K235:K238" si="9">CONCATENATE(F235," ",G235," ",H235," ",I235)</f>
        <v>07 2 12 00000</v>
      </c>
      <c r="L235" s="252"/>
      <c r="M235" s="5"/>
      <c r="N235" s="6"/>
      <c r="O235" s="7"/>
    </row>
    <row r="236" spans="1:15" s="49" customFormat="1" ht="54" customHeight="1">
      <c r="A236" s="256"/>
      <c r="B236" s="256"/>
      <c r="C236" s="256"/>
      <c r="D236" s="256"/>
      <c r="E236" s="29" t="s">
        <v>1554</v>
      </c>
      <c r="F236" s="256" t="s">
        <v>73</v>
      </c>
      <c r="G236" s="256" t="s">
        <v>94</v>
      </c>
      <c r="H236" s="256" t="s">
        <v>703</v>
      </c>
      <c r="I236" s="256" t="s">
        <v>1863</v>
      </c>
      <c r="J236" s="190" t="str">
        <f>VLOOKUP(K236,'ЦСР 2017'!$A$1:$C$485,2,0)</f>
        <v>Расходы на проведение ремонтных работ внутренних помещений здания муниципального автономного учреждения дополнительного образования «Детская школа искусств № 5» города Ставрополя по адресу: город Ставрополь, улица Доваторцев, 44/1 (в том числе изготовление проектно-сметной документации, технический надзор)</v>
      </c>
      <c r="K236" s="5" t="str">
        <f t="shared" si="9"/>
        <v>07 2 12 21260</v>
      </c>
      <c r="L236" s="252"/>
      <c r="M236" s="5"/>
      <c r="N236" s="6"/>
      <c r="O236" s="7"/>
    </row>
    <row r="237" spans="1:15" s="49" customFormat="1" ht="54" customHeight="1">
      <c r="A237" s="256"/>
      <c r="B237" s="256"/>
      <c r="C237" s="256"/>
      <c r="D237" s="256"/>
      <c r="E237" s="29" t="s">
        <v>1554</v>
      </c>
      <c r="F237" s="256" t="s">
        <v>73</v>
      </c>
      <c r="G237" s="256" t="s">
        <v>94</v>
      </c>
      <c r="H237" s="256" t="s">
        <v>703</v>
      </c>
      <c r="I237" s="256" t="s">
        <v>1578</v>
      </c>
      <c r="J237" s="190" t="str">
        <f>VLOOKUP(K237,'ЦСР 2017'!$A$1:$C$485,2,0)</f>
        <v>Проведение капитального ремонта зданий и сооружений муниципальных учреждений культуры за счет средств местного бюджета</v>
      </c>
      <c r="K237" s="5" t="str">
        <f t="shared" si="9"/>
        <v>07 2 12 S6660</v>
      </c>
      <c r="L237" s="252"/>
      <c r="M237" s="5"/>
      <c r="N237" s="6"/>
      <c r="O237" s="7"/>
    </row>
    <row r="238" spans="1:15" s="49" customFormat="1" ht="39">
      <c r="A238" s="159" t="s">
        <v>73</v>
      </c>
      <c r="B238" s="159" t="s">
        <v>94</v>
      </c>
      <c r="C238" s="159" t="s">
        <v>751</v>
      </c>
      <c r="D238" s="159" t="s">
        <v>13</v>
      </c>
      <c r="E238" s="224" t="s">
        <v>1396</v>
      </c>
      <c r="F238" s="159" t="s">
        <v>73</v>
      </c>
      <c r="G238" s="159" t="s">
        <v>94</v>
      </c>
      <c r="H238" s="159" t="s">
        <v>751</v>
      </c>
      <c r="I238" s="159" t="s">
        <v>13</v>
      </c>
      <c r="J238" s="224" t="str">
        <f>VLOOKUP(K238,'ЦСР 2017'!$A$1:$C$485,2,0)</f>
        <v>Основное мероприятие «Создание сценическо-концертной площадки с подземной автостоянкой в 52 квартале города Ставрополя»</v>
      </c>
      <c r="K238" s="5" t="str">
        <f t="shared" si="9"/>
        <v>07 2 13 00000</v>
      </c>
      <c r="L238" s="252"/>
      <c r="M238" s="5"/>
      <c r="N238" s="6"/>
      <c r="O238" s="7"/>
    </row>
    <row r="239" spans="1:15" s="49" customFormat="1" ht="36" customHeight="1">
      <c r="A239" s="256" t="s">
        <v>73</v>
      </c>
      <c r="B239" s="256" t="s">
        <v>94</v>
      </c>
      <c r="C239" s="256" t="s">
        <v>751</v>
      </c>
      <c r="D239" s="256" t="s">
        <v>101</v>
      </c>
      <c r="E239" s="190" t="s">
        <v>100</v>
      </c>
      <c r="F239" s="256" t="s">
        <v>73</v>
      </c>
      <c r="G239" s="256" t="s">
        <v>94</v>
      </c>
      <c r="H239" s="256" t="s">
        <v>751</v>
      </c>
      <c r="I239" s="256" t="s">
        <v>1864</v>
      </c>
      <c r="J239" s="190" t="str">
        <f>VLOOKUP(K239,'ЦСР 2017'!$A$1:$C$485,2,0)</f>
        <v>Расходы на строительство сценическо-концертной площадки с подземной автостоянкой в 52 квартале города Ставрополя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v>
      </c>
      <c r="K239" s="5" t="str">
        <f t="shared" si="8"/>
        <v>07 2 13 40020</v>
      </c>
      <c r="L239" s="252"/>
      <c r="M239" s="5"/>
      <c r="N239" s="6"/>
      <c r="O239" s="7"/>
    </row>
    <row r="240" spans="1:15" s="49" customFormat="1" ht="58.5">
      <c r="A240" s="159" t="s">
        <v>73</v>
      </c>
      <c r="B240" s="159" t="s">
        <v>94</v>
      </c>
      <c r="C240" s="159" t="s">
        <v>73</v>
      </c>
      <c r="D240" s="159" t="s">
        <v>13</v>
      </c>
      <c r="E240" s="224" t="s">
        <v>1382</v>
      </c>
      <c r="F240" s="159" t="s">
        <v>73</v>
      </c>
      <c r="G240" s="159" t="s">
        <v>94</v>
      </c>
      <c r="H240" s="159" t="s">
        <v>776</v>
      </c>
      <c r="I240" s="159" t="s">
        <v>13</v>
      </c>
      <c r="J240" s="224" t="str">
        <f>VLOOKUP(K240,'ЦСР 2017'!$A$1:$C$485,2,0)</f>
        <v xml:space="preserve">Основное мероприятие «Строительство памятников на территории города Ставрополя» </v>
      </c>
      <c r="K240" s="5" t="str">
        <f>CONCATENATE(F240," ",G240," ",H240," ",I240)</f>
        <v>07 2 14 00000</v>
      </c>
      <c r="L240" s="252"/>
      <c r="M240" s="5"/>
      <c r="N240" s="6"/>
      <c r="O240" s="7"/>
    </row>
    <row r="241" spans="1:15" s="49" customFormat="1" ht="36" customHeight="1">
      <c r="A241" s="256" t="s">
        <v>73</v>
      </c>
      <c r="B241" s="256" t="s">
        <v>94</v>
      </c>
      <c r="C241" s="256" t="s">
        <v>73</v>
      </c>
      <c r="D241" s="256" t="s">
        <v>101</v>
      </c>
      <c r="E241" s="260" t="s">
        <v>100</v>
      </c>
      <c r="F241" s="256" t="s">
        <v>73</v>
      </c>
      <c r="G241" s="256" t="s">
        <v>94</v>
      </c>
      <c r="H241" s="256" t="s">
        <v>776</v>
      </c>
      <c r="I241" s="256" t="s">
        <v>101</v>
      </c>
      <c r="J241" s="190" t="str">
        <f>VLOOKUP(K241,'ЦСР 2017'!$A$1:$C$485,2,0)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K241" s="5" t="str">
        <f>CONCATENATE(F241," ",G241," ",H241," ",I241)</f>
        <v>07 2 14 40010</v>
      </c>
      <c r="L241" s="252"/>
      <c r="M241" s="5"/>
      <c r="N241" s="6"/>
      <c r="O241" s="7"/>
    </row>
    <row r="242" spans="1:15" s="49" customFormat="1" ht="68.45" customHeight="1">
      <c r="A242" s="9" t="s">
        <v>93</v>
      </c>
      <c r="B242" s="9" t="s">
        <v>8</v>
      </c>
      <c r="C242" s="9" t="s">
        <v>12</v>
      </c>
      <c r="D242" s="9" t="s">
        <v>13</v>
      </c>
      <c r="E242" s="136" t="s">
        <v>584</v>
      </c>
      <c r="F242" s="9" t="s">
        <v>93</v>
      </c>
      <c r="G242" s="9" t="s">
        <v>8</v>
      </c>
      <c r="H242" s="9" t="s">
        <v>12</v>
      </c>
      <c r="I242" s="9" t="s">
        <v>13</v>
      </c>
      <c r="J242" s="136" t="str">
        <f>VLOOKUP(K242,'ЦСР 2017'!$A$1:$C$485,2,0)</f>
        <v>Муниципальная программа «Развитие физической культуры и спорта в городе Ставрополе»</v>
      </c>
      <c r="K242" s="5" t="str">
        <f t="shared" si="8"/>
        <v>08 0 00 00000</v>
      </c>
      <c r="L242" s="252"/>
      <c r="M242" s="5"/>
      <c r="N242" s="6"/>
      <c r="O242" s="7"/>
    </row>
    <row r="243" spans="1:15" s="49" customFormat="1" ht="52.15" customHeight="1">
      <c r="A243" s="25" t="s">
        <v>93</v>
      </c>
      <c r="B243" s="25" t="s">
        <v>15</v>
      </c>
      <c r="C243" s="25" t="s">
        <v>12</v>
      </c>
      <c r="D243" s="25" t="s">
        <v>13</v>
      </c>
      <c r="E243" s="232" t="s">
        <v>587</v>
      </c>
      <c r="F243" s="25" t="s">
        <v>93</v>
      </c>
      <c r="G243" s="25" t="s">
        <v>15</v>
      </c>
      <c r="H243" s="25" t="s">
        <v>12</v>
      </c>
      <c r="I243" s="25" t="s">
        <v>13</v>
      </c>
      <c r="J243" s="232" t="str">
        <f>VLOOKUP(K243,'ЦСР 2017'!$A$1:$C$485,2,0)</f>
        <v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v>
      </c>
      <c r="K243" s="5" t="str">
        <f t="shared" si="8"/>
        <v>08 1 00 00000</v>
      </c>
      <c r="L243" s="252"/>
      <c r="M243" s="5"/>
      <c r="N243" s="6"/>
      <c r="O243" s="7"/>
    </row>
    <row r="244" spans="1:15" s="49" customFormat="1" ht="58.5">
      <c r="A244" s="159" t="s">
        <v>93</v>
      </c>
      <c r="B244" s="159" t="s">
        <v>15</v>
      </c>
      <c r="C244" s="159" t="s">
        <v>7</v>
      </c>
      <c r="D244" s="159" t="s">
        <v>13</v>
      </c>
      <c r="E244" s="224" t="s">
        <v>1399</v>
      </c>
      <c r="F244" s="159" t="s">
        <v>93</v>
      </c>
      <c r="G244" s="159" t="s">
        <v>15</v>
      </c>
      <c r="H244" s="159" t="s">
        <v>7</v>
      </c>
      <c r="I244" s="159" t="s">
        <v>13</v>
      </c>
      <c r="J244" s="224" t="str">
        <f>VLOOKUP(K244,'ЦСР 2017'!$A$1:$C$485,2,0)</f>
        <v>Основное мероприятие «Обеспечение деятельности муниципальных 
учреждений дополнительного образования детей физкультурно-спортивной направленности города Ставрополя»</v>
      </c>
      <c r="K244" s="5" t="str">
        <f t="shared" si="8"/>
        <v>08 1 01 00000</v>
      </c>
      <c r="L244" s="252"/>
      <c r="M244" s="5"/>
      <c r="N244" s="6"/>
      <c r="O244" s="7"/>
    </row>
    <row r="245" spans="1:15" s="49" customFormat="1" ht="36" customHeight="1">
      <c r="A245" s="256" t="s">
        <v>93</v>
      </c>
      <c r="B245" s="256" t="s">
        <v>15</v>
      </c>
      <c r="C245" s="256" t="s">
        <v>7</v>
      </c>
      <c r="D245" s="30" t="s">
        <v>22</v>
      </c>
      <c r="E245" s="260" t="s">
        <v>34</v>
      </c>
      <c r="F245" s="256" t="s">
        <v>93</v>
      </c>
      <c r="G245" s="256" t="s">
        <v>15</v>
      </c>
      <c r="H245" s="256" t="s">
        <v>7</v>
      </c>
      <c r="I245" s="30" t="s">
        <v>22</v>
      </c>
      <c r="J245" s="260" t="str">
        <f>VLOOKUP(K245,'ЦСР 2017'!$A$1:$C$485,2,0)</f>
        <v>Расходы на обеспечение деятельности (оказание услуг) муниципальных учреждений</v>
      </c>
      <c r="K245" s="5" t="str">
        <f t="shared" si="8"/>
        <v>08 1 01 11010</v>
      </c>
      <c r="L245" s="252"/>
      <c r="M245" s="5"/>
      <c r="N245" s="6"/>
      <c r="O245" s="7"/>
    </row>
    <row r="246" spans="1:15" s="49" customFormat="1" ht="36" customHeight="1">
      <c r="A246" s="256" t="s">
        <v>93</v>
      </c>
      <c r="B246" s="256" t="s">
        <v>15</v>
      </c>
      <c r="C246" s="256" t="s">
        <v>7</v>
      </c>
      <c r="D246" s="30" t="s">
        <v>1536</v>
      </c>
      <c r="E246" s="190" t="s">
        <v>1232</v>
      </c>
      <c r="F246" s="256" t="s">
        <v>93</v>
      </c>
      <c r="G246" s="256" t="s">
        <v>15</v>
      </c>
      <c r="H246" s="256" t="s">
        <v>7</v>
      </c>
      <c r="I246" s="30" t="s">
        <v>1536</v>
      </c>
      <c r="J246" s="190" t="str">
        <f>VLOOKUP(K246,'ЦСР 2017'!$A$1:$C$485,2,0)</f>
        <v>Расходы на обеспечение выплаты работникам муниципальных учреждений минимального размера оплаты труда</v>
      </c>
      <c r="K246" s="5" t="str">
        <f t="shared" si="8"/>
        <v>08 1 01 77250</v>
      </c>
      <c r="L246" s="252"/>
      <c r="M246" s="5"/>
      <c r="N246" s="6"/>
      <c r="O246" s="7"/>
    </row>
    <row r="247" spans="1:15" s="49" customFormat="1" ht="39">
      <c r="A247" s="159" t="s">
        <v>93</v>
      </c>
      <c r="B247" s="159" t="s">
        <v>15</v>
      </c>
      <c r="C247" s="159" t="s">
        <v>37</v>
      </c>
      <c r="D247" s="159" t="s">
        <v>13</v>
      </c>
      <c r="E247" s="224" t="s">
        <v>1401</v>
      </c>
      <c r="F247" s="159" t="s">
        <v>93</v>
      </c>
      <c r="G247" s="159" t="s">
        <v>15</v>
      </c>
      <c r="H247" s="159" t="s">
        <v>37</v>
      </c>
      <c r="I247" s="159" t="s">
        <v>13</v>
      </c>
      <c r="J247" s="224" t="str">
        <f>VLOOKUP(K247,'ЦСР 2017'!$A$1:$C$485,2,0)</f>
        <v>Основное мероприятие «Обеспечение деятельности центров спортивной подготовки»</v>
      </c>
      <c r="K247" s="5" t="str">
        <f t="shared" si="8"/>
        <v>08 1 02 00000</v>
      </c>
      <c r="L247" s="252"/>
      <c r="M247" s="5"/>
      <c r="N247" s="6"/>
      <c r="O247" s="7"/>
    </row>
    <row r="248" spans="1:15" s="49" customFormat="1" ht="18" customHeight="1">
      <c r="A248" s="256" t="s">
        <v>93</v>
      </c>
      <c r="B248" s="256" t="s">
        <v>15</v>
      </c>
      <c r="C248" s="256" t="s">
        <v>37</v>
      </c>
      <c r="D248" s="30" t="s">
        <v>22</v>
      </c>
      <c r="E248" s="260" t="s">
        <v>34</v>
      </c>
      <c r="F248" s="256" t="s">
        <v>93</v>
      </c>
      <c r="G248" s="256" t="s">
        <v>15</v>
      </c>
      <c r="H248" s="256" t="s">
        <v>37</v>
      </c>
      <c r="I248" s="30" t="s">
        <v>22</v>
      </c>
      <c r="J248" s="260" t="str">
        <f>VLOOKUP(K248,'ЦСР 2017'!$A$1:$C$485,2,0)</f>
        <v>Расходы на обеспечение деятельности (оказание услуг) муниципальных учреждений</v>
      </c>
      <c r="K248" s="5" t="str">
        <f t="shared" si="8"/>
        <v>08 1 02 11010</v>
      </c>
      <c r="L248" s="252"/>
      <c r="M248" s="5"/>
      <c r="N248" s="6"/>
      <c r="O248" s="7"/>
    </row>
    <row r="249" spans="1:15" ht="36" customHeight="1">
      <c r="A249" s="256" t="s">
        <v>93</v>
      </c>
      <c r="B249" s="256" t="s">
        <v>15</v>
      </c>
      <c r="C249" s="256" t="s">
        <v>37</v>
      </c>
      <c r="D249" s="30" t="s">
        <v>1536</v>
      </c>
      <c r="E249" s="190" t="s">
        <v>1232</v>
      </c>
      <c r="F249" s="256" t="s">
        <v>93</v>
      </c>
      <c r="G249" s="256" t="s">
        <v>15</v>
      </c>
      <c r="H249" s="256" t="s">
        <v>37</v>
      </c>
      <c r="I249" s="30" t="s">
        <v>1536</v>
      </c>
      <c r="J249" s="190" t="str">
        <f>VLOOKUP(K249,'ЦСР 2017'!$A$1:$C$485,2,0)</f>
        <v>Расходы на обеспечение выплаты работникам муниципальных учреждений минимального размера оплаты труда</v>
      </c>
      <c r="K249" s="5" t="str">
        <f t="shared" si="8"/>
        <v>08 1 02 77250</v>
      </c>
      <c r="O249" s="7"/>
    </row>
    <row r="250" spans="1:15" ht="34.9" customHeight="1">
      <c r="A250" s="25" t="s">
        <v>93</v>
      </c>
      <c r="B250" s="25" t="s">
        <v>94</v>
      </c>
      <c r="C250" s="25" t="s">
        <v>12</v>
      </c>
      <c r="D250" s="25" t="s">
        <v>13</v>
      </c>
      <c r="E250" s="223" t="s">
        <v>597</v>
      </c>
      <c r="F250" s="496" t="s">
        <v>93</v>
      </c>
      <c r="G250" s="496" t="s">
        <v>15</v>
      </c>
      <c r="H250" s="496" t="s">
        <v>48</v>
      </c>
      <c r="I250" s="496" t="s">
        <v>13</v>
      </c>
      <c r="J250" s="498" t="str">
        <f>VLOOKUP(K251,'ЦСР 2017'!$A$1:$C$485,2,0)</f>
        <v>Основное мероприятие «Обеспечение организации, проведения и участия в официальных физкультурных (физкультурно-оздоровительных) мероприятиях муниципальных учреждений дополнительного образования детей физкультурно-спортивной направленности города Ставрополя»</v>
      </c>
      <c r="O250" s="7"/>
    </row>
    <row r="251" spans="1:15" s="49" customFormat="1" ht="39">
      <c r="A251" s="159" t="s">
        <v>93</v>
      </c>
      <c r="B251" s="159" t="s">
        <v>94</v>
      </c>
      <c r="C251" s="159" t="s">
        <v>7</v>
      </c>
      <c r="D251" s="159" t="s">
        <v>13</v>
      </c>
      <c r="E251" s="224" t="s">
        <v>1403</v>
      </c>
      <c r="F251" s="497"/>
      <c r="G251" s="497"/>
      <c r="H251" s="497"/>
      <c r="I251" s="497"/>
      <c r="J251" s="499"/>
      <c r="K251" s="5" t="str">
        <f>CONCATENATE(F250," ",G250," ",H250," ",I250)</f>
        <v>08 1 03 00000</v>
      </c>
      <c r="L251" s="252"/>
      <c r="M251" s="5"/>
      <c r="N251" s="6"/>
      <c r="O251" s="7"/>
    </row>
    <row r="252" spans="1:15" s="49" customFormat="1" ht="18" customHeight="1">
      <c r="A252" s="256" t="s">
        <v>93</v>
      </c>
      <c r="B252" s="256" t="s">
        <v>94</v>
      </c>
      <c r="C252" s="256" t="s">
        <v>7</v>
      </c>
      <c r="D252" s="256" t="s">
        <v>602</v>
      </c>
      <c r="E252" s="260" t="s">
        <v>601</v>
      </c>
      <c r="F252" s="256" t="s">
        <v>93</v>
      </c>
      <c r="G252" s="256" t="s">
        <v>15</v>
      </c>
      <c r="H252" s="256" t="s">
        <v>48</v>
      </c>
      <c r="I252" s="30" t="s">
        <v>22</v>
      </c>
      <c r="J252" s="260" t="str">
        <f>VLOOKUP(K252,'ЦСР 2017'!$A$1:$C$485,2,0)</f>
        <v>Расходы на обеспечение деятельности (оказание услуг) муниципальных учреждений</v>
      </c>
      <c r="K252" s="5" t="str">
        <f t="shared" ref="K252" si="10">CONCATENATE(F252," ",G252," ",H252," ",I252)</f>
        <v>08 1 03 11010</v>
      </c>
      <c r="L252" s="252"/>
      <c r="M252" s="5"/>
      <c r="N252" s="6"/>
      <c r="O252" s="7"/>
    </row>
    <row r="253" spans="1:15" ht="34.9" customHeight="1">
      <c r="A253" s="25" t="s">
        <v>93</v>
      </c>
      <c r="B253" s="25" t="s">
        <v>94</v>
      </c>
      <c r="C253" s="25" t="s">
        <v>12</v>
      </c>
      <c r="D253" s="25" t="s">
        <v>13</v>
      </c>
      <c r="E253" s="223" t="s">
        <v>597</v>
      </c>
      <c r="F253" s="25" t="s">
        <v>93</v>
      </c>
      <c r="G253" s="25" t="s">
        <v>94</v>
      </c>
      <c r="H253" s="25" t="s">
        <v>12</v>
      </c>
      <c r="I253" s="25" t="s">
        <v>13</v>
      </c>
      <c r="J253" s="223" t="str">
        <f>VLOOKUP(K253,'ЦСР 2017'!$A$1:$C$485,2,0)</f>
        <v>Подпрограмма «Организация и проведение физкультурных мероприятий и спортивных мероприятий»</v>
      </c>
      <c r="K253" s="5" t="str">
        <f t="shared" si="8"/>
        <v>08 2 00 00000</v>
      </c>
      <c r="O253" s="7"/>
    </row>
    <row r="254" spans="1:15" ht="39">
      <c r="A254" s="159" t="s">
        <v>93</v>
      </c>
      <c r="B254" s="159" t="s">
        <v>94</v>
      </c>
      <c r="C254" s="159" t="s">
        <v>7</v>
      </c>
      <c r="D254" s="159" t="s">
        <v>13</v>
      </c>
      <c r="E254" s="224" t="s">
        <v>1403</v>
      </c>
      <c r="F254" s="159" t="s">
        <v>93</v>
      </c>
      <c r="G254" s="159" t="s">
        <v>94</v>
      </c>
      <c r="H254" s="159" t="s">
        <v>7</v>
      </c>
      <c r="I254" s="159" t="s">
        <v>13</v>
      </c>
      <c r="J254" s="224" t="str">
        <f>VLOOKUP(K254,'ЦСР 2017'!$A$1:$C$485,2,0)</f>
        <v>Основное мероприятие «Реализация мероприятий, направленных на развитие физической культуры и массового спорта»</v>
      </c>
      <c r="K254" s="5" t="str">
        <f t="shared" si="8"/>
        <v>08 2 01 00000</v>
      </c>
      <c r="O254" s="7"/>
    </row>
    <row r="255" spans="1:15" ht="36.6" customHeight="1" thickBot="1">
      <c r="A255" s="256" t="s">
        <v>93</v>
      </c>
      <c r="B255" s="256" t="s">
        <v>94</v>
      </c>
      <c r="C255" s="256" t="s">
        <v>7</v>
      </c>
      <c r="D255" s="256" t="s">
        <v>602</v>
      </c>
      <c r="E255" s="260" t="s">
        <v>601</v>
      </c>
      <c r="F255" s="256" t="s">
        <v>93</v>
      </c>
      <c r="G255" s="256" t="s">
        <v>94</v>
      </c>
      <c r="H255" s="256" t="s">
        <v>7</v>
      </c>
      <c r="I255" s="256" t="s">
        <v>602</v>
      </c>
      <c r="J255" s="260" t="str">
        <f>VLOOKUP(K255,'ЦСР 2017'!$A$1:$C$485,2,0)</f>
        <v>Расходы на реализацию мероприятий, направленных на развитие физической культуры и массового спорта</v>
      </c>
      <c r="K255" s="5" t="str">
        <f t="shared" si="8"/>
        <v>08 2 01 20420</v>
      </c>
      <c r="O255" s="7"/>
    </row>
    <row r="256" spans="1:15" s="27" customFormat="1" ht="39.75" thickBot="1">
      <c r="A256" s="159" t="s">
        <v>93</v>
      </c>
      <c r="B256" s="159" t="s">
        <v>94</v>
      </c>
      <c r="C256" s="159" t="s">
        <v>37</v>
      </c>
      <c r="D256" s="159" t="s">
        <v>13</v>
      </c>
      <c r="E256" s="224" t="s">
        <v>1583</v>
      </c>
      <c r="F256" s="159" t="s">
        <v>93</v>
      </c>
      <c r="G256" s="159" t="s">
        <v>94</v>
      </c>
      <c r="H256" s="159" t="s">
        <v>37</v>
      </c>
      <c r="I256" s="159" t="s">
        <v>13</v>
      </c>
      <c r="J256" s="224" t="str">
        <f>VLOOKUP(K256,'ЦСР 2017'!$A$1:$C$485,2,0)</f>
        <v>Основное мероприятие «Изготовление и размещение пропагандирующей социальной рекламы о здоровом и активном образе жизни»</v>
      </c>
      <c r="K256" s="5" t="str">
        <f t="shared" si="8"/>
        <v>08 2 02 00000</v>
      </c>
      <c r="L256" s="252"/>
      <c r="M256" s="5"/>
      <c r="N256" s="6"/>
      <c r="O256" s="7"/>
    </row>
    <row r="257" spans="1:15" ht="54.6" customHeight="1" thickBot="1">
      <c r="A257" s="256" t="s">
        <v>93</v>
      </c>
      <c r="B257" s="256" t="s">
        <v>94</v>
      </c>
      <c r="C257" s="256" t="s">
        <v>37</v>
      </c>
      <c r="D257" s="256" t="s">
        <v>606</v>
      </c>
      <c r="E257" s="260" t="s">
        <v>605</v>
      </c>
      <c r="F257" s="256" t="s">
        <v>93</v>
      </c>
      <c r="G257" s="256" t="s">
        <v>94</v>
      </c>
      <c r="H257" s="256" t="s">
        <v>37</v>
      </c>
      <c r="I257" s="256" t="s">
        <v>606</v>
      </c>
      <c r="J257" s="260" t="str">
        <f>VLOOKUP(K257,'ЦСР 2017'!$A$1:$C$485,2,0)</f>
        <v xml:space="preserve">Расходы на пропаганду здорового образа жизни </v>
      </c>
      <c r="K257" s="5" t="str">
        <f t="shared" si="8"/>
        <v>08 2 02 20440</v>
      </c>
      <c r="O257" s="7"/>
    </row>
    <row r="258" spans="1:15" ht="59.25" thickBot="1">
      <c r="A258" s="159" t="s">
        <v>93</v>
      </c>
      <c r="B258" s="159" t="s">
        <v>94</v>
      </c>
      <c r="C258" s="159" t="s">
        <v>48</v>
      </c>
      <c r="D258" s="159" t="s">
        <v>13</v>
      </c>
      <c r="E258" s="224" t="s">
        <v>1582</v>
      </c>
      <c r="F258" s="159" t="s">
        <v>93</v>
      </c>
      <c r="G258" s="159" t="s">
        <v>94</v>
      </c>
      <c r="H258" s="159" t="s">
        <v>48</v>
      </c>
      <c r="I258" s="159" t="s">
        <v>13</v>
      </c>
      <c r="J258" s="224" t="str">
        <f>VLOOKUP(K258,'ЦСР 2017'!$A$1:$C$485,2,0)</f>
        <v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v>
      </c>
      <c r="K258" s="5" t="str">
        <f t="shared" si="8"/>
        <v>08 2 03 00000</v>
      </c>
      <c r="N258" s="27"/>
      <c r="O258" s="7"/>
    </row>
    <row r="259" spans="1:15" ht="62.25" customHeight="1">
      <c r="A259" s="256" t="s">
        <v>93</v>
      </c>
      <c r="B259" s="256" t="s">
        <v>94</v>
      </c>
      <c r="C259" s="256" t="s">
        <v>48</v>
      </c>
      <c r="D259" s="256" t="s">
        <v>606</v>
      </c>
      <c r="E259" s="260" t="s">
        <v>605</v>
      </c>
      <c r="F259" s="256" t="s">
        <v>93</v>
      </c>
      <c r="G259" s="256" t="s">
        <v>94</v>
      </c>
      <c r="H259" s="256" t="s">
        <v>48</v>
      </c>
      <c r="I259" s="256" t="s">
        <v>1865</v>
      </c>
      <c r="J259" s="260" t="str">
        <f>VLOOKUP(K259,'ЦСР 2017'!$A$1:$C$485,2,0)</f>
        <v>Расходы на повышение квалификации работников отрасли  «Физическая культура и спорт»</v>
      </c>
      <c r="K259" s="5" t="str">
        <f t="shared" si="8"/>
        <v>08 2 03 21060</v>
      </c>
      <c r="O259" s="7"/>
    </row>
    <row r="260" spans="1:15" ht="78">
      <c r="A260" s="159" t="s">
        <v>93</v>
      </c>
      <c r="B260" s="159" t="s">
        <v>94</v>
      </c>
      <c r="C260" s="159" t="s">
        <v>53</v>
      </c>
      <c r="D260" s="159" t="s">
        <v>13</v>
      </c>
      <c r="E260" s="224" t="s">
        <v>1404</v>
      </c>
      <c r="F260" s="159" t="s">
        <v>93</v>
      </c>
      <c r="G260" s="159" t="s">
        <v>94</v>
      </c>
      <c r="H260" s="159" t="s">
        <v>53</v>
      </c>
      <c r="I260" s="159" t="s">
        <v>13</v>
      </c>
      <c r="J260" s="224" t="str">
        <f>VLOOKUP(K260,'ЦСР 2017'!$A$1:$C$485,2,0)</f>
        <v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v>
      </c>
      <c r="K260" s="5" t="str">
        <f t="shared" si="8"/>
        <v>08 2 04 00000</v>
      </c>
      <c r="O260" s="7"/>
    </row>
    <row r="261" spans="1:15" ht="75">
      <c r="A261" s="256" t="s">
        <v>93</v>
      </c>
      <c r="B261" s="256" t="s">
        <v>94</v>
      </c>
      <c r="C261" s="256" t="s">
        <v>53</v>
      </c>
      <c r="D261" s="256" t="s">
        <v>610</v>
      </c>
      <c r="E261" s="260" t="s">
        <v>1405</v>
      </c>
      <c r="F261" s="256" t="s">
        <v>93</v>
      </c>
      <c r="G261" s="256" t="s">
        <v>94</v>
      </c>
      <c r="H261" s="256" t="s">
        <v>53</v>
      </c>
      <c r="I261" s="256" t="s">
        <v>610</v>
      </c>
      <c r="J261" s="260" t="str">
        <f>VLOOKUP(K261,'ЦСР 2017'!$A$1:$C$485,2,0)</f>
        <v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v>
      </c>
      <c r="K261" s="5" t="str">
        <f t="shared" si="8"/>
        <v>08 2 04 60120</v>
      </c>
      <c r="O261" s="7"/>
    </row>
    <row r="262" spans="1:15" ht="54" customHeight="1">
      <c r="A262" s="256"/>
      <c r="B262" s="256"/>
      <c r="C262" s="256"/>
      <c r="D262" s="256"/>
      <c r="E262" s="260" t="s">
        <v>1554</v>
      </c>
      <c r="F262" s="256" t="s">
        <v>93</v>
      </c>
      <c r="G262" s="256" t="s">
        <v>94</v>
      </c>
      <c r="H262" s="256" t="s">
        <v>53</v>
      </c>
      <c r="I262" s="256" t="s">
        <v>1866</v>
      </c>
      <c r="J262" s="260" t="str">
        <f>VLOOKUP(K262,'ЦСР 2017'!$A$1:$C$485,2,0)</f>
        <v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v>
      </c>
      <c r="K262" s="5" t="str">
        <f t="shared" si="8"/>
        <v>08 2 04 60150</v>
      </c>
      <c r="O262" s="7"/>
    </row>
    <row r="263" spans="1:15" ht="37.5">
      <c r="A263" s="25" t="s">
        <v>93</v>
      </c>
      <c r="B263" s="25" t="s">
        <v>316</v>
      </c>
      <c r="C263" s="25" t="s">
        <v>12</v>
      </c>
      <c r="D263" s="25" t="s">
        <v>13</v>
      </c>
      <c r="E263" s="223" t="s">
        <v>613</v>
      </c>
      <c r="F263" s="302"/>
      <c r="G263" s="302"/>
      <c r="H263" s="302"/>
      <c r="I263" s="302"/>
      <c r="J263" s="223"/>
      <c r="K263" s="5" t="str">
        <f t="shared" si="8"/>
        <v xml:space="preserve">   </v>
      </c>
      <c r="O263" s="7"/>
    </row>
    <row r="264" spans="1:15" ht="39">
      <c r="A264" s="159" t="s">
        <v>93</v>
      </c>
      <c r="B264" s="159" t="s">
        <v>316</v>
      </c>
      <c r="C264" s="159" t="s">
        <v>7</v>
      </c>
      <c r="D264" s="159" t="s">
        <v>13</v>
      </c>
      <c r="E264" s="224" t="s">
        <v>1406</v>
      </c>
      <c r="F264" s="303"/>
      <c r="G264" s="303"/>
      <c r="H264" s="303"/>
      <c r="I264" s="303"/>
      <c r="J264" s="224"/>
      <c r="K264" s="5" t="str">
        <f t="shared" si="8"/>
        <v xml:space="preserve">   </v>
      </c>
      <c r="O264" s="7"/>
    </row>
    <row r="265" spans="1:15">
      <c r="A265" s="256" t="s">
        <v>93</v>
      </c>
      <c r="B265" s="256" t="s">
        <v>316</v>
      </c>
      <c r="C265" s="256" t="s">
        <v>7</v>
      </c>
      <c r="D265" s="256" t="s">
        <v>1584</v>
      </c>
      <c r="E265" s="260" t="s">
        <v>1407</v>
      </c>
      <c r="F265" s="73"/>
      <c r="G265" s="73"/>
      <c r="H265" s="73"/>
      <c r="I265" s="73"/>
      <c r="J265" s="29" t="s">
        <v>1837</v>
      </c>
      <c r="K265" s="5" t="str">
        <f t="shared" si="8"/>
        <v xml:space="preserve">   </v>
      </c>
      <c r="O265" s="7"/>
    </row>
    <row r="266" spans="1:15" ht="56.25">
      <c r="A266" s="256" t="s">
        <v>93</v>
      </c>
      <c r="B266" s="256" t="s">
        <v>316</v>
      </c>
      <c r="C266" s="256" t="s">
        <v>7</v>
      </c>
      <c r="D266" s="256" t="s">
        <v>1585</v>
      </c>
      <c r="E266" s="190" t="s">
        <v>575</v>
      </c>
      <c r="F266" s="73"/>
      <c r="G266" s="73"/>
      <c r="H266" s="73"/>
      <c r="I266" s="73"/>
      <c r="J266" s="29" t="s">
        <v>1837</v>
      </c>
      <c r="K266" s="5" t="str">
        <f t="shared" si="8"/>
        <v xml:space="preserve">   </v>
      </c>
      <c r="O266" s="7"/>
    </row>
    <row r="267" spans="1:15" ht="45">
      <c r="A267" s="9" t="s">
        <v>580</v>
      </c>
      <c r="B267" s="9" t="s">
        <v>8</v>
      </c>
      <c r="C267" s="9" t="s">
        <v>12</v>
      </c>
      <c r="D267" s="9" t="s">
        <v>13</v>
      </c>
      <c r="E267" s="136" t="s">
        <v>620</v>
      </c>
      <c r="F267" s="9" t="s">
        <v>580</v>
      </c>
      <c r="G267" s="9" t="s">
        <v>8</v>
      </c>
      <c r="H267" s="9" t="s">
        <v>12</v>
      </c>
      <c r="I267" s="9" t="s">
        <v>13</v>
      </c>
      <c r="J267" s="136" t="str">
        <f>VLOOKUP(K267,'ЦСР 2017'!$A$1:$C$485,2,0)</f>
        <v>Муниципальная программа «Молодежь города Ставрополя»</v>
      </c>
      <c r="K267" s="5" t="str">
        <f t="shared" si="8"/>
        <v>09 0 00 00000</v>
      </c>
      <c r="O267" s="7"/>
    </row>
    <row r="268" spans="1:15" ht="37.5">
      <c r="A268" s="25" t="s">
        <v>580</v>
      </c>
      <c r="B268" s="25" t="s">
        <v>105</v>
      </c>
      <c r="C268" s="25" t="s">
        <v>12</v>
      </c>
      <c r="D268" s="25" t="s">
        <v>13</v>
      </c>
      <c r="E268" s="232" t="s">
        <v>623</v>
      </c>
      <c r="F268" s="25" t="s">
        <v>580</v>
      </c>
      <c r="G268" s="25" t="s">
        <v>105</v>
      </c>
      <c r="H268" s="25" t="s">
        <v>12</v>
      </c>
      <c r="I268" s="25" t="s">
        <v>13</v>
      </c>
      <c r="J268" s="232" t="str">
        <f>VLOOKUP(K268,'ЦСР 2017'!$A$1:$C$485,2,0)</f>
        <v>Расходы в рамках реализации муниципальной программы «Молодежь города Ставрополя»</v>
      </c>
      <c r="K268" s="5" t="str">
        <f t="shared" si="8"/>
        <v>09 Б 00 00000</v>
      </c>
      <c r="O268" s="7"/>
    </row>
    <row r="269" spans="1:15" ht="39">
      <c r="A269" s="159" t="s">
        <v>580</v>
      </c>
      <c r="B269" s="159" t="s">
        <v>105</v>
      </c>
      <c r="C269" s="159" t="s">
        <v>7</v>
      </c>
      <c r="D269" s="159" t="s">
        <v>13</v>
      </c>
      <c r="E269" s="224" t="s">
        <v>625</v>
      </c>
      <c r="F269" s="159" t="s">
        <v>580</v>
      </c>
      <c r="G269" s="159" t="s">
        <v>105</v>
      </c>
      <c r="H269" s="159" t="s">
        <v>7</v>
      </c>
      <c r="I269" s="159" t="s">
        <v>13</v>
      </c>
      <c r="J269" s="224" t="str">
        <f>VLOOKUP(K269,'ЦСР 2017'!$A$1:$C$485,2,0)</f>
        <v>Основное мероприятие «Проведение мероприятий по гражданскому и патриотическому воспитанию молодежи»</v>
      </c>
      <c r="K269" s="5" t="str">
        <f t="shared" si="8"/>
        <v>09 Б 01 00000</v>
      </c>
      <c r="O269" s="7"/>
    </row>
    <row r="270" spans="1:15">
      <c r="A270" s="256" t="s">
        <v>580</v>
      </c>
      <c r="B270" s="256" t="s">
        <v>105</v>
      </c>
      <c r="C270" s="256" t="s">
        <v>7</v>
      </c>
      <c r="D270" s="256" t="s">
        <v>629</v>
      </c>
      <c r="E270" s="260" t="s">
        <v>628</v>
      </c>
      <c r="F270" s="482" t="s">
        <v>580</v>
      </c>
      <c r="G270" s="482" t="s">
        <v>105</v>
      </c>
      <c r="H270" s="482" t="s">
        <v>7</v>
      </c>
      <c r="I270" s="482" t="s">
        <v>632</v>
      </c>
      <c r="J270" s="494" t="str">
        <f>VLOOKUP(K271,'ЦСР 2017'!$A$1:$C$485,2,0)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O270" s="7"/>
    </row>
    <row r="271" spans="1:15" ht="56.25">
      <c r="A271" s="256" t="s">
        <v>580</v>
      </c>
      <c r="B271" s="256" t="s">
        <v>105</v>
      </c>
      <c r="C271" s="256" t="s">
        <v>7</v>
      </c>
      <c r="D271" s="256" t="s">
        <v>632</v>
      </c>
      <c r="E271" s="260" t="s">
        <v>631</v>
      </c>
      <c r="F271" s="483"/>
      <c r="G271" s="483"/>
      <c r="H271" s="483"/>
      <c r="I271" s="483"/>
      <c r="J271" s="495"/>
      <c r="K271" s="5" t="str">
        <f>CONCATENATE(F270," ",G270," ",H270," ",I270)</f>
        <v>09 Б 01 20460</v>
      </c>
      <c r="O271" s="7"/>
    </row>
    <row r="272" spans="1:15" ht="39">
      <c r="A272" s="159" t="s">
        <v>580</v>
      </c>
      <c r="B272" s="159" t="s">
        <v>105</v>
      </c>
      <c r="C272" s="159" t="s">
        <v>37</v>
      </c>
      <c r="D272" s="159" t="s">
        <v>13</v>
      </c>
      <c r="E272" s="224" t="s">
        <v>634</v>
      </c>
      <c r="F272" s="159" t="s">
        <v>580</v>
      </c>
      <c r="G272" s="159" t="s">
        <v>105</v>
      </c>
      <c r="H272" s="159" t="s">
        <v>37</v>
      </c>
      <c r="I272" s="159" t="s">
        <v>13</v>
      </c>
      <c r="J272" s="224" t="str">
        <f>VLOOKUP(K272,'ЦСР 2017'!$A$1:$C$485,2,0)</f>
        <v>Основное мероприятие «Создание системы поддержки  и поощрения талантливой и успешной молодежи города Ставрополя»</v>
      </c>
      <c r="K272" s="5" t="str">
        <f t="shared" si="8"/>
        <v>09 Б 02 00000</v>
      </c>
      <c r="O272" s="7"/>
    </row>
    <row r="273" spans="1:15">
      <c r="A273" s="256" t="s">
        <v>580</v>
      </c>
      <c r="B273" s="256" t="s">
        <v>105</v>
      </c>
      <c r="C273" s="256" t="s">
        <v>37</v>
      </c>
      <c r="D273" s="256" t="s">
        <v>629</v>
      </c>
      <c r="E273" s="260" t="s">
        <v>628</v>
      </c>
      <c r="F273" s="482" t="s">
        <v>580</v>
      </c>
      <c r="G273" s="482" t="s">
        <v>105</v>
      </c>
      <c r="H273" s="482" t="s">
        <v>37</v>
      </c>
      <c r="I273" s="482" t="s">
        <v>632</v>
      </c>
      <c r="J273" s="494" t="str">
        <f>VLOOKUP(K274,'ЦСР 2017'!$A$1:$C$485,2,0)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O273" s="7"/>
    </row>
    <row r="274" spans="1:15" ht="56.25">
      <c r="A274" s="256" t="s">
        <v>580</v>
      </c>
      <c r="B274" s="256" t="s">
        <v>105</v>
      </c>
      <c r="C274" s="256" t="s">
        <v>37</v>
      </c>
      <c r="D274" s="256" t="s">
        <v>632</v>
      </c>
      <c r="E274" s="260" t="s">
        <v>631</v>
      </c>
      <c r="F274" s="483"/>
      <c r="G274" s="483"/>
      <c r="H274" s="483"/>
      <c r="I274" s="483"/>
      <c r="J274" s="495"/>
      <c r="K274" s="5" t="str">
        <f>CONCATENATE(F273," ",G273," ",H273," ",I273)</f>
        <v>09 Б 02 20460</v>
      </c>
      <c r="O274" s="7"/>
    </row>
    <row r="275" spans="1:15" ht="39.75" thickBot="1">
      <c r="A275" s="159" t="s">
        <v>580</v>
      </c>
      <c r="B275" s="159" t="s">
        <v>105</v>
      </c>
      <c r="C275" s="159" t="s">
        <v>48</v>
      </c>
      <c r="D275" s="159" t="s">
        <v>13</v>
      </c>
      <c r="E275" s="224" t="s">
        <v>638</v>
      </c>
      <c r="F275" s="159" t="s">
        <v>580</v>
      </c>
      <c r="G275" s="159" t="s">
        <v>105</v>
      </c>
      <c r="H275" s="159" t="s">
        <v>48</v>
      </c>
      <c r="I275" s="159" t="s">
        <v>13</v>
      </c>
      <c r="J275" s="224" t="str">
        <f>VLOOKUP(K275,'ЦСР 2017'!$A$1:$C$485,2,0)</f>
        <v>Основное мероприятие «Поддержка интеллектуальной и инновационной деятельности молодежи»</v>
      </c>
      <c r="K275" s="5" t="str">
        <f t="shared" si="8"/>
        <v>09 Б 03 00000</v>
      </c>
      <c r="O275" s="7"/>
    </row>
    <row r="276" spans="1:15" s="27" customFormat="1" ht="19.5" thickBot="1">
      <c r="A276" s="256" t="s">
        <v>580</v>
      </c>
      <c r="B276" s="256" t="s">
        <v>105</v>
      </c>
      <c r="C276" s="256" t="s">
        <v>48</v>
      </c>
      <c r="D276" s="256" t="s">
        <v>629</v>
      </c>
      <c r="E276" s="260" t="s">
        <v>628</v>
      </c>
      <c r="F276" s="482" t="s">
        <v>580</v>
      </c>
      <c r="G276" s="482" t="s">
        <v>105</v>
      </c>
      <c r="H276" s="482" t="s">
        <v>48</v>
      </c>
      <c r="I276" s="482" t="s">
        <v>632</v>
      </c>
      <c r="J276" s="494" t="str">
        <f>VLOOKUP(K277,'ЦСР 2017'!$A$1:$C$485,2,0)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K276" s="5"/>
      <c r="L276" s="252"/>
      <c r="M276" s="5"/>
      <c r="N276" s="6"/>
      <c r="O276" s="7"/>
    </row>
    <row r="277" spans="1:15" s="27" customFormat="1" ht="57" thickBot="1">
      <c r="A277" s="256" t="s">
        <v>580</v>
      </c>
      <c r="B277" s="256" t="s">
        <v>105</v>
      </c>
      <c r="C277" s="256" t="s">
        <v>48</v>
      </c>
      <c r="D277" s="256" t="s">
        <v>632</v>
      </c>
      <c r="E277" s="260" t="s">
        <v>631</v>
      </c>
      <c r="F277" s="483"/>
      <c r="G277" s="483"/>
      <c r="H277" s="483"/>
      <c r="I277" s="483"/>
      <c r="J277" s="495"/>
      <c r="K277" s="5" t="str">
        <f>CONCATENATE(F276," ",G276," ",H276," ",I276)</f>
        <v>09 Б 03 20460</v>
      </c>
      <c r="L277" s="252"/>
      <c r="M277" s="5"/>
      <c r="N277" s="6"/>
      <c r="O277" s="7"/>
    </row>
    <row r="278" spans="1:15" ht="59.25" thickBot="1">
      <c r="A278" s="159" t="s">
        <v>580</v>
      </c>
      <c r="B278" s="159" t="s">
        <v>105</v>
      </c>
      <c r="C278" s="159" t="s">
        <v>53</v>
      </c>
      <c r="D278" s="159" t="s">
        <v>13</v>
      </c>
      <c r="E278" s="224" t="s">
        <v>641</v>
      </c>
      <c r="F278" s="159" t="s">
        <v>580</v>
      </c>
      <c r="G278" s="159" t="s">
        <v>105</v>
      </c>
      <c r="H278" s="159" t="s">
        <v>53</v>
      </c>
      <c r="I278" s="159" t="s">
        <v>13</v>
      </c>
      <c r="J278" s="224" t="str">
        <f>VLOOKUP(K278,'ЦСР 2017'!$A$1:$C$485,2,0)</f>
        <v>Основное мероприятие «Формирование условий для реализации молодежных инициатив и развития деятельности молодежных объединений»</v>
      </c>
      <c r="K278" s="5" t="str">
        <f t="shared" si="8"/>
        <v>09 Б 04 00000</v>
      </c>
      <c r="N278" s="27"/>
      <c r="O278" s="7"/>
    </row>
    <row r="279" spans="1:15" ht="19.5" thickBot="1">
      <c r="A279" s="256" t="s">
        <v>580</v>
      </c>
      <c r="B279" s="256" t="s">
        <v>105</v>
      </c>
      <c r="C279" s="256" t="s">
        <v>53</v>
      </c>
      <c r="D279" s="256" t="s">
        <v>629</v>
      </c>
      <c r="E279" s="260" t="s">
        <v>628</v>
      </c>
      <c r="F279" s="482" t="s">
        <v>580</v>
      </c>
      <c r="G279" s="482" t="s">
        <v>105</v>
      </c>
      <c r="H279" s="482" t="s">
        <v>53</v>
      </c>
      <c r="I279" s="482" t="s">
        <v>632</v>
      </c>
      <c r="J279" s="494" t="str">
        <f>VLOOKUP(K280,'ЦСР 2017'!$A$1:$C$485,2,0)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N279" s="27"/>
      <c r="O279" s="7"/>
    </row>
    <row r="280" spans="1:15" ht="56.25">
      <c r="A280" s="256" t="s">
        <v>580</v>
      </c>
      <c r="B280" s="256" t="s">
        <v>105</v>
      </c>
      <c r="C280" s="256" t="s">
        <v>53</v>
      </c>
      <c r="D280" s="256" t="s">
        <v>632</v>
      </c>
      <c r="E280" s="260" t="s">
        <v>631</v>
      </c>
      <c r="F280" s="483"/>
      <c r="G280" s="483"/>
      <c r="H280" s="483"/>
      <c r="I280" s="483"/>
      <c r="J280" s="495"/>
      <c r="K280" s="5" t="str">
        <f>CONCATENATE(F279," ",G279," ",H279," ",I279)</f>
        <v>09 Б 04 20460</v>
      </c>
      <c r="O280" s="7"/>
    </row>
    <row r="281" spans="1:15" ht="39">
      <c r="A281" s="159" t="s">
        <v>580</v>
      </c>
      <c r="B281" s="159" t="s">
        <v>105</v>
      </c>
      <c r="C281" s="159" t="s">
        <v>62</v>
      </c>
      <c r="D281" s="159" t="s">
        <v>13</v>
      </c>
      <c r="E281" s="224" t="s">
        <v>644</v>
      </c>
      <c r="F281" s="159" t="s">
        <v>580</v>
      </c>
      <c r="G281" s="159" t="s">
        <v>105</v>
      </c>
      <c r="H281" s="159" t="s">
        <v>62</v>
      </c>
      <c r="I281" s="159" t="s">
        <v>13</v>
      </c>
      <c r="J281" s="224" t="str">
        <f>VLOOKUP(K281,'ЦСР 2017'!$A$1:$C$485,2,0)</f>
        <v>Основное мероприятие «Методическое и информационное сопровождение реализации молодежной политики в городе Ставрополе»</v>
      </c>
      <c r="K281" s="5" t="str">
        <f t="shared" si="8"/>
        <v>09 Б 05 00000</v>
      </c>
      <c r="O281" s="7"/>
    </row>
    <row r="282" spans="1:15">
      <c r="A282" s="256" t="s">
        <v>580</v>
      </c>
      <c r="B282" s="256" t="s">
        <v>105</v>
      </c>
      <c r="C282" s="256" t="s">
        <v>62</v>
      </c>
      <c r="D282" s="256" t="s">
        <v>629</v>
      </c>
      <c r="E282" s="260" t="s">
        <v>628</v>
      </c>
      <c r="F282" s="482" t="s">
        <v>580</v>
      </c>
      <c r="G282" s="482" t="s">
        <v>105</v>
      </c>
      <c r="H282" s="482" t="s">
        <v>62</v>
      </c>
      <c r="I282" s="482" t="s">
        <v>632</v>
      </c>
      <c r="J282" s="494" t="str">
        <f>VLOOKUP(K283,'ЦСР 2017'!$A$1:$C$485,2,0)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K282" s="5" t="e">
        <f>CONCATENATE(#REF!," ",#REF!," ",#REF!," ",#REF!)</f>
        <v>#REF!</v>
      </c>
      <c r="O282" s="7"/>
    </row>
    <row r="283" spans="1:15" ht="56.25">
      <c r="A283" s="256" t="s">
        <v>580</v>
      </c>
      <c r="B283" s="256" t="s">
        <v>105</v>
      </c>
      <c r="C283" s="256" t="s">
        <v>62</v>
      </c>
      <c r="D283" s="256" t="s">
        <v>632</v>
      </c>
      <c r="E283" s="260" t="s">
        <v>631</v>
      </c>
      <c r="F283" s="483"/>
      <c r="G283" s="483"/>
      <c r="H283" s="483"/>
      <c r="I283" s="483"/>
      <c r="J283" s="495"/>
      <c r="K283" s="5" t="str">
        <f>CONCATENATE(F282," ",G282," ",H282," ",I282)</f>
        <v>09 Б 05 20460</v>
      </c>
      <c r="O283" s="7"/>
    </row>
    <row r="284" spans="1:15" ht="39">
      <c r="A284" s="159" t="s">
        <v>580</v>
      </c>
      <c r="B284" s="159" t="s">
        <v>105</v>
      </c>
      <c r="C284" s="159" t="s">
        <v>68</v>
      </c>
      <c r="D284" s="159" t="s">
        <v>13</v>
      </c>
      <c r="E284" s="224" t="s">
        <v>647</v>
      </c>
      <c r="F284" s="159" t="s">
        <v>580</v>
      </c>
      <c r="G284" s="159" t="s">
        <v>105</v>
      </c>
      <c r="H284" s="159" t="s">
        <v>68</v>
      </c>
      <c r="I284" s="159" t="s">
        <v>13</v>
      </c>
      <c r="J284" s="224" t="str">
        <f>VLOOKUP(K284,'ЦСР 2017'!$A$1:$C$485,2,0)</f>
        <v>Основное мероприятие «Обеспечение деятельности муниципальных бюджетных учреждений города Ставрополя»</v>
      </c>
      <c r="K284" s="5" t="str">
        <f t="shared" si="8"/>
        <v>09 Б 06 00000</v>
      </c>
      <c r="O284" s="7"/>
    </row>
    <row r="285" spans="1:15" ht="37.5">
      <c r="A285" s="256" t="s">
        <v>580</v>
      </c>
      <c r="B285" s="256" t="s">
        <v>105</v>
      </c>
      <c r="C285" s="256" t="s">
        <v>68</v>
      </c>
      <c r="D285" s="30" t="s">
        <v>22</v>
      </c>
      <c r="E285" s="260" t="s">
        <v>34</v>
      </c>
      <c r="F285" s="256" t="s">
        <v>580</v>
      </c>
      <c r="G285" s="256" t="s">
        <v>105</v>
      </c>
      <c r="H285" s="256" t="s">
        <v>68</v>
      </c>
      <c r="I285" s="30" t="s">
        <v>22</v>
      </c>
      <c r="J285" s="260" t="str">
        <f>VLOOKUP(K285,'ЦСР 2017'!$A$1:$C$485,2,0)</f>
        <v>Расходы на обеспечение деятельности (оказание услуг) муниципальных учреждений</v>
      </c>
      <c r="K285" s="5" t="str">
        <f t="shared" si="8"/>
        <v>09 Б 06 11010</v>
      </c>
      <c r="O285" s="7"/>
    </row>
    <row r="286" spans="1:15" ht="67.5">
      <c r="A286" s="9" t="s">
        <v>652</v>
      </c>
      <c r="B286" s="9" t="s">
        <v>8</v>
      </c>
      <c r="C286" s="9" t="s">
        <v>12</v>
      </c>
      <c r="D286" s="9" t="s">
        <v>13</v>
      </c>
      <c r="E286" s="136" t="s">
        <v>654</v>
      </c>
      <c r="F286" s="9" t="s">
        <v>652</v>
      </c>
      <c r="G286" s="9" t="s">
        <v>8</v>
      </c>
      <c r="H286" s="9" t="s">
        <v>12</v>
      </c>
      <c r="I286" s="9" t="s">
        <v>13</v>
      </c>
      <c r="J286" s="136" t="str">
        <f>VLOOKUP(K286,'ЦСР 2017'!$A$1:$C$485,2,0)</f>
        <v>Муниципальная программа «Управление муниципальными финансами и муниципальным долгом города Ставрополя»</v>
      </c>
      <c r="K286" s="5" t="str">
        <f t="shared" si="8"/>
        <v>10 0 00 00000</v>
      </c>
      <c r="O286" s="7"/>
    </row>
    <row r="287" spans="1:15" ht="56.25">
      <c r="A287" s="25" t="s">
        <v>652</v>
      </c>
      <c r="B287" s="25" t="s">
        <v>105</v>
      </c>
      <c r="C287" s="25" t="s">
        <v>12</v>
      </c>
      <c r="D287" s="25" t="s">
        <v>13</v>
      </c>
      <c r="E287" s="223" t="s">
        <v>1410</v>
      </c>
      <c r="F287" s="25" t="s">
        <v>652</v>
      </c>
      <c r="G287" s="25" t="s">
        <v>105</v>
      </c>
      <c r="H287" s="25" t="s">
        <v>12</v>
      </c>
      <c r="I287" s="25" t="s">
        <v>13</v>
      </c>
      <c r="J287" s="223" t="str">
        <f>VLOOKUP(K287,'ЦСР 2017'!$A$1:$C$485,2,0)</f>
        <v>Расходы в рамках реализации муниципальной программы «Управление муниципальными финансами и муниципальным долгом города Ставрополя»</v>
      </c>
      <c r="K287" s="5" t="str">
        <f t="shared" si="8"/>
        <v>10 Б 00 00000</v>
      </c>
      <c r="O287" s="7"/>
    </row>
    <row r="288" spans="1:15" ht="39">
      <c r="A288" s="159" t="s">
        <v>652</v>
      </c>
      <c r="B288" s="159" t="s">
        <v>105</v>
      </c>
      <c r="C288" s="159" t="s">
        <v>7</v>
      </c>
      <c r="D288" s="159" t="s">
        <v>13</v>
      </c>
      <c r="E288" s="224" t="s">
        <v>1411</v>
      </c>
      <c r="F288" s="159" t="s">
        <v>652</v>
      </c>
      <c r="G288" s="159" t="s">
        <v>105</v>
      </c>
      <c r="H288" s="159" t="s">
        <v>7</v>
      </c>
      <c r="I288" s="159" t="s">
        <v>13</v>
      </c>
      <c r="J288" s="224" t="str">
        <f>VLOOKUP(K288,'ЦСР 2017'!$A$1:$C$485,2,0)</f>
        <v>Основное мероприятие «Формирование резервного фонда администрации города Ставрополя»</v>
      </c>
      <c r="K288" s="5" t="str">
        <f t="shared" si="8"/>
        <v>10 Б 01 00000</v>
      </c>
      <c r="O288" s="7"/>
    </row>
    <row r="289" spans="1:15">
      <c r="A289" s="256" t="s">
        <v>652</v>
      </c>
      <c r="B289" s="256" t="s">
        <v>105</v>
      </c>
      <c r="C289" s="256" t="s">
        <v>7</v>
      </c>
      <c r="D289" s="256" t="s">
        <v>662</v>
      </c>
      <c r="E289" s="260" t="s">
        <v>661</v>
      </c>
      <c r="F289" s="256" t="s">
        <v>652</v>
      </c>
      <c r="G289" s="256" t="s">
        <v>105</v>
      </c>
      <c r="H289" s="256" t="s">
        <v>7</v>
      </c>
      <c r="I289" s="256" t="s">
        <v>662</v>
      </c>
      <c r="J289" s="260" t="str">
        <f>VLOOKUP(K289,'ЦСР 2017'!$A$1:$C$485,2,0)</f>
        <v>Резервный фонд администрации города Ставрополя</v>
      </c>
      <c r="K289" s="5" t="str">
        <f t="shared" si="8"/>
        <v>10 Б 01 20020</v>
      </c>
      <c r="O289" s="7"/>
    </row>
    <row r="290" spans="1:15" s="54" customFormat="1" ht="78">
      <c r="A290" s="159" t="s">
        <v>652</v>
      </c>
      <c r="B290" s="159" t="s">
        <v>105</v>
      </c>
      <c r="C290" s="159" t="s">
        <v>37</v>
      </c>
      <c r="D290" s="159" t="s">
        <v>13</v>
      </c>
      <c r="E290" s="224" t="s">
        <v>1412</v>
      </c>
      <c r="F290" s="159" t="s">
        <v>652</v>
      </c>
      <c r="G290" s="159" t="s">
        <v>105</v>
      </c>
      <c r="H290" s="159" t="s">
        <v>37</v>
      </c>
      <c r="I290" s="159" t="s">
        <v>13</v>
      </c>
      <c r="J290" s="224" t="str">
        <f>VLOOKUP(K290,'ЦСР 2017'!$A$1:$C$485,2,0)</f>
        <v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v>
      </c>
      <c r="K290" s="5" t="str">
        <f t="shared" si="8"/>
        <v>10 Б 02 00000</v>
      </c>
      <c r="L290" s="252"/>
      <c r="M290" s="5"/>
      <c r="N290" s="6"/>
      <c r="O290" s="7"/>
    </row>
    <row r="291" spans="1:15" s="54" customFormat="1">
      <c r="A291" s="256" t="s">
        <v>652</v>
      </c>
      <c r="B291" s="256" t="s">
        <v>105</v>
      </c>
      <c r="C291" s="256" t="s">
        <v>37</v>
      </c>
      <c r="D291" s="256" t="s">
        <v>667</v>
      </c>
      <c r="E291" s="260" t="s">
        <v>666</v>
      </c>
      <c r="F291" s="256" t="s">
        <v>652</v>
      </c>
      <c r="G291" s="256" t="s">
        <v>105</v>
      </c>
      <c r="H291" s="256" t="s">
        <v>37</v>
      </c>
      <c r="I291" s="256" t="s">
        <v>667</v>
      </c>
      <c r="J291" s="260" t="str">
        <f>VLOOKUP(K291,'ЦСР 2017'!$A$1:$C$485,2,0)</f>
        <v>Расходы на выплаты на основании исполнительных листов судебных органов</v>
      </c>
      <c r="K291" s="5" t="str">
        <f t="shared" si="8"/>
        <v>10 Б 02 20050</v>
      </c>
      <c r="L291" s="252"/>
      <c r="M291" s="5"/>
      <c r="N291" s="6"/>
      <c r="O291" s="7"/>
    </row>
    <row r="292" spans="1:15" ht="58.5">
      <c r="A292" s="159" t="s">
        <v>652</v>
      </c>
      <c r="B292" s="159" t="s">
        <v>105</v>
      </c>
      <c r="C292" s="159" t="s">
        <v>48</v>
      </c>
      <c r="D292" s="159" t="s">
        <v>13</v>
      </c>
      <c r="E292" s="224" t="s">
        <v>1413</v>
      </c>
      <c r="F292" s="159" t="s">
        <v>652</v>
      </c>
      <c r="G292" s="159" t="s">
        <v>105</v>
      </c>
      <c r="H292" s="159" t="s">
        <v>48</v>
      </c>
      <c r="I292" s="159" t="s">
        <v>13</v>
      </c>
      <c r="J292" s="224" t="str">
        <f>VLOOKUP(K292,'ЦСР 2017'!$A$1:$C$485,2,0)</f>
        <v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v>
      </c>
      <c r="K292" s="5" t="str">
        <f t="shared" si="8"/>
        <v>10 Б 03 00000</v>
      </c>
      <c r="N292" s="54"/>
      <c r="O292" s="7"/>
    </row>
    <row r="293" spans="1:15">
      <c r="A293" s="256" t="s">
        <v>652</v>
      </c>
      <c r="B293" s="256" t="s">
        <v>105</v>
      </c>
      <c r="C293" s="256" t="s">
        <v>48</v>
      </c>
      <c r="D293" s="256" t="s">
        <v>672</v>
      </c>
      <c r="E293" s="260" t="s">
        <v>671</v>
      </c>
      <c r="F293" s="256" t="s">
        <v>652</v>
      </c>
      <c r="G293" s="256" t="s">
        <v>105</v>
      </c>
      <c r="H293" s="256" t="s">
        <v>48</v>
      </c>
      <c r="I293" s="256" t="s">
        <v>672</v>
      </c>
      <c r="J293" s="260" t="str">
        <f>VLOOKUP(K293,'ЦСР 2017'!$A$1:$C$485,2,0)</f>
        <v>Обслуживание муниципального долга города Ставрополя</v>
      </c>
      <c r="K293" s="5" t="str">
        <f t="shared" si="8"/>
        <v>10 Б 03 20010</v>
      </c>
      <c r="N293" s="54"/>
      <c r="O293" s="7"/>
    </row>
    <row r="294" spans="1:15" s="54" customFormat="1" ht="90">
      <c r="A294" s="209" t="s">
        <v>674</v>
      </c>
      <c r="B294" s="210" t="s">
        <v>8</v>
      </c>
      <c r="C294" s="9" t="s">
        <v>12</v>
      </c>
      <c r="D294" s="9" t="s">
        <v>13</v>
      </c>
      <c r="E294" s="136" t="s">
        <v>676</v>
      </c>
      <c r="F294" s="209" t="s">
        <v>674</v>
      </c>
      <c r="G294" s="210" t="s">
        <v>8</v>
      </c>
      <c r="H294" s="9" t="s">
        <v>12</v>
      </c>
      <c r="I294" s="9" t="s">
        <v>13</v>
      </c>
      <c r="J294" s="136" t="str">
        <f>VLOOKUP(K294,'ЦСР 2017'!$A$1:$C$485,2,0)</f>
        <v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v>
      </c>
      <c r="K294" s="5" t="str">
        <f t="shared" si="8"/>
        <v>11 0 00 00000</v>
      </c>
      <c r="L294" s="252"/>
      <c r="M294" s="5"/>
      <c r="N294" s="6"/>
      <c r="O294" s="7"/>
    </row>
    <row r="295" spans="1:15" ht="75">
      <c r="A295" s="211" t="s">
        <v>674</v>
      </c>
      <c r="B295" s="212" t="s">
        <v>105</v>
      </c>
      <c r="C295" s="25" t="s">
        <v>12</v>
      </c>
      <c r="D295" s="25" t="s">
        <v>13</v>
      </c>
      <c r="E295" s="223" t="s">
        <v>657</v>
      </c>
      <c r="F295" s="211" t="s">
        <v>674</v>
      </c>
      <c r="G295" s="212" t="s">
        <v>105</v>
      </c>
      <c r="H295" s="25" t="s">
        <v>12</v>
      </c>
      <c r="I295" s="25" t="s">
        <v>13</v>
      </c>
      <c r="J295" s="223" t="str">
        <f>VLOOKUP(K295,'ЦСР 2017'!$A$1:$C$485,2,0)</f>
        <v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v>
      </c>
      <c r="K295" s="5" t="str">
        <f t="shared" si="8"/>
        <v>11 Б 00 00000</v>
      </c>
      <c r="O295" s="7"/>
    </row>
    <row r="296" spans="1:15" s="54" customFormat="1" ht="58.5">
      <c r="A296" s="159" t="s">
        <v>674</v>
      </c>
      <c r="B296" s="253" t="s">
        <v>105</v>
      </c>
      <c r="C296" s="159" t="s">
        <v>7</v>
      </c>
      <c r="D296" s="159" t="s">
        <v>13</v>
      </c>
      <c r="E296" s="224" t="s">
        <v>1414</v>
      </c>
      <c r="F296" s="159" t="s">
        <v>674</v>
      </c>
      <c r="G296" s="253" t="s">
        <v>105</v>
      </c>
      <c r="H296" s="159" t="s">
        <v>7</v>
      </c>
      <c r="I296" s="159" t="s">
        <v>13</v>
      </c>
      <c r="J296" s="224" t="str">
        <f>VLOOKUP(K296,'ЦСР 2017'!$A$1:$C$485,2,0)</f>
        <v>Основное мероприятие «Управление и распоряжение объектами недвижимого имущества, находящимися в муниципальной собственности города Ставрополя»</v>
      </c>
      <c r="K296" s="5" t="str">
        <f t="shared" si="8"/>
        <v>11 Б 01 00000</v>
      </c>
      <c r="L296" s="252"/>
      <c r="M296" s="5"/>
      <c r="O296" s="7"/>
    </row>
    <row r="297" spans="1:15" ht="56.25">
      <c r="A297" s="256" t="s">
        <v>674</v>
      </c>
      <c r="B297" s="254" t="s">
        <v>105</v>
      </c>
      <c r="C297" s="256" t="s">
        <v>7</v>
      </c>
      <c r="D297" s="256" t="s">
        <v>683</v>
      </c>
      <c r="E297" s="260" t="s">
        <v>682</v>
      </c>
      <c r="F297" s="256" t="s">
        <v>674</v>
      </c>
      <c r="G297" s="254" t="s">
        <v>105</v>
      </c>
      <c r="H297" s="256" t="s">
        <v>7</v>
      </c>
      <c r="I297" s="256" t="s">
        <v>683</v>
      </c>
      <c r="J297" s="260" t="str">
        <f>VLOOKUP(K297,'ЦСР 2017'!$A$1:$C$485,2,0)</f>
        <v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v>
      </c>
      <c r="K297" s="5" t="str">
        <f t="shared" si="8"/>
        <v>11 Б 01 20030</v>
      </c>
      <c r="O297" s="7"/>
    </row>
    <row r="298" spans="1:15" ht="37.5">
      <c r="A298" s="256" t="s">
        <v>674</v>
      </c>
      <c r="B298" s="254" t="s">
        <v>105</v>
      </c>
      <c r="C298" s="256" t="s">
        <v>7</v>
      </c>
      <c r="D298" s="256" t="s">
        <v>687</v>
      </c>
      <c r="E298" s="260" t="s">
        <v>686</v>
      </c>
      <c r="F298" s="256" t="s">
        <v>674</v>
      </c>
      <c r="G298" s="254" t="s">
        <v>105</v>
      </c>
      <c r="H298" s="256" t="s">
        <v>7</v>
      </c>
      <c r="I298" s="256" t="s">
        <v>687</v>
      </c>
      <c r="J298" s="260" t="str">
        <f>VLOOKUP(K298,'ЦСР 2017'!$A$1:$C$485,2,0)</f>
        <v xml:space="preserve">Расходы на содержание объектов муниципальной казны города Ставрополя в части нежилых помещений </v>
      </c>
      <c r="K298" s="5" t="str">
        <f t="shared" si="8"/>
        <v>11 Б 01 20070</v>
      </c>
      <c r="N298" s="54"/>
      <c r="O298" s="7"/>
    </row>
    <row r="299" spans="1:15" ht="37.5">
      <c r="A299" s="256" t="s">
        <v>674</v>
      </c>
      <c r="B299" s="254" t="s">
        <v>105</v>
      </c>
      <c r="C299" s="256" t="s">
        <v>7</v>
      </c>
      <c r="D299" s="256" t="s">
        <v>691</v>
      </c>
      <c r="E299" s="260" t="s">
        <v>690</v>
      </c>
      <c r="F299" s="256" t="s">
        <v>674</v>
      </c>
      <c r="G299" s="254" t="s">
        <v>105</v>
      </c>
      <c r="H299" s="256" t="s">
        <v>7</v>
      </c>
      <c r="I299" s="256" t="s">
        <v>691</v>
      </c>
      <c r="J299" s="260" t="str">
        <f>VLOOKUP(K299,'ЦСР 2017'!$A$1:$C$485,2,0)</f>
        <v>Расходы на содержание объектов муниципальной казны города Ставрополя в части жилых помещений</v>
      </c>
      <c r="K299" s="5" t="str">
        <f t="shared" si="8"/>
        <v>11 Б 01 20840</v>
      </c>
      <c r="O299" s="7"/>
    </row>
    <row r="300" spans="1:15" ht="93.75">
      <c r="A300" s="28">
        <v>72</v>
      </c>
      <c r="B300" s="28" t="s">
        <v>94</v>
      </c>
      <c r="C300" s="30" t="s">
        <v>12</v>
      </c>
      <c r="D300" s="59">
        <v>21120</v>
      </c>
      <c r="E300" s="270" t="s">
        <v>1480</v>
      </c>
      <c r="F300" s="482" t="s">
        <v>674</v>
      </c>
      <c r="G300" s="506" t="s">
        <v>105</v>
      </c>
      <c r="H300" s="482" t="s">
        <v>7</v>
      </c>
      <c r="I300" s="482" t="s">
        <v>1867</v>
      </c>
      <c r="J300" s="494" t="str">
        <f>VLOOKUP(K300,'ЦСР 2017'!$A$1:$C$485,2,0)</f>
        <v>Расходы на уплату взносов на капитальный ремонт общего имущества в многоквартирных домах</v>
      </c>
      <c r="K300" s="5" t="str">
        <f t="shared" si="8"/>
        <v>11 Б 01 21120</v>
      </c>
      <c r="O300" s="7"/>
    </row>
    <row r="301" spans="1:15" ht="93.75">
      <c r="A301" s="28">
        <v>77</v>
      </c>
      <c r="B301" s="28" t="s">
        <v>94</v>
      </c>
      <c r="C301" s="30" t="s">
        <v>12</v>
      </c>
      <c r="D301" s="59">
        <v>21120</v>
      </c>
      <c r="E301" s="270" t="s">
        <v>1480</v>
      </c>
      <c r="F301" s="505"/>
      <c r="G301" s="507"/>
      <c r="H301" s="505"/>
      <c r="I301" s="505"/>
      <c r="J301" s="509"/>
      <c r="O301" s="7"/>
    </row>
    <row r="302" spans="1:15" ht="93.75">
      <c r="A302" s="28">
        <v>80</v>
      </c>
      <c r="B302" s="28" t="s">
        <v>94</v>
      </c>
      <c r="C302" s="30" t="s">
        <v>12</v>
      </c>
      <c r="D302" s="59">
        <v>21120</v>
      </c>
      <c r="E302" s="270" t="s">
        <v>1480</v>
      </c>
      <c r="F302" s="505"/>
      <c r="G302" s="507"/>
      <c r="H302" s="505"/>
      <c r="I302" s="505"/>
      <c r="J302" s="509"/>
      <c r="O302" s="7"/>
    </row>
    <row r="303" spans="1:15" ht="93.75">
      <c r="A303" s="28">
        <v>82</v>
      </c>
      <c r="B303" s="28" t="s">
        <v>94</v>
      </c>
      <c r="C303" s="30" t="s">
        <v>12</v>
      </c>
      <c r="D303" s="59">
        <v>21120</v>
      </c>
      <c r="E303" s="270" t="s">
        <v>1480</v>
      </c>
      <c r="F303" s="505"/>
      <c r="G303" s="507"/>
      <c r="H303" s="505"/>
      <c r="I303" s="505"/>
      <c r="J303" s="509"/>
      <c r="O303" s="7"/>
    </row>
    <row r="304" spans="1:15" ht="93.75">
      <c r="A304" s="28" t="s">
        <v>1184</v>
      </c>
      <c r="B304" s="28" t="s">
        <v>94</v>
      </c>
      <c r="C304" s="30" t="s">
        <v>12</v>
      </c>
      <c r="D304" s="59">
        <v>21120</v>
      </c>
      <c r="E304" s="270" t="s">
        <v>1507</v>
      </c>
      <c r="F304" s="483"/>
      <c r="G304" s="508"/>
      <c r="H304" s="483"/>
      <c r="I304" s="483"/>
      <c r="J304" s="495"/>
      <c r="O304" s="7"/>
    </row>
    <row r="305" spans="1:15" ht="39">
      <c r="A305" s="159" t="s">
        <v>674</v>
      </c>
      <c r="B305" s="253" t="s">
        <v>105</v>
      </c>
      <c r="C305" s="159" t="s">
        <v>37</v>
      </c>
      <c r="D305" s="159" t="s">
        <v>13</v>
      </c>
      <c r="E305" s="224" t="s">
        <v>1415</v>
      </c>
      <c r="F305" s="159" t="s">
        <v>674</v>
      </c>
      <c r="G305" s="253" t="s">
        <v>105</v>
      </c>
      <c r="H305" s="159" t="s">
        <v>37</v>
      </c>
      <c r="I305" s="159" t="s">
        <v>13</v>
      </c>
      <c r="J305" s="224" t="str">
        <f>VLOOKUP(K305,'ЦСР 2017'!$A$1:$C$485,2,0)</f>
        <v>Основное мероприятие «Управление и распоряжение земельными участками, расположенными на территории города Ставрополя»</v>
      </c>
      <c r="K305" s="5" t="str">
        <f t="shared" si="8"/>
        <v>11 Б 02 00000</v>
      </c>
      <c r="O305" s="7"/>
    </row>
    <row r="306" spans="1:15" ht="56.25">
      <c r="A306" s="256" t="s">
        <v>674</v>
      </c>
      <c r="B306" s="254" t="s">
        <v>105</v>
      </c>
      <c r="C306" s="256" t="s">
        <v>37</v>
      </c>
      <c r="D306" s="256" t="s">
        <v>696</v>
      </c>
      <c r="E306" s="260" t="s">
        <v>1416</v>
      </c>
      <c r="F306" s="256" t="s">
        <v>674</v>
      </c>
      <c r="G306" s="254" t="s">
        <v>105</v>
      </c>
      <c r="H306" s="256" t="s">
        <v>37</v>
      </c>
      <c r="I306" s="256" t="s">
        <v>696</v>
      </c>
      <c r="J306" s="260" t="str">
        <f>VLOOKUP(K306,'ЦСР 2017'!$A$1:$C$485,2,0)</f>
        <v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v>
      </c>
      <c r="K306" s="5" t="str">
        <f t="shared" si="8"/>
        <v>11 Б 02 20180</v>
      </c>
      <c r="O306" s="7"/>
    </row>
    <row r="307" spans="1:15" ht="78">
      <c r="A307" s="159" t="s">
        <v>674</v>
      </c>
      <c r="B307" s="253" t="s">
        <v>105</v>
      </c>
      <c r="C307" s="159" t="s">
        <v>48</v>
      </c>
      <c r="D307" s="159" t="s">
        <v>13</v>
      </c>
      <c r="E307" s="224" t="s">
        <v>1417</v>
      </c>
      <c r="F307" s="159" t="s">
        <v>674</v>
      </c>
      <c r="G307" s="253" t="s">
        <v>105</v>
      </c>
      <c r="H307" s="159" t="s">
        <v>48</v>
      </c>
      <c r="I307" s="159" t="s">
        <v>13</v>
      </c>
      <c r="J307" s="224" t="str">
        <f>VLOOKUP(K307,'ЦСР 2017'!$A$1:$C$485,2,0)</f>
        <v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v>
      </c>
      <c r="K307" s="5" t="str">
        <f t="shared" si="8"/>
        <v>11 Б 03 00000</v>
      </c>
      <c r="O307" s="7"/>
    </row>
    <row r="308" spans="1:15" ht="56.25">
      <c r="A308" s="256" t="s">
        <v>674</v>
      </c>
      <c r="B308" s="254" t="s">
        <v>105</v>
      </c>
      <c r="C308" s="256" t="s">
        <v>48</v>
      </c>
      <c r="D308" s="256" t="s">
        <v>701</v>
      </c>
      <c r="E308" s="260" t="s">
        <v>700</v>
      </c>
      <c r="F308" s="256" t="s">
        <v>674</v>
      </c>
      <c r="G308" s="254" t="s">
        <v>105</v>
      </c>
      <c r="H308" s="256" t="s">
        <v>48</v>
      </c>
      <c r="I308" s="256" t="s">
        <v>701</v>
      </c>
      <c r="J308" s="260" t="str">
        <f>VLOOKUP(K308,'ЦСР 2017'!$A$1:$C$485,2,0)</f>
        <v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v>
      </c>
      <c r="K308" s="5" t="str">
        <f t="shared" si="8"/>
        <v>11 Б 03 20340</v>
      </c>
      <c r="O308" s="7"/>
    </row>
    <row r="309" spans="1:15" ht="45">
      <c r="A309" s="9" t="s">
        <v>703</v>
      </c>
      <c r="B309" s="9" t="s">
        <v>8</v>
      </c>
      <c r="C309" s="9" t="s">
        <v>12</v>
      </c>
      <c r="D309" s="9" t="s">
        <v>13</v>
      </c>
      <c r="E309" s="136" t="s">
        <v>705</v>
      </c>
      <c r="F309" s="9" t="s">
        <v>703</v>
      </c>
      <c r="G309" s="9" t="s">
        <v>8</v>
      </c>
      <c r="H309" s="9" t="s">
        <v>12</v>
      </c>
      <c r="I309" s="9" t="s">
        <v>13</v>
      </c>
      <c r="J309" s="136" t="str">
        <f>VLOOKUP(K309,'ЦСР 2017'!$A$1:$C$485,2,0)</f>
        <v>Муниципальная программа «Экономическое развитие города Ставрополя»</v>
      </c>
      <c r="K309" s="5" t="str">
        <f t="shared" si="8"/>
        <v>12 0 00 00000</v>
      </c>
      <c r="O309" s="7"/>
    </row>
    <row r="310" spans="1:15" ht="37.5">
      <c r="A310" s="25" t="s">
        <v>703</v>
      </c>
      <c r="B310" s="25" t="s">
        <v>15</v>
      </c>
      <c r="C310" s="25" t="s">
        <v>12</v>
      </c>
      <c r="D310" s="25" t="s">
        <v>13</v>
      </c>
      <c r="E310" s="223" t="s">
        <v>708</v>
      </c>
      <c r="F310" s="25" t="s">
        <v>703</v>
      </c>
      <c r="G310" s="25" t="s">
        <v>15</v>
      </c>
      <c r="H310" s="25" t="s">
        <v>12</v>
      </c>
      <c r="I310" s="25" t="s">
        <v>13</v>
      </c>
      <c r="J310" s="223" t="str">
        <f>VLOOKUP(K310,'ЦСР 2017'!$A$1:$C$485,2,0)</f>
        <v>Подпрограмма «Развитие малого и среднего предпринимательства в городе Ставрополе»</v>
      </c>
      <c r="K310" s="5" t="str">
        <f t="shared" ref="K310:K372" si="11">CONCATENATE(F310," ",G310," ",H310," ",I310)</f>
        <v>12 1 00 00000</v>
      </c>
      <c r="O310" s="7"/>
    </row>
    <row r="311" spans="1:15" ht="39">
      <c r="A311" s="159" t="s">
        <v>703</v>
      </c>
      <c r="B311" s="159" t="s">
        <v>15</v>
      </c>
      <c r="C311" s="159" t="s">
        <v>7</v>
      </c>
      <c r="D311" s="159" t="s">
        <v>13</v>
      </c>
      <c r="E311" s="224" t="s">
        <v>1418</v>
      </c>
      <c r="F311" s="159" t="s">
        <v>703</v>
      </c>
      <c r="G311" s="159" t="s">
        <v>15</v>
      </c>
      <c r="H311" s="159" t="s">
        <v>7</v>
      </c>
      <c r="I311" s="159" t="s">
        <v>13</v>
      </c>
      <c r="J311" s="224" t="str">
        <f>VLOOKUP(K311,'ЦСР 2017'!$A$1:$C$485,2,0)</f>
        <v>Основное мероприятие «Финансовая поддержка субъектов малого и среднего предпринимательства в городе Ставрополе»</v>
      </c>
      <c r="K311" s="5" t="str">
        <f t="shared" si="11"/>
        <v>12 1 01 00000</v>
      </c>
      <c r="O311" s="7"/>
    </row>
    <row r="312" spans="1:15" ht="56.25">
      <c r="A312" s="256" t="s">
        <v>703</v>
      </c>
      <c r="B312" s="256" t="s">
        <v>15</v>
      </c>
      <c r="C312" s="256" t="s">
        <v>7</v>
      </c>
      <c r="D312" s="256" t="s">
        <v>713</v>
      </c>
      <c r="E312" s="260" t="s">
        <v>1419</v>
      </c>
      <c r="F312" s="256" t="s">
        <v>703</v>
      </c>
      <c r="G312" s="256" t="s">
        <v>15</v>
      </c>
      <c r="H312" s="256" t="s">
        <v>7</v>
      </c>
      <c r="I312" s="256" t="s">
        <v>713</v>
      </c>
      <c r="J312" s="260" t="str">
        <f>VLOOKUP(K312,'ЦСР 2017'!$A$1:$C$485,2,0)</f>
        <v>Предоставление субсидий субъектам малого и среднего предпринимательства, осуществляющим деятельность на территории города Ставрополя</v>
      </c>
      <c r="K312" s="5" t="str">
        <f t="shared" si="11"/>
        <v>12 1 01 60130</v>
      </c>
      <c r="O312" s="7"/>
    </row>
    <row r="313" spans="1:15" ht="58.5">
      <c r="A313" s="159" t="s">
        <v>703</v>
      </c>
      <c r="B313" s="159" t="s">
        <v>15</v>
      </c>
      <c r="C313" s="159" t="s">
        <v>37</v>
      </c>
      <c r="D313" s="159" t="s">
        <v>13</v>
      </c>
      <c r="E313" s="224" t="s">
        <v>1420</v>
      </c>
      <c r="F313" s="159" t="s">
        <v>703</v>
      </c>
      <c r="G313" s="159" t="s">
        <v>15</v>
      </c>
      <c r="H313" s="159" t="s">
        <v>37</v>
      </c>
      <c r="I313" s="159" t="s">
        <v>13</v>
      </c>
      <c r="J313" s="224" t="str">
        <f>VLOOKUP(K313,'ЦСР 2017'!$A$1:$C$485,2,0)</f>
        <v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v>
      </c>
      <c r="K313" s="5" t="str">
        <f t="shared" si="11"/>
        <v>12 1 02 00000</v>
      </c>
      <c r="O313" s="7"/>
    </row>
    <row r="314" spans="1:15" s="32" customFormat="1" ht="56.25">
      <c r="A314" s="256" t="s">
        <v>703</v>
      </c>
      <c r="B314" s="256" t="s">
        <v>15</v>
      </c>
      <c r="C314" s="256" t="s">
        <v>37</v>
      </c>
      <c r="D314" s="256" t="s">
        <v>716</v>
      </c>
      <c r="E314" s="260" t="s">
        <v>717</v>
      </c>
      <c r="F314" s="256" t="s">
        <v>703</v>
      </c>
      <c r="G314" s="256" t="s">
        <v>15</v>
      </c>
      <c r="H314" s="256" t="s">
        <v>37</v>
      </c>
      <c r="I314" s="256" t="s">
        <v>716</v>
      </c>
      <c r="J314" s="260" t="str">
        <f>VLOOKUP(K314,'ЦСР 2017'!$A$1:$C$485,2,0)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K314" s="5" t="str">
        <f t="shared" si="11"/>
        <v>12 1 02 20480</v>
      </c>
      <c r="L314" s="252"/>
      <c r="M314" s="5"/>
      <c r="N314" s="6"/>
      <c r="O314" s="7"/>
    </row>
    <row r="315" spans="1:15" ht="58.5">
      <c r="A315" s="159" t="s">
        <v>703</v>
      </c>
      <c r="B315" s="159" t="s">
        <v>15</v>
      </c>
      <c r="C315" s="159" t="s">
        <v>48</v>
      </c>
      <c r="D315" s="159" t="s">
        <v>13</v>
      </c>
      <c r="E315" s="224" t="s">
        <v>1421</v>
      </c>
      <c r="F315" s="159" t="s">
        <v>703</v>
      </c>
      <c r="G315" s="159" t="s">
        <v>15</v>
      </c>
      <c r="H315" s="159" t="s">
        <v>48</v>
      </c>
      <c r="I315" s="159" t="s">
        <v>13</v>
      </c>
      <c r="J315" s="224" t="str">
        <f>VLOOKUP(K315,'ЦСР 2017'!$A$1:$C$485,2,0)</f>
        <v>Основное мероприятие «Обеспечение благоприятных условий для развития малого и среднего предпринимательства на территории города Ставрополя»</v>
      </c>
      <c r="K315" s="5" t="str">
        <f t="shared" si="11"/>
        <v>12 1 03 00000</v>
      </c>
      <c r="O315" s="7"/>
    </row>
    <row r="316" spans="1:15" ht="56.25">
      <c r="A316" s="256" t="s">
        <v>703</v>
      </c>
      <c r="B316" s="256" t="s">
        <v>15</v>
      </c>
      <c r="C316" s="256" t="s">
        <v>48</v>
      </c>
      <c r="D316" s="256" t="s">
        <v>716</v>
      </c>
      <c r="E316" s="260" t="s">
        <v>717</v>
      </c>
      <c r="F316" s="256" t="s">
        <v>703</v>
      </c>
      <c r="G316" s="256" t="s">
        <v>15</v>
      </c>
      <c r="H316" s="256" t="s">
        <v>48</v>
      </c>
      <c r="I316" s="256" t="s">
        <v>716</v>
      </c>
      <c r="J316" s="260" t="str">
        <f>VLOOKUP(K316,'ЦСР 2017'!$A$1:$C$485,2,0)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K316" s="5" t="str">
        <f t="shared" si="11"/>
        <v>12 1 03 20480</v>
      </c>
      <c r="O316" s="7"/>
    </row>
    <row r="317" spans="1:15" ht="37.5">
      <c r="A317" s="25" t="s">
        <v>703</v>
      </c>
      <c r="B317" s="25" t="s">
        <v>94</v>
      </c>
      <c r="C317" s="25" t="s">
        <v>12</v>
      </c>
      <c r="D317" s="25" t="s">
        <v>13</v>
      </c>
      <c r="E317" s="223" t="s">
        <v>1422</v>
      </c>
      <c r="F317" s="484" t="s">
        <v>703</v>
      </c>
      <c r="G317" s="484" t="s">
        <v>94</v>
      </c>
      <c r="H317" s="484" t="s">
        <v>12</v>
      </c>
      <c r="I317" s="484" t="s">
        <v>13</v>
      </c>
      <c r="J317" s="503" t="str">
        <f>VLOOKUP(K317,'ЦСР 2017'!$A$1:$C$485,2,0)</f>
        <v>Подпрограмма «Создание благоприятных условий для экономического развития города Ставрополя»</v>
      </c>
      <c r="K317" s="5" t="str">
        <f t="shared" si="11"/>
        <v>12 2 00 00000</v>
      </c>
      <c r="O317" s="7"/>
    </row>
    <row r="318" spans="1:15" ht="37.5">
      <c r="A318" s="25" t="s">
        <v>703</v>
      </c>
      <c r="B318" s="25" t="s">
        <v>316</v>
      </c>
      <c r="C318" s="25" t="s">
        <v>12</v>
      </c>
      <c r="D318" s="25" t="s">
        <v>13</v>
      </c>
      <c r="E318" s="223" t="s">
        <v>740</v>
      </c>
      <c r="F318" s="485"/>
      <c r="G318" s="485"/>
      <c r="H318" s="485"/>
      <c r="I318" s="485"/>
      <c r="J318" s="504"/>
      <c r="K318" s="5" t="str">
        <f t="shared" si="11"/>
        <v xml:space="preserve">   </v>
      </c>
      <c r="O318" s="7"/>
    </row>
    <row r="319" spans="1:15" s="57" customFormat="1" ht="39">
      <c r="A319" s="159" t="s">
        <v>703</v>
      </c>
      <c r="B319" s="159" t="s">
        <v>316</v>
      </c>
      <c r="C319" s="159" t="s">
        <v>7</v>
      </c>
      <c r="D319" s="159" t="s">
        <v>13</v>
      </c>
      <c r="E319" s="224" t="s">
        <v>1425</v>
      </c>
      <c r="F319" s="159" t="s">
        <v>703</v>
      </c>
      <c r="G319" s="159" t="s">
        <v>94</v>
      </c>
      <c r="H319" s="159" t="s">
        <v>7</v>
      </c>
      <c r="I319" s="159" t="s">
        <v>13</v>
      </c>
      <c r="J319" s="224" t="str">
        <f>VLOOKUP(K319,'ЦСР 2017'!$A$1:$C$485,2,0)</f>
        <v>Основное мероприятие «Создание благоприятных условий для развития инвестиционной деятельности»</v>
      </c>
      <c r="K319" s="5" t="str">
        <f t="shared" si="11"/>
        <v>12 2 01 00000</v>
      </c>
      <c r="L319" s="252"/>
      <c r="M319" s="5"/>
      <c r="N319" s="6"/>
      <c r="O319" s="7"/>
    </row>
    <row r="320" spans="1:15" ht="36" customHeight="1">
      <c r="A320" s="256" t="s">
        <v>703</v>
      </c>
      <c r="B320" s="256" t="s">
        <v>316</v>
      </c>
      <c r="C320" s="256" t="s">
        <v>7</v>
      </c>
      <c r="D320" s="256" t="s">
        <v>745</v>
      </c>
      <c r="E320" s="260" t="s">
        <v>746</v>
      </c>
      <c r="F320" s="482" t="s">
        <v>703</v>
      </c>
      <c r="G320" s="482" t="s">
        <v>94</v>
      </c>
      <c r="H320" s="482" t="s">
        <v>7</v>
      </c>
      <c r="I320" s="482" t="s">
        <v>745</v>
      </c>
      <c r="J320" s="494" t="str">
        <f>VLOOKUP(K320,'ЦСР 2017'!$A$1:$C$485,2,0)</f>
        <v>Расходы на информирование об инвестиционных возможностях города Ставрополя</v>
      </c>
      <c r="K320" s="5" t="str">
        <f t="shared" si="11"/>
        <v>12 2 01 20650</v>
      </c>
      <c r="O320" s="7"/>
    </row>
    <row r="321" spans="1:15" ht="58.5">
      <c r="A321" s="159" t="s">
        <v>703</v>
      </c>
      <c r="B321" s="159" t="s">
        <v>316</v>
      </c>
      <c r="C321" s="159" t="s">
        <v>37</v>
      </c>
      <c r="D321" s="159" t="s">
        <v>13</v>
      </c>
      <c r="E321" s="224" t="s">
        <v>748</v>
      </c>
      <c r="F321" s="505"/>
      <c r="G321" s="505"/>
      <c r="H321" s="505"/>
      <c r="I321" s="505"/>
      <c r="J321" s="509"/>
      <c r="K321" s="5" t="str">
        <f>CONCATENATE(F321," ",G321," ",H321," ",I321)</f>
        <v xml:space="preserve">   </v>
      </c>
      <c r="O321" s="7"/>
    </row>
    <row r="322" spans="1:15" ht="37.5">
      <c r="A322" s="256" t="s">
        <v>703</v>
      </c>
      <c r="B322" s="256" t="s">
        <v>316</v>
      </c>
      <c r="C322" s="256" t="s">
        <v>37</v>
      </c>
      <c r="D322" s="256" t="s">
        <v>745</v>
      </c>
      <c r="E322" s="260" t="s">
        <v>746</v>
      </c>
      <c r="F322" s="483"/>
      <c r="G322" s="483"/>
      <c r="H322" s="483"/>
      <c r="I322" s="483"/>
      <c r="J322" s="495"/>
      <c r="K322" s="5" t="str">
        <f>CONCATENATE(F322," ",G322," ",H322," ",I322)</f>
        <v xml:space="preserve">   </v>
      </c>
      <c r="O322" s="7"/>
    </row>
    <row r="323" spans="1:15" ht="39">
      <c r="A323" s="159" t="s">
        <v>703</v>
      </c>
      <c r="B323" s="159" t="s">
        <v>94</v>
      </c>
      <c r="C323" s="159" t="s">
        <v>7</v>
      </c>
      <c r="D323" s="159" t="s">
        <v>13</v>
      </c>
      <c r="E323" s="224" t="s">
        <v>1586</v>
      </c>
      <c r="F323" s="159" t="s">
        <v>703</v>
      </c>
      <c r="G323" s="159" t="s">
        <v>94</v>
      </c>
      <c r="H323" s="159" t="s">
        <v>37</v>
      </c>
      <c r="I323" s="159" t="s">
        <v>13</v>
      </c>
      <c r="J323" s="224" t="str">
        <f>VLOOKUP(K323,'ЦСР 2017'!$A$1:$C$485,2,0)</f>
        <v>Основное мероприятие «Создание условий для развития туризма на территории города Ставрополя»</v>
      </c>
      <c r="K323" s="5" t="str">
        <f t="shared" si="11"/>
        <v>12 2 02 00000</v>
      </c>
      <c r="O323" s="7"/>
    </row>
    <row r="324" spans="1:15" ht="37.5">
      <c r="A324" s="256" t="s">
        <v>703</v>
      </c>
      <c r="B324" s="256" t="s">
        <v>94</v>
      </c>
      <c r="C324" s="256" t="s">
        <v>7</v>
      </c>
      <c r="D324" s="256" t="s">
        <v>726</v>
      </c>
      <c r="E324" s="260" t="s">
        <v>725</v>
      </c>
      <c r="F324" s="482" t="s">
        <v>703</v>
      </c>
      <c r="G324" s="482" t="s">
        <v>94</v>
      </c>
      <c r="H324" s="482" t="s">
        <v>37</v>
      </c>
      <c r="I324" s="482" t="s">
        <v>726</v>
      </c>
      <c r="J324" s="494" t="str">
        <f>VLOOKUP(K326,'ЦСР 2017'!$A$1:$C$485,2,0)</f>
        <v>Расходы на повышение туристической привлекательности города Ставрополя, развитие внутреннего и въездного туризма в городе Ставрополе</v>
      </c>
      <c r="O324" s="7"/>
    </row>
    <row r="325" spans="1:15" ht="39">
      <c r="A325" s="159" t="s">
        <v>703</v>
      </c>
      <c r="B325" s="159" t="s">
        <v>94</v>
      </c>
      <c r="C325" s="159" t="s">
        <v>37</v>
      </c>
      <c r="D325" s="159" t="s">
        <v>13</v>
      </c>
      <c r="E325" s="224" t="s">
        <v>1423</v>
      </c>
      <c r="F325" s="505"/>
      <c r="G325" s="505"/>
      <c r="H325" s="505"/>
      <c r="I325" s="505"/>
      <c r="J325" s="509"/>
      <c r="K325" s="5" t="str">
        <f t="shared" si="11"/>
        <v xml:space="preserve">   </v>
      </c>
      <c r="O325" s="7"/>
    </row>
    <row r="326" spans="1:15" ht="37.5">
      <c r="A326" s="256" t="s">
        <v>703</v>
      </c>
      <c r="B326" s="256" t="s">
        <v>94</v>
      </c>
      <c r="C326" s="256" t="s">
        <v>37</v>
      </c>
      <c r="D326" s="256" t="s">
        <v>726</v>
      </c>
      <c r="E326" s="260" t="s">
        <v>725</v>
      </c>
      <c r="F326" s="483"/>
      <c r="G326" s="483"/>
      <c r="H326" s="483"/>
      <c r="I326" s="483"/>
      <c r="J326" s="495"/>
      <c r="K326" s="5" t="str">
        <f>CONCATENATE(F324," ",G324," ",H324," ",I324)</f>
        <v>12 2 02 20640</v>
      </c>
      <c r="O326" s="7"/>
    </row>
    <row r="327" spans="1:15" ht="39">
      <c r="A327" s="159" t="s">
        <v>703</v>
      </c>
      <c r="B327" s="159" t="s">
        <v>94</v>
      </c>
      <c r="C327" s="159" t="s">
        <v>48</v>
      </c>
      <c r="D327" s="159" t="s">
        <v>13</v>
      </c>
      <c r="E327" s="224" t="s">
        <v>1424</v>
      </c>
      <c r="F327" s="159" t="s">
        <v>703</v>
      </c>
      <c r="G327" s="159" t="s">
        <v>94</v>
      </c>
      <c r="H327" s="159" t="s">
        <v>48</v>
      </c>
      <c r="I327" s="159" t="s">
        <v>13</v>
      </c>
      <c r="J327" s="224" t="str">
        <f>VLOOKUP(K327,'ЦСР 2017'!$A$1:$C$485,2,0)</f>
        <v>Основное мероприятие «Развитие международного, межрегионального и межмуниципального сотрудничества города Ставрополя»</v>
      </c>
      <c r="K327" s="5" t="str">
        <f>CONCATENATE(F327," ",G327," ",H327," ",I327)</f>
        <v>12 2 03 00000</v>
      </c>
      <c r="O327" s="7"/>
    </row>
    <row r="328" spans="1:15" ht="37.5">
      <c r="A328" s="256" t="s">
        <v>703</v>
      </c>
      <c r="B328" s="256" t="s">
        <v>94</v>
      </c>
      <c r="C328" s="256" t="s">
        <v>48</v>
      </c>
      <c r="D328" s="256" t="s">
        <v>733</v>
      </c>
      <c r="E328" s="260" t="s">
        <v>732</v>
      </c>
      <c r="F328" s="256" t="s">
        <v>703</v>
      </c>
      <c r="G328" s="256" t="s">
        <v>94</v>
      </c>
      <c r="H328" s="256" t="s">
        <v>48</v>
      </c>
      <c r="I328" s="256" t="s">
        <v>733</v>
      </c>
      <c r="J328" s="260" t="str">
        <f>VLOOKUP(K328,'ЦСР 2017'!$A$1:$C$485,2,0)</f>
        <v>Обеспечение членства в международных, общероссийских и региональных объединениях муниципальных образований (оплата членских взносов)</v>
      </c>
      <c r="K328" s="5" t="str">
        <f>CONCATENATE(F328," ",G328," ",H328," ",I328)</f>
        <v>12 2 03 20040</v>
      </c>
      <c r="O328" s="7"/>
    </row>
    <row r="329" spans="1:15" ht="75">
      <c r="A329" s="256" t="s">
        <v>703</v>
      </c>
      <c r="B329" s="256" t="s">
        <v>94</v>
      </c>
      <c r="C329" s="256" t="s">
        <v>48</v>
      </c>
      <c r="D329" s="256" t="s">
        <v>737</v>
      </c>
      <c r="E329" s="260" t="s">
        <v>736</v>
      </c>
      <c r="F329" s="256" t="s">
        <v>703</v>
      </c>
      <c r="G329" s="256" t="s">
        <v>94</v>
      </c>
      <c r="H329" s="256" t="s">
        <v>48</v>
      </c>
      <c r="I329" s="256" t="s">
        <v>737</v>
      </c>
      <c r="J329" s="260" t="str">
        <f>VLOOKUP(K329,'ЦСР 2017'!$A$1:$C$485,2,0)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K329" s="5" t="str">
        <f>CONCATENATE(F329," ",G329," ",H329," ",I329)</f>
        <v>12 2 03 20090</v>
      </c>
      <c r="O329" s="7"/>
    </row>
    <row r="330" spans="1:15" ht="67.5">
      <c r="A330" s="9" t="s">
        <v>751</v>
      </c>
      <c r="B330" s="9" t="s">
        <v>8</v>
      </c>
      <c r="C330" s="9" t="s">
        <v>12</v>
      </c>
      <c r="D330" s="9" t="s">
        <v>13</v>
      </c>
      <c r="E330" s="136" t="s">
        <v>754</v>
      </c>
      <c r="F330" s="9" t="s">
        <v>751</v>
      </c>
      <c r="G330" s="9" t="s">
        <v>8</v>
      </c>
      <c r="H330" s="9" t="s">
        <v>12</v>
      </c>
      <c r="I330" s="9" t="s">
        <v>13</v>
      </c>
      <c r="J330" s="136" t="str">
        <f>VLOOKUP(K330,'ЦСР 2017'!$A$1:$C$485,2,0)</f>
        <v>Муниципальная программа «Развитие муниципальной службы и противодействие коррупции в городе Ставрополе»</v>
      </c>
      <c r="K330" s="5" t="str">
        <f t="shared" si="11"/>
        <v>13 0 00 00000</v>
      </c>
      <c r="O330" s="7"/>
    </row>
    <row r="331" spans="1:15" ht="37.5">
      <c r="A331" s="25" t="s">
        <v>751</v>
      </c>
      <c r="B331" s="25" t="s">
        <v>15</v>
      </c>
      <c r="C331" s="25" t="s">
        <v>12</v>
      </c>
      <c r="D331" s="25" t="s">
        <v>13</v>
      </c>
      <c r="E331" s="232" t="s">
        <v>1426</v>
      </c>
      <c r="F331" s="25" t="s">
        <v>751</v>
      </c>
      <c r="G331" s="25" t="s">
        <v>15</v>
      </c>
      <c r="H331" s="25" t="s">
        <v>12</v>
      </c>
      <c r="I331" s="25" t="s">
        <v>13</v>
      </c>
      <c r="J331" s="232" t="str">
        <f>VLOOKUP(K331,'ЦСР 2017'!$A$1:$C$485,2,0)</f>
        <v xml:space="preserve">Подпрограмма «Развитие муниципальной службы в городе Ставрополе» </v>
      </c>
      <c r="K331" s="5" t="str">
        <f t="shared" si="11"/>
        <v>13 1 00 00000</v>
      </c>
      <c r="O331" s="7"/>
    </row>
    <row r="332" spans="1:15" ht="58.5">
      <c r="A332" s="159" t="s">
        <v>751</v>
      </c>
      <c r="B332" s="159" t="s">
        <v>15</v>
      </c>
      <c r="C332" s="159" t="s">
        <v>7</v>
      </c>
      <c r="D332" s="159" t="s">
        <v>13</v>
      </c>
      <c r="E332" s="224" t="s">
        <v>1427</v>
      </c>
      <c r="F332" s="159" t="s">
        <v>751</v>
      </c>
      <c r="G332" s="159" t="s">
        <v>15</v>
      </c>
      <c r="H332" s="159" t="s">
        <v>7</v>
      </c>
      <c r="I332" s="159" t="s">
        <v>13</v>
      </c>
      <c r="J332" s="224" t="str">
        <f>VLOOKUP(K332,'ЦСР 2017'!$A$1:$C$485,2,0)</f>
        <v>Основное мероприятие «Создание условий для профессионального развития и подготовки кадров в органах местного самоуправления города Ставрополя»</v>
      </c>
      <c r="K332" s="5" t="str">
        <f t="shared" si="11"/>
        <v>13 1 01 00000</v>
      </c>
      <c r="O332" s="7"/>
    </row>
    <row r="333" spans="1:15" s="32" customFormat="1" ht="56.25">
      <c r="A333" s="256" t="s">
        <v>751</v>
      </c>
      <c r="B333" s="256" t="s">
        <v>15</v>
      </c>
      <c r="C333" s="256" t="s">
        <v>7</v>
      </c>
      <c r="D333" s="256" t="s">
        <v>762</v>
      </c>
      <c r="E333" s="233" t="s">
        <v>1428</v>
      </c>
      <c r="F333" s="256" t="s">
        <v>751</v>
      </c>
      <c r="G333" s="256" t="s">
        <v>15</v>
      </c>
      <c r="H333" s="256" t="s">
        <v>7</v>
      </c>
      <c r="I333" s="256" t="s">
        <v>762</v>
      </c>
      <c r="J333" s="233" t="str">
        <f>VLOOKUP(K333,'ЦСР 2017'!$A$1:$C$485,2,0)</f>
        <v>Расходы на реализацию мероприятий, направленных на повышение профессионального уровня муниципальных служащих</v>
      </c>
      <c r="K333" s="5" t="str">
        <f t="shared" si="11"/>
        <v>13 1 01 20450</v>
      </c>
      <c r="L333" s="252"/>
      <c r="M333" s="5"/>
      <c r="N333" s="6"/>
      <c r="O333" s="7"/>
    </row>
    <row r="334" spans="1:15" ht="37.5">
      <c r="A334" s="25" t="s">
        <v>751</v>
      </c>
      <c r="B334" s="25" t="s">
        <v>94</v>
      </c>
      <c r="C334" s="25" t="s">
        <v>12</v>
      </c>
      <c r="D334" s="25" t="s">
        <v>13</v>
      </c>
      <c r="E334" s="223" t="s">
        <v>765</v>
      </c>
      <c r="F334" s="25" t="s">
        <v>751</v>
      </c>
      <c r="G334" s="25" t="s">
        <v>94</v>
      </c>
      <c r="H334" s="25" t="s">
        <v>12</v>
      </c>
      <c r="I334" s="25" t="s">
        <v>13</v>
      </c>
      <c r="J334" s="223" t="str">
        <f>VLOOKUP(K334,'ЦСР 2017'!$A$1:$C$485,2,0)</f>
        <v>«Противодействие коррупции в сфере деятельности администрации города Ставрополя и ее органах»</v>
      </c>
      <c r="K334" s="5" t="str">
        <f t="shared" si="11"/>
        <v>13 2 00 00000</v>
      </c>
      <c r="O334" s="7"/>
    </row>
    <row r="335" spans="1:15" s="32" customFormat="1" ht="136.5">
      <c r="A335" s="159" t="s">
        <v>751</v>
      </c>
      <c r="B335" s="159" t="s">
        <v>94</v>
      </c>
      <c r="C335" s="159" t="s">
        <v>7</v>
      </c>
      <c r="D335" s="159" t="s">
        <v>13</v>
      </c>
      <c r="E335" s="224" t="s">
        <v>1429</v>
      </c>
      <c r="F335" s="159" t="s">
        <v>751</v>
      </c>
      <c r="G335" s="159" t="s">
        <v>94</v>
      </c>
      <c r="H335" s="159" t="s">
        <v>7</v>
      </c>
      <c r="I335" s="159" t="s">
        <v>13</v>
      </c>
      <c r="J335" s="224" t="str">
        <f>VLOOKUP(K335,'ЦСР 2017'!$A$1:$C$485,2,0)</f>
        <v>Основное мероприятие «Профилактика коррупции, антикоррупционное просвещение и пропаганда»</v>
      </c>
      <c r="K335" s="5" t="str">
        <f t="shared" si="11"/>
        <v>13 2 01 00000</v>
      </c>
      <c r="L335" s="252"/>
      <c r="M335" s="5"/>
      <c r="N335" s="6"/>
      <c r="O335" s="7"/>
    </row>
    <row r="336" spans="1:15" ht="56.25">
      <c r="A336" s="256" t="s">
        <v>751</v>
      </c>
      <c r="B336" s="256" t="s">
        <v>94</v>
      </c>
      <c r="C336" s="256" t="s">
        <v>7</v>
      </c>
      <c r="D336" s="256" t="s">
        <v>770</v>
      </c>
      <c r="E336" s="233" t="s">
        <v>769</v>
      </c>
      <c r="F336" s="256" t="s">
        <v>751</v>
      </c>
      <c r="G336" s="256" t="s">
        <v>94</v>
      </c>
      <c r="H336" s="256" t="s">
        <v>7</v>
      </c>
      <c r="I336" s="256" t="s">
        <v>770</v>
      </c>
      <c r="J336" s="233" t="str">
        <f>VLOOKUP(K336,'ЦСР 2017'!$A$1:$C$485,2,0)</f>
        <v>Расходы на реализацию мероприятий, направленных на противодействие коррупции в сфере деятельности администрации города Ставрополя и ее органов</v>
      </c>
      <c r="K336" s="5" t="str">
        <f t="shared" si="11"/>
        <v>13 2 01 20620</v>
      </c>
      <c r="O336" s="7"/>
    </row>
    <row r="337" spans="1:15" s="32" customFormat="1" ht="39.75" thickBot="1">
      <c r="A337" s="159" t="s">
        <v>751</v>
      </c>
      <c r="B337" s="159" t="s">
        <v>94</v>
      </c>
      <c r="C337" s="159" t="s">
        <v>37</v>
      </c>
      <c r="D337" s="159" t="s">
        <v>13</v>
      </c>
      <c r="E337" s="224" t="s">
        <v>1430</v>
      </c>
      <c r="F337" s="303"/>
      <c r="G337" s="303"/>
      <c r="H337" s="303"/>
      <c r="I337" s="303"/>
      <c r="J337" s="224"/>
      <c r="K337" s="5" t="str">
        <f t="shared" si="11"/>
        <v xml:space="preserve">   </v>
      </c>
      <c r="L337" s="252"/>
      <c r="M337" s="5"/>
      <c r="N337" s="6"/>
      <c r="O337" s="7"/>
    </row>
    <row r="338" spans="1:15" s="27" customFormat="1" ht="57" thickBot="1">
      <c r="A338" s="256" t="s">
        <v>751</v>
      </c>
      <c r="B338" s="256" t="s">
        <v>94</v>
      </c>
      <c r="C338" s="256" t="s">
        <v>37</v>
      </c>
      <c r="D338" s="256" t="s">
        <v>770</v>
      </c>
      <c r="E338" s="233" t="s">
        <v>769</v>
      </c>
      <c r="F338" s="73"/>
      <c r="G338" s="73"/>
      <c r="H338" s="73"/>
      <c r="I338" s="73"/>
      <c r="J338" s="29" t="s">
        <v>1837</v>
      </c>
      <c r="K338" s="5" t="str">
        <f t="shared" si="11"/>
        <v xml:space="preserve">   </v>
      </c>
      <c r="L338" s="252"/>
      <c r="M338" s="5"/>
      <c r="N338" s="6"/>
      <c r="O338" s="7"/>
    </row>
    <row r="339" spans="1:15" ht="90">
      <c r="A339" s="215" t="s">
        <v>776</v>
      </c>
      <c r="B339" s="215" t="s">
        <v>8</v>
      </c>
      <c r="C339" s="215" t="s">
        <v>12</v>
      </c>
      <c r="D339" s="215" t="s">
        <v>13</v>
      </c>
      <c r="E339" s="268" t="s">
        <v>1431</v>
      </c>
      <c r="F339" s="215" t="s">
        <v>776</v>
      </c>
      <c r="G339" s="215" t="s">
        <v>8</v>
      </c>
      <c r="H339" s="215" t="s">
        <v>12</v>
      </c>
      <c r="I339" s="215" t="s">
        <v>13</v>
      </c>
      <c r="J339" s="268" t="str">
        <f>VLOOKUP(K339,'ЦСР 2017'!$A$1:$C$485,2,0)</f>
        <v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v>
      </c>
      <c r="K339" s="5" t="str">
        <f t="shared" si="11"/>
        <v>14 0 00 00000</v>
      </c>
      <c r="O339" s="7"/>
    </row>
    <row r="340" spans="1:15" s="32" customFormat="1" ht="37.5">
      <c r="A340" s="216" t="s">
        <v>776</v>
      </c>
      <c r="B340" s="216" t="s">
        <v>15</v>
      </c>
      <c r="C340" s="216" t="s">
        <v>12</v>
      </c>
      <c r="D340" s="216" t="s">
        <v>13</v>
      </c>
      <c r="E340" s="269" t="s">
        <v>779</v>
      </c>
      <c r="F340" s="216" t="s">
        <v>776</v>
      </c>
      <c r="G340" s="216" t="s">
        <v>15</v>
      </c>
      <c r="H340" s="216" t="s">
        <v>12</v>
      </c>
      <c r="I340" s="216" t="s">
        <v>13</v>
      </c>
      <c r="J340" s="269" t="str">
        <f>VLOOKUP(K340,'ЦСР 2017'!$A$1:$C$485,2,0)</f>
        <v>Подпрограмма «Развитие информационного общества в городе Ставрополе»</v>
      </c>
      <c r="K340" s="5" t="str">
        <f t="shared" si="11"/>
        <v>14 1 00 00000</v>
      </c>
      <c r="L340" s="252"/>
      <c r="M340" s="5"/>
      <c r="N340" s="6"/>
      <c r="O340" s="7"/>
    </row>
    <row r="341" spans="1:15" ht="39">
      <c r="A341" s="217" t="s">
        <v>776</v>
      </c>
      <c r="B341" s="217" t="s">
        <v>15</v>
      </c>
      <c r="C341" s="217" t="s">
        <v>7</v>
      </c>
      <c r="D341" s="217" t="s">
        <v>13</v>
      </c>
      <c r="E341" s="224" t="s">
        <v>1432</v>
      </c>
      <c r="F341" s="217" t="s">
        <v>776</v>
      </c>
      <c r="G341" s="217" t="s">
        <v>15</v>
      </c>
      <c r="H341" s="217" t="s">
        <v>7</v>
      </c>
      <c r="I341" s="217" t="s">
        <v>13</v>
      </c>
      <c r="J341" s="224" t="str">
        <f>VLOOKUP(K341,'ЦСР 2017'!$A$1:$C$485,2,0)</f>
        <v>Основное мероприятие «Развитие и обеспечение функционирования инфраструктуры информационного общества в городе Ставрополе»</v>
      </c>
      <c r="K341" s="5" t="str">
        <f t="shared" si="11"/>
        <v>14 1 01 00000</v>
      </c>
      <c r="O341" s="7"/>
    </row>
    <row r="342" spans="1:15" s="32" customFormat="1" ht="37.5">
      <c r="A342" s="28" t="s">
        <v>776</v>
      </c>
      <c r="B342" s="28" t="s">
        <v>15</v>
      </c>
      <c r="C342" s="28" t="s">
        <v>7</v>
      </c>
      <c r="D342" s="28" t="s">
        <v>784</v>
      </c>
      <c r="E342" s="233" t="s">
        <v>783</v>
      </c>
      <c r="F342" s="28" t="s">
        <v>776</v>
      </c>
      <c r="G342" s="28" t="s">
        <v>15</v>
      </c>
      <c r="H342" s="28" t="s">
        <v>7</v>
      </c>
      <c r="I342" s="28" t="s">
        <v>784</v>
      </c>
      <c r="J342" s="233" t="str">
        <f>VLOOKUP(K342,'ЦСР 2017'!$A$1:$C$485,2,0)</f>
        <v>Расходы на развитие и обеспечение функционирования информационного общества в городе Ставрополе</v>
      </c>
      <c r="K342" s="5" t="str">
        <f t="shared" si="11"/>
        <v>14 1 01 20630</v>
      </c>
      <c r="L342" s="252"/>
      <c r="M342" s="5"/>
      <c r="N342" s="6"/>
      <c r="O342" s="7"/>
    </row>
    <row r="343" spans="1:15" ht="58.5">
      <c r="A343" s="217" t="s">
        <v>776</v>
      </c>
      <c r="B343" s="217" t="s">
        <v>15</v>
      </c>
      <c r="C343" s="217" t="s">
        <v>37</v>
      </c>
      <c r="D343" s="217" t="s">
        <v>13</v>
      </c>
      <c r="E343" s="224" t="s">
        <v>1433</v>
      </c>
      <c r="F343" s="217" t="s">
        <v>776</v>
      </c>
      <c r="G343" s="217" t="s">
        <v>15</v>
      </c>
      <c r="H343" s="217" t="s">
        <v>37</v>
      </c>
      <c r="I343" s="217" t="s">
        <v>13</v>
      </c>
      <c r="J343" s="224" t="str">
        <f>VLOOKUP(K343,'ЦСР 2017'!$A$1:$C$485,2,0)</f>
        <v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v>
      </c>
      <c r="K343" s="5" t="str">
        <f t="shared" si="11"/>
        <v>14 1 02 00000</v>
      </c>
      <c r="O343" s="7"/>
    </row>
    <row r="344" spans="1:15" s="32" customFormat="1" ht="37.5">
      <c r="A344" s="218" t="s">
        <v>776</v>
      </c>
      <c r="B344" s="218" t="s">
        <v>15</v>
      </c>
      <c r="C344" s="218" t="s">
        <v>37</v>
      </c>
      <c r="D344" s="218" t="s">
        <v>784</v>
      </c>
      <c r="E344" s="233" t="s">
        <v>783</v>
      </c>
      <c r="F344" s="218" t="s">
        <v>776</v>
      </c>
      <c r="G344" s="218" t="s">
        <v>15</v>
      </c>
      <c r="H344" s="218" t="s">
        <v>37</v>
      </c>
      <c r="I344" s="218" t="s">
        <v>784</v>
      </c>
      <c r="J344" s="233" t="str">
        <f>VLOOKUP(K344,'ЦСР 2017'!$A$1:$C$485,2,0)</f>
        <v>Расходы на развитие и обеспечение функционирования информационного общества в городе Ставрополе</v>
      </c>
      <c r="K344" s="5" t="str">
        <f t="shared" si="11"/>
        <v>14 1 02 20630</v>
      </c>
      <c r="L344" s="252"/>
      <c r="M344" s="5"/>
      <c r="O344" s="7"/>
    </row>
    <row r="345" spans="1:15" ht="58.5">
      <c r="A345" s="217" t="s">
        <v>776</v>
      </c>
      <c r="B345" s="217" t="s">
        <v>15</v>
      </c>
      <c r="C345" s="217" t="s">
        <v>48</v>
      </c>
      <c r="D345" s="217" t="s">
        <v>13</v>
      </c>
      <c r="E345" s="224" t="s">
        <v>1434</v>
      </c>
      <c r="F345" s="217" t="s">
        <v>776</v>
      </c>
      <c r="G345" s="217" t="s">
        <v>15</v>
      </c>
      <c r="H345" s="217" t="s">
        <v>48</v>
      </c>
      <c r="I345" s="217" t="s">
        <v>13</v>
      </c>
      <c r="J345" s="224" t="str">
        <f>VLOOKUP(K345,'ЦСР 2017'!$A$1:$C$485,2,0)</f>
        <v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v>
      </c>
      <c r="K345" s="5" t="str">
        <f t="shared" si="11"/>
        <v>14 1 03 00000</v>
      </c>
      <c r="O345" s="7"/>
    </row>
    <row r="346" spans="1:15" s="32" customFormat="1" ht="38.25" thickBot="1">
      <c r="A346" s="218" t="s">
        <v>776</v>
      </c>
      <c r="B346" s="218" t="s">
        <v>15</v>
      </c>
      <c r="C346" s="218" t="s">
        <v>48</v>
      </c>
      <c r="D346" s="218" t="s">
        <v>791</v>
      </c>
      <c r="E346" s="233" t="s">
        <v>790</v>
      </c>
      <c r="F346" s="218" t="s">
        <v>776</v>
      </c>
      <c r="G346" s="218" t="s">
        <v>15</v>
      </c>
      <c r="H346" s="218" t="s">
        <v>48</v>
      </c>
      <c r="I346" s="218" t="s">
        <v>1868</v>
      </c>
      <c r="J346" s="233" t="str">
        <f>VLOOKUP(K346,'ЦСР 2017'!$A$1:$C$485,2,0)</f>
        <v>Расходы на оказание информационных услуг средствами массовой информации</v>
      </c>
      <c r="K346" s="5" t="str">
        <f t="shared" si="11"/>
        <v>14 1 03 98710</v>
      </c>
      <c r="L346" s="252"/>
      <c r="M346" s="5"/>
      <c r="O346" s="7"/>
    </row>
    <row r="347" spans="1:15" s="27" customFormat="1" ht="39.75" thickBot="1">
      <c r="A347" s="217" t="s">
        <v>776</v>
      </c>
      <c r="B347" s="217" t="s">
        <v>15</v>
      </c>
      <c r="C347" s="217" t="s">
        <v>53</v>
      </c>
      <c r="D347" s="217" t="s">
        <v>13</v>
      </c>
      <c r="E347" s="224" t="s">
        <v>1435</v>
      </c>
      <c r="F347" s="217" t="s">
        <v>776</v>
      </c>
      <c r="G347" s="217" t="s">
        <v>15</v>
      </c>
      <c r="H347" s="217" t="s">
        <v>53</v>
      </c>
      <c r="I347" s="217" t="s">
        <v>13</v>
      </c>
      <c r="J347" s="224" t="str">
        <f>VLOOKUP(K347,'ЦСР 2017'!$A$1:$C$485,2,0)</f>
        <v>Основное мероприятие «Официальное опубликование муниципальных правовых актов города Ставрополя в газете «Вечерний Ставрополь»</v>
      </c>
      <c r="K347" s="5" t="str">
        <f t="shared" si="11"/>
        <v>14 1 04 00000</v>
      </c>
      <c r="L347" s="252"/>
      <c r="M347" s="5"/>
      <c r="N347" s="6"/>
      <c r="O347" s="7"/>
    </row>
    <row r="348" spans="1:15" ht="38.25" thickBot="1">
      <c r="A348" s="218" t="s">
        <v>776</v>
      </c>
      <c r="B348" s="218" t="s">
        <v>15</v>
      </c>
      <c r="C348" s="218" t="s">
        <v>53</v>
      </c>
      <c r="D348" s="218" t="s">
        <v>796</v>
      </c>
      <c r="E348" s="233" t="s">
        <v>1436</v>
      </c>
      <c r="F348" s="218" t="s">
        <v>776</v>
      </c>
      <c r="G348" s="218" t="s">
        <v>15</v>
      </c>
      <c r="H348" s="218" t="s">
        <v>53</v>
      </c>
      <c r="I348" s="218" t="s">
        <v>1869</v>
      </c>
      <c r="J348" s="233" t="str">
        <f>VLOOKUP(K348,'ЦСР 2017'!$A$1:$C$485,2,0)</f>
        <v>Расходы на официальное опубликование муниципальных правовых актов города Ставрополя в газете «Вечерний Ставрополь»</v>
      </c>
      <c r="K348" s="5" t="str">
        <f t="shared" si="11"/>
        <v>14 1 04 98720</v>
      </c>
      <c r="N348" s="32"/>
      <c r="O348" s="7"/>
    </row>
    <row r="349" spans="1:15" s="32" customFormat="1" ht="57" thickBot="1">
      <c r="A349" s="216" t="s">
        <v>776</v>
      </c>
      <c r="B349" s="216" t="s">
        <v>94</v>
      </c>
      <c r="C349" s="216" t="s">
        <v>12</v>
      </c>
      <c r="D349" s="216" t="s">
        <v>13</v>
      </c>
      <c r="E349" s="269" t="s">
        <v>1437</v>
      </c>
      <c r="F349" s="216" t="s">
        <v>776</v>
      </c>
      <c r="G349" s="216" t="s">
        <v>94</v>
      </c>
      <c r="H349" s="216" t="s">
        <v>12</v>
      </c>
      <c r="I349" s="216" t="s">
        <v>13</v>
      </c>
      <c r="J349" s="269" t="str">
        <f>VLOOKUP(K349,'ЦСР 2017'!$A$1:$C$485,2,0)</f>
        <v xml:space="preserve">Подпрограмма «Оптимизация и повышение качества предоставления государственных и муниципальных услуг в городе Ставрополе» </v>
      </c>
      <c r="K349" s="5" t="str">
        <f t="shared" si="11"/>
        <v>14 2 00 00000</v>
      </c>
      <c r="L349" s="252"/>
      <c r="M349" s="5"/>
      <c r="N349" s="27"/>
      <c r="O349" s="7"/>
    </row>
    <row r="350" spans="1:15" ht="39">
      <c r="A350" s="217" t="s">
        <v>776</v>
      </c>
      <c r="B350" s="217" t="s">
        <v>94</v>
      </c>
      <c r="C350" s="217" t="s">
        <v>7</v>
      </c>
      <c r="D350" s="217" t="s">
        <v>13</v>
      </c>
      <c r="E350" s="224" t="s">
        <v>1438</v>
      </c>
      <c r="F350" s="217" t="s">
        <v>776</v>
      </c>
      <c r="G350" s="217" t="s">
        <v>94</v>
      </c>
      <c r="H350" s="217" t="s">
        <v>7</v>
      </c>
      <c r="I350" s="217" t="s">
        <v>13</v>
      </c>
      <c r="J350" s="224" t="str">
        <f>VLOOKUP(K350,'ЦСР 2017'!$A$1:$C$485,2,0)</f>
        <v>Основное мероприятие «Организация и предоставление муниципальных услуг в городе Ставрополе в электронном виде»</v>
      </c>
      <c r="K350" s="5" t="str">
        <f t="shared" si="11"/>
        <v>14 2 01 00000</v>
      </c>
      <c r="O350" s="7"/>
    </row>
    <row r="351" spans="1:15" ht="75">
      <c r="A351" s="218" t="s">
        <v>776</v>
      </c>
      <c r="B351" s="218" t="s">
        <v>94</v>
      </c>
      <c r="C351" s="218" t="s">
        <v>7</v>
      </c>
      <c r="D351" s="218" t="s">
        <v>804</v>
      </c>
      <c r="E351" s="233" t="s">
        <v>803</v>
      </c>
      <c r="F351" s="218" t="s">
        <v>776</v>
      </c>
      <c r="G351" s="218" t="s">
        <v>94</v>
      </c>
      <c r="H351" s="218" t="s">
        <v>7</v>
      </c>
      <c r="I351" s="218" t="s">
        <v>804</v>
      </c>
      <c r="J351" s="233" t="str">
        <f>VLOOKUP(K351,'ЦСР 2017'!$A$1:$C$485,2,0)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K351" s="5" t="str">
        <f t="shared" si="11"/>
        <v>14 2 01 20710</v>
      </c>
      <c r="N351" s="32"/>
      <c r="O351" s="7"/>
    </row>
    <row r="352" spans="1:15" ht="78">
      <c r="A352" s="217" t="s">
        <v>776</v>
      </c>
      <c r="B352" s="217" t="s">
        <v>94</v>
      </c>
      <c r="C352" s="217" t="s">
        <v>37</v>
      </c>
      <c r="D352" s="217" t="s">
        <v>13</v>
      </c>
      <c r="E352" s="224" t="s">
        <v>1439</v>
      </c>
      <c r="F352" s="217" t="s">
        <v>776</v>
      </c>
      <c r="G352" s="217" t="s">
        <v>94</v>
      </c>
      <c r="H352" s="217" t="s">
        <v>37</v>
      </c>
      <c r="I352" s="217" t="s">
        <v>13</v>
      </c>
      <c r="J352" s="224" t="str">
        <f>VLOOKUP(K352,'ЦСР 2017'!$A$1:$C$485,2,0)</f>
        <v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v>
      </c>
      <c r="K352" s="5" t="str">
        <f t="shared" si="11"/>
        <v>14 2 02 00000</v>
      </c>
      <c r="O352" s="7"/>
    </row>
    <row r="353" spans="1:15" ht="75">
      <c r="A353" s="218" t="s">
        <v>776</v>
      </c>
      <c r="B353" s="218" t="s">
        <v>94</v>
      </c>
      <c r="C353" s="218" t="s">
        <v>37</v>
      </c>
      <c r="D353" s="218" t="s">
        <v>804</v>
      </c>
      <c r="E353" s="233" t="s">
        <v>803</v>
      </c>
      <c r="F353" s="218" t="s">
        <v>776</v>
      </c>
      <c r="G353" s="218" t="s">
        <v>94</v>
      </c>
      <c r="H353" s="218" t="s">
        <v>37</v>
      </c>
      <c r="I353" s="218" t="s">
        <v>804</v>
      </c>
      <c r="J353" s="233" t="str">
        <f>VLOOKUP(K353,'ЦСР 2017'!$A$1:$C$485,2,0)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K353" s="5" t="str">
        <f t="shared" si="11"/>
        <v>14 2 02 20710</v>
      </c>
      <c r="O353" s="7"/>
    </row>
    <row r="354" spans="1:15" s="49" customFormat="1" ht="78">
      <c r="A354" s="217" t="s">
        <v>776</v>
      </c>
      <c r="B354" s="217" t="s">
        <v>94</v>
      </c>
      <c r="C354" s="217" t="s">
        <v>48</v>
      </c>
      <c r="D354" s="217" t="s">
        <v>13</v>
      </c>
      <c r="E354" s="224" t="s">
        <v>1587</v>
      </c>
      <c r="F354" s="217" t="s">
        <v>776</v>
      </c>
      <c r="G354" s="217" t="s">
        <v>94</v>
      </c>
      <c r="H354" s="217" t="s">
        <v>48</v>
      </c>
      <c r="I354" s="217" t="s">
        <v>13</v>
      </c>
      <c r="J354" s="224" t="str">
        <f>VLOOKUP(K354,'ЦСР 2017'!$A$1:$C$485,2,0)</f>
        <v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v>
      </c>
      <c r="K354" s="5" t="str">
        <f t="shared" si="11"/>
        <v>14 2 03 00000</v>
      </c>
      <c r="L354" s="252"/>
      <c r="M354" s="5"/>
      <c r="N354" s="6"/>
      <c r="O354" s="7"/>
    </row>
    <row r="355" spans="1:15" s="49" customFormat="1" ht="75">
      <c r="A355" s="218" t="s">
        <v>776</v>
      </c>
      <c r="B355" s="218" t="s">
        <v>94</v>
      </c>
      <c r="C355" s="218" t="s">
        <v>48</v>
      </c>
      <c r="D355" s="218" t="s">
        <v>804</v>
      </c>
      <c r="E355" s="233" t="s">
        <v>803</v>
      </c>
      <c r="F355" s="218" t="s">
        <v>776</v>
      </c>
      <c r="G355" s="218" t="s">
        <v>94</v>
      </c>
      <c r="H355" s="218" t="s">
        <v>48</v>
      </c>
      <c r="I355" s="218" t="s">
        <v>804</v>
      </c>
      <c r="J355" s="233" t="str">
        <f>VLOOKUP(K355,'ЦСР 2017'!$A$1:$C$485,2,0)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K355" s="5" t="str">
        <f t="shared" si="11"/>
        <v>14 2 03 20710</v>
      </c>
      <c r="L355" s="252"/>
      <c r="M355" s="5"/>
      <c r="N355" s="6"/>
      <c r="O355" s="7"/>
    </row>
    <row r="356" spans="1:15" s="49" customFormat="1" ht="58.5">
      <c r="A356" s="217" t="s">
        <v>776</v>
      </c>
      <c r="B356" s="217" t="s">
        <v>94</v>
      </c>
      <c r="C356" s="217" t="s">
        <v>53</v>
      </c>
      <c r="D356" s="217" t="s">
        <v>13</v>
      </c>
      <c r="E356" s="224" t="s">
        <v>1440</v>
      </c>
      <c r="F356" s="217" t="s">
        <v>776</v>
      </c>
      <c r="G356" s="217" t="s">
        <v>94</v>
      </c>
      <c r="H356" s="217" t="s">
        <v>53</v>
      </c>
      <c r="I356" s="217" t="s">
        <v>13</v>
      </c>
      <c r="J356" s="224" t="str">
        <f>VLOOKUP(K356,'ЦСР 2017'!$A$1:$C$485,2,0)</f>
        <v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v>
      </c>
      <c r="K356" s="5" t="str">
        <f t="shared" si="11"/>
        <v>14 2 04 00000</v>
      </c>
      <c r="L356" s="252"/>
      <c r="M356" s="5"/>
      <c r="N356" s="6"/>
      <c r="O356" s="7"/>
    </row>
    <row r="357" spans="1:15" s="49" customFormat="1" ht="37.5">
      <c r="A357" s="218">
        <v>14</v>
      </c>
      <c r="B357" s="218">
        <v>2</v>
      </c>
      <c r="C357" s="218" t="s">
        <v>53</v>
      </c>
      <c r="D357" s="30" t="s">
        <v>22</v>
      </c>
      <c r="E357" s="233" t="s">
        <v>34</v>
      </c>
      <c r="F357" s="218">
        <v>14</v>
      </c>
      <c r="G357" s="218">
        <v>2</v>
      </c>
      <c r="H357" s="218" t="s">
        <v>53</v>
      </c>
      <c r="I357" s="30" t="s">
        <v>22</v>
      </c>
      <c r="J357" s="233" t="str">
        <f>VLOOKUP(K357,'ЦСР 2017'!$A$1:$C$485,2,0)</f>
        <v>Расходы на обеспечение деятельности (оказание услуг) муниципальных учреждений</v>
      </c>
      <c r="K357" s="5" t="str">
        <f t="shared" si="11"/>
        <v>14 2 04 11010</v>
      </c>
      <c r="L357" s="252"/>
      <c r="M357" s="5"/>
      <c r="N357" s="6"/>
      <c r="O357" s="7"/>
    </row>
    <row r="358" spans="1:15" s="49" customFormat="1" ht="90">
      <c r="A358" s="9" t="s">
        <v>813</v>
      </c>
      <c r="B358" s="9" t="s">
        <v>8</v>
      </c>
      <c r="C358" s="9" t="s">
        <v>12</v>
      </c>
      <c r="D358" s="9" t="s">
        <v>13</v>
      </c>
      <c r="E358" s="136" t="s">
        <v>815</v>
      </c>
      <c r="F358" s="9" t="s">
        <v>813</v>
      </c>
      <c r="G358" s="9" t="s">
        <v>8</v>
      </c>
      <c r="H358" s="9" t="s">
        <v>12</v>
      </c>
      <c r="I358" s="9" t="s">
        <v>13</v>
      </c>
      <c r="J358" s="136" t="str">
        <f>VLOOKUP(K358,'ЦСР 2017'!$A$1:$C$485,2,0)</f>
        <v>Муниципальная программа «Обеспечение безопасности, общественного порядка и профилактика правонарушений в городе Ставрополе»</v>
      </c>
      <c r="K358" s="5" t="str">
        <f t="shared" si="11"/>
        <v>15 0 00 00000</v>
      </c>
      <c r="L358" s="252"/>
      <c r="M358" s="5"/>
      <c r="N358" s="6"/>
      <c r="O358" s="7"/>
    </row>
    <row r="359" spans="1:15" s="49" customFormat="1">
      <c r="A359" s="25" t="s">
        <v>813</v>
      </c>
      <c r="B359" s="25" t="s">
        <v>15</v>
      </c>
      <c r="C359" s="25" t="s">
        <v>12</v>
      </c>
      <c r="D359" s="25" t="s">
        <v>13</v>
      </c>
      <c r="E359" s="223" t="s">
        <v>818</v>
      </c>
      <c r="F359" s="25" t="s">
        <v>813</v>
      </c>
      <c r="G359" s="25" t="s">
        <v>15</v>
      </c>
      <c r="H359" s="25" t="s">
        <v>12</v>
      </c>
      <c r="I359" s="25" t="s">
        <v>13</v>
      </c>
      <c r="J359" s="223" t="str">
        <f>VLOOKUP(K359,'ЦСР 2017'!$A$1:$C$485,2,0)</f>
        <v>Подпрограмма «Безопасный Ставрополь»</v>
      </c>
      <c r="K359" s="5" t="str">
        <f t="shared" si="11"/>
        <v>15 1 00 00000</v>
      </c>
      <c r="L359" s="252"/>
      <c r="M359" s="5"/>
      <c r="N359" s="6"/>
      <c r="O359" s="7"/>
    </row>
    <row r="360" spans="1:15" s="49" customFormat="1" ht="39">
      <c r="A360" s="159" t="s">
        <v>813</v>
      </c>
      <c r="B360" s="159" t="s">
        <v>15</v>
      </c>
      <c r="C360" s="159" t="s">
        <v>7</v>
      </c>
      <c r="D360" s="159" t="s">
        <v>13</v>
      </c>
      <c r="E360" s="224" t="s">
        <v>1441</v>
      </c>
      <c r="F360" s="159"/>
      <c r="G360" s="159"/>
      <c r="H360" s="159"/>
      <c r="I360" s="159"/>
      <c r="J360" s="510" t="s">
        <v>1871</v>
      </c>
      <c r="K360" s="5"/>
      <c r="L360" s="252"/>
      <c r="M360" s="5"/>
      <c r="N360" s="6"/>
      <c r="O360" s="7"/>
    </row>
    <row r="361" spans="1:15" s="49" customFormat="1" ht="37.5">
      <c r="A361" s="28" t="s">
        <v>813</v>
      </c>
      <c r="B361" s="28" t="s">
        <v>15</v>
      </c>
      <c r="C361" s="28" t="s">
        <v>7</v>
      </c>
      <c r="D361" s="28" t="s">
        <v>823</v>
      </c>
      <c r="E361" s="233" t="s">
        <v>822</v>
      </c>
      <c r="F361" s="28"/>
      <c r="G361" s="28"/>
      <c r="H361" s="28"/>
      <c r="I361" s="28"/>
      <c r="J361" s="511"/>
      <c r="K361" s="5"/>
      <c r="L361" s="252"/>
      <c r="M361" s="5"/>
      <c r="N361" s="6"/>
      <c r="O361" s="7"/>
    </row>
    <row r="362" spans="1:15" s="49" customFormat="1" ht="58.5">
      <c r="A362" s="159" t="s">
        <v>813</v>
      </c>
      <c r="B362" s="159" t="s">
        <v>15</v>
      </c>
      <c r="C362" s="159" t="s">
        <v>37</v>
      </c>
      <c r="D362" s="159" t="s">
        <v>13</v>
      </c>
      <c r="E362" s="224" t="s">
        <v>1442</v>
      </c>
      <c r="F362" s="159"/>
      <c r="G362" s="159"/>
      <c r="H362" s="159"/>
      <c r="I362" s="159"/>
      <c r="J362" s="511"/>
      <c r="K362" s="5"/>
      <c r="L362" s="252"/>
      <c r="M362" s="5"/>
      <c r="N362" s="6"/>
      <c r="O362" s="7"/>
    </row>
    <row r="363" spans="1:15" s="49" customFormat="1" ht="37.9" customHeight="1">
      <c r="A363" s="28" t="s">
        <v>813</v>
      </c>
      <c r="B363" s="28" t="s">
        <v>15</v>
      </c>
      <c r="C363" s="28" t="s">
        <v>37</v>
      </c>
      <c r="D363" s="28" t="s">
        <v>823</v>
      </c>
      <c r="E363" s="233" t="s">
        <v>822</v>
      </c>
      <c r="F363" s="28"/>
      <c r="G363" s="28"/>
      <c r="H363" s="28"/>
      <c r="I363" s="28"/>
      <c r="J363" s="512"/>
      <c r="K363" s="5"/>
      <c r="L363" s="252"/>
      <c r="M363" s="5"/>
      <c r="N363" s="6"/>
      <c r="O363" s="7"/>
    </row>
    <row r="364" spans="1:15" s="49" customFormat="1" ht="58.5">
      <c r="A364" s="159" t="s">
        <v>813</v>
      </c>
      <c r="B364" s="159" t="s">
        <v>15</v>
      </c>
      <c r="C364" s="159" t="s">
        <v>48</v>
      </c>
      <c r="D364" s="159" t="s">
        <v>13</v>
      </c>
      <c r="E364" s="224" t="s">
        <v>1443</v>
      </c>
      <c r="F364" s="159" t="s">
        <v>813</v>
      </c>
      <c r="G364" s="159" t="s">
        <v>15</v>
      </c>
      <c r="H364" s="159" t="s">
        <v>7</v>
      </c>
      <c r="I364" s="159" t="s">
        <v>13</v>
      </c>
      <c r="J364" s="224" t="str">
        <f>VLOOKUP(K364,'ЦСР 2017'!$A$1:$C$485,2,0)</f>
        <v>Основное мероприятие «Осуществление мер, направленных на укрепление межнационального согласия, профилактику межнациональных (межэтнических) конфликтов»</v>
      </c>
      <c r="K364" s="5" t="str">
        <f t="shared" si="11"/>
        <v>15 1 01 00000</v>
      </c>
      <c r="L364" s="252"/>
      <c r="M364" s="5"/>
      <c r="N364" s="6"/>
      <c r="O364" s="7"/>
    </row>
    <row r="365" spans="1:15" s="49" customFormat="1" ht="37.5">
      <c r="A365" s="28" t="s">
        <v>813</v>
      </c>
      <c r="B365" s="28" t="s">
        <v>15</v>
      </c>
      <c r="C365" s="28" t="s">
        <v>48</v>
      </c>
      <c r="D365" s="28" t="s">
        <v>823</v>
      </c>
      <c r="E365" s="233" t="s">
        <v>822</v>
      </c>
      <c r="F365" s="28" t="s">
        <v>813</v>
      </c>
      <c r="G365" s="28" t="s">
        <v>15</v>
      </c>
      <c r="H365" s="28" t="s">
        <v>7</v>
      </c>
      <c r="I365" s="28" t="s">
        <v>823</v>
      </c>
      <c r="J365" s="233" t="str">
        <f>VLOOKUP(K365,'ЦСР 2017'!$A$1:$C$485,2,0)</f>
        <v>Расходы на реализацию мероприятий, направленных на повышение уровня безопасности жизнедеятельности города Ставрополя</v>
      </c>
      <c r="K365" s="5" t="str">
        <f t="shared" si="11"/>
        <v>15 1 01 20350</v>
      </c>
      <c r="L365" s="252"/>
      <c r="M365" s="5"/>
      <c r="N365" s="6"/>
      <c r="O365" s="7"/>
    </row>
    <row r="366" spans="1:15" s="49" customFormat="1" ht="19.5">
      <c r="A366" s="159" t="s">
        <v>813</v>
      </c>
      <c r="B366" s="159" t="s">
        <v>15</v>
      </c>
      <c r="C366" s="159" t="s">
        <v>53</v>
      </c>
      <c r="D366" s="159" t="s">
        <v>13</v>
      </c>
      <c r="E366" s="224" t="s">
        <v>1444</v>
      </c>
      <c r="F366" s="159" t="s">
        <v>813</v>
      </c>
      <c r="G366" s="159" t="s">
        <v>15</v>
      </c>
      <c r="H366" s="159" t="s">
        <v>37</v>
      </c>
      <c r="I366" s="159" t="s">
        <v>13</v>
      </c>
      <c r="J366" s="224" t="str">
        <f>VLOOKUP(K366,'ЦСР 2017'!$A$1:$C$485,2,0)</f>
        <v>Основное мероприятие «Профилактика терроризма и экстремизма»</v>
      </c>
      <c r="K366" s="5" t="str">
        <f t="shared" si="11"/>
        <v>15 1 02 00000</v>
      </c>
      <c r="L366" s="252"/>
      <c r="M366" s="5"/>
      <c r="N366" s="6"/>
      <c r="O366" s="7"/>
    </row>
    <row r="367" spans="1:15" s="49" customFormat="1" ht="37.5">
      <c r="A367" s="28" t="s">
        <v>813</v>
      </c>
      <c r="B367" s="28" t="s">
        <v>15</v>
      </c>
      <c r="C367" s="28" t="s">
        <v>53</v>
      </c>
      <c r="D367" s="28" t="s">
        <v>823</v>
      </c>
      <c r="E367" s="233" t="s">
        <v>822</v>
      </c>
      <c r="F367" s="28" t="s">
        <v>813</v>
      </c>
      <c r="G367" s="28" t="s">
        <v>15</v>
      </c>
      <c r="H367" s="28" t="s">
        <v>37</v>
      </c>
      <c r="I367" s="28" t="s">
        <v>823</v>
      </c>
      <c r="J367" s="233" t="str">
        <f>VLOOKUP(K367,'ЦСР 2017'!$A$1:$C$485,2,0)</f>
        <v>Расходы на реализацию мероприятий, направленных на повышение уровня безопасности жизнедеятельности города Ставрополя</v>
      </c>
      <c r="K367" s="5" t="str">
        <f t="shared" si="11"/>
        <v>15 1 02 20350</v>
      </c>
      <c r="L367" s="252"/>
      <c r="M367" s="5"/>
      <c r="N367" s="6"/>
      <c r="O367" s="7"/>
    </row>
    <row r="368" spans="1:15" s="49" customFormat="1" ht="56.25">
      <c r="A368" s="28" t="s">
        <v>813</v>
      </c>
      <c r="B368" s="28" t="s">
        <v>15</v>
      </c>
      <c r="C368" s="28" t="s">
        <v>53</v>
      </c>
      <c r="D368" s="28" t="s">
        <v>1588</v>
      </c>
      <c r="E368" s="190" t="s">
        <v>1445</v>
      </c>
      <c r="F368" s="84"/>
      <c r="G368" s="84"/>
      <c r="H368" s="84"/>
      <c r="I368" s="84"/>
      <c r="J368" s="29" t="s">
        <v>1837</v>
      </c>
      <c r="K368" s="5" t="str">
        <f t="shared" si="11"/>
        <v xml:space="preserve">   </v>
      </c>
      <c r="L368" s="252"/>
      <c r="M368" s="5"/>
      <c r="N368" s="6"/>
      <c r="O368" s="7"/>
    </row>
    <row r="369" spans="1:15" s="49" customFormat="1" ht="56.25">
      <c r="A369" s="28" t="s">
        <v>813</v>
      </c>
      <c r="B369" s="28" t="s">
        <v>15</v>
      </c>
      <c r="C369" s="28" t="s">
        <v>53</v>
      </c>
      <c r="D369" s="28" t="s">
        <v>1589</v>
      </c>
      <c r="E369" s="190" t="s">
        <v>1447</v>
      </c>
      <c r="F369" s="84"/>
      <c r="G369" s="84"/>
      <c r="H369" s="84"/>
      <c r="I369" s="84"/>
      <c r="J369" s="29" t="s">
        <v>1837</v>
      </c>
      <c r="K369" s="5" t="str">
        <f t="shared" si="11"/>
        <v xml:space="preserve">   </v>
      </c>
      <c r="L369" s="252"/>
      <c r="M369" s="5"/>
      <c r="N369" s="6"/>
      <c r="O369" s="7"/>
    </row>
    <row r="370" spans="1:15">
      <c r="A370" s="25" t="s">
        <v>813</v>
      </c>
      <c r="B370" s="25" t="s">
        <v>94</v>
      </c>
      <c r="C370" s="25" t="s">
        <v>12</v>
      </c>
      <c r="D370" s="25" t="s">
        <v>13</v>
      </c>
      <c r="E370" s="223" t="s">
        <v>832</v>
      </c>
      <c r="F370" s="25" t="s">
        <v>813</v>
      </c>
      <c r="G370" s="25" t="s">
        <v>94</v>
      </c>
      <c r="H370" s="25" t="s">
        <v>12</v>
      </c>
      <c r="I370" s="25" t="s">
        <v>13</v>
      </c>
      <c r="J370" s="223" t="str">
        <f>VLOOKUP(K370,'ЦСР 2017'!$A$1:$C$485,2,0)</f>
        <v xml:space="preserve">Подпрограмма «НЕзависимость» </v>
      </c>
      <c r="K370" s="5" t="str">
        <f t="shared" si="11"/>
        <v>15 2 00 00000</v>
      </c>
      <c r="O370" s="7"/>
    </row>
    <row r="371" spans="1:15" ht="58.5">
      <c r="A371" s="159" t="s">
        <v>813</v>
      </c>
      <c r="B371" s="159" t="s">
        <v>94</v>
      </c>
      <c r="C371" s="159" t="s">
        <v>7</v>
      </c>
      <c r="D371" s="159" t="s">
        <v>13</v>
      </c>
      <c r="E371" s="224" t="s">
        <v>1590</v>
      </c>
      <c r="F371" s="159" t="s">
        <v>813</v>
      </c>
      <c r="G371" s="159" t="s">
        <v>94</v>
      </c>
      <c r="H371" s="159" t="s">
        <v>7</v>
      </c>
      <c r="I371" s="159" t="s">
        <v>13</v>
      </c>
      <c r="J371" s="224" t="str">
        <f>VLOOKUP(K371,'ЦСР 2017'!$A$1:$C$485,2,0)</f>
        <v>Основное мероприятие «Мониторинг наркоситуации в городе Ставрополе на основе социологических исследований и статистических данных»</v>
      </c>
      <c r="K371" s="5" t="str">
        <f t="shared" si="11"/>
        <v>15 2 01 00000</v>
      </c>
      <c r="O371" s="7"/>
    </row>
    <row r="372" spans="1:15" ht="75">
      <c r="A372" s="28" t="s">
        <v>813</v>
      </c>
      <c r="B372" s="28" t="s">
        <v>94</v>
      </c>
      <c r="C372" s="28" t="s">
        <v>7</v>
      </c>
      <c r="D372" s="28" t="s">
        <v>837</v>
      </c>
      <c r="E372" s="233" t="s">
        <v>836</v>
      </c>
      <c r="F372" s="28" t="s">
        <v>813</v>
      </c>
      <c r="G372" s="28" t="s">
        <v>94</v>
      </c>
      <c r="H372" s="28" t="s">
        <v>7</v>
      </c>
      <c r="I372" s="28" t="s">
        <v>837</v>
      </c>
      <c r="J372" s="233" t="str">
        <f>VLOOKUP(K372,'ЦСР 2017'!$A$1:$C$485,2,0)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K372" s="5" t="str">
        <f t="shared" si="11"/>
        <v>15 2 01 20370</v>
      </c>
      <c r="O372" s="7"/>
    </row>
    <row r="373" spans="1:15" ht="58.5">
      <c r="A373" s="159" t="s">
        <v>813</v>
      </c>
      <c r="B373" s="159" t="s">
        <v>94</v>
      </c>
      <c r="C373" s="159" t="s">
        <v>37</v>
      </c>
      <c r="D373" s="159" t="s">
        <v>13</v>
      </c>
      <c r="E373" s="224" t="s">
        <v>1449</v>
      </c>
      <c r="F373" s="159" t="s">
        <v>813</v>
      </c>
      <c r="G373" s="159" t="s">
        <v>94</v>
      </c>
      <c r="H373" s="159" t="s">
        <v>37</v>
      </c>
      <c r="I373" s="159" t="s">
        <v>13</v>
      </c>
      <c r="J373" s="224" t="str">
        <f>VLOOKUP(K373,'ЦСР 2017'!$A$1:$C$485,2,0)</f>
        <v>Основное мероприятие «Профилактика зависимости от наркотических и других психоактивных веществ среди детей и молодежи»</v>
      </c>
      <c r="K373" s="5" t="str">
        <f t="shared" ref="K373:K449" si="12">CONCATENATE(F373," ",G373," ",H373," ",I373)</f>
        <v>15 2 02 00000</v>
      </c>
      <c r="O373" s="7"/>
    </row>
    <row r="374" spans="1:15" ht="75">
      <c r="A374" s="28" t="s">
        <v>813</v>
      </c>
      <c r="B374" s="28" t="s">
        <v>94</v>
      </c>
      <c r="C374" s="28" t="s">
        <v>37</v>
      </c>
      <c r="D374" s="28" t="s">
        <v>837</v>
      </c>
      <c r="E374" s="233" t="s">
        <v>836</v>
      </c>
      <c r="F374" s="28" t="s">
        <v>813</v>
      </c>
      <c r="G374" s="28" t="s">
        <v>94</v>
      </c>
      <c r="H374" s="28" t="s">
        <v>37</v>
      </c>
      <c r="I374" s="28" t="s">
        <v>837</v>
      </c>
      <c r="J374" s="233" t="str">
        <f>VLOOKUP(K374,'ЦСР 2017'!$A$1:$C$485,2,0)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K374" s="5" t="str">
        <f t="shared" si="12"/>
        <v>15 2 02 20370</v>
      </c>
      <c r="O374" s="7"/>
    </row>
    <row r="375" spans="1:15" ht="39">
      <c r="A375" s="159" t="s">
        <v>813</v>
      </c>
      <c r="B375" s="159" t="s">
        <v>94</v>
      </c>
      <c r="C375" s="159" t="s">
        <v>48</v>
      </c>
      <c r="D375" s="159" t="s">
        <v>13</v>
      </c>
      <c r="E375" s="224" t="s">
        <v>1450</v>
      </c>
      <c r="F375" s="159" t="s">
        <v>813</v>
      </c>
      <c r="G375" s="159" t="s">
        <v>94</v>
      </c>
      <c r="H375" s="159" t="s">
        <v>48</v>
      </c>
      <c r="I375" s="159" t="s">
        <v>13</v>
      </c>
      <c r="J375" s="224" t="str">
        <f>VLOOKUP(K375,'ЦСР 2017'!$A$1:$C$485,2,0)</f>
        <v>Основное мероприятие «Профилактика зависимого (аддиктивного) поведения и пропаганда здорового образа жизни»</v>
      </c>
      <c r="K375" s="5" t="str">
        <f t="shared" si="12"/>
        <v>15 2 03 00000</v>
      </c>
      <c r="O375" s="7"/>
    </row>
    <row r="376" spans="1:15" ht="75">
      <c r="A376" s="28" t="s">
        <v>813</v>
      </c>
      <c r="B376" s="28" t="s">
        <v>94</v>
      </c>
      <c r="C376" s="28" t="s">
        <v>48</v>
      </c>
      <c r="D376" s="28" t="s">
        <v>837</v>
      </c>
      <c r="E376" s="233" t="s">
        <v>836</v>
      </c>
      <c r="F376" s="28" t="s">
        <v>813</v>
      </c>
      <c r="G376" s="28" t="s">
        <v>94</v>
      </c>
      <c r="H376" s="28" t="s">
        <v>48</v>
      </c>
      <c r="I376" s="28" t="s">
        <v>837</v>
      </c>
      <c r="J376" s="233" t="str">
        <f>VLOOKUP(K376,'ЦСР 2017'!$A$1:$C$485,2,0)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K376" s="5" t="str">
        <f t="shared" si="12"/>
        <v>15 2 03 20370</v>
      </c>
      <c r="O376" s="7"/>
    </row>
    <row r="377" spans="1:15" ht="37.5">
      <c r="A377" s="25" t="s">
        <v>813</v>
      </c>
      <c r="B377" s="25" t="s">
        <v>316</v>
      </c>
      <c r="C377" s="25" t="s">
        <v>12</v>
      </c>
      <c r="D377" s="25" t="s">
        <v>13</v>
      </c>
      <c r="E377" s="223" t="s">
        <v>843</v>
      </c>
      <c r="F377" s="25" t="s">
        <v>813</v>
      </c>
      <c r="G377" s="25" t="s">
        <v>316</v>
      </c>
      <c r="H377" s="25" t="s">
        <v>12</v>
      </c>
      <c r="I377" s="25" t="s">
        <v>13</v>
      </c>
      <c r="J377" s="223" t="str">
        <f>VLOOKUP(K377,'ЦСР 2017'!$A$1:$C$485,2,0)</f>
        <v xml:space="preserve">Подпрограмма «Профилактика правонарушений в городе Ставрополе» </v>
      </c>
      <c r="K377" s="5" t="str">
        <f t="shared" si="12"/>
        <v>15 3 00 00000</v>
      </c>
      <c r="O377" s="7"/>
    </row>
    <row r="378" spans="1:15" ht="39">
      <c r="A378" s="159" t="s">
        <v>813</v>
      </c>
      <c r="B378" s="159" t="s">
        <v>316</v>
      </c>
      <c r="C378" s="159" t="s">
        <v>7</v>
      </c>
      <c r="D378" s="159" t="s">
        <v>13</v>
      </c>
      <c r="E378" s="224" t="s">
        <v>1451</v>
      </c>
      <c r="F378" s="159" t="s">
        <v>813</v>
      </c>
      <c r="G378" s="159" t="s">
        <v>316</v>
      </c>
      <c r="H378" s="159" t="s">
        <v>7</v>
      </c>
      <c r="I378" s="159" t="s">
        <v>13</v>
      </c>
      <c r="J378" s="224" t="str">
        <f>VLOOKUP(K378,'ЦСР 2017'!$A$1:$C$485,2,0)</f>
        <v>Основное мероприятие «Профилактика правонарушений несовершеннолетних»</v>
      </c>
      <c r="K378" s="5" t="str">
        <f t="shared" si="12"/>
        <v>15 3 01 00000</v>
      </c>
      <c r="O378" s="7"/>
    </row>
    <row r="379" spans="1:15" ht="37.5">
      <c r="A379" s="28" t="s">
        <v>813</v>
      </c>
      <c r="B379" s="28" t="s">
        <v>316</v>
      </c>
      <c r="C379" s="28" t="s">
        <v>7</v>
      </c>
      <c r="D379" s="28" t="s">
        <v>849</v>
      </c>
      <c r="E379" s="233" t="s">
        <v>848</v>
      </c>
      <c r="F379" s="28" t="s">
        <v>813</v>
      </c>
      <c r="G379" s="28" t="s">
        <v>316</v>
      </c>
      <c r="H379" s="28" t="s">
        <v>7</v>
      </c>
      <c r="I379" s="28" t="s">
        <v>849</v>
      </c>
      <c r="J379" s="233" t="str">
        <f>VLOOKUP(K379,'ЦСР 2017'!$A$1:$C$485,2,0)</f>
        <v>Расходы на реализацию мероприятий, направленных на профилактику правонарушений в городе Ставрополе</v>
      </c>
      <c r="K379" s="5" t="str">
        <f t="shared" si="12"/>
        <v>15 3 01 20660</v>
      </c>
      <c r="O379" s="7"/>
    </row>
    <row r="380" spans="1:15" ht="39">
      <c r="A380" s="159" t="s">
        <v>813</v>
      </c>
      <c r="B380" s="159" t="s">
        <v>316</v>
      </c>
      <c r="C380" s="159" t="s">
        <v>37</v>
      </c>
      <c r="D380" s="159" t="s">
        <v>13</v>
      </c>
      <c r="E380" s="224" t="s">
        <v>1452</v>
      </c>
      <c r="F380" s="159" t="s">
        <v>813</v>
      </c>
      <c r="G380" s="159" t="s">
        <v>316</v>
      </c>
      <c r="H380" s="159" t="s">
        <v>37</v>
      </c>
      <c r="I380" s="159" t="s">
        <v>13</v>
      </c>
      <c r="J380" s="224" t="str">
        <f>VLOOKUP(K380,'ЦСР 2017'!$A$1:$C$485,2,0)</f>
        <v>Основное мероприятие «Обеспечение безопасности людей на водных объектах города Ставрополя»</v>
      </c>
      <c r="K380" s="5" t="str">
        <f t="shared" si="12"/>
        <v>15 3 02 00000</v>
      </c>
      <c r="O380" s="7"/>
    </row>
    <row r="381" spans="1:15" ht="37.5">
      <c r="A381" s="28" t="s">
        <v>813</v>
      </c>
      <c r="B381" s="28" t="s">
        <v>316</v>
      </c>
      <c r="C381" s="28" t="s">
        <v>37</v>
      </c>
      <c r="D381" s="28" t="s">
        <v>849</v>
      </c>
      <c r="E381" s="233" t="s">
        <v>848</v>
      </c>
      <c r="F381" s="28" t="s">
        <v>813</v>
      </c>
      <c r="G381" s="28" t="s">
        <v>316</v>
      </c>
      <c r="H381" s="28" t="s">
        <v>37</v>
      </c>
      <c r="I381" s="28" t="s">
        <v>1870</v>
      </c>
      <c r="J381" s="233" t="str">
        <f>VLOOKUP(K381,'ЦСР 2017'!$A$1:$C$485,2,0)</f>
        <v>Расходы на реализацию мероприятий, направленных на обеспечение безопасности на водных объектах города Ставрополя</v>
      </c>
      <c r="K381" s="5" t="str">
        <f t="shared" si="12"/>
        <v>15 3 02 21290</v>
      </c>
      <c r="O381" s="7"/>
    </row>
    <row r="382" spans="1:15" s="4" customFormat="1" ht="39">
      <c r="A382" s="159" t="s">
        <v>813</v>
      </c>
      <c r="B382" s="159" t="s">
        <v>316</v>
      </c>
      <c r="C382" s="159" t="s">
        <v>48</v>
      </c>
      <c r="D382" s="159" t="s">
        <v>13</v>
      </c>
      <c r="E382" s="224" t="s">
        <v>1453</v>
      </c>
      <c r="F382" s="159" t="s">
        <v>813</v>
      </c>
      <c r="G382" s="159" t="s">
        <v>316</v>
      </c>
      <c r="H382" s="159" t="s">
        <v>48</v>
      </c>
      <c r="I382" s="159" t="s">
        <v>13</v>
      </c>
      <c r="J382" s="224" t="str">
        <f>VLOOKUP(K382,'ЦСР 2017'!$A$1:$C$485,2,0)</f>
        <v>Основное мероприятие «Организация материально-технического обеспечения деятельности народной дружины города Ставрополя»</v>
      </c>
      <c r="K382" s="5" t="str">
        <f t="shared" si="12"/>
        <v>15 3 03 00000</v>
      </c>
      <c r="L382" s="252"/>
      <c r="M382" s="5"/>
      <c r="N382" s="6"/>
      <c r="O382" s="7"/>
    </row>
    <row r="383" spans="1:15" s="4" customFormat="1" ht="56.25">
      <c r="A383" s="28" t="s">
        <v>813</v>
      </c>
      <c r="B383" s="28" t="s">
        <v>316</v>
      </c>
      <c r="C383" s="28" t="s">
        <v>48</v>
      </c>
      <c r="D383" s="28" t="s">
        <v>857</v>
      </c>
      <c r="E383" s="233" t="s">
        <v>1454</v>
      </c>
      <c r="F383" s="28" t="s">
        <v>813</v>
      </c>
      <c r="G383" s="28" t="s">
        <v>316</v>
      </c>
      <c r="H383" s="28" t="s">
        <v>48</v>
      </c>
      <c r="I383" s="28" t="s">
        <v>857</v>
      </c>
      <c r="J383" s="233" t="str">
        <f>VLOOKUP(K383,'ЦСР 2017'!$A$1:$C$485,2,0)</f>
        <v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v>
      </c>
      <c r="K383" s="5" t="str">
        <f t="shared" si="12"/>
        <v>15 3 03 20100</v>
      </c>
      <c r="L383" s="252"/>
      <c r="M383" s="5"/>
      <c r="N383" s="6"/>
      <c r="O383" s="7"/>
    </row>
    <row r="384" spans="1:15" s="4" customFormat="1" ht="135">
      <c r="A384" s="23">
        <v>16</v>
      </c>
      <c r="B384" s="23" t="s">
        <v>8</v>
      </c>
      <c r="C384" s="23" t="s">
        <v>12</v>
      </c>
      <c r="D384" s="23" t="s">
        <v>13</v>
      </c>
      <c r="E384" s="136" t="s">
        <v>862</v>
      </c>
      <c r="F384" s="23">
        <v>16</v>
      </c>
      <c r="G384" s="23" t="s">
        <v>8</v>
      </c>
      <c r="H384" s="23" t="s">
        <v>12</v>
      </c>
      <c r="I384" s="23" t="s">
        <v>13</v>
      </c>
      <c r="J384" s="136" t="str">
        <f>VLOOKUP(K384,'ЦСР 2017'!$A$1:$C$485,2,0)</f>
        <v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v>
      </c>
      <c r="K384" s="5" t="str">
        <f t="shared" si="12"/>
        <v>16 0 00 00000</v>
      </c>
      <c r="L384" s="252"/>
      <c r="M384" s="5"/>
      <c r="O384" s="7"/>
    </row>
    <row r="385" spans="1:15" s="4" customFormat="1" ht="37.5">
      <c r="A385" s="25" t="s">
        <v>859</v>
      </c>
      <c r="B385" s="25" t="s">
        <v>15</v>
      </c>
      <c r="C385" s="25" t="s">
        <v>12</v>
      </c>
      <c r="D385" s="25" t="s">
        <v>13</v>
      </c>
      <c r="E385" s="232" t="s">
        <v>865</v>
      </c>
      <c r="F385" s="25" t="s">
        <v>859</v>
      </c>
      <c r="G385" s="25" t="s">
        <v>15</v>
      </c>
      <c r="H385" s="25" t="s">
        <v>12</v>
      </c>
      <c r="I385" s="25" t="s">
        <v>13</v>
      </c>
      <c r="J385" s="232" t="str">
        <f>VLOOKUP(K385,'ЦСР 2017'!$A$1:$C$485,2,0)</f>
        <v>Подпрограмма «Осуществление мероприятий по гражданской обороне, защите населения и территорий от чрезвычайных ситуаций»</v>
      </c>
      <c r="K385" s="5" t="str">
        <f t="shared" si="12"/>
        <v>16 1 00 00000</v>
      </c>
      <c r="L385" s="252"/>
      <c r="M385" s="5"/>
      <c r="O385" s="7"/>
    </row>
    <row r="386" spans="1:15" s="4" customFormat="1" ht="58.5">
      <c r="A386" s="159" t="s">
        <v>859</v>
      </c>
      <c r="B386" s="159" t="s">
        <v>15</v>
      </c>
      <c r="C386" s="159" t="s">
        <v>7</v>
      </c>
      <c r="D386" s="159" t="s">
        <v>13</v>
      </c>
      <c r="E386" s="224" t="s">
        <v>1455</v>
      </c>
      <c r="F386" s="159" t="s">
        <v>859</v>
      </c>
      <c r="G386" s="159" t="s">
        <v>15</v>
      </c>
      <c r="H386" s="159" t="s">
        <v>7</v>
      </c>
      <c r="I386" s="159" t="s">
        <v>13</v>
      </c>
      <c r="J386" s="224" t="str">
        <f>VLOOKUP(K386,'ЦСР 2017'!$A$1:$C$485,2,0)</f>
        <v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v>
      </c>
      <c r="K386" s="5" t="str">
        <f t="shared" si="12"/>
        <v>16 1 01 00000</v>
      </c>
      <c r="L386" s="252"/>
      <c r="M386" s="5"/>
      <c r="O386" s="7"/>
    </row>
    <row r="387" spans="1:15" s="4" customFormat="1" ht="75">
      <c r="A387" s="30" t="s">
        <v>859</v>
      </c>
      <c r="B387" s="30" t="s">
        <v>15</v>
      </c>
      <c r="C387" s="30" t="s">
        <v>7</v>
      </c>
      <c r="D387" s="30" t="s">
        <v>871</v>
      </c>
      <c r="E387" s="270" t="s">
        <v>1456</v>
      </c>
      <c r="F387" s="30" t="s">
        <v>859</v>
      </c>
      <c r="G387" s="30" t="s">
        <v>15</v>
      </c>
      <c r="H387" s="30" t="s">
        <v>7</v>
      </c>
      <c r="I387" s="30" t="s">
        <v>871</v>
      </c>
      <c r="J387" s="270" t="str">
        <f>VLOOKUP(K387,'ЦСР 2017'!$A$1:$C$485,2,0)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v>
      </c>
      <c r="K387" s="5" t="str">
        <f t="shared" si="12"/>
        <v>16 1 01 20120</v>
      </c>
      <c r="L387" s="252"/>
      <c r="M387" s="5"/>
      <c r="O387" s="7"/>
    </row>
    <row r="388" spans="1:15" s="4" customFormat="1" ht="58.5">
      <c r="A388" s="159" t="s">
        <v>859</v>
      </c>
      <c r="B388" s="159" t="s">
        <v>15</v>
      </c>
      <c r="C388" s="159" t="s">
        <v>48</v>
      </c>
      <c r="D388" s="159" t="s">
        <v>13</v>
      </c>
      <c r="E388" s="224" t="s">
        <v>1458</v>
      </c>
      <c r="F388" s="159" t="s">
        <v>859</v>
      </c>
      <c r="G388" s="159" t="s">
        <v>15</v>
      </c>
      <c r="H388" s="159" t="s">
        <v>37</v>
      </c>
      <c r="I388" s="159" t="s">
        <v>13</v>
      </c>
      <c r="J388" s="224" t="str">
        <f>VLOOKUP(K388,'ЦСР 2017'!$A$1:$C$485,2,0)</f>
        <v>Основное мероприятие «Проведение аварийно-спасательных работ и организация обучения населения города Ставрополя»</v>
      </c>
      <c r="K388" s="5" t="str">
        <f t="shared" si="12"/>
        <v>16 1 02 00000</v>
      </c>
      <c r="L388" s="252"/>
      <c r="M388" s="5"/>
      <c r="O388" s="7"/>
    </row>
    <row r="389" spans="1:15" s="4" customFormat="1" ht="37.5">
      <c r="A389" s="30" t="s">
        <v>859</v>
      </c>
      <c r="B389" s="30" t="s">
        <v>15</v>
      </c>
      <c r="C389" s="30" t="s">
        <v>48</v>
      </c>
      <c r="D389" s="30" t="s">
        <v>22</v>
      </c>
      <c r="E389" s="270" t="s">
        <v>34</v>
      </c>
      <c r="F389" s="30" t="s">
        <v>859</v>
      </c>
      <c r="G389" s="30" t="s">
        <v>15</v>
      </c>
      <c r="H389" s="30" t="s">
        <v>37</v>
      </c>
      <c r="I389" s="30" t="s">
        <v>22</v>
      </c>
      <c r="J389" s="270" t="str">
        <f>VLOOKUP(K389,'ЦСР 2017'!$A$1:$C$485,2,0)</f>
        <v>Расходы на обеспечение деятельности (оказание услуг) муниципальных учреждений</v>
      </c>
      <c r="K389" s="5" t="str">
        <f t="shared" si="12"/>
        <v>16 1 02 11010</v>
      </c>
      <c r="L389" s="252"/>
      <c r="M389" s="5"/>
      <c r="O389" s="7"/>
    </row>
    <row r="390" spans="1:15" s="4" customFormat="1" ht="39">
      <c r="A390" s="159" t="s">
        <v>859</v>
      </c>
      <c r="B390" s="159" t="s">
        <v>15</v>
      </c>
      <c r="C390" s="159" t="s">
        <v>62</v>
      </c>
      <c r="D390" s="159" t="s">
        <v>13</v>
      </c>
      <c r="E390" s="224" t="s">
        <v>1452</v>
      </c>
      <c r="F390" s="159" t="s">
        <v>859</v>
      </c>
      <c r="G390" s="159" t="s">
        <v>15</v>
      </c>
      <c r="H390" s="159" t="s">
        <v>48</v>
      </c>
      <c r="I390" s="159" t="s">
        <v>13</v>
      </c>
      <c r="J390" s="224" t="str">
        <f>VLOOKUP(K390,'ЦСР 2017'!$A$1:$C$485,2,0)</f>
        <v>Основное мероприятие «Обеспечение безопасности людей на водных объектах города Ставрополя»</v>
      </c>
      <c r="K390" s="5" t="str">
        <f t="shared" si="12"/>
        <v>16 1 03 00000</v>
      </c>
      <c r="L390" s="252"/>
      <c r="M390" s="5"/>
      <c r="O390" s="7"/>
    </row>
    <row r="391" spans="1:15" s="4" customFormat="1" ht="55.15" customHeight="1">
      <c r="A391" s="30" t="s">
        <v>859</v>
      </c>
      <c r="B391" s="30" t="s">
        <v>15</v>
      </c>
      <c r="C391" s="30" t="s">
        <v>62</v>
      </c>
      <c r="D391" s="30" t="s">
        <v>871</v>
      </c>
      <c r="E391" s="270" t="s">
        <v>870</v>
      </c>
      <c r="F391" s="30" t="s">
        <v>859</v>
      </c>
      <c r="G391" s="30" t="s">
        <v>15</v>
      </c>
      <c r="H391" s="30" t="s">
        <v>48</v>
      </c>
      <c r="I391" s="30" t="s">
        <v>871</v>
      </c>
      <c r="J391" s="270" t="str">
        <f>VLOOKUP(K391,'ЦСР 2017'!$A$1:$C$485,2,0)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v>
      </c>
      <c r="K391" s="5" t="str">
        <f t="shared" si="12"/>
        <v>16 1 03 20120</v>
      </c>
      <c r="L391" s="252"/>
      <c r="M391" s="5"/>
      <c r="O391" s="7"/>
    </row>
    <row r="392" spans="1:15" s="4" customFormat="1" ht="37.5">
      <c r="A392" s="25" t="s">
        <v>859</v>
      </c>
      <c r="B392" s="25" t="s">
        <v>94</v>
      </c>
      <c r="C392" s="25" t="s">
        <v>12</v>
      </c>
      <c r="D392" s="25" t="s">
        <v>13</v>
      </c>
      <c r="E392" s="223" t="s">
        <v>889</v>
      </c>
      <c r="F392" s="25" t="s">
        <v>859</v>
      </c>
      <c r="G392" s="25" t="s">
        <v>94</v>
      </c>
      <c r="H392" s="25" t="s">
        <v>12</v>
      </c>
      <c r="I392" s="25" t="s">
        <v>13</v>
      </c>
      <c r="J392" s="223" t="str">
        <f>VLOOKUP(K392,'ЦСР 2017'!$A$1:$C$485,2,0)</f>
        <v>Подпрограмма «Обеспечение пожарной безопасности в границах города Ставрополя»</v>
      </c>
      <c r="K392" s="5" t="str">
        <f t="shared" si="12"/>
        <v>16 2 00 00000</v>
      </c>
      <c r="L392" s="252"/>
      <c r="M392" s="5"/>
      <c r="O392" s="7"/>
    </row>
    <row r="393" spans="1:15" s="4" customFormat="1" ht="39">
      <c r="A393" s="159" t="s">
        <v>859</v>
      </c>
      <c r="B393" s="159" t="s">
        <v>94</v>
      </c>
      <c r="C393" s="159" t="s">
        <v>7</v>
      </c>
      <c r="D393" s="159" t="s">
        <v>13</v>
      </c>
      <c r="E393" s="224" t="s">
        <v>1460</v>
      </c>
      <c r="F393" s="159" t="s">
        <v>859</v>
      </c>
      <c r="G393" s="159" t="s">
        <v>94</v>
      </c>
      <c r="H393" s="159" t="s">
        <v>7</v>
      </c>
      <c r="I393" s="159" t="s">
        <v>13</v>
      </c>
      <c r="J393" s="224" t="str">
        <f>VLOOKUP(K393,'ЦСР 2017'!$A$1:$C$485,2,0)</f>
        <v>Основное мероприятие «Обеспечение первичных мер пожарной безопасности»</v>
      </c>
      <c r="K393" s="5" t="str">
        <f t="shared" si="12"/>
        <v>16 2 01 00000</v>
      </c>
      <c r="L393" s="252"/>
      <c r="M393" s="5"/>
      <c r="O393" s="7"/>
    </row>
    <row r="394" spans="1:15" s="4" customFormat="1" ht="37.5">
      <c r="A394" s="30" t="s">
        <v>859</v>
      </c>
      <c r="B394" s="30" t="s">
        <v>94</v>
      </c>
      <c r="C394" s="30" t="s">
        <v>7</v>
      </c>
      <c r="D394" s="30" t="s">
        <v>895</v>
      </c>
      <c r="E394" s="270" t="s">
        <v>894</v>
      </c>
      <c r="F394" s="30" t="s">
        <v>859</v>
      </c>
      <c r="G394" s="30" t="s">
        <v>94</v>
      </c>
      <c r="H394" s="30" t="s">
        <v>7</v>
      </c>
      <c r="I394" s="30" t="s">
        <v>895</v>
      </c>
      <c r="J394" s="270" t="str">
        <f>VLOOKUP(K394,'ЦСР 2017'!$A$1:$C$485,2,0)</f>
        <v>Обеспечение первичных мер пожарной безопасности в границах города Ставрополя</v>
      </c>
      <c r="K394" s="5" t="str">
        <f t="shared" si="12"/>
        <v>16 2 01 20540</v>
      </c>
      <c r="L394" s="252"/>
      <c r="M394" s="5"/>
      <c r="O394" s="7"/>
    </row>
    <row r="395" spans="1:15" s="4" customFormat="1" ht="39">
      <c r="A395" s="159" t="s">
        <v>859</v>
      </c>
      <c r="B395" s="159" t="s">
        <v>94</v>
      </c>
      <c r="C395" s="159" t="s">
        <v>37</v>
      </c>
      <c r="D395" s="159" t="s">
        <v>13</v>
      </c>
      <c r="E395" s="224" t="s">
        <v>1461</v>
      </c>
      <c r="F395" s="159" t="s">
        <v>859</v>
      </c>
      <c r="G395" s="159" t="s">
        <v>94</v>
      </c>
      <c r="H395" s="159" t="s">
        <v>37</v>
      </c>
      <c r="I395" s="159" t="s">
        <v>13</v>
      </c>
      <c r="J395" s="224" t="str">
        <f>VLOOKUP(K395,'ЦСР 2017'!$A$1:$C$485,2,0)</f>
        <v>Основное мероприятие «Выполнение противопожарных мероприятий в муниципальных учреждениях города Ставрополя»</v>
      </c>
      <c r="K395" s="5" t="str">
        <f t="shared" si="12"/>
        <v>16 2 02 00000</v>
      </c>
      <c r="L395" s="252"/>
      <c r="M395" s="5"/>
      <c r="O395" s="7"/>
    </row>
    <row r="396" spans="1:15" s="4" customFormat="1" ht="37.5">
      <c r="A396" s="256" t="s">
        <v>859</v>
      </c>
      <c r="B396" s="256" t="s">
        <v>94</v>
      </c>
      <c r="C396" s="256" t="s">
        <v>37</v>
      </c>
      <c r="D396" s="256" t="s">
        <v>901</v>
      </c>
      <c r="E396" s="270" t="s">
        <v>900</v>
      </c>
      <c r="F396" s="256" t="s">
        <v>859</v>
      </c>
      <c r="G396" s="256" t="s">
        <v>94</v>
      </c>
      <c r="H396" s="256" t="s">
        <v>37</v>
      </c>
      <c r="I396" s="256" t="s">
        <v>901</v>
      </c>
      <c r="J396" s="270" t="str">
        <f>VLOOKUP(K396,'ЦСР 2017'!$A$1:$C$485,2,0)</f>
        <v>Обеспечение пожарной безопасности в муниципальных учреждениях образования, культуры, физической культуры и спорта города Ставрополя</v>
      </c>
      <c r="K396" s="5" t="str">
        <f t="shared" si="12"/>
        <v>16 2 02 20550</v>
      </c>
      <c r="L396" s="252"/>
      <c r="M396" s="5"/>
      <c r="O396" s="7"/>
    </row>
    <row r="397" spans="1:15" s="4" customFormat="1" ht="33.6" customHeight="1">
      <c r="A397" s="25" t="s">
        <v>859</v>
      </c>
      <c r="B397" s="25" t="s">
        <v>15</v>
      </c>
      <c r="C397" s="25" t="s">
        <v>12</v>
      </c>
      <c r="D397" s="25" t="s">
        <v>13</v>
      </c>
      <c r="E397" s="232" t="s">
        <v>865</v>
      </c>
      <c r="F397" s="25" t="s">
        <v>859</v>
      </c>
      <c r="G397" s="25" t="s">
        <v>316</v>
      </c>
      <c r="H397" s="25" t="s">
        <v>12</v>
      </c>
      <c r="I397" s="25" t="s">
        <v>13</v>
      </c>
      <c r="J397" s="223" t="str">
        <f>VLOOKUP(K397,'ЦСР 2017'!$A$1:$C$485,2,0)</f>
        <v>Подпрограмма «Построение и развитие аппаратно-программного комплекса «Безопасный город» на территории города Ставрополя»</v>
      </c>
      <c r="K397" s="5" t="str">
        <f t="shared" ref="K397" si="13">CONCATENATE(F397," ",G397," ",H397," ",I397)</f>
        <v>16 3 00 00000</v>
      </c>
      <c r="L397" s="252"/>
      <c r="M397" s="5"/>
      <c r="O397" s="7"/>
    </row>
    <row r="398" spans="1:15" s="4" customFormat="1" ht="58.5">
      <c r="A398" s="159" t="s">
        <v>859</v>
      </c>
      <c r="B398" s="159" t="s">
        <v>15</v>
      </c>
      <c r="C398" s="159" t="s">
        <v>53</v>
      </c>
      <c r="D398" s="159" t="s">
        <v>13</v>
      </c>
      <c r="E398" s="224" t="s">
        <v>1459</v>
      </c>
      <c r="F398" s="159" t="s">
        <v>859</v>
      </c>
      <c r="G398" s="159" t="s">
        <v>316</v>
      </c>
      <c r="H398" s="159" t="s">
        <v>7</v>
      </c>
      <c r="I398" s="159" t="s">
        <v>13</v>
      </c>
      <c r="J398" s="224" t="str">
        <f>VLOOKUP(K398,'ЦСР 2017'!$A$1:$C$485,2,0)</f>
        <v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v>
      </c>
      <c r="K398" s="5" t="str">
        <f>CONCATENATE(F398," ",G398," ",H398," ",I398)</f>
        <v>16 3 01 00000</v>
      </c>
      <c r="L398" s="252"/>
      <c r="M398" s="5"/>
      <c r="O398" s="7"/>
    </row>
    <row r="399" spans="1:15" s="4" customFormat="1" ht="37.5">
      <c r="A399" s="30" t="s">
        <v>859</v>
      </c>
      <c r="B399" s="30" t="s">
        <v>15</v>
      </c>
      <c r="C399" s="30" t="s">
        <v>53</v>
      </c>
      <c r="D399" s="30" t="s">
        <v>22</v>
      </c>
      <c r="E399" s="270" t="s">
        <v>34</v>
      </c>
      <c r="F399" s="30" t="s">
        <v>859</v>
      </c>
      <c r="G399" s="30" t="s">
        <v>316</v>
      </c>
      <c r="H399" s="30" t="s">
        <v>7</v>
      </c>
      <c r="I399" s="30" t="s">
        <v>22</v>
      </c>
      <c r="J399" s="270" t="str">
        <f>VLOOKUP(K399,'ЦСР 2017'!$A$1:$C$485,2,0)</f>
        <v>Расходы на обеспечение деятельности (оказание услуг) муниципальных учреждений</v>
      </c>
      <c r="K399" s="5" t="str">
        <f>CONCATENATE(F399," ",G399," ",H399," ",I399)</f>
        <v>16 3 01 11010</v>
      </c>
      <c r="L399" s="252"/>
      <c r="M399" s="5"/>
      <c r="O399" s="7"/>
    </row>
    <row r="400" spans="1:15" s="4" customFormat="1" ht="97.5">
      <c r="A400" s="159" t="s">
        <v>859</v>
      </c>
      <c r="B400" s="159" t="s">
        <v>15</v>
      </c>
      <c r="C400" s="159" t="s">
        <v>37</v>
      </c>
      <c r="D400" s="159" t="s">
        <v>13</v>
      </c>
      <c r="E400" s="224" t="s">
        <v>1457</v>
      </c>
      <c r="F400" s="159" t="s">
        <v>859</v>
      </c>
      <c r="G400" s="159" t="s">
        <v>316</v>
      </c>
      <c r="H400" s="159" t="s">
        <v>37</v>
      </c>
      <c r="I400" s="159" t="s">
        <v>13</v>
      </c>
      <c r="J400" s="224" t="str">
        <f>VLOOKUP(K400,'ЦСР 2017'!$A$1:$C$485,2,0)</f>
        <v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v>
      </c>
      <c r="K400" s="5" t="str">
        <f t="shared" ref="K400:K405" si="14">CONCATENATE(F400," ",G400," ",H400," ",I400)</f>
        <v>16 3 02 00000</v>
      </c>
      <c r="L400" s="252"/>
      <c r="M400" s="5"/>
      <c r="O400" s="7"/>
    </row>
    <row r="401" spans="1:15" s="4" customFormat="1" ht="56.25">
      <c r="A401" s="30" t="s">
        <v>859</v>
      </c>
      <c r="B401" s="30" t="s">
        <v>15</v>
      </c>
      <c r="C401" s="30" t="s">
        <v>37</v>
      </c>
      <c r="D401" s="30" t="s">
        <v>877</v>
      </c>
      <c r="E401" s="270" t="s">
        <v>876</v>
      </c>
      <c r="F401" s="30" t="s">
        <v>859</v>
      </c>
      <c r="G401" s="30" t="s">
        <v>316</v>
      </c>
      <c r="H401" s="30" t="s">
        <v>37</v>
      </c>
      <c r="I401" s="30" t="s">
        <v>877</v>
      </c>
      <c r="J401" s="270" t="str">
        <f>VLOOKUP(K401,'ЦСР 2017'!$A$1:$C$485,2,0)</f>
        <v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v>
      </c>
      <c r="K401" s="5" t="str">
        <f t="shared" si="14"/>
        <v>16 3 02 20690</v>
      </c>
      <c r="L401" s="252"/>
      <c r="M401" s="5"/>
      <c r="O401" s="7"/>
    </row>
    <row r="402" spans="1:15" s="4" customFormat="1" ht="39">
      <c r="A402" s="159" t="s">
        <v>813</v>
      </c>
      <c r="B402" s="159" t="s">
        <v>15</v>
      </c>
      <c r="C402" s="159" t="s">
        <v>7</v>
      </c>
      <c r="D402" s="159" t="s">
        <v>13</v>
      </c>
      <c r="E402" s="224" t="s">
        <v>1441</v>
      </c>
      <c r="F402" s="159" t="s">
        <v>859</v>
      </c>
      <c r="G402" s="159" t="s">
        <v>316</v>
      </c>
      <c r="H402" s="159" t="s">
        <v>48</v>
      </c>
      <c r="I402" s="159" t="s">
        <v>13</v>
      </c>
      <c r="J402" s="224" t="str">
        <f>VLOOKUP(K402,'ЦСР 2017'!$A$1:$C$485,2,0)</f>
        <v>Основное мероприятие «Приобретение и установка систем видеонаблюдения в местах массового пребывания граждан»</v>
      </c>
      <c r="K402" s="5" t="str">
        <f t="shared" si="14"/>
        <v>16 3 03 00000</v>
      </c>
      <c r="L402" s="252"/>
      <c r="M402" s="5"/>
      <c r="O402" s="7"/>
    </row>
    <row r="403" spans="1:15" s="4" customFormat="1" ht="37.5">
      <c r="A403" s="30" t="s">
        <v>813</v>
      </c>
      <c r="B403" s="30" t="s">
        <v>15</v>
      </c>
      <c r="C403" s="30" t="s">
        <v>7</v>
      </c>
      <c r="D403" s="30" t="s">
        <v>823</v>
      </c>
      <c r="E403" s="270" t="s">
        <v>822</v>
      </c>
      <c r="F403" s="30" t="s">
        <v>859</v>
      </c>
      <c r="G403" s="30" t="s">
        <v>316</v>
      </c>
      <c r="H403" s="30" t="s">
        <v>48</v>
      </c>
      <c r="I403" s="30" t="s">
        <v>823</v>
      </c>
      <c r="J403" s="270" t="str">
        <f>VLOOKUP(K403,'ЦСР 2017'!$A$1:$C$485,2,0)</f>
        <v>Расходы на реализацию мероприятий, направленных на повышение уровня безопасности жизнедеятельности города Ставрополя</v>
      </c>
      <c r="K403" s="5" t="str">
        <f t="shared" si="14"/>
        <v>16 3 03 20350</v>
      </c>
      <c r="L403" s="252"/>
      <c r="M403" s="5"/>
      <c r="O403" s="7"/>
    </row>
    <row r="404" spans="1:15" s="49" customFormat="1" ht="78">
      <c r="A404" s="159" t="s">
        <v>813</v>
      </c>
      <c r="B404" s="159" t="s">
        <v>15</v>
      </c>
      <c r="C404" s="159" t="s">
        <v>37</v>
      </c>
      <c r="D404" s="159" t="s">
        <v>13</v>
      </c>
      <c r="E404" s="224" t="s">
        <v>1442</v>
      </c>
      <c r="F404" s="159" t="s">
        <v>859</v>
      </c>
      <c r="G404" s="159" t="s">
        <v>316</v>
      </c>
      <c r="H404" s="159" t="s">
        <v>53</v>
      </c>
      <c r="I404" s="159" t="s">
        <v>13</v>
      </c>
      <c r="J404" s="224" t="str">
        <f>VLOOKUP(K404,'ЦСР 2017'!$A$1:$C$485,2,0)</f>
        <v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v>
      </c>
      <c r="K404" s="5" t="str">
        <f t="shared" si="14"/>
        <v>16 3 04 00000</v>
      </c>
      <c r="L404" s="252"/>
      <c r="M404" s="5"/>
      <c r="N404" s="6"/>
      <c r="O404" s="7"/>
    </row>
    <row r="405" spans="1:15" s="49" customFormat="1" ht="37.5">
      <c r="A405" s="28" t="s">
        <v>813</v>
      </c>
      <c r="B405" s="28" t="s">
        <v>15</v>
      </c>
      <c r="C405" s="28" t="s">
        <v>37</v>
      </c>
      <c r="D405" s="28" t="s">
        <v>823</v>
      </c>
      <c r="E405" s="233" t="s">
        <v>822</v>
      </c>
      <c r="F405" s="28" t="s">
        <v>859</v>
      </c>
      <c r="G405" s="28" t="s">
        <v>316</v>
      </c>
      <c r="H405" s="28" t="s">
        <v>53</v>
      </c>
      <c r="I405" s="28" t="s">
        <v>823</v>
      </c>
      <c r="J405" s="270" t="str">
        <f>VLOOKUP(K405,'ЦСР 2017'!$A$1:$C$485,2,0)</f>
        <v>Расходы на реализацию мероприятий, направленных на повышение уровня безопасности жизнедеятельности города Ставрополя</v>
      </c>
      <c r="K405" s="5" t="str">
        <f t="shared" si="14"/>
        <v>16 3 04 20350</v>
      </c>
      <c r="L405" s="252"/>
      <c r="M405" s="5"/>
      <c r="N405" s="6"/>
      <c r="O405" s="7"/>
    </row>
    <row r="406" spans="1:15" s="4" customFormat="1" ht="67.5">
      <c r="A406" s="9" t="s">
        <v>903</v>
      </c>
      <c r="B406" s="9" t="s">
        <v>8</v>
      </c>
      <c r="C406" s="9" t="s">
        <v>12</v>
      </c>
      <c r="D406" s="9" t="s">
        <v>13</v>
      </c>
      <c r="E406" s="136" t="s">
        <v>905</v>
      </c>
      <c r="F406" s="9" t="s">
        <v>903</v>
      </c>
      <c r="G406" s="9" t="s">
        <v>8</v>
      </c>
      <c r="H406" s="9" t="s">
        <v>12</v>
      </c>
      <c r="I406" s="9" t="s">
        <v>13</v>
      </c>
      <c r="J406" s="136" t="str">
        <f>VLOOKUP(K406,'ЦСР 2017'!$A$1:$C$485,2,0)</f>
        <v>Муниципальная программа «Энергосбережение и повышение энергетической эффективности в городе Ставрополе»</v>
      </c>
      <c r="K406" s="5" t="str">
        <f t="shared" si="12"/>
        <v>17 0 00 00000</v>
      </c>
      <c r="L406" s="252"/>
      <c r="M406" s="5"/>
      <c r="O406" s="7"/>
    </row>
    <row r="407" spans="1:15" s="4" customFormat="1" ht="56.25">
      <c r="A407" s="25" t="s">
        <v>903</v>
      </c>
      <c r="B407" s="25" t="s">
        <v>105</v>
      </c>
      <c r="C407" s="25" t="s">
        <v>12</v>
      </c>
      <c r="D407" s="25" t="s">
        <v>13</v>
      </c>
      <c r="E407" s="223" t="s">
        <v>908</v>
      </c>
      <c r="F407" s="25" t="s">
        <v>903</v>
      </c>
      <c r="G407" s="25" t="s">
        <v>105</v>
      </c>
      <c r="H407" s="25" t="s">
        <v>12</v>
      </c>
      <c r="I407" s="25" t="s">
        <v>13</v>
      </c>
      <c r="J407" s="223" t="str">
        <f>VLOOKUP(K407,'ЦСР 2017'!$A$1:$C$485,2,0)</f>
        <v>Расходы в рамках реализации муниципальной программы «Энергосбережение и повышение энергетической эффективности в городе Ставрополе»</v>
      </c>
      <c r="K407" s="5" t="str">
        <f t="shared" si="12"/>
        <v>17 Б 00 00000</v>
      </c>
      <c r="L407" s="252"/>
      <c r="M407" s="5"/>
      <c r="O407" s="7"/>
    </row>
    <row r="408" spans="1:15" s="4" customFormat="1" ht="39">
      <c r="A408" s="159" t="s">
        <v>903</v>
      </c>
      <c r="B408" s="159" t="s">
        <v>105</v>
      </c>
      <c r="C408" s="159" t="s">
        <v>7</v>
      </c>
      <c r="D408" s="159" t="s">
        <v>13</v>
      </c>
      <c r="E408" s="224" t="s">
        <v>1462</v>
      </c>
      <c r="F408" s="159" t="s">
        <v>903</v>
      </c>
      <c r="G408" s="159" t="s">
        <v>105</v>
      </c>
      <c r="H408" s="159" t="s">
        <v>7</v>
      </c>
      <c r="I408" s="159" t="s">
        <v>13</v>
      </c>
      <c r="J408" s="224" t="str">
        <f>VLOOKUP(K408,'ЦСР 2017'!$A$1:$C$485,2,0)</f>
        <v>Основное мероприятие «Энергосбережение и энергоэффективность в бюджетном секторе»</v>
      </c>
      <c r="K408" s="5" t="str">
        <f t="shared" si="12"/>
        <v>17 Б 01 00000</v>
      </c>
      <c r="L408" s="252"/>
      <c r="M408" s="5"/>
      <c r="O408" s="7"/>
    </row>
    <row r="409" spans="1:15" s="4" customFormat="1" ht="37.5">
      <c r="A409" s="28" t="s">
        <v>903</v>
      </c>
      <c r="B409" s="28" t="s">
        <v>105</v>
      </c>
      <c r="C409" s="28" t="s">
        <v>7</v>
      </c>
      <c r="D409" s="28" t="s">
        <v>914</v>
      </c>
      <c r="E409" s="233" t="s">
        <v>913</v>
      </c>
      <c r="F409" s="28" t="s">
        <v>903</v>
      </c>
      <c r="G409" s="28" t="s">
        <v>105</v>
      </c>
      <c r="H409" s="28" t="s">
        <v>7</v>
      </c>
      <c r="I409" s="28" t="s">
        <v>914</v>
      </c>
      <c r="J409" s="233" t="str">
        <f>VLOOKUP(K409,'ЦСР 2017'!$A$1:$C$485,2,0)</f>
        <v>Расходы на проведение мероприятий по энергосбережению и повышению энергоэффективности</v>
      </c>
      <c r="K409" s="5" t="str">
        <f t="shared" si="12"/>
        <v>17 Б 01 20490</v>
      </c>
      <c r="L409" s="252"/>
      <c r="M409" s="5"/>
      <c r="O409" s="7"/>
    </row>
    <row r="410" spans="1:15" s="4" customFormat="1" ht="39">
      <c r="A410" s="159" t="s">
        <v>903</v>
      </c>
      <c r="B410" s="159" t="s">
        <v>105</v>
      </c>
      <c r="C410" s="159" t="s">
        <v>37</v>
      </c>
      <c r="D410" s="159" t="s">
        <v>13</v>
      </c>
      <c r="E410" s="224" t="s">
        <v>1463</v>
      </c>
      <c r="F410" s="159" t="s">
        <v>903</v>
      </c>
      <c r="G410" s="159" t="s">
        <v>105</v>
      </c>
      <c r="H410" s="159" t="s">
        <v>37</v>
      </c>
      <c r="I410" s="159" t="s">
        <v>13</v>
      </c>
      <c r="J410" s="224" t="str">
        <f>VLOOKUP(K410,'ЦСР 2017'!$A$1:$C$485,2,0)</f>
        <v>Основное мероприятие «Энергосбережение и энергоэффективность систем коммунальной инфраструктуры»</v>
      </c>
      <c r="K410" s="5" t="str">
        <f t="shared" si="12"/>
        <v>17 Б 02 00000</v>
      </c>
      <c r="L410" s="252"/>
      <c r="M410" s="5"/>
      <c r="O410" s="7"/>
    </row>
    <row r="411" spans="1:15" s="4" customFormat="1" ht="37.5">
      <c r="A411" s="28" t="s">
        <v>903</v>
      </c>
      <c r="B411" s="28" t="s">
        <v>105</v>
      </c>
      <c r="C411" s="28" t="s">
        <v>37</v>
      </c>
      <c r="D411" s="28" t="s">
        <v>914</v>
      </c>
      <c r="E411" s="233" t="s">
        <v>913</v>
      </c>
      <c r="F411" s="28" t="s">
        <v>903</v>
      </c>
      <c r="G411" s="28" t="s">
        <v>105</v>
      </c>
      <c r="H411" s="28" t="s">
        <v>37</v>
      </c>
      <c r="I411" s="28" t="s">
        <v>914</v>
      </c>
      <c r="J411" s="233" t="str">
        <f>VLOOKUP(K411,'ЦСР 2017'!$A$1:$C$485,2,0)</f>
        <v>Расходы на проведение мероприятий по энергосбережению и повышению энергоэффективности</v>
      </c>
      <c r="K411" s="5" t="str">
        <f t="shared" si="12"/>
        <v>17 Б 02 20490</v>
      </c>
      <c r="L411" s="252"/>
      <c r="M411" s="5"/>
      <c r="O411" s="7"/>
    </row>
    <row r="412" spans="1:15" s="4" customFormat="1" ht="45">
      <c r="A412" s="9" t="s">
        <v>918</v>
      </c>
      <c r="B412" s="9" t="s">
        <v>8</v>
      </c>
      <c r="C412" s="9" t="s">
        <v>12</v>
      </c>
      <c r="D412" s="9" t="s">
        <v>13</v>
      </c>
      <c r="E412" s="136" t="s">
        <v>920</v>
      </c>
      <c r="F412" s="9" t="s">
        <v>918</v>
      </c>
      <c r="G412" s="9" t="s">
        <v>8</v>
      </c>
      <c r="H412" s="9" t="s">
        <v>12</v>
      </c>
      <c r="I412" s="9" t="s">
        <v>13</v>
      </c>
      <c r="J412" s="136" t="str">
        <f>VLOOKUP(K412,'ЦСР 2017'!$A$1:$C$485,2,0)</f>
        <v>Муниципальная программа «Развитие казачества в городе Ставрополе»</v>
      </c>
      <c r="K412" s="5" t="str">
        <f t="shared" si="12"/>
        <v>18 0 00 00000</v>
      </c>
      <c r="L412" s="252"/>
      <c r="M412" s="5"/>
      <c r="O412" s="7"/>
    </row>
    <row r="413" spans="1:15" s="4" customFormat="1" ht="37.5">
      <c r="A413" s="25" t="s">
        <v>918</v>
      </c>
      <c r="B413" s="25" t="s">
        <v>105</v>
      </c>
      <c r="C413" s="25" t="s">
        <v>12</v>
      </c>
      <c r="D413" s="25" t="s">
        <v>13</v>
      </c>
      <c r="E413" s="223" t="s">
        <v>924</v>
      </c>
      <c r="F413" s="25" t="s">
        <v>918</v>
      </c>
      <c r="G413" s="25" t="s">
        <v>105</v>
      </c>
      <c r="H413" s="25" t="s">
        <v>12</v>
      </c>
      <c r="I413" s="25" t="s">
        <v>13</v>
      </c>
      <c r="J413" s="223" t="str">
        <f>VLOOKUP(K413,'ЦСР 2017'!$A$1:$C$485,2,0)</f>
        <v>Расходы в рамках реализации муниципальной программы «Развитие казачества в городе Ставрополе»</v>
      </c>
      <c r="K413" s="5" t="str">
        <f t="shared" si="12"/>
        <v>18 Б 00 00000</v>
      </c>
      <c r="L413" s="252"/>
      <c r="M413" s="5"/>
      <c r="O413" s="7"/>
    </row>
    <row r="414" spans="1:15" s="4" customFormat="1" ht="58.5">
      <c r="A414" s="159" t="s">
        <v>918</v>
      </c>
      <c r="B414" s="159" t="s">
        <v>105</v>
      </c>
      <c r="C414" s="159" t="s">
        <v>7</v>
      </c>
      <c r="D414" s="159" t="s">
        <v>13</v>
      </c>
      <c r="E414" s="224" t="s">
        <v>1464</v>
      </c>
      <c r="F414" s="159" t="s">
        <v>918</v>
      </c>
      <c r="G414" s="159" t="s">
        <v>105</v>
      </c>
      <c r="H414" s="159" t="s">
        <v>7</v>
      </c>
      <c r="I414" s="159" t="s">
        <v>13</v>
      </c>
      <c r="J414" s="224" t="str">
        <f>VLOOKUP(K414,'ЦСР 2017'!$A$1:$C$485,2,0)</f>
        <v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v>
      </c>
      <c r="K414" s="5" t="str">
        <f t="shared" si="12"/>
        <v>18 Б 01 00000</v>
      </c>
      <c r="L414" s="252"/>
      <c r="M414" s="5"/>
      <c r="O414" s="7"/>
    </row>
    <row r="415" spans="1:15" s="4" customFormat="1" ht="112.5">
      <c r="A415" s="28" t="s">
        <v>918</v>
      </c>
      <c r="B415" s="28" t="s">
        <v>105</v>
      </c>
      <c r="C415" s="28" t="s">
        <v>7</v>
      </c>
      <c r="D415" s="28" t="s">
        <v>929</v>
      </c>
      <c r="E415" s="233" t="s">
        <v>1465</v>
      </c>
      <c r="F415" s="28" t="s">
        <v>918</v>
      </c>
      <c r="G415" s="28" t="s">
        <v>105</v>
      </c>
      <c r="H415" s="28" t="s">
        <v>7</v>
      </c>
      <c r="I415" s="28" t="s">
        <v>929</v>
      </c>
      <c r="J415" s="233" t="str">
        <f>VLOOKUP(K415,'ЦСР 2017'!$A$1:$C$485,2,0)</f>
        <v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v>
      </c>
      <c r="K415" s="5" t="str">
        <f t="shared" si="12"/>
        <v>18 Б 01 60080</v>
      </c>
      <c r="L415" s="252"/>
      <c r="M415" s="5"/>
      <c r="O415" s="7"/>
    </row>
    <row r="416" spans="1:15" s="4" customFormat="1" ht="78">
      <c r="A416" s="159" t="s">
        <v>918</v>
      </c>
      <c r="B416" s="159" t="s">
        <v>105</v>
      </c>
      <c r="C416" s="159" t="s">
        <v>37</v>
      </c>
      <c r="D416" s="159" t="s">
        <v>13</v>
      </c>
      <c r="E416" s="224" t="s">
        <v>1591</v>
      </c>
      <c r="F416" s="159" t="s">
        <v>918</v>
      </c>
      <c r="G416" s="159" t="s">
        <v>105</v>
      </c>
      <c r="H416" s="159" t="s">
        <v>37</v>
      </c>
      <c r="I416" s="159" t="s">
        <v>13</v>
      </c>
      <c r="J416" s="224" t="str">
        <f>VLOOKUP(K416,'ЦСР 2017'!$A$1:$C$485,2,0)</f>
        <v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v>
      </c>
      <c r="K416" s="5" t="str">
        <f t="shared" si="12"/>
        <v>18 Б 02 00000</v>
      </c>
      <c r="L416" s="252"/>
      <c r="M416" s="5"/>
      <c r="O416" s="7"/>
    </row>
    <row r="417" spans="1:15" s="4" customFormat="1" ht="37.5">
      <c r="A417" s="28" t="s">
        <v>918</v>
      </c>
      <c r="B417" s="28" t="s">
        <v>105</v>
      </c>
      <c r="C417" s="28" t="s">
        <v>37</v>
      </c>
      <c r="D417" s="28" t="s">
        <v>933</v>
      </c>
      <c r="E417" s="233" t="s">
        <v>932</v>
      </c>
      <c r="F417" s="28" t="s">
        <v>918</v>
      </c>
      <c r="G417" s="28" t="s">
        <v>105</v>
      </c>
      <c r="H417" s="28" t="s">
        <v>37</v>
      </c>
      <c r="I417" s="28" t="s">
        <v>933</v>
      </c>
      <c r="J417" s="233" t="str">
        <f>VLOOKUP(K417,'ЦСР 2017'!$A$1:$C$485,2,0)</f>
        <v xml:space="preserve">Расходы на реализацию мероприятий, направленных на создание условий для развития казачества на территории города Ставрополя </v>
      </c>
      <c r="K417" s="5" t="str">
        <f t="shared" si="12"/>
        <v>18 Б 02 20360</v>
      </c>
      <c r="L417" s="252"/>
      <c r="M417" s="5"/>
      <c r="O417" s="7"/>
    </row>
    <row r="418" spans="1:15" s="4" customFormat="1" ht="67.5">
      <c r="A418" s="9" t="s">
        <v>68</v>
      </c>
      <c r="B418" s="9" t="s">
        <v>94</v>
      </c>
      <c r="C418" s="9" t="s">
        <v>12</v>
      </c>
      <c r="D418" s="9" t="s">
        <v>13</v>
      </c>
      <c r="E418" s="136" t="s">
        <v>1356</v>
      </c>
      <c r="F418" s="9" t="s">
        <v>1872</v>
      </c>
      <c r="G418" s="9" t="s">
        <v>105</v>
      </c>
      <c r="H418" s="9" t="s">
        <v>12</v>
      </c>
      <c r="I418" s="9" t="s">
        <v>13</v>
      </c>
      <c r="J418" s="136" t="str">
        <f>VLOOKUP(K418,'ЦСР 2017'!$A$1:$C$485,2,0)</f>
        <v>Расходы в рамках реализации муниципальной программы «Переселение граждан из аварийного жилищного фонда в городе Ставрополе»</v>
      </c>
      <c r="K418" s="5" t="str">
        <f>CONCATENATE(F418," ",G418," ",H418," ",I418)</f>
        <v>19 Б 00 00000</v>
      </c>
      <c r="L418" s="252"/>
      <c r="M418" s="5"/>
      <c r="O418" s="7"/>
    </row>
    <row r="419" spans="1:15" s="4" customFormat="1" ht="56.25">
      <c r="A419" s="25" t="s">
        <v>68</v>
      </c>
      <c r="B419" s="25" t="s">
        <v>94</v>
      </c>
      <c r="C419" s="25" t="s">
        <v>7</v>
      </c>
      <c r="D419" s="25" t="s">
        <v>13</v>
      </c>
      <c r="E419" s="223" t="s">
        <v>522</v>
      </c>
      <c r="F419" s="25" t="s">
        <v>1872</v>
      </c>
      <c r="G419" s="25" t="s">
        <v>105</v>
      </c>
      <c r="H419" s="25" t="s">
        <v>12</v>
      </c>
      <c r="I419" s="25" t="s">
        <v>13</v>
      </c>
      <c r="J419" s="223" t="str">
        <f>VLOOKUP(K419,'ЦСР 2017'!$A$1:$C$485,2,0)</f>
        <v>Расходы в рамках реализации муниципальной программы «Переселение граждан из аварийного жилищного фонда в городе Ставрополе»</v>
      </c>
      <c r="K419" s="5" t="str">
        <f>CONCATENATE(F419," ",G419," ",H419," ",I419)</f>
        <v>19 Б 00 00000</v>
      </c>
      <c r="L419" s="252"/>
      <c r="M419" s="5"/>
      <c r="O419" s="7"/>
    </row>
    <row r="420" spans="1:15" s="4" customFormat="1" ht="59.25" thickBot="1">
      <c r="A420" s="159"/>
      <c r="B420" s="159"/>
      <c r="C420" s="159"/>
      <c r="D420" s="159"/>
      <c r="E420" s="224"/>
      <c r="F420" s="159" t="s">
        <v>1872</v>
      </c>
      <c r="G420" s="159" t="s">
        <v>105</v>
      </c>
      <c r="H420" s="159" t="s">
        <v>7</v>
      </c>
      <c r="I420" s="159" t="s">
        <v>13</v>
      </c>
      <c r="J420" s="224" t="str">
        <f>VLOOKUP(K420,'ЦСР 2017'!$A$1:$C$485,2,0)</f>
        <v>Основное мероприятие «Снос многоквартирных домов, признанных до 01 января 2012 года аварийными и подлежащими сносу в связи с физическим износом в процессе их эксплуатации в городе Ставрополе»</v>
      </c>
      <c r="K420" s="5" t="str">
        <f t="shared" ref="K420:K422" si="15">CONCATENATE(F420," ",G420," ",H420," ",I420)</f>
        <v>19 Б 01 00000</v>
      </c>
      <c r="L420" s="252"/>
      <c r="M420" s="5"/>
      <c r="O420" s="7"/>
    </row>
    <row r="421" spans="1:15" s="49" customFormat="1" ht="57" thickBot="1">
      <c r="A421" s="30" t="s">
        <v>68</v>
      </c>
      <c r="B421" s="30" t="s">
        <v>94</v>
      </c>
      <c r="C421" s="30" t="s">
        <v>7</v>
      </c>
      <c r="D421" s="30" t="s">
        <v>1570</v>
      </c>
      <c r="E421" s="260" t="s">
        <v>1358</v>
      </c>
      <c r="F421" s="301"/>
      <c r="G421" s="301"/>
      <c r="H421" s="301"/>
      <c r="I421" s="301"/>
      <c r="J421" s="29" t="s">
        <v>1837</v>
      </c>
      <c r="K421" s="5" t="str">
        <f t="shared" si="15"/>
        <v xml:space="preserve">   </v>
      </c>
      <c r="L421" s="252"/>
      <c r="M421" s="5"/>
      <c r="N421" s="27"/>
      <c r="O421" s="7"/>
    </row>
    <row r="422" spans="1:15" s="49" customFormat="1" ht="38.25" thickBot="1">
      <c r="A422" s="30" t="s">
        <v>68</v>
      </c>
      <c r="B422" s="30" t="s">
        <v>94</v>
      </c>
      <c r="C422" s="30" t="s">
        <v>7</v>
      </c>
      <c r="D422" s="30" t="s">
        <v>1571</v>
      </c>
      <c r="E422" s="260" t="s">
        <v>525</v>
      </c>
      <c r="F422" s="30" t="s">
        <v>1872</v>
      </c>
      <c r="G422" s="30" t="s">
        <v>105</v>
      </c>
      <c r="H422" s="30" t="s">
        <v>7</v>
      </c>
      <c r="I422" s="30" t="s">
        <v>1571</v>
      </c>
      <c r="J422" s="260" t="str">
        <f>VLOOKUP(K422,'ЦСР 2017'!$A$1:$C$485,2,0)</f>
        <v>Обеспечение мероприятий по переселению граждан из аварийного жилищного фонда в городе Ставрополе</v>
      </c>
      <c r="K422" s="5" t="str">
        <f t="shared" si="15"/>
        <v>19 Б 01 09602</v>
      </c>
      <c r="L422" s="252"/>
      <c r="M422" s="5"/>
      <c r="N422" s="27"/>
      <c r="O422" s="7"/>
    </row>
    <row r="423" spans="1:15" s="49" customFormat="1" ht="37.5">
      <c r="A423" s="30" t="s">
        <v>68</v>
      </c>
      <c r="B423" s="30" t="s">
        <v>94</v>
      </c>
      <c r="C423" s="30" t="s">
        <v>7</v>
      </c>
      <c r="D423" s="30" t="s">
        <v>1572</v>
      </c>
      <c r="E423" s="260" t="s">
        <v>1362</v>
      </c>
      <c r="F423" s="301"/>
      <c r="G423" s="301"/>
      <c r="H423" s="301"/>
      <c r="I423" s="301"/>
      <c r="J423" s="29" t="s">
        <v>1837</v>
      </c>
      <c r="K423" s="5" t="str">
        <f>CONCATENATE(F423," ",G423," ",H423," ",I423)</f>
        <v xml:space="preserve">   </v>
      </c>
      <c r="L423" s="252"/>
      <c r="M423" s="5"/>
      <c r="N423" s="6"/>
      <c r="O423" s="7"/>
    </row>
    <row r="424" spans="1:15" s="49" customFormat="1" ht="75">
      <c r="A424" s="30" t="s">
        <v>68</v>
      </c>
      <c r="B424" s="30" t="s">
        <v>94</v>
      </c>
      <c r="C424" s="30" t="s">
        <v>7</v>
      </c>
      <c r="D424" s="30" t="s">
        <v>1573</v>
      </c>
      <c r="E424" s="190" t="s">
        <v>1364</v>
      </c>
      <c r="F424" s="301"/>
      <c r="G424" s="301"/>
      <c r="H424" s="301"/>
      <c r="I424" s="301"/>
      <c r="J424" s="29" t="s">
        <v>1837</v>
      </c>
      <c r="K424" s="5" t="str">
        <f>CONCATENATE(F424," ",G424," ",H424," ",I424)</f>
        <v xml:space="preserve">   </v>
      </c>
      <c r="L424" s="252"/>
      <c r="M424" s="5"/>
      <c r="N424" s="6"/>
      <c r="O424" s="7"/>
    </row>
    <row r="425" spans="1:15" s="49" customFormat="1" ht="37.5">
      <c r="A425" s="30" t="s">
        <v>68</v>
      </c>
      <c r="B425" s="30" t="s">
        <v>94</v>
      </c>
      <c r="C425" s="30" t="s">
        <v>7</v>
      </c>
      <c r="D425" s="30" t="s">
        <v>1574</v>
      </c>
      <c r="E425" s="260" t="s">
        <v>525</v>
      </c>
      <c r="F425" s="301"/>
      <c r="G425" s="301"/>
      <c r="H425" s="301"/>
      <c r="I425" s="301"/>
      <c r="J425" s="29" t="s">
        <v>1837</v>
      </c>
      <c r="K425" s="5" t="str">
        <f>CONCATENATE(F425," ",G425," ",H425," ",I425)</f>
        <v xml:space="preserve">   </v>
      </c>
      <c r="L425" s="252"/>
      <c r="M425" s="5"/>
      <c r="N425" s="6"/>
      <c r="O425" s="7"/>
    </row>
    <row r="426" spans="1:15" s="4" customFormat="1" ht="45">
      <c r="A426" s="23">
        <v>70</v>
      </c>
      <c r="B426" s="23">
        <v>0</v>
      </c>
      <c r="C426" s="9" t="s">
        <v>12</v>
      </c>
      <c r="D426" s="9" t="s">
        <v>13</v>
      </c>
      <c r="E426" s="136" t="s">
        <v>935</v>
      </c>
      <c r="F426" s="23">
        <v>70</v>
      </c>
      <c r="G426" s="23">
        <v>0</v>
      </c>
      <c r="H426" s="9" t="s">
        <v>12</v>
      </c>
      <c r="I426" s="9" t="s">
        <v>13</v>
      </c>
      <c r="J426" s="136" t="str">
        <f>VLOOKUP(K426,'ЦСР 2017'!$A$1:$C$485,2,0)</f>
        <v>Обеспечение деятельности Ставропольской городской Думы</v>
      </c>
      <c r="K426" s="5" t="str">
        <f t="shared" si="12"/>
        <v>70 0 00 00000</v>
      </c>
      <c r="L426" s="252"/>
      <c r="M426" s="5"/>
      <c r="O426" s="7"/>
    </row>
    <row r="427" spans="1:15" s="4" customFormat="1" ht="37.5">
      <c r="A427" s="24" t="s">
        <v>937</v>
      </c>
      <c r="B427" s="24" t="s">
        <v>15</v>
      </c>
      <c r="C427" s="25" t="s">
        <v>12</v>
      </c>
      <c r="D427" s="25" t="s">
        <v>13</v>
      </c>
      <c r="E427" s="223" t="s">
        <v>939</v>
      </c>
      <c r="F427" s="24" t="s">
        <v>937</v>
      </c>
      <c r="G427" s="24" t="s">
        <v>15</v>
      </c>
      <c r="H427" s="25" t="s">
        <v>12</v>
      </c>
      <c r="I427" s="25" t="s">
        <v>13</v>
      </c>
      <c r="J427" s="223" t="str">
        <f>VLOOKUP(K427,'ЦСР 2017'!$A$1:$C$485,2,0)</f>
        <v>Непрограммные расходы в рамках обеспечения деятельности Ставропольской городской Думы</v>
      </c>
      <c r="K427" s="5" t="str">
        <f t="shared" si="12"/>
        <v>70 1 00 00000</v>
      </c>
      <c r="L427" s="252"/>
      <c r="M427" s="5"/>
      <c r="O427" s="7"/>
    </row>
    <row r="428" spans="1:15" s="4" customFormat="1" ht="37.5">
      <c r="A428" s="28">
        <v>70</v>
      </c>
      <c r="B428" s="28">
        <v>1</v>
      </c>
      <c r="C428" s="30" t="s">
        <v>12</v>
      </c>
      <c r="D428" s="59">
        <v>10010</v>
      </c>
      <c r="E428" s="270" t="s">
        <v>942</v>
      </c>
      <c r="F428" s="28">
        <v>70</v>
      </c>
      <c r="G428" s="28">
        <v>1</v>
      </c>
      <c r="H428" s="30" t="s">
        <v>12</v>
      </c>
      <c r="I428" s="59">
        <v>10010</v>
      </c>
      <c r="J428" s="270" t="str">
        <f>VLOOKUP(K428,'ЦСР 2017'!$A$1:$C$485,2,0)</f>
        <v>Расходы на обеспечение функций органов местного самоуправления города Ставрополя</v>
      </c>
      <c r="K428" s="5" t="str">
        <f t="shared" si="12"/>
        <v>70 1 00 10010</v>
      </c>
      <c r="L428" s="252"/>
      <c r="M428" s="5"/>
      <c r="O428" s="7"/>
    </row>
    <row r="429" spans="1:15" s="4" customFormat="1" ht="37.5">
      <c r="A429" s="28">
        <v>70</v>
      </c>
      <c r="B429" s="28">
        <v>1</v>
      </c>
      <c r="C429" s="30" t="s">
        <v>12</v>
      </c>
      <c r="D429" s="59">
        <v>10020</v>
      </c>
      <c r="E429" s="270" t="s">
        <v>945</v>
      </c>
      <c r="F429" s="28">
        <v>70</v>
      </c>
      <c r="G429" s="28">
        <v>1</v>
      </c>
      <c r="H429" s="30" t="s">
        <v>12</v>
      </c>
      <c r="I429" s="59">
        <v>10020</v>
      </c>
      <c r="J429" s="270" t="str">
        <f>VLOOKUP(K429,'ЦСР 2017'!$A$1:$C$485,2,0)</f>
        <v>Расходы на выплаты по оплате труда работников органов местного самоуправления города Ставрополя</v>
      </c>
      <c r="K429" s="5" t="str">
        <f t="shared" si="12"/>
        <v>70 1 00 10020</v>
      </c>
      <c r="L429" s="252"/>
      <c r="M429" s="5"/>
      <c r="O429" s="7"/>
    </row>
    <row r="430" spans="1:15" s="4" customFormat="1">
      <c r="A430" s="24">
        <v>70</v>
      </c>
      <c r="B430" s="24">
        <v>2</v>
      </c>
      <c r="C430" s="25" t="s">
        <v>12</v>
      </c>
      <c r="D430" s="25" t="s">
        <v>13</v>
      </c>
      <c r="E430" s="223" t="s">
        <v>950</v>
      </c>
      <c r="F430" s="24"/>
      <c r="G430" s="24"/>
      <c r="H430" s="25"/>
      <c r="I430" s="25"/>
      <c r="J430" s="503" t="s">
        <v>1876</v>
      </c>
      <c r="K430" s="5" t="str">
        <f t="shared" si="12"/>
        <v xml:space="preserve">   </v>
      </c>
      <c r="L430" s="252"/>
      <c r="M430" s="5"/>
      <c r="O430" s="7"/>
    </row>
    <row r="431" spans="1:15" s="4" customFormat="1" ht="37.5">
      <c r="A431" s="28">
        <v>70</v>
      </c>
      <c r="B431" s="28" t="s">
        <v>94</v>
      </c>
      <c r="C431" s="30" t="s">
        <v>12</v>
      </c>
      <c r="D431" s="59">
        <v>10010</v>
      </c>
      <c r="E431" s="270" t="s">
        <v>942</v>
      </c>
      <c r="F431" s="28"/>
      <c r="G431" s="28"/>
      <c r="H431" s="30"/>
      <c r="I431" s="59"/>
      <c r="J431" s="513"/>
      <c r="K431" s="5" t="str">
        <f t="shared" si="12"/>
        <v xml:space="preserve">   </v>
      </c>
      <c r="L431" s="252"/>
      <c r="M431" s="5"/>
      <c r="O431" s="7"/>
    </row>
    <row r="432" spans="1:15" s="4" customFormat="1" ht="37.5">
      <c r="A432" s="28">
        <v>70</v>
      </c>
      <c r="B432" s="28">
        <v>2</v>
      </c>
      <c r="C432" s="30" t="s">
        <v>12</v>
      </c>
      <c r="D432" s="59">
        <v>10020</v>
      </c>
      <c r="E432" s="270" t="s">
        <v>945</v>
      </c>
      <c r="F432" s="28"/>
      <c r="G432" s="28"/>
      <c r="H432" s="30"/>
      <c r="I432" s="59"/>
      <c r="J432" s="504"/>
      <c r="K432" s="5" t="str">
        <f t="shared" si="12"/>
        <v xml:space="preserve">   </v>
      </c>
      <c r="L432" s="252"/>
      <c r="M432" s="5"/>
      <c r="O432" s="7"/>
    </row>
    <row r="433" spans="1:15" s="4" customFormat="1">
      <c r="A433" s="24" t="s">
        <v>937</v>
      </c>
      <c r="B433" s="24" t="s">
        <v>346</v>
      </c>
      <c r="C433" s="25" t="s">
        <v>12</v>
      </c>
      <c r="D433" s="25" t="s">
        <v>13</v>
      </c>
      <c r="E433" s="223" t="s">
        <v>1466</v>
      </c>
      <c r="F433" s="24">
        <v>70</v>
      </c>
      <c r="G433" s="24">
        <v>2</v>
      </c>
      <c r="H433" s="25" t="s">
        <v>12</v>
      </c>
      <c r="I433" s="25" t="s">
        <v>13</v>
      </c>
      <c r="J433" s="223" t="str">
        <f>VLOOKUP(K433,'ЦСР 2017'!$A$1:$C$485,2,0)</f>
        <v>Председатель представительного органа муниципального образования</v>
      </c>
      <c r="K433" s="5" t="str">
        <f>CONCATENATE(F433," ",G433," ",H433," ",I433)</f>
        <v>70 2 00 00000</v>
      </c>
      <c r="L433" s="252"/>
      <c r="M433" s="5"/>
      <c r="O433" s="7"/>
    </row>
    <row r="434" spans="1:15" s="4" customFormat="1" ht="37.5">
      <c r="A434" s="478" t="s">
        <v>937</v>
      </c>
      <c r="B434" s="478" t="s">
        <v>346</v>
      </c>
      <c r="C434" s="474" t="s">
        <v>12</v>
      </c>
      <c r="D434" s="480">
        <v>10020</v>
      </c>
      <c r="E434" s="489" t="s">
        <v>945</v>
      </c>
      <c r="F434" s="28">
        <v>70</v>
      </c>
      <c r="G434" s="28" t="s">
        <v>94</v>
      </c>
      <c r="H434" s="30" t="s">
        <v>12</v>
      </c>
      <c r="I434" s="59">
        <v>10010</v>
      </c>
      <c r="J434" s="270" t="str">
        <f>VLOOKUP(K434,'ЦСР 2017'!$A$1:$C$485,2,0)</f>
        <v>Расходы на обеспечение функций органов местного самоуправления города Ставрополя</v>
      </c>
      <c r="K434" s="5" t="str">
        <f>CONCATENATE(F434," ",G434," ",H434," ",I434)</f>
        <v>70 2 00 10010</v>
      </c>
      <c r="L434" s="252"/>
      <c r="M434" s="5"/>
      <c r="O434" s="7"/>
    </row>
    <row r="435" spans="1:15" s="4" customFormat="1" ht="37.5">
      <c r="A435" s="479"/>
      <c r="B435" s="479"/>
      <c r="C435" s="475"/>
      <c r="D435" s="481"/>
      <c r="E435" s="490"/>
      <c r="F435" s="28">
        <v>70</v>
      </c>
      <c r="G435" s="28">
        <v>2</v>
      </c>
      <c r="H435" s="30" t="s">
        <v>12</v>
      </c>
      <c r="I435" s="59">
        <v>10020</v>
      </c>
      <c r="J435" s="270" t="str">
        <f>VLOOKUP(K435,'ЦСР 2017'!$A$1:$C$485,2,0)</f>
        <v>Расходы на выплаты по оплате труда работников органов местного самоуправления города Ставрополя</v>
      </c>
      <c r="K435" s="5" t="str">
        <f t="shared" ref="K435:K436" si="16">CONCATENATE(F435," ",G435," ",H435," ",I435)</f>
        <v>70 2 00 10020</v>
      </c>
      <c r="L435" s="252"/>
      <c r="M435" s="5"/>
      <c r="O435" s="7"/>
    </row>
    <row r="436" spans="1:15" s="4" customFormat="1">
      <c r="A436" s="24">
        <v>70</v>
      </c>
      <c r="B436" s="24">
        <v>3</v>
      </c>
      <c r="C436" s="25" t="s">
        <v>12</v>
      </c>
      <c r="D436" s="25" t="s">
        <v>13</v>
      </c>
      <c r="E436" s="223" t="s">
        <v>956</v>
      </c>
      <c r="F436" s="24">
        <v>70</v>
      </c>
      <c r="G436" s="24">
        <v>3</v>
      </c>
      <c r="H436" s="25" t="s">
        <v>12</v>
      </c>
      <c r="I436" s="25" t="s">
        <v>13</v>
      </c>
      <c r="J436" s="223" t="str">
        <f>VLOOKUP(K436,'ЦСР 2017'!$A$1:$C$485,2,0)</f>
        <v>Депутаты представительного органа муниципального образования</v>
      </c>
      <c r="K436" s="5" t="str">
        <f t="shared" si="16"/>
        <v>70 3 00 00000</v>
      </c>
      <c r="L436" s="252"/>
      <c r="M436" s="5"/>
      <c r="O436" s="7"/>
    </row>
    <row r="437" spans="1:15" s="4" customFormat="1" ht="37.5">
      <c r="A437" s="28">
        <v>70</v>
      </c>
      <c r="B437" s="28" t="s">
        <v>316</v>
      </c>
      <c r="C437" s="30" t="s">
        <v>12</v>
      </c>
      <c r="D437" s="59">
        <v>10010</v>
      </c>
      <c r="E437" s="270" t="s">
        <v>942</v>
      </c>
      <c r="F437" s="28">
        <v>70</v>
      </c>
      <c r="G437" s="28" t="s">
        <v>316</v>
      </c>
      <c r="H437" s="30" t="s">
        <v>12</v>
      </c>
      <c r="I437" s="59">
        <v>10010</v>
      </c>
      <c r="J437" s="270" t="str">
        <f>VLOOKUP(K437,'ЦСР 2017'!$A$1:$C$485,2,0)</f>
        <v>Расходы на обеспечение функций органов местного самоуправления города Ставрополя</v>
      </c>
      <c r="K437" s="5" t="str">
        <f t="shared" si="12"/>
        <v>70 3 00 10010</v>
      </c>
      <c r="L437" s="252"/>
      <c r="M437" s="5"/>
      <c r="O437" s="7"/>
    </row>
    <row r="438" spans="1:15" s="4" customFormat="1" ht="37.5">
      <c r="A438" s="28">
        <v>70</v>
      </c>
      <c r="B438" s="28" t="s">
        <v>316</v>
      </c>
      <c r="C438" s="30" t="s">
        <v>12</v>
      </c>
      <c r="D438" s="59">
        <v>10020</v>
      </c>
      <c r="E438" s="270" t="s">
        <v>945</v>
      </c>
      <c r="F438" s="28">
        <v>70</v>
      </c>
      <c r="G438" s="28" t="s">
        <v>316</v>
      </c>
      <c r="H438" s="30" t="s">
        <v>12</v>
      </c>
      <c r="I438" s="59">
        <v>10020</v>
      </c>
      <c r="J438" s="270" t="str">
        <f>VLOOKUP(K438,'ЦСР 2017'!$A$1:$C$485,2,0)</f>
        <v>Расходы на выплаты по оплате труда работников органов местного самоуправления города Ставрополя</v>
      </c>
      <c r="K438" s="5" t="str">
        <f t="shared" si="12"/>
        <v>70 3 00 10020</v>
      </c>
      <c r="L438" s="252"/>
      <c r="M438" s="5"/>
      <c r="O438" s="7"/>
    </row>
    <row r="439" spans="1:15" s="4" customFormat="1">
      <c r="A439" s="24">
        <v>70</v>
      </c>
      <c r="B439" s="24" t="s">
        <v>326</v>
      </c>
      <c r="C439" s="25" t="s">
        <v>12</v>
      </c>
      <c r="D439" s="25" t="s">
        <v>13</v>
      </c>
      <c r="E439" s="223" t="s">
        <v>962</v>
      </c>
      <c r="F439" s="81"/>
      <c r="G439" s="81"/>
      <c r="H439" s="302"/>
      <c r="I439" s="302"/>
      <c r="J439" s="503" t="s">
        <v>1874</v>
      </c>
      <c r="K439" s="5" t="str">
        <f t="shared" si="12"/>
        <v xml:space="preserve">   </v>
      </c>
      <c r="L439" s="252"/>
      <c r="M439" s="5"/>
      <c r="O439" s="7"/>
    </row>
    <row r="440" spans="1:15" s="4" customFormat="1" ht="37.5">
      <c r="A440" s="28">
        <v>70</v>
      </c>
      <c r="B440" s="28" t="s">
        <v>326</v>
      </c>
      <c r="C440" s="30" t="s">
        <v>12</v>
      </c>
      <c r="D440" s="59">
        <v>10010</v>
      </c>
      <c r="E440" s="270" t="s">
        <v>942</v>
      </c>
      <c r="F440" s="84"/>
      <c r="G440" s="84"/>
      <c r="H440" s="301"/>
      <c r="I440" s="305"/>
      <c r="J440" s="513"/>
      <c r="K440" s="5" t="str">
        <f t="shared" si="12"/>
        <v xml:space="preserve">   </v>
      </c>
      <c r="L440" s="252"/>
      <c r="M440" s="5"/>
      <c r="O440" s="7"/>
    </row>
    <row r="441" spans="1:15" s="4" customFormat="1" ht="37.5">
      <c r="A441" s="28">
        <v>70</v>
      </c>
      <c r="B441" s="28" t="s">
        <v>326</v>
      </c>
      <c r="C441" s="30" t="s">
        <v>12</v>
      </c>
      <c r="D441" s="59">
        <v>10020</v>
      </c>
      <c r="E441" s="270" t="s">
        <v>945</v>
      </c>
      <c r="F441" s="84"/>
      <c r="G441" s="84"/>
      <c r="H441" s="301"/>
      <c r="I441" s="305"/>
      <c r="J441" s="504"/>
      <c r="K441" s="5" t="str">
        <f t="shared" si="12"/>
        <v xml:space="preserve">   </v>
      </c>
      <c r="L441" s="252"/>
      <c r="M441" s="5"/>
      <c r="O441" s="7"/>
    </row>
    <row r="442" spans="1:15" s="4" customFormat="1">
      <c r="A442" s="24">
        <v>70</v>
      </c>
      <c r="B442" s="24" t="s">
        <v>336</v>
      </c>
      <c r="C442" s="25" t="s">
        <v>12</v>
      </c>
      <c r="D442" s="25" t="s">
        <v>13</v>
      </c>
      <c r="E442" s="223" t="s">
        <v>1023</v>
      </c>
      <c r="F442" s="24">
        <v>70</v>
      </c>
      <c r="G442" s="24" t="s">
        <v>326</v>
      </c>
      <c r="H442" s="25" t="s">
        <v>12</v>
      </c>
      <c r="I442" s="25" t="s">
        <v>13</v>
      </c>
      <c r="J442" s="223" t="str">
        <f>VLOOKUP(K442,'ЦСР 2017'!$A$1:$C$485,2,0)</f>
        <v>Расходы, предусмотренные на иные цели</v>
      </c>
      <c r="K442" s="5" t="str">
        <f t="shared" si="12"/>
        <v>70 4 00 00000</v>
      </c>
      <c r="L442" s="252"/>
      <c r="M442" s="5"/>
      <c r="O442" s="7"/>
    </row>
    <row r="443" spans="1:15" s="4" customFormat="1" ht="75">
      <c r="A443" s="28">
        <v>70</v>
      </c>
      <c r="B443" s="28" t="s">
        <v>336</v>
      </c>
      <c r="C443" s="30" t="s">
        <v>12</v>
      </c>
      <c r="D443" s="59">
        <v>20090</v>
      </c>
      <c r="E443" s="190" t="s">
        <v>736</v>
      </c>
      <c r="F443" s="28">
        <v>70</v>
      </c>
      <c r="G443" s="28" t="s">
        <v>326</v>
      </c>
      <c r="H443" s="30" t="s">
        <v>12</v>
      </c>
      <c r="I443" s="59">
        <v>20090</v>
      </c>
      <c r="J443" s="190" t="str">
        <f>VLOOKUP(K443,'ЦСР 2017'!$A$1:$C$485,2,0)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K443" s="5" t="str">
        <f>CONCATENATE(F443," ",G443," ",H443," ",I443)</f>
        <v>70 4 00 20090</v>
      </c>
      <c r="L443" s="252"/>
      <c r="M443" s="5"/>
      <c r="O443" s="7"/>
    </row>
    <row r="444" spans="1:15" s="4" customFormat="1" ht="37.5">
      <c r="A444" s="14">
        <v>70</v>
      </c>
      <c r="B444" s="14">
        <v>1</v>
      </c>
      <c r="C444" s="256" t="s">
        <v>12</v>
      </c>
      <c r="D444" s="17">
        <v>20080</v>
      </c>
      <c r="E444" s="262" t="s">
        <v>790</v>
      </c>
      <c r="F444" s="14">
        <v>70</v>
      </c>
      <c r="G444" s="14" t="s">
        <v>326</v>
      </c>
      <c r="H444" s="256" t="s">
        <v>12</v>
      </c>
      <c r="I444" s="17">
        <v>98710</v>
      </c>
      <c r="J444" s="260" t="str">
        <f>VLOOKUP(K444,'ЦСР 2017'!$A$1:$C$485,2,0)</f>
        <v>Расходы на оказание информационных услуг средствами массовой информации</v>
      </c>
      <c r="K444" s="5" t="str">
        <f t="shared" si="12"/>
        <v>70 4 00 98710</v>
      </c>
      <c r="L444" s="252"/>
      <c r="M444" s="5"/>
      <c r="O444" s="7"/>
    </row>
    <row r="445" spans="1:15" s="4" customFormat="1" ht="45">
      <c r="A445" s="23">
        <v>71</v>
      </c>
      <c r="B445" s="23" t="s">
        <v>8</v>
      </c>
      <c r="C445" s="9" t="s">
        <v>12</v>
      </c>
      <c r="D445" s="9" t="s">
        <v>13</v>
      </c>
      <c r="E445" s="136" t="s">
        <v>973</v>
      </c>
      <c r="F445" s="23">
        <v>71</v>
      </c>
      <c r="G445" s="23" t="s">
        <v>8</v>
      </c>
      <c r="H445" s="9" t="s">
        <v>12</v>
      </c>
      <c r="I445" s="9" t="s">
        <v>13</v>
      </c>
      <c r="J445" s="136" t="str">
        <f>VLOOKUP(K445,'ЦСР 2017'!$A$1:$C$485,2,0)</f>
        <v>Обеспечение деятельности администрации города Ставрополя</v>
      </c>
      <c r="K445" s="5" t="str">
        <f t="shared" si="12"/>
        <v>71 0 00 00000</v>
      </c>
      <c r="L445" s="252"/>
      <c r="M445" s="5"/>
      <c r="O445" s="7"/>
    </row>
    <row r="446" spans="1:15" s="4" customFormat="1" ht="34.9" customHeight="1">
      <c r="A446" s="24">
        <v>71</v>
      </c>
      <c r="B446" s="24" t="s">
        <v>15</v>
      </c>
      <c r="C446" s="25" t="s">
        <v>12</v>
      </c>
      <c r="D446" s="25" t="s">
        <v>13</v>
      </c>
      <c r="E446" s="223" t="s">
        <v>976</v>
      </c>
      <c r="F446" s="24">
        <v>71</v>
      </c>
      <c r="G446" s="24" t="s">
        <v>15</v>
      </c>
      <c r="H446" s="25" t="s">
        <v>12</v>
      </c>
      <c r="I446" s="25" t="s">
        <v>13</v>
      </c>
      <c r="J446" s="223" t="str">
        <f>VLOOKUP(K446,'ЦСР 2017'!$A$1:$C$485,2,0)</f>
        <v>Непрограммные расходы в рамках обеспечения деятельности администрации города Ставрополя</v>
      </c>
      <c r="K446" s="5" t="str">
        <f t="shared" si="12"/>
        <v>71 1 00 00000</v>
      </c>
      <c r="L446" s="252"/>
      <c r="M446" s="5"/>
      <c r="O446" s="7"/>
    </row>
    <row r="447" spans="1:15" s="4" customFormat="1" ht="36" customHeight="1">
      <c r="A447" s="28">
        <v>71</v>
      </c>
      <c r="B447" s="28" t="s">
        <v>15</v>
      </c>
      <c r="C447" s="30" t="s">
        <v>12</v>
      </c>
      <c r="D447" s="59">
        <v>10010</v>
      </c>
      <c r="E447" s="270" t="s">
        <v>942</v>
      </c>
      <c r="F447" s="28">
        <v>71</v>
      </c>
      <c r="G447" s="28" t="s">
        <v>15</v>
      </c>
      <c r="H447" s="30" t="s">
        <v>12</v>
      </c>
      <c r="I447" s="59">
        <v>10010</v>
      </c>
      <c r="J447" s="270" t="str">
        <f>VLOOKUP(K447,'ЦСР 2017'!$A$1:$C$485,2,0)</f>
        <v>Расходы на обеспечение функций органов местного самоуправления города Ставрополя</v>
      </c>
      <c r="K447" s="5" t="str">
        <f t="shared" si="12"/>
        <v>71 1 00 10010</v>
      </c>
      <c r="L447" s="252"/>
      <c r="M447" s="5"/>
      <c r="O447" s="7"/>
    </row>
    <row r="448" spans="1:15" s="4" customFormat="1" ht="44.25" customHeight="1">
      <c r="A448" s="28">
        <v>71</v>
      </c>
      <c r="B448" s="28" t="s">
        <v>15</v>
      </c>
      <c r="C448" s="30" t="s">
        <v>12</v>
      </c>
      <c r="D448" s="59">
        <v>10020</v>
      </c>
      <c r="E448" s="270" t="s">
        <v>945</v>
      </c>
      <c r="F448" s="28">
        <v>71</v>
      </c>
      <c r="G448" s="28" t="s">
        <v>15</v>
      </c>
      <c r="H448" s="30" t="s">
        <v>12</v>
      </c>
      <c r="I448" s="59">
        <v>10020</v>
      </c>
      <c r="J448" s="270" t="str">
        <f>VLOOKUP(K448,'ЦСР 2017'!$A$1:$C$485,2,0)</f>
        <v>Расходы на выплаты по оплате труда работников органов местного самоуправления города Ставрополя</v>
      </c>
      <c r="K448" s="5" t="str">
        <f t="shared" si="12"/>
        <v>71 1 00 10020</v>
      </c>
      <c r="L448" s="252"/>
      <c r="M448" s="5"/>
      <c r="O448" s="7"/>
    </row>
    <row r="449" spans="1:15" s="4" customFormat="1" ht="40.15" customHeight="1">
      <c r="A449" s="28">
        <v>71</v>
      </c>
      <c r="B449" s="28" t="s">
        <v>15</v>
      </c>
      <c r="C449" s="30" t="s">
        <v>12</v>
      </c>
      <c r="D449" s="59">
        <v>11010</v>
      </c>
      <c r="E449" s="270" t="s">
        <v>34</v>
      </c>
      <c r="F449" s="28">
        <v>71</v>
      </c>
      <c r="G449" s="28" t="s">
        <v>15</v>
      </c>
      <c r="H449" s="30" t="s">
        <v>12</v>
      </c>
      <c r="I449" s="59">
        <v>11010</v>
      </c>
      <c r="J449" s="270" t="str">
        <f>VLOOKUP(K449,'ЦСР 2017'!$A$1:$C$485,2,0)</f>
        <v>Расходы на обеспечение деятельности (оказание услуг) муниципальных учреждений</v>
      </c>
      <c r="K449" s="5" t="str">
        <f t="shared" si="12"/>
        <v>71 1 00 11010</v>
      </c>
      <c r="L449" s="252"/>
      <c r="M449" s="5"/>
      <c r="O449" s="7"/>
    </row>
    <row r="450" spans="1:15" s="4" customFormat="1">
      <c r="A450" s="28">
        <v>71</v>
      </c>
      <c r="B450" s="28" t="s">
        <v>15</v>
      </c>
      <c r="C450" s="30" t="s">
        <v>12</v>
      </c>
      <c r="D450" s="59">
        <v>20050</v>
      </c>
      <c r="E450" s="270" t="s">
        <v>666</v>
      </c>
      <c r="F450" s="28">
        <v>71</v>
      </c>
      <c r="G450" s="28" t="s">
        <v>15</v>
      </c>
      <c r="H450" s="30" t="s">
        <v>12</v>
      </c>
      <c r="I450" s="59">
        <v>20050</v>
      </c>
      <c r="J450" s="270" t="str">
        <f>VLOOKUP(K450,'ЦСР 2017'!$A$1:$C$485,2,0)</f>
        <v>Расходы на выплаты на основании исполнительных листов судебных органов</v>
      </c>
      <c r="K450" s="5" t="str">
        <f t="shared" ref="K450:K499" si="17">CONCATENATE(F450," ",G450," ",H450," ",I450)</f>
        <v>71 1 00 20050</v>
      </c>
      <c r="L450" s="252"/>
      <c r="M450" s="5"/>
      <c r="O450" s="7"/>
    </row>
    <row r="451" spans="1:15" s="4" customFormat="1" ht="54" customHeight="1">
      <c r="A451" s="28">
        <v>71</v>
      </c>
      <c r="B451" s="28" t="s">
        <v>15</v>
      </c>
      <c r="C451" s="30" t="s">
        <v>12</v>
      </c>
      <c r="D451" s="59">
        <v>76360</v>
      </c>
      <c r="E451" s="270" t="s">
        <v>1470</v>
      </c>
      <c r="F451" s="28">
        <v>71</v>
      </c>
      <c r="G451" s="28" t="s">
        <v>15</v>
      </c>
      <c r="H451" s="30" t="s">
        <v>12</v>
      </c>
      <c r="I451" s="59">
        <v>76360</v>
      </c>
      <c r="J451" s="270" t="str">
        <f>VLOOKUP(K451,'ЦСР 2017'!$A$1:$C$485,2,0)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K451" s="5" t="str">
        <f t="shared" si="17"/>
        <v>71 1 00 76360</v>
      </c>
      <c r="L451" s="252"/>
      <c r="M451" s="5"/>
      <c r="O451" s="7"/>
    </row>
    <row r="452" spans="1:15" s="4" customFormat="1" ht="56.25">
      <c r="A452" s="28">
        <v>71</v>
      </c>
      <c r="B452" s="28" t="s">
        <v>15</v>
      </c>
      <c r="C452" s="30" t="s">
        <v>12</v>
      </c>
      <c r="D452" s="59">
        <v>76610</v>
      </c>
      <c r="E452" s="270" t="s">
        <v>996</v>
      </c>
      <c r="F452" s="84"/>
      <c r="G452" s="84"/>
      <c r="H452" s="301"/>
      <c r="I452" s="305"/>
      <c r="J452" s="270" t="s">
        <v>1875</v>
      </c>
      <c r="K452" s="5" t="str">
        <f t="shared" si="17"/>
        <v xml:space="preserve">   </v>
      </c>
      <c r="L452" s="252"/>
      <c r="M452" s="5"/>
      <c r="O452" s="7"/>
    </row>
    <row r="453" spans="1:15" s="4" customFormat="1" ht="56.25">
      <c r="A453" s="28">
        <v>71</v>
      </c>
      <c r="B453" s="28" t="s">
        <v>15</v>
      </c>
      <c r="C453" s="30" t="s">
        <v>12</v>
      </c>
      <c r="D453" s="59">
        <v>76630</v>
      </c>
      <c r="E453" s="270" t="s">
        <v>1471</v>
      </c>
      <c r="F453" s="28">
        <v>71</v>
      </c>
      <c r="G453" s="28" t="s">
        <v>15</v>
      </c>
      <c r="H453" s="30" t="s">
        <v>12</v>
      </c>
      <c r="I453" s="59">
        <v>76630</v>
      </c>
      <c r="J453" s="270" t="str">
        <f>VLOOKUP(K453,'ЦСР 2017'!$A$1:$C$485,2,0)</f>
        <v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v>
      </c>
      <c r="K453" s="5" t="str">
        <f t="shared" si="17"/>
        <v>71 1 00 76630</v>
      </c>
      <c r="L453" s="252"/>
      <c r="M453" s="5"/>
      <c r="O453" s="7"/>
    </row>
    <row r="454" spans="1:15" s="4" customFormat="1" ht="37.5">
      <c r="A454" s="28">
        <v>71</v>
      </c>
      <c r="B454" s="28" t="s">
        <v>15</v>
      </c>
      <c r="C454" s="30" t="s">
        <v>12</v>
      </c>
      <c r="D454" s="59">
        <v>76930</v>
      </c>
      <c r="E454" s="270" t="s">
        <v>1472</v>
      </c>
      <c r="F454" s="28">
        <v>71</v>
      </c>
      <c r="G454" s="28" t="s">
        <v>15</v>
      </c>
      <c r="H454" s="30" t="s">
        <v>12</v>
      </c>
      <c r="I454" s="59">
        <v>76930</v>
      </c>
      <c r="J454" s="270" t="str">
        <f>VLOOKUP(K454,'ЦСР 2017'!$A$1:$C$485,2,0)</f>
        <v>Расходы на осуществление переданных государственных полномочий Ставропольского края по созданию административных комиссий</v>
      </c>
      <c r="K454" s="5" t="str">
        <f t="shared" si="17"/>
        <v>71 1 00 76930</v>
      </c>
      <c r="L454" s="252"/>
      <c r="M454" s="5"/>
      <c r="O454" s="7"/>
    </row>
    <row r="455" spans="1:15" s="4" customFormat="1" ht="37.5">
      <c r="A455" s="24">
        <v>71</v>
      </c>
      <c r="B455" s="24" t="s">
        <v>94</v>
      </c>
      <c r="C455" s="25" t="s">
        <v>12</v>
      </c>
      <c r="D455" s="25" t="s">
        <v>13</v>
      </c>
      <c r="E455" s="223" t="s">
        <v>1007</v>
      </c>
      <c r="F455" s="81"/>
      <c r="G455" s="81"/>
      <c r="H455" s="302"/>
      <c r="I455" s="302"/>
      <c r="J455" s="503" t="s">
        <v>1876</v>
      </c>
      <c r="K455" s="5" t="str">
        <f t="shared" si="17"/>
        <v xml:space="preserve">   </v>
      </c>
      <c r="L455" s="252"/>
      <c r="M455" s="5"/>
      <c r="O455" s="7"/>
    </row>
    <row r="456" spans="1:15" s="60" customFormat="1" ht="37.5">
      <c r="A456" s="28">
        <v>71</v>
      </c>
      <c r="B456" s="28" t="s">
        <v>94</v>
      </c>
      <c r="C456" s="30" t="s">
        <v>12</v>
      </c>
      <c r="D456" s="59">
        <v>10010</v>
      </c>
      <c r="E456" s="270" t="s">
        <v>942</v>
      </c>
      <c r="F456" s="84"/>
      <c r="G456" s="84"/>
      <c r="H456" s="301"/>
      <c r="I456" s="305"/>
      <c r="J456" s="513"/>
      <c r="K456" s="5" t="str">
        <f t="shared" si="17"/>
        <v xml:space="preserve">   </v>
      </c>
      <c r="L456" s="252"/>
      <c r="M456" s="5"/>
      <c r="N456" s="4"/>
      <c r="O456" s="7"/>
    </row>
    <row r="457" spans="1:15" s="4" customFormat="1" ht="18" customHeight="1">
      <c r="A457" s="28">
        <v>71</v>
      </c>
      <c r="B457" s="28" t="s">
        <v>94</v>
      </c>
      <c r="C457" s="30" t="s">
        <v>12</v>
      </c>
      <c r="D457" s="59">
        <v>10020</v>
      </c>
      <c r="E457" s="270" t="s">
        <v>945</v>
      </c>
      <c r="F457" s="84"/>
      <c r="G457" s="84"/>
      <c r="H457" s="301"/>
      <c r="I457" s="305"/>
      <c r="J457" s="504"/>
      <c r="K457" s="5" t="str">
        <f t="shared" si="17"/>
        <v xml:space="preserve">   </v>
      </c>
      <c r="L457" s="252"/>
      <c r="M457" s="5"/>
      <c r="O457" s="7"/>
    </row>
    <row r="458" spans="1:15" s="4" customFormat="1">
      <c r="A458" s="24">
        <v>71</v>
      </c>
      <c r="B458" s="24" t="s">
        <v>336</v>
      </c>
      <c r="C458" s="25" t="s">
        <v>12</v>
      </c>
      <c r="D458" s="25" t="s">
        <v>13</v>
      </c>
      <c r="E458" s="223" t="s">
        <v>950</v>
      </c>
      <c r="F458" s="24">
        <v>71</v>
      </c>
      <c r="G458" s="24" t="s">
        <v>94</v>
      </c>
      <c r="H458" s="25" t="s">
        <v>12</v>
      </c>
      <c r="I458" s="25" t="s">
        <v>13</v>
      </c>
      <c r="J458" s="223" t="str">
        <f>VLOOKUP(K458,'ЦСР 2017'!$A$1:$C$485,2,0)</f>
        <v>Глава муниципального образования</v>
      </c>
      <c r="K458" s="5" t="str">
        <f t="shared" si="17"/>
        <v>71 2 00 00000</v>
      </c>
      <c r="L458" s="252"/>
      <c r="M458" s="5"/>
      <c r="N458" s="60"/>
      <c r="O458" s="7"/>
    </row>
    <row r="459" spans="1:15" s="4" customFormat="1" ht="37.5">
      <c r="A459" s="478">
        <v>71</v>
      </c>
      <c r="B459" s="478" t="s">
        <v>336</v>
      </c>
      <c r="C459" s="474" t="s">
        <v>12</v>
      </c>
      <c r="D459" s="480">
        <v>10020</v>
      </c>
      <c r="E459" s="489" t="s">
        <v>945</v>
      </c>
      <c r="F459" s="28">
        <v>71</v>
      </c>
      <c r="G459" s="28" t="s">
        <v>94</v>
      </c>
      <c r="H459" s="30" t="s">
        <v>12</v>
      </c>
      <c r="I459" s="59">
        <v>10010</v>
      </c>
      <c r="J459" s="270" t="str">
        <f>VLOOKUP(K459,'ЦСР 2017'!$A$1:$C$485,2,0)</f>
        <v>Расходы на обеспечение функций органов местного самоуправления города Ставрополя</v>
      </c>
      <c r="K459" s="5" t="str">
        <f t="shared" si="17"/>
        <v>71 2 00 10010</v>
      </c>
      <c r="L459" s="252"/>
      <c r="M459" s="5"/>
      <c r="O459" s="7"/>
    </row>
    <row r="460" spans="1:15" s="4" customFormat="1" ht="37.5">
      <c r="A460" s="479"/>
      <c r="B460" s="479"/>
      <c r="C460" s="475"/>
      <c r="D460" s="481"/>
      <c r="E460" s="490"/>
      <c r="F460" s="28">
        <v>71</v>
      </c>
      <c r="G460" s="28" t="s">
        <v>94</v>
      </c>
      <c r="H460" s="30" t="s">
        <v>12</v>
      </c>
      <c r="I460" s="59">
        <v>10020</v>
      </c>
      <c r="J460" s="270" t="str">
        <f>VLOOKUP(K460,'ЦСР 2017'!$A$1:$C$485,2,0)</f>
        <v>Расходы на выплаты по оплате труда работников органов местного самоуправления города Ставрополя</v>
      </c>
      <c r="K460" s="5" t="str">
        <f t="shared" si="17"/>
        <v>71 2 00 10020</v>
      </c>
      <c r="L460" s="252"/>
      <c r="M460" s="5"/>
      <c r="O460" s="7"/>
    </row>
    <row r="461" spans="1:15" s="4" customFormat="1" ht="45">
      <c r="A461" s="23">
        <v>72</v>
      </c>
      <c r="B461" s="23">
        <v>0</v>
      </c>
      <c r="C461" s="9" t="s">
        <v>12</v>
      </c>
      <c r="D461" s="9" t="s">
        <v>13</v>
      </c>
      <c r="E461" s="136" t="s">
        <v>1013</v>
      </c>
      <c r="F461" s="23">
        <v>72</v>
      </c>
      <c r="G461" s="23">
        <v>0</v>
      </c>
      <c r="H461" s="9" t="s">
        <v>12</v>
      </c>
      <c r="I461" s="9" t="s">
        <v>13</v>
      </c>
      <c r="J461" s="136" t="str">
        <f>VLOOKUP(K461,'ЦСР 2017'!$A$1:$C$485,2,0)</f>
        <v>Обеспечение деятельности комитета по управлению муниципальным имуществом города Ставрополя</v>
      </c>
      <c r="K461" s="5" t="str">
        <f t="shared" si="17"/>
        <v>72 0 00 00000</v>
      </c>
      <c r="L461" s="252"/>
      <c r="M461" s="5"/>
      <c r="O461" s="7"/>
    </row>
    <row r="462" spans="1:15" s="4" customFormat="1" ht="37.5">
      <c r="A462" s="24">
        <v>72</v>
      </c>
      <c r="B462" s="24" t="s">
        <v>15</v>
      </c>
      <c r="C462" s="25" t="s">
        <v>12</v>
      </c>
      <c r="D462" s="25" t="s">
        <v>13</v>
      </c>
      <c r="E462" s="223" t="s">
        <v>1016</v>
      </c>
      <c r="F462" s="24">
        <v>72</v>
      </c>
      <c r="G462" s="24" t="s">
        <v>15</v>
      </c>
      <c r="H462" s="25" t="s">
        <v>12</v>
      </c>
      <c r="I462" s="25" t="s">
        <v>13</v>
      </c>
      <c r="J462" s="223" t="str">
        <f>VLOOKUP(K462,'ЦСР 2017'!$A$1:$C$485,2,0)</f>
        <v>Непрограммные расходы в рамках обеспечения деятельности комитета по управлению муниципальным имуществом города Ставрополя</v>
      </c>
      <c r="K462" s="5" t="str">
        <f t="shared" si="17"/>
        <v>72 1 00 00000</v>
      </c>
      <c r="L462" s="252"/>
      <c r="M462" s="5"/>
      <c r="O462" s="7"/>
    </row>
    <row r="463" spans="1:15" s="4" customFormat="1" ht="37.5">
      <c r="A463" s="28">
        <v>72</v>
      </c>
      <c r="B463" s="28" t="s">
        <v>15</v>
      </c>
      <c r="C463" s="30" t="s">
        <v>12</v>
      </c>
      <c r="D463" s="59">
        <v>10010</v>
      </c>
      <c r="E463" s="270" t="s">
        <v>942</v>
      </c>
      <c r="F463" s="28">
        <v>72</v>
      </c>
      <c r="G463" s="28" t="s">
        <v>15</v>
      </c>
      <c r="H463" s="30" t="s">
        <v>12</v>
      </c>
      <c r="I463" s="59">
        <v>10010</v>
      </c>
      <c r="J463" s="270" t="str">
        <f>VLOOKUP(K463,'ЦСР 2017'!$A$1:$C$485,2,0)</f>
        <v>Расходы на обеспечение функций органов местного самоуправления города Ставрополя</v>
      </c>
      <c r="K463" s="5" t="str">
        <f t="shared" si="17"/>
        <v>72 1 00 10010</v>
      </c>
      <c r="L463" s="252"/>
      <c r="M463" s="5"/>
      <c r="O463" s="7"/>
    </row>
    <row r="464" spans="1:15" s="4" customFormat="1" ht="37.5">
      <c r="A464" s="28">
        <v>72</v>
      </c>
      <c r="B464" s="28" t="s">
        <v>15</v>
      </c>
      <c r="C464" s="30" t="s">
        <v>12</v>
      </c>
      <c r="D464" s="59">
        <v>10020</v>
      </c>
      <c r="E464" s="270" t="s">
        <v>945</v>
      </c>
      <c r="F464" s="28">
        <v>72</v>
      </c>
      <c r="G464" s="28" t="s">
        <v>15</v>
      </c>
      <c r="H464" s="30" t="s">
        <v>12</v>
      </c>
      <c r="I464" s="59">
        <v>10020</v>
      </c>
      <c r="J464" s="270" t="str">
        <f>VLOOKUP(K464,'ЦСР 2017'!$A$1:$C$485,2,0)</f>
        <v>Расходы на выплаты по оплате труда работников органов местного самоуправления города Ставрополя</v>
      </c>
      <c r="K464" s="5" t="str">
        <f t="shared" si="17"/>
        <v>72 1 00 10020</v>
      </c>
      <c r="L464" s="252"/>
      <c r="M464" s="5"/>
      <c r="O464" s="7"/>
    </row>
    <row r="465" spans="1:15" s="4" customFormat="1">
      <c r="A465" s="28">
        <v>72</v>
      </c>
      <c r="B465" s="28" t="s">
        <v>15</v>
      </c>
      <c r="C465" s="30" t="s">
        <v>12</v>
      </c>
      <c r="D465" s="59">
        <v>20050</v>
      </c>
      <c r="E465" s="270" t="s">
        <v>666</v>
      </c>
      <c r="F465" s="28">
        <v>72</v>
      </c>
      <c r="G465" s="28" t="s">
        <v>15</v>
      </c>
      <c r="H465" s="30" t="s">
        <v>12</v>
      </c>
      <c r="I465" s="59">
        <v>20050</v>
      </c>
      <c r="J465" s="270" t="str">
        <f>VLOOKUP(K465,'ЦСР 2017'!$A$1:$C$485,2,0)</f>
        <v>Расходы на выплаты на основании исполнительных листов судебных органов</v>
      </c>
      <c r="K465" s="5" t="str">
        <f t="shared" si="17"/>
        <v>72 1 00 20050</v>
      </c>
      <c r="L465" s="252"/>
      <c r="M465" s="5"/>
      <c r="O465" s="7"/>
    </row>
    <row r="466" spans="1:15" s="4" customFormat="1">
      <c r="A466" s="24">
        <v>72</v>
      </c>
      <c r="B466" s="24" t="s">
        <v>94</v>
      </c>
      <c r="C466" s="25" t="s">
        <v>12</v>
      </c>
      <c r="D466" s="25" t="s">
        <v>13</v>
      </c>
      <c r="E466" s="223" t="s">
        <v>1023</v>
      </c>
      <c r="F466" s="81"/>
      <c r="G466" s="81"/>
      <c r="H466" s="302"/>
      <c r="I466" s="302"/>
      <c r="J466" s="223"/>
      <c r="K466" s="5" t="str">
        <f t="shared" si="17"/>
        <v xml:space="preserve">   </v>
      </c>
      <c r="L466" s="252"/>
      <c r="M466" s="5"/>
      <c r="O466" s="7"/>
    </row>
    <row r="467" spans="1:15" s="4" customFormat="1" ht="56.25">
      <c r="A467" s="28">
        <v>72</v>
      </c>
      <c r="B467" s="28" t="s">
        <v>94</v>
      </c>
      <c r="C467" s="30" t="s">
        <v>12</v>
      </c>
      <c r="D467" s="256" t="s">
        <v>1592</v>
      </c>
      <c r="E467" s="190" t="s">
        <v>1476</v>
      </c>
      <c r="F467" s="84"/>
      <c r="G467" s="84"/>
      <c r="H467" s="301"/>
      <c r="I467" s="73"/>
      <c r="J467" s="29" t="s">
        <v>1837</v>
      </c>
      <c r="K467" s="5" t="str">
        <f t="shared" si="17"/>
        <v xml:space="preserve">   </v>
      </c>
      <c r="L467" s="252"/>
      <c r="M467" s="5"/>
      <c r="O467" s="7"/>
    </row>
    <row r="468" spans="1:15" s="4" customFormat="1" ht="37.5">
      <c r="A468" s="28" t="s">
        <v>1594</v>
      </c>
      <c r="B468" s="28" t="s">
        <v>94</v>
      </c>
      <c r="C468" s="30" t="s">
        <v>12</v>
      </c>
      <c r="D468" s="256" t="s">
        <v>1593</v>
      </c>
      <c r="E468" s="270" t="s">
        <v>1478</v>
      </c>
      <c r="F468" s="84"/>
      <c r="G468" s="84"/>
      <c r="H468" s="301"/>
      <c r="I468" s="73"/>
      <c r="J468" s="29" t="s">
        <v>1837</v>
      </c>
      <c r="K468" s="5" t="str">
        <f t="shared" si="17"/>
        <v xml:space="preserve">   </v>
      </c>
      <c r="L468" s="252"/>
      <c r="M468" s="5"/>
      <c r="O468" s="7"/>
    </row>
    <row r="469" spans="1:15" s="4" customFormat="1" ht="45">
      <c r="A469" s="23">
        <v>73</v>
      </c>
      <c r="B469" s="23">
        <v>0</v>
      </c>
      <c r="C469" s="9" t="s">
        <v>12</v>
      </c>
      <c r="D469" s="9" t="s">
        <v>13</v>
      </c>
      <c r="E469" s="136" t="s">
        <v>1030</v>
      </c>
      <c r="F469" s="23">
        <v>73</v>
      </c>
      <c r="G469" s="23">
        <v>0</v>
      </c>
      <c r="H469" s="9" t="s">
        <v>12</v>
      </c>
      <c r="I469" s="9" t="s">
        <v>13</v>
      </c>
      <c r="J469" s="136" t="str">
        <f>VLOOKUP(K469,'ЦСР 2017'!$A$1:$C$485,2,0)</f>
        <v>Обеспечение деятельности комитета финансов и бюджета администрации города Ставрополя</v>
      </c>
      <c r="K469" s="5" t="str">
        <f t="shared" si="17"/>
        <v>73 0 00 00000</v>
      </c>
      <c r="L469" s="252"/>
      <c r="M469" s="5"/>
      <c r="O469" s="7"/>
    </row>
    <row r="470" spans="1:15" s="4" customFormat="1" ht="37.5">
      <c r="A470" s="24">
        <v>73</v>
      </c>
      <c r="B470" s="24" t="s">
        <v>15</v>
      </c>
      <c r="C470" s="25" t="s">
        <v>12</v>
      </c>
      <c r="D470" s="25" t="s">
        <v>13</v>
      </c>
      <c r="E470" s="223" t="s">
        <v>1033</v>
      </c>
      <c r="F470" s="24">
        <v>73</v>
      </c>
      <c r="G470" s="24" t="s">
        <v>15</v>
      </c>
      <c r="H470" s="25" t="s">
        <v>12</v>
      </c>
      <c r="I470" s="25" t="s">
        <v>13</v>
      </c>
      <c r="J470" s="223" t="str">
        <f>VLOOKUP(K470,'ЦСР 2017'!$A$1:$C$485,2,0)</f>
        <v>Непрограммные расходы в рамках обеспечения деятельности комитета финансов и бюджета администрации города Ставрополя</v>
      </c>
      <c r="K470" s="5" t="str">
        <f t="shared" si="17"/>
        <v>73 1 00 00000</v>
      </c>
      <c r="L470" s="252"/>
      <c r="M470" s="5"/>
      <c r="O470" s="7"/>
    </row>
    <row r="471" spans="1:15" s="4" customFormat="1" ht="37.5">
      <c r="A471" s="28">
        <v>73</v>
      </c>
      <c r="B471" s="28" t="s">
        <v>15</v>
      </c>
      <c r="C471" s="30" t="s">
        <v>12</v>
      </c>
      <c r="D471" s="59">
        <v>10010</v>
      </c>
      <c r="E471" s="270" t="s">
        <v>942</v>
      </c>
      <c r="F471" s="28">
        <v>73</v>
      </c>
      <c r="G471" s="28" t="s">
        <v>15</v>
      </c>
      <c r="H471" s="30" t="s">
        <v>12</v>
      </c>
      <c r="I471" s="59">
        <v>10010</v>
      </c>
      <c r="J471" s="270" t="str">
        <f>VLOOKUP(K471,'ЦСР 2017'!$A$1:$C$485,2,0)</f>
        <v>Расходы на обеспечение функций органов местного самоуправления города Ставрополя</v>
      </c>
      <c r="K471" s="5" t="str">
        <f t="shared" si="17"/>
        <v>73 1 00 10010</v>
      </c>
      <c r="L471" s="252"/>
      <c r="M471" s="5"/>
      <c r="O471" s="7"/>
    </row>
    <row r="472" spans="1:15" s="4" customFormat="1" ht="37.5">
      <c r="A472" s="28">
        <v>73</v>
      </c>
      <c r="B472" s="28" t="s">
        <v>15</v>
      </c>
      <c r="C472" s="30" t="s">
        <v>12</v>
      </c>
      <c r="D472" s="59">
        <v>10020</v>
      </c>
      <c r="E472" s="270" t="s">
        <v>945</v>
      </c>
      <c r="F472" s="28">
        <v>73</v>
      </c>
      <c r="G472" s="28" t="s">
        <v>15</v>
      </c>
      <c r="H472" s="30" t="s">
        <v>12</v>
      </c>
      <c r="I472" s="59">
        <v>10020</v>
      </c>
      <c r="J472" s="270" t="str">
        <f>VLOOKUP(K472,'ЦСР 2017'!$A$1:$C$485,2,0)</f>
        <v>Расходы на выплаты по оплате труда работников органов местного самоуправления города Ставрополя</v>
      </c>
      <c r="K472" s="5" t="str">
        <f t="shared" si="17"/>
        <v>73 1 00 10020</v>
      </c>
      <c r="L472" s="252"/>
      <c r="M472" s="5"/>
      <c r="O472" s="7"/>
    </row>
    <row r="473" spans="1:15" s="4" customFormat="1" ht="46.9" customHeight="1">
      <c r="A473" s="23">
        <v>74</v>
      </c>
      <c r="B473" s="23">
        <v>0</v>
      </c>
      <c r="C473" s="9" t="s">
        <v>12</v>
      </c>
      <c r="D473" s="9" t="s">
        <v>13</v>
      </c>
      <c r="E473" s="136" t="s">
        <v>1047</v>
      </c>
      <c r="F473" s="23">
        <v>74</v>
      </c>
      <c r="G473" s="23">
        <v>0</v>
      </c>
      <c r="H473" s="9" t="s">
        <v>12</v>
      </c>
      <c r="I473" s="9" t="s">
        <v>13</v>
      </c>
      <c r="J473" s="136" t="str">
        <f>VLOOKUP(K473,'ЦСР 2017'!$A$1:$C$485,2,0)</f>
        <v>Обеспечение деятельности комитета муниципального заказа и торговли администрации города Ставрополя</v>
      </c>
      <c r="K473" s="5" t="str">
        <f t="shared" si="17"/>
        <v>74 0 00 00000</v>
      </c>
      <c r="L473" s="252"/>
      <c r="M473" s="5"/>
      <c r="O473" s="7"/>
    </row>
    <row r="474" spans="1:15" s="4" customFormat="1" ht="37.5">
      <c r="A474" s="24">
        <v>74</v>
      </c>
      <c r="B474" s="24" t="s">
        <v>15</v>
      </c>
      <c r="C474" s="25" t="s">
        <v>12</v>
      </c>
      <c r="D474" s="25" t="s">
        <v>13</v>
      </c>
      <c r="E474" s="223" t="s">
        <v>1050</v>
      </c>
      <c r="F474" s="24">
        <v>74</v>
      </c>
      <c r="G474" s="24" t="s">
        <v>15</v>
      </c>
      <c r="H474" s="25" t="s">
        <v>12</v>
      </c>
      <c r="I474" s="25" t="s">
        <v>13</v>
      </c>
      <c r="J474" s="223" t="s">
        <v>1050</v>
      </c>
      <c r="K474" s="5" t="str">
        <f t="shared" si="17"/>
        <v>74 1 00 00000</v>
      </c>
      <c r="L474" s="252"/>
      <c r="M474" s="5"/>
      <c r="O474" s="7"/>
    </row>
    <row r="475" spans="1:15" s="4" customFormat="1" ht="37.5">
      <c r="A475" s="28">
        <v>74</v>
      </c>
      <c r="B475" s="28" t="s">
        <v>15</v>
      </c>
      <c r="C475" s="30" t="s">
        <v>12</v>
      </c>
      <c r="D475" s="59">
        <v>10010</v>
      </c>
      <c r="E475" s="270" t="s">
        <v>942</v>
      </c>
      <c r="F475" s="28">
        <v>74</v>
      </c>
      <c r="G475" s="28" t="s">
        <v>15</v>
      </c>
      <c r="H475" s="30" t="s">
        <v>12</v>
      </c>
      <c r="I475" s="59">
        <v>10010</v>
      </c>
      <c r="J475" s="270" t="str">
        <f>VLOOKUP(K475,'ЦСР 2017'!$A$1:$C$485,2,0)</f>
        <v>Расходы на обеспечение функций органов местного самоуправления города Ставрополя</v>
      </c>
      <c r="K475" s="5" t="str">
        <f t="shared" si="17"/>
        <v>74 1 00 10010</v>
      </c>
      <c r="L475" s="252"/>
      <c r="M475" s="5"/>
      <c r="O475" s="7"/>
    </row>
    <row r="476" spans="1:15" s="4" customFormat="1" ht="37.5">
      <c r="A476" s="28">
        <v>74</v>
      </c>
      <c r="B476" s="28" t="s">
        <v>15</v>
      </c>
      <c r="C476" s="30" t="s">
        <v>12</v>
      </c>
      <c r="D476" s="59">
        <v>10020</v>
      </c>
      <c r="E476" s="270" t="s">
        <v>945</v>
      </c>
      <c r="F476" s="28">
        <v>74</v>
      </c>
      <c r="G476" s="28" t="s">
        <v>15</v>
      </c>
      <c r="H476" s="30" t="s">
        <v>12</v>
      </c>
      <c r="I476" s="59">
        <v>10020</v>
      </c>
      <c r="J476" s="270" t="str">
        <f>VLOOKUP(K476,'ЦСР 2017'!$A$1:$C$485,2,0)</f>
        <v>Расходы на выплаты по оплате труда работников органов местного самоуправления города Ставрополя</v>
      </c>
      <c r="K476" s="5" t="str">
        <f t="shared" si="17"/>
        <v>74 1 00 10020</v>
      </c>
      <c r="L476" s="252"/>
      <c r="M476" s="5"/>
      <c r="O476" s="7"/>
    </row>
    <row r="477" spans="1:15" s="4" customFormat="1" ht="37.5">
      <c r="A477" s="28">
        <v>74</v>
      </c>
      <c r="B477" s="28" t="s">
        <v>15</v>
      </c>
      <c r="C477" s="30" t="s">
        <v>12</v>
      </c>
      <c r="D477" s="59">
        <v>77250</v>
      </c>
      <c r="E477" s="190" t="s">
        <v>1232</v>
      </c>
      <c r="F477" s="84"/>
      <c r="G477" s="84"/>
      <c r="H477" s="301"/>
      <c r="I477" s="305"/>
      <c r="J477" s="29" t="s">
        <v>1837</v>
      </c>
      <c r="K477" s="5" t="str">
        <f t="shared" si="17"/>
        <v xml:space="preserve">   </v>
      </c>
      <c r="L477" s="252"/>
      <c r="M477" s="5"/>
      <c r="O477" s="7"/>
    </row>
    <row r="478" spans="1:15" s="4" customFormat="1" ht="45">
      <c r="A478" s="23">
        <v>75</v>
      </c>
      <c r="B478" s="23">
        <v>0</v>
      </c>
      <c r="C478" s="9" t="s">
        <v>12</v>
      </c>
      <c r="D478" s="9" t="s">
        <v>13</v>
      </c>
      <c r="E478" s="136" t="s">
        <v>1056</v>
      </c>
      <c r="F478" s="23">
        <v>75</v>
      </c>
      <c r="G478" s="23">
        <v>0</v>
      </c>
      <c r="H478" s="9" t="s">
        <v>12</v>
      </c>
      <c r="I478" s="9" t="s">
        <v>13</v>
      </c>
      <c r="J478" s="136" t="str">
        <f>VLOOKUP(K478,'ЦСР 2017'!$A$1:$C$485,2,0)</f>
        <v>Обеспечение деятельности комитета образования администрации города Ставрополя</v>
      </c>
      <c r="K478" s="5" t="str">
        <f t="shared" si="17"/>
        <v>75 0 00 00000</v>
      </c>
      <c r="L478" s="252"/>
      <c r="M478" s="5"/>
      <c r="O478" s="7"/>
    </row>
    <row r="479" spans="1:15" s="4" customFormat="1" ht="37.5">
      <c r="A479" s="24">
        <v>75</v>
      </c>
      <c r="B479" s="24" t="s">
        <v>15</v>
      </c>
      <c r="C479" s="25" t="s">
        <v>12</v>
      </c>
      <c r="D479" s="25" t="s">
        <v>13</v>
      </c>
      <c r="E479" s="223" t="s">
        <v>1059</v>
      </c>
      <c r="F479" s="24">
        <v>75</v>
      </c>
      <c r="G479" s="24" t="s">
        <v>15</v>
      </c>
      <c r="H479" s="25" t="s">
        <v>12</v>
      </c>
      <c r="I479" s="25" t="s">
        <v>13</v>
      </c>
      <c r="J479" s="223" t="str">
        <f>VLOOKUP(K479,'ЦСР 2017'!$A$1:$C$485,2,0)</f>
        <v>Непрограммные расходы в рамках обеспечения деятельности комитета образования администрации города Ставрополя</v>
      </c>
      <c r="K479" s="5" t="str">
        <f t="shared" si="17"/>
        <v>75 1 00 00000</v>
      </c>
      <c r="L479" s="252"/>
      <c r="M479" s="5"/>
      <c r="O479" s="7"/>
    </row>
    <row r="480" spans="1:15" s="4" customFormat="1" ht="37.5">
      <c r="A480" s="28">
        <v>75</v>
      </c>
      <c r="B480" s="28" t="s">
        <v>15</v>
      </c>
      <c r="C480" s="30" t="s">
        <v>12</v>
      </c>
      <c r="D480" s="59">
        <v>10010</v>
      </c>
      <c r="E480" s="270" t="s">
        <v>942</v>
      </c>
      <c r="F480" s="28">
        <v>75</v>
      </c>
      <c r="G480" s="28" t="s">
        <v>15</v>
      </c>
      <c r="H480" s="30" t="s">
        <v>12</v>
      </c>
      <c r="I480" s="59">
        <v>10010</v>
      </c>
      <c r="J480" s="270" t="str">
        <f>VLOOKUP(K480,'ЦСР 2017'!$A$1:$C$485,2,0)</f>
        <v>Расходы на обеспечение функций органов местного самоуправления города Ставрополя</v>
      </c>
      <c r="K480" s="5" t="str">
        <f t="shared" si="17"/>
        <v>75 1 00 10010</v>
      </c>
      <c r="L480" s="252"/>
      <c r="M480" s="5"/>
      <c r="O480" s="7"/>
    </row>
    <row r="481" spans="1:15" s="4" customFormat="1" ht="37.5">
      <c r="A481" s="28">
        <v>75</v>
      </c>
      <c r="B481" s="28" t="s">
        <v>15</v>
      </c>
      <c r="C481" s="30" t="s">
        <v>12</v>
      </c>
      <c r="D481" s="59">
        <v>10020</v>
      </c>
      <c r="E481" s="270" t="s">
        <v>945</v>
      </c>
      <c r="F481" s="28">
        <v>75</v>
      </c>
      <c r="G481" s="28" t="s">
        <v>15</v>
      </c>
      <c r="H481" s="30" t="s">
        <v>12</v>
      </c>
      <c r="I481" s="59">
        <v>10020</v>
      </c>
      <c r="J481" s="270" t="str">
        <f>VLOOKUP(K481,'ЦСР 2017'!$A$1:$C$485,2,0)</f>
        <v>Расходы на выплаты по оплате труда работников органов местного самоуправления города Ставрополя</v>
      </c>
      <c r="K481" s="5" t="str">
        <f t="shared" si="17"/>
        <v>75 1 00 10020</v>
      </c>
      <c r="L481" s="252"/>
      <c r="M481" s="5"/>
      <c r="O481" s="7"/>
    </row>
    <row r="482" spans="1:15" s="4" customFormat="1" ht="56.25">
      <c r="A482" s="28">
        <v>75</v>
      </c>
      <c r="B482" s="28" t="s">
        <v>15</v>
      </c>
      <c r="C482" s="30" t="s">
        <v>12</v>
      </c>
      <c r="D482" s="59">
        <v>76200</v>
      </c>
      <c r="E482" s="270" t="s">
        <v>1482</v>
      </c>
      <c r="F482" s="28">
        <v>75</v>
      </c>
      <c r="G482" s="28" t="s">
        <v>15</v>
      </c>
      <c r="H482" s="30" t="s">
        <v>12</v>
      </c>
      <c r="I482" s="59">
        <v>76200</v>
      </c>
      <c r="J482" s="270" t="str">
        <f>VLOOKUP(K482,'ЦСР 2017'!$A$1:$C$485,2,0)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K482" s="5" t="str">
        <f t="shared" si="17"/>
        <v>75 1 00 76200</v>
      </c>
      <c r="L482" s="252"/>
      <c r="M482" s="5"/>
      <c r="O482" s="7"/>
    </row>
    <row r="483" spans="1:15" s="4" customFormat="1" ht="45">
      <c r="A483" s="23">
        <v>76</v>
      </c>
      <c r="B483" s="23">
        <v>0</v>
      </c>
      <c r="C483" s="9" t="s">
        <v>12</v>
      </c>
      <c r="D483" s="9" t="s">
        <v>13</v>
      </c>
      <c r="E483" s="136" t="s">
        <v>1483</v>
      </c>
      <c r="F483" s="23">
        <v>76</v>
      </c>
      <c r="G483" s="23">
        <v>0</v>
      </c>
      <c r="H483" s="9" t="s">
        <v>12</v>
      </c>
      <c r="I483" s="9" t="s">
        <v>13</v>
      </c>
      <c r="J483" s="136" t="str">
        <f>VLOOKUP(K483,'ЦСР 2017'!$A$1:$C$485,2,0)</f>
        <v>Обеспечение деятельности комитета культуры и молодежной политики администрации города Ставрополя</v>
      </c>
      <c r="K483" s="5" t="str">
        <f t="shared" si="17"/>
        <v>76 0 00 00000</v>
      </c>
      <c r="L483" s="252"/>
      <c r="M483" s="5"/>
      <c r="O483" s="7"/>
    </row>
    <row r="484" spans="1:15" s="4" customFormat="1" ht="37.5">
      <c r="A484" s="24">
        <v>76</v>
      </c>
      <c r="B484" s="24" t="s">
        <v>15</v>
      </c>
      <c r="C484" s="25" t="s">
        <v>12</v>
      </c>
      <c r="D484" s="25" t="s">
        <v>13</v>
      </c>
      <c r="E484" s="223" t="s">
        <v>1484</v>
      </c>
      <c r="F484" s="24">
        <v>76</v>
      </c>
      <c r="G484" s="24" t="s">
        <v>15</v>
      </c>
      <c r="H484" s="25" t="s">
        <v>12</v>
      </c>
      <c r="I484" s="25" t="s">
        <v>13</v>
      </c>
      <c r="J484" s="223" t="str">
        <f>VLOOKUP(K484,'ЦСР 2017'!$A$1:$C$485,2,0)</f>
        <v>Непрограммные расходы в рамках обеспечения деятельности комитета культуры и молодежной политики администрации города Ставрополя</v>
      </c>
      <c r="K484" s="5" t="str">
        <f t="shared" si="17"/>
        <v>76 1 00 00000</v>
      </c>
      <c r="L484" s="252"/>
      <c r="M484" s="5"/>
      <c r="O484" s="7"/>
    </row>
    <row r="485" spans="1:15" s="4" customFormat="1" ht="38.25" customHeight="1">
      <c r="A485" s="28">
        <v>76</v>
      </c>
      <c r="B485" s="28" t="s">
        <v>15</v>
      </c>
      <c r="C485" s="30" t="s">
        <v>12</v>
      </c>
      <c r="D485" s="59">
        <v>10010</v>
      </c>
      <c r="E485" s="270" t="s">
        <v>942</v>
      </c>
      <c r="F485" s="28">
        <v>76</v>
      </c>
      <c r="G485" s="28" t="s">
        <v>15</v>
      </c>
      <c r="H485" s="30" t="s">
        <v>12</v>
      </c>
      <c r="I485" s="59">
        <v>10010</v>
      </c>
      <c r="J485" s="270" t="str">
        <f>VLOOKUP(K485,'ЦСР 2017'!$A$1:$C$485,2,0)</f>
        <v>Расходы на обеспечение функций органов местного самоуправления города Ставрополя</v>
      </c>
      <c r="K485" s="5" t="str">
        <f t="shared" si="17"/>
        <v>76 1 00 10010</v>
      </c>
      <c r="L485" s="252"/>
      <c r="M485" s="5"/>
      <c r="O485" s="7"/>
    </row>
    <row r="486" spans="1:15" s="4" customFormat="1" ht="38.25" customHeight="1">
      <c r="A486" s="28">
        <v>76</v>
      </c>
      <c r="B486" s="28" t="s">
        <v>15</v>
      </c>
      <c r="C486" s="30" t="s">
        <v>12</v>
      </c>
      <c r="D486" s="59">
        <v>10020</v>
      </c>
      <c r="E486" s="270" t="s">
        <v>945</v>
      </c>
      <c r="F486" s="28">
        <v>76</v>
      </c>
      <c r="G486" s="28" t="s">
        <v>15</v>
      </c>
      <c r="H486" s="30" t="s">
        <v>12</v>
      </c>
      <c r="I486" s="59">
        <v>10020</v>
      </c>
      <c r="J486" s="270" t="str">
        <f>VLOOKUP(K486,'ЦСР 2017'!$A$1:$C$485,2,0)</f>
        <v>Расходы на выплаты по оплате труда работников органов местного самоуправления города Ставрополя</v>
      </c>
      <c r="K486" s="5" t="str">
        <f t="shared" si="17"/>
        <v>76 1 00 10020</v>
      </c>
      <c r="L486" s="252"/>
      <c r="M486" s="5"/>
      <c r="O486" s="7"/>
    </row>
    <row r="487" spans="1:15" s="4" customFormat="1">
      <c r="A487" s="24">
        <v>76</v>
      </c>
      <c r="B487" s="24" t="s">
        <v>94</v>
      </c>
      <c r="C487" s="25" t="s">
        <v>12</v>
      </c>
      <c r="D487" s="25" t="s">
        <v>13</v>
      </c>
      <c r="E487" s="223" t="s">
        <v>1023</v>
      </c>
      <c r="F487" s="24">
        <v>76</v>
      </c>
      <c r="G487" s="24" t="s">
        <v>94</v>
      </c>
      <c r="H487" s="25" t="s">
        <v>12</v>
      </c>
      <c r="I487" s="25" t="s">
        <v>13</v>
      </c>
      <c r="J487" s="223" t="str">
        <f>VLOOKUP(K487,'ЦСР 2017'!$A$1:$C$485,2,0)</f>
        <v>Расходы, предусмотренные на иные цели</v>
      </c>
      <c r="K487" s="5" t="str">
        <f t="shared" si="17"/>
        <v>76 2 00 00000</v>
      </c>
      <c r="L487" s="252"/>
      <c r="M487" s="5"/>
      <c r="O487" s="7"/>
    </row>
    <row r="488" spans="1:15" s="4" customFormat="1" ht="56.25">
      <c r="A488" s="28">
        <v>76</v>
      </c>
      <c r="B488" s="28" t="s">
        <v>94</v>
      </c>
      <c r="C488" s="30" t="s">
        <v>12</v>
      </c>
      <c r="D488" s="59">
        <v>20250</v>
      </c>
      <c r="E488" s="270" t="s">
        <v>1485</v>
      </c>
      <c r="F488" s="28">
        <v>76</v>
      </c>
      <c r="G488" s="28" t="s">
        <v>94</v>
      </c>
      <c r="H488" s="30" t="s">
        <v>12</v>
      </c>
      <c r="I488" s="59">
        <v>20250</v>
      </c>
      <c r="J488" s="270" t="str">
        <f>VLOOKUP(K488,'ЦСР 2017'!$A$1:$C$485,2,0)</f>
        <v>Расходы на выполнение мероприятий в сфере культуры и кинематографии комитета культуры и молодежной политики администрации города Ставрополя</v>
      </c>
      <c r="K488" s="5" t="str">
        <f t="shared" si="17"/>
        <v>76 2 00 20250</v>
      </c>
      <c r="L488" s="252"/>
      <c r="M488" s="5"/>
      <c r="O488" s="7"/>
    </row>
    <row r="489" spans="1:15" s="4" customFormat="1" ht="45">
      <c r="A489" s="23">
        <v>77</v>
      </c>
      <c r="B489" s="23">
        <v>0</v>
      </c>
      <c r="C489" s="9" t="s">
        <v>12</v>
      </c>
      <c r="D489" s="9" t="s">
        <v>13</v>
      </c>
      <c r="E489" s="136" t="s">
        <v>1088</v>
      </c>
      <c r="F489" s="23">
        <v>77</v>
      </c>
      <c r="G489" s="23">
        <v>0</v>
      </c>
      <c r="H489" s="9" t="s">
        <v>12</v>
      </c>
      <c r="I489" s="9" t="s">
        <v>13</v>
      </c>
      <c r="J489" s="136" t="str">
        <f>VLOOKUP(K489,'ЦСР 2017'!$A$1:$C$485,2,0)</f>
        <v>Обеспечение деятельности комитета труда и социальной защиты населения администрации города Ставрополя</v>
      </c>
      <c r="K489" s="5" t="str">
        <f t="shared" si="17"/>
        <v>77 0 00 00000</v>
      </c>
      <c r="L489" s="252"/>
      <c r="M489" s="5"/>
      <c r="N489" s="60"/>
      <c r="O489" s="7"/>
    </row>
    <row r="490" spans="1:15" s="4" customFormat="1" ht="56.25">
      <c r="A490" s="24">
        <v>77</v>
      </c>
      <c r="B490" s="24" t="s">
        <v>15</v>
      </c>
      <c r="C490" s="25" t="s">
        <v>12</v>
      </c>
      <c r="D490" s="25" t="s">
        <v>13</v>
      </c>
      <c r="E490" s="223" t="s">
        <v>1091</v>
      </c>
      <c r="F490" s="24">
        <v>77</v>
      </c>
      <c r="G490" s="24" t="s">
        <v>15</v>
      </c>
      <c r="H490" s="25" t="s">
        <v>12</v>
      </c>
      <c r="I490" s="25" t="s">
        <v>13</v>
      </c>
      <c r="J490" s="223" t="str">
        <f>VLOOKUP(K490,'ЦСР 2017'!$A$1:$C$485,2,0)</f>
        <v>Непрограммные расходы в рамках обеспечения деятельности комитета труда и социальной защиты населения администрации города Ставрополя</v>
      </c>
      <c r="K490" s="5" t="str">
        <f t="shared" si="17"/>
        <v>77 1 00 00000</v>
      </c>
      <c r="L490" s="252"/>
      <c r="M490" s="5"/>
      <c r="O490" s="7"/>
    </row>
    <row r="491" spans="1:15" s="4" customFormat="1" ht="37.5">
      <c r="A491" s="28">
        <v>77</v>
      </c>
      <c r="B491" s="28" t="s">
        <v>15</v>
      </c>
      <c r="C491" s="30" t="s">
        <v>12</v>
      </c>
      <c r="D491" s="59">
        <v>10010</v>
      </c>
      <c r="E491" s="270" t="s">
        <v>942</v>
      </c>
      <c r="F491" s="28">
        <v>77</v>
      </c>
      <c r="G491" s="28" t="s">
        <v>15</v>
      </c>
      <c r="H491" s="30" t="s">
        <v>12</v>
      </c>
      <c r="I491" s="59">
        <v>10010</v>
      </c>
      <c r="J491" s="270" t="str">
        <f>VLOOKUP(K491,'ЦСР 2017'!$A$1:$C$485,2,0)</f>
        <v>Расходы на обеспечение функций органов местного самоуправления города Ставрополя</v>
      </c>
      <c r="K491" s="5" t="str">
        <f t="shared" si="17"/>
        <v>77 1 00 10010</v>
      </c>
      <c r="L491" s="252"/>
      <c r="M491" s="5"/>
      <c r="O491" s="7"/>
    </row>
    <row r="492" spans="1:15" s="4" customFormat="1" ht="37.5">
      <c r="A492" s="28">
        <v>77</v>
      </c>
      <c r="B492" s="28" t="s">
        <v>15</v>
      </c>
      <c r="C492" s="30" t="s">
        <v>12</v>
      </c>
      <c r="D492" s="59">
        <v>10020</v>
      </c>
      <c r="E492" s="270" t="s">
        <v>945</v>
      </c>
      <c r="F492" s="28">
        <v>77</v>
      </c>
      <c r="G492" s="28" t="s">
        <v>15</v>
      </c>
      <c r="H492" s="30" t="s">
        <v>12</v>
      </c>
      <c r="I492" s="59">
        <v>10020</v>
      </c>
      <c r="J492" s="270" t="str">
        <f>VLOOKUP(K492,'ЦСР 2017'!$A$1:$C$485,2,0)</f>
        <v>Расходы на выплаты по оплате труда работников органов местного самоуправления города Ставрополя</v>
      </c>
      <c r="K492" s="5" t="str">
        <f t="shared" si="17"/>
        <v>77 1 00 10020</v>
      </c>
      <c r="L492" s="252"/>
      <c r="M492" s="5"/>
      <c r="O492" s="7"/>
    </row>
    <row r="493" spans="1:15" s="4" customFormat="1" ht="56.25">
      <c r="A493" s="28">
        <v>77</v>
      </c>
      <c r="B493" s="28" t="s">
        <v>15</v>
      </c>
      <c r="C493" s="30" t="s">
        <v>12</v>
      </c>
      <c r="D493" s="59">
        <v>76100</v>
      </c>
      <c r="E493" s="270" t="s">
        <v>1487</v>
      </c>
      <c r="F493" s="28">
        <v>77</v>
      </c>
      <c r="G493" s="28" t="s">
        <v>15</v>
      </c>
      <c r="H493" s="30" t="s">
        <v>12</v>
      </c>
      <c r="I493" s="59">
        <v>76100</v>
      </c>
      <c r="J493" s="270" t="str">
        <f>VLOOKUP(K493,'ЦСР 2017'!$A$1:$C$485,2,0)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v>
      </c>
      <c r="K493" s="5" t="str">
        <f t="shared" si="17"/>
        <v>77 1 00 76100</v>
      </c>
      <c r="L493" s="252"/>
      <c r="M493" s="5"/>
      <c r="O493" s="7"/>
    </row>
    <row r="494" spans="1:15" s="4" customFormat="1" ht="56.25">
      <c r="A494" s="28">
        <v>77</v>
      </c>
      <c r="B494" s="28" t="s">
        <v>15</v>
      </c>
      <c r="C494" s="30" t="s">
        <v>12</v>
      </c>
      <c r="D494" s="59">
        <v>76210</v>
      </c>
      <c r="E494" s="270" t="s">
        <v>1488</v>
      </c>
      <c r="F494" s="28">
        <v>77</v>
      </c>
      <c r="G494" s="28" t="s">
        <v>15</v>
      </c>
      <c r="H494" s="30" t="s">
        <v>12</v>
      </c>
      <c r="I494" s="59">
        <v>76210</v>
      </c>
      <c r="J494" s="270" t="str">
        <f>VLOOKUP(K494,'ЦСР 2017'!$A$1:$C$485,2,0)</f>
        <v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v>
      </c>
      <c r="K494" s="5" t="str">
        <f t="shared" si="17"/>
        <v>77 1 00 76210</v>
      </c>
      <c r="L494" s="252"/>
      <c r="M494" s="5"/>
      <c r="O494" s="7"/>
    </row>
    <row r="495" spans="1:15" s="4" customFormat="1" ht="45">
      <c r="A495" s="23">
        <v>78</v>
      </c>
      <c r="B495" s="23">
        <v>0</v>
      </c>
      <c r="C495" s="9" t="s">
        <v>12</v>
      </c>
      <c r="D495" s="9" t="s">
        <v>13</v>
      </c>
      <c r="E495" s="136" t="s">
        <v>1489</v>
      </c>
      <c r="F495" s="23">
        <v>78</v>
      </c>
      <c r="G495" s="23">
        <v>0</v>
      </c>
      <c r="H495" s="9" t="s">
        <v>12</v>
      </c>
      <c r="I495" s="9" t="s">
        <v>13</v>
      </c>
      <c r="J495" s="136" t="str">
        <f>VLOOKUP(K495,'ЦСР 2017'!$A$1:$C$485,2,0)</f>
        <v>Обеспечение деятельности комитета физической культуры и спорта администрации города Ставрополя</v>
      </c>
      <c r="K495" s="5" t="str">
        <f t="shared" si="17"/>
        <v>78 0 00 00000</v>
      </c>
      <c r="L495" s="252"/>
      <c r="M495" s="5"/>
      <c r="O495" s="7"/>
    </row>
    <row r="496" spans="1:15" s="4" customFormat="1" ht="37.5">
      <c r="A496" s="24">
        <v>78</v>
      </c>
      <c r="B496" s="24" t="s">
        <v>15</v>
      </c>
      <c r="C496" s="25" t="s">
        <v>12</v>
      </c>
      <c r="D496" s="25" t="s">
        <v>13</v>
      </c>
      <c r="E496" s="223" t="s">
        <v>1490</v>
      </c>
      <c r="F496" s="24">
        <v>78</v>
      </c>
      <c r="G496" s="24" t="s">
        <v>15</v>
      </c>
      <c r="H496" s="25" t="s">
        <v>12</v>
      </c>
      <c r="I496" s="25" t="s">
        <v>13</v>
      </c>
      <c r="J496" s="223" t="str">
        <f>VLOOKUP(K496,'ЦСР 2017'!$A$1:$C$485,2,0)</f>
        <v>Непрограммные расходы в рамках обеспечения деятельности комитета физической культуры и спорта администрации города Ставрополя</v>
      </c>
      <c r="K496" s="5" t="str">
        <f t="shared" si="17"/>
        <v>78 1 00 00000</v>
      </c>
      <c r="L496" s="252"/>
      <c r="M496" s="5"/>
      <c r="O496" s="7"/>
    </row>
    <row r="497" spans="1:15" s="4" customFormat="1" ht="37.5">
      <c r="A497" s="28">
        <v>78</v>
      </c>
      <c r="B497" s="28" t="s">
        <v>15</v>
      </c>
      <c r="C497" s="30" t="s">
        <v>12</v>
      </c>
      <c r="D497" s="59">
        <v>10010</v>
      </c>
      <c r="E497" s="270" t="s">
        <v>942</v>
      </c>
      <c r="F497" s="28">
        <v>78</v>
      </c>
      <c r="G497" s="28" t="s">
        <v>15</v>
      </c>
      <c r="H497" s="30" t="s">
        <v>12</v>
      </c>
      <c r="I497" s="59">
        <v>10010</v>
      </c>
      <c r="J497" s="270" t="str">
        <f>VLOOKUP(K497,'ЦСР 2017'!$A$1:$C$485,2,0)</f>
        <v>Расходы на обеспечение функций органов местного самоуправления города Ставрополя</v>
      </c>
      <c r="K497" s="5" t="str">
        <f t="shared" si="17"/>
        <v>78 1 00 10010</v>
      </c>
      <c r="L497" s="252"/>
      <c r="M497" s="5"/>
      <c r="N497" s="6"/>
      <c r="O497" s="7"/>
    </row>
    <row r="498" spans="1:15" ht="37.5">
      <c r="A498" s="28">
        <v>78</v>
      </c>
      <c r="B498" s="28" t="s">
        <v>15</v>
      </c>
      <c r="C498" s="30" t="s">
        <v>12</v>
      </c>
      <c r="D498" s="59">
        <v>10020</v>
      </c>
      <c r="E498" s="270" t="s">
        <v>945</v>
      </c>
      <c r="F498" s="28">
        <v>78</v>
      </c>
      <c r="G498" s="28" t="s">
        <v>15</v>
      </c>
      <c r="H498" s="30" t="s">
        <v>12</v>
      </c>
      <c r="I498" s="59">
        <v>10020</v>
      </c>
      <c r="J498" s="270" t="str">
        <f>VLOOKUP(K498,'ЦСР 2017'!$A$1:$C$485,2,0)</f>
        <v>Расходы на выплаты по оплате труда работников органов местного самоуправления города Ставрополя</v>
      </c>
      <c r="K498" s="5" t="str">
        <f t="shared" si="17"/>
        <v>78 1 00 10020</v>
      </c>
      <c r="O498" s="7"/>
    </row>
    <row r="499" spans="1:15">
      <c r="A499" s="28">
        <v>78</v>
      </c>
      <c r="B499" s="28" t="s">
        <v>15</v>
      </c>
      <c r="C499" s="30" t="s">
        <v>12</v>
      </c>
      <c r="D499" s="59">
        <v>20050</v>
      </c>
      <c r="E499" s="270" t="s">
        <v>666</v>
      </c>
      <c r="F499" s="28"/>
      <c r="G499" s="28"/>
      <c r="H499" s="30"/>
      <c r="I499" s="59"/>
      <c r="J499" s="29" t="s">
        <v>1837</v>
      </c>
      <c r="K499" s="5" t="str">
        <f t="shared" si="17"/>
        <v xml:space="preserve">   </v>
      </c>
      <c r="O499" s="7"/>
    </row>
    <row r="500" spans="1:15" ht="45">
      <c r="A500" s="23">
        <v>80</v>
      </c>
      <c r="B500" s="23">
        <v>0</v>
      </c>
      <c r="C500" s="9" t="s">
        <v>12</v>
      </c>
      <c r="D500" s="9" t="s">
        <v>13</v>
      </c>
      <c r="E500" s="136" t="s">
        <v>1123</v>
      </c>
      <c r="F500" s="23">
        <v>80</v>
      </c>
      <c r="G500" s="23">
        <v>0</v>
      </c>
      <c r="H500" s="9" t="s">
        <v>12</v>
      </c>
      <c r="I500" s="9" t="s">
        <v>13</v>
      </c>
      <c r="J500" s="136" t="str">
        <f>VLOOKUP(K500,'ЦСР 2017'!$A$1:$C$485,2,0)</f>
        <v>Обеспечение деятельности администрации Ленинского района города Ставрополя</v>
      </c>
      <c r="K500" s="5" t="str">
        <f t="shared" ref="K500:K550" si="18">CONCATENATE(F500," ",G500," ",H500," ",I500)</f>
        <v>80 0 00 00000</v>
      </c>
      <c r="O500" s="7"/>
    </row>
    <row r="501" spans="1:15" ht="37.5">
      <c r="A501" s="24">
        <v>80</v>
      </c>
      <c r="B501" s="24" t="s">
        <v>15</v>
      </c>
      <c r="C501" s="25" t="s">
        <v>12</v>
      </c>
      <c r="D501" s="25" t="s">
        <v>13</v>
      </c>
      <c r="E501" s="223" t="s">
        <v>1126</v>
      </c>
      <c r="F501" s="24">
        <v>80</v>
      </c>
      <c r="G501" s="24" t="s">
        <v>15</v>
      </c>
      <c r="H501" s="25" t="s">
        <v>12</v>
      </c>
      <c r="I501" s="25" t="s">
        <v>13</v>
      </c>
      <c r="J501" s="223" t="str">
        <f>VLOOKUP(K501,'ЦСР 2017'!$A$1:$C$485,2,0)</f>
        <v>Непрограммные расходы в рамках обеспечения деятельности администрации Ленинского района города Ставрополя</v>
      </c>
      <c r="K501" s="5" t="str">
        <f t="shared" si="18"/>
        <v>80 1 00 00000</v>
      </c>
      <c r="O501" s="7"/>
    </row>
    <row r="502" spans="1:15" ht="37.5">
      <c r="A502" s="28">
        <v>80</v>
      </c>
      <c r="B502" s="28" t="s">
        <v>15</v>
      </c>
      <c r="C502" s="30" t="s">
        <v>12</v>
      </c>
      <c r="D502" s="59">
        <v>10010</v>
      </c>
      <c r="E502" s="270" t="s">
        <v>942</v>
      </c>
      <c r="F502" s="28">
        <v>80</v>
      </c>
      <c r="G502" s="28" t="s">
        <v>15</v>
      </c>
      <c r="H502" s="30" t="s">
        <v>12</v>
      </c>
      <c r="I502" s="59">
        <v>10010</v>
      </c>
      <c r="J502" s="270" t="str">
        <f>VLOOKUP(K502,'ЦСР 2017'!$A$1:$C$485,2,0)</f>
        <v>Расходы на обеспечение функций органов местного самоуправления города Ставрополя</v>
      </c>
      <c r="K502" s="5" t="str">
        <f t="shared" si="18"/>
        <v>80 1 00 10010</v>
      </c>
      <c r="O502" s="7"/>
    </row>
    <row r="503" spans="1:15" ht="37.5">
      <c r="A503" s="28">
        <v>80</v>
      </c>
      <c r="B503" s="28" t="s">
        <v>15</v>
      </c>
      <c r="C503" s="30" t="s">
        <v>12</v>
      </c>
      <c r="D503" s="59">
        <v>10020</v>
      </c>
      <c r="E503" s="270" t="s">
        <v>945</v>
      </c>
      <c r="F503" s="28">
        <v>80</v>
      </c>
      <c r="G503" s="28" t="s">
        <v>15</v>
      </c>
      <c r="H503" s="30" t="s">
        <v>12</v>
      </c>
      <c r="I503" s="59">
        <v>10020</v>
      </c>
      <c r="J503" s="270" t="str">
        <f>VLOOKUP(K503,'ЦСР 2017'!$A$1:$C$485,2,0)</f>
        <v>Расходы на выплаты по оплате труда работников органов местного самоуправления города Ставрополя</v>
      </c>
      <c r="K503" s="5" t="str">
        <f t="shared" si="18"/>
        <v>80 1 00 10020</v>
      </c>
      <c r="O503" s="7"/>
    </row>
    <row r="504" spans="1:15">
      <c r="A504" s="28">
        <v>80</v>
      </c>
      <c r="B504" s="28" t="s">
        <v>15</v>
      </c>
      <c r="C504" s="30" t="s">
        <v>12</v>
      </c>
      <c r="D504" s="59">
        <v>20050</v>
      </c>
      <c r="E504" s="270" t="s">
        <v>666</v>
      </c>
      <c r="F504" s="84"/>
      <c r="G504" s="84"/>
      <c r="H504" s="301"/>
      <c r="I504" s="305"/>
      <c r="J504" s="29" t="s">
        <v>1837</v>
      </c>
      <c r="K504" s="5" t="str">
        <f t="shared" si="18"/>
        <v xml:space="preserve">   </v>
      </c>
      <c r="O504" s="7"/>
    </row>
    <row r="505" spans="1:15" ht="56.25">
      <c r="A505" s="28">
        <v>80</v>
      </c>
      <c r="B505" s="28" t="s">
        <v>15</v>
      </c>
      <c r="C505" s="30" t="s">
        <v>12</v>
      </c>
      <c r="D505" s="59">
        <v>76200</v>
      </c>
      <c r="E505" s="270" t="s">
        <v>1482</v>
      </c>
      <c r="F505" s="28">
        <v>80</v>
      </c>
      <c r="G505" s="28" t="s">
        <v>15</v>
      </c>
      <c r="H505" s="30" t="s">
        <v>12</v>
      </c>
      <c r="I505" s="59">
        <v>76200</v>
      </c>
      <c r="J505" s="270" t="str">
        <f>VLOOKUP(K505,'ЦСР 2017'!$A$1:$C$485,2,0)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K505" s="5" t="str">
        <f t="shared" si="18"/>
        <v>80 1 00 76200</v>
      </c>
      <c r="O505" s="7"/>
    </row>
    <row r="506" spans="1:15" s="49" customFormat="1" ht="56.25">
      <c r="A506" s="28">
        <v>80</v>
      </c>
      <c r="B506" s="28" t="s">
        <v>15</v>
      </c>
      <c r="C506" s="30" t="s">
        <v>12</v>
      </c>
      <c r="D506" s="59">
        <v>76360</v>
      </c>
      <c r="E506" s="270" t="s">
        <v>1493</v>
      </c>
      <c r="F506" s="28">
        <v>80</v>
      </c>
      <c r="G506" s="28" t="s">
        <v>15</v>
      </c>
      <c r="H506" s="30" t="s">
        <v>12</v>
      </c>
      <c r="I506" s="59">
        <v>76360</v>
      </c>
      <c r="J506" s="270" t="str">
        <f>VLOOKUP(K506,'ЦСР 2017'!$A$1:$C$485,2,0)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K506" s="5" t="str">
        <f t="shared" si="18"/>
        <v>80 1 00 76360</v>
      </c>
      <c r="L506" s="252"/>
      <c r="M506" s="5"/>
      <c r="N506" s="6"/>
      <c r="O506" s="7"/>
    </row>
    <row r="507" spans="1:15" s="49" customFormat="1" ht="45">
      <c r="A507" s="23">
        <v>81</v>
      </c>
      <c r="B507" s="23">
        <v>0</v>
      </c>
      <c r="C507" s="9" t="s">
        <v>12</v>
      </c>
      <c r="D507" s="9" t="s">
        <v>13</v>
      </c>
      <c r="E507" s="136" t="s">
        <v>1142</v>
      </c>
      <c r="F507" s="23">
        <v>81</v>
      </c>
      <c r="G507" s="23">
        <v>0</v>
      </c>
      <c r="H507" s="9" t="s">
        <v>12</v>
      </c>
      <c r="I507" s="9" t="s">
        <v>13</v>
      </c>
      <c r="J507" s="136" t="str">
        <f>VLOOKUP(K507,'ЦСР 2017'!$A$1:$C$485,2,0)</f>
        <v>Обеспечение деятельности администрации Октябрьского района города Ставрополя</v>
      </c>
      <c r="K507" s="5" t="str">
        <f t="shared" si="18"/>
        <v>81 0 00 00000</v>
      </c>
      <c r="L507" s="252"/>
      <c r="M507" s="5"/>
      <c r="N507" s="6"/>
      <c r="O507" s="7"/>
    </row>
    <row r="508" spans="1:15" s="49" customFormat="1" ht="37.5">
      <c r="A508" s="24">
        <v>81</v>
      </c>
      <c r="B508" s="24" t="s">
        <v>15</v>
      </c>
      <c r="C508" s="25" t="s">
        <v>12</v>
      </c>
      <c r="D508" s="25" t="s">
        <v>13</v>
      </c>
      <c r="E508" s="223" t="s">
        <v>1145</v>
      </c>
      <c r="F508" s="24">
        <v>81</v>
      </c>
      <c r="G508" s="24" t="s">
        <v>15</v>
      </c>
      <c r="H508" s="25" t="s">
        <v>12</v>
      </c>
      <c r="I508" s="25" t="s">
        <v>13</v>
      </c>
      <c r="J508" s="223" t="str">
        <f>VLOOKUP(K508,'ЦСР 2017'!$A$1:$C$485,2,0)</f>
        <v>Непрограммные расходы в рамках обеспечения деятельности администрации Октябрьского района города Ставрополя</v>
      </c>
      <c r="K508" s="5" t="str">
        <f t="shared" si="18"/>
        <v>81 1 00 00000</v>
      </c>
      <c r="L508" s="252"/>
      <c r="M508" s="5"/>
      <c r="N508" s="6"/>
      <c r="O508" s="7"/>
    </row>
    <row r="509" spans="1:15" s="49" customFormat="1" ht="37.5">
      <c r="A509" s="28">
        <v>81</v>
      </c>
      <c r="B509" s="28" t="s">
        <v>15</v>
      </c>
      <c r="C509" s="30" t="s">
        <v>12</v>
      </c>
      <c r="D509" s="59">
        <v>10010</v>
      </c>
      <c r="E509" s="270" t="s">
        <v>942</v>
      </c>
      <c r="F509" s="28">
        <v>81</v>
      </c>
      <c r="G509" s="28" t="s">
        <v>15</v>
      </c>
      <c r="H509" s="30" t="s">
        <v>12</v>
      </c>
      <c r="I509" s="59">
        <v>10010</v>
      </c>
      <c r="J509" s="270" t="str">
        <f>VLOOKUP(K509,'ЦСР 2017'!$A$1:$C$485,2,0)</f>
        <v>Расходы на обеспечение функций органов местного самоуправления города Ставрополя</v>
      </c>
      <c r="K509" s="5" t="str">
        <f t="shared" si="18"/>
        <v>81 1 00 10010</v>
      </c>
      <c r="L509" s="252"/>
      <c r="M509" s="5"/>
      <c r="N509" s="6"/>
      <c r="O509" s="7"/>
    </row>
    <row r="510" spans="1:15" s="49" customFormat="1" ht="37.5">
      <c r="A510" s="28">
        <v>81</v>
      </c>
      <c r="B510" s="28" t="s">
        <v>15</v>
      </c>
      <c r="C510" s="30" t="s">
        <v>12</v>
      </c>
      <c r="D510" s="59">
        <v>10020</v>
      </c>
      <c r="E510" s="270" t="s">
        <v>945</v>
      </c>
      <c r="F510" s="28">
        <v>81</v>
      </c>
      <c r="G510" s="28" t="s">
        <v>15</v>
      </c>
      <c r="H510" s="30" t="s">
        <v>12</v>
      </c>
      <c r="I510" s="59">
        <v>10020</v>
      </c>
      <c r="J510" s="270" t="str">
        <f>VLOOKUP(K510,'ЦСР 2017'!$A$1:$C$485,2,0)</f>
        <v>Расходы на выплаты по оплате труда работников органов местного самоуправления города Ставрополя</v>
      </c>
      <c r="K510" s="5" t="str">
        <f t="shared" si="18"/>
        <v>81 1 00 10020</v>
      </c>
      <c r="L510" s="252"/>
      <c r="M510" s="5"/>
      <c r="N510" s="6"/>
      <c r="O510" s="7"/>
    </row>
    <row r="511" spans="1:15" s="49" customFormat="1">
      <c r="A511" s="28">
        <v>81</v>
      </c>
      <c r="B511" s="28" t="s">
        <v>15</v>
      </c>
      <c r="C511" s="30" t="s">
        <v>12</v>
      </c>
      <c r="D511" s="59">
        <v>20050</v>
      </c>
      <c r="E511" s="270" t="s">
        <v>666</v>
      </c>
      <c r="F511" s="84"/>
      <c r="G511" s="84"/>
      <c r="H511" s="301"/>
      <c r="I511" s="305"/>
      <c r="J511" s="29" t="s">
        <v>1837</v>
      </c>
      <c r="K511" s="5" t="str">
        <f t="shared" si="18"/>
        <v xml:space="preserve">   </v>
      </c>
      <c r="L511" s="252"/>
      <c r="M511" s="5"/>
      <c r="N511" s="6"/>
      <c r="O511" s="7"/>
    </row>
    <row r="512" spans="1:15" s="49" customFormat="1" ht="56.25">
      <c r="A512" s="28">
        <v>81</v>
      </c>
      <c r="B512" s="28" t="s">
        <v>15</v>
      </c>
      <c r="C512" s="30" t="s">
        <v>12</v>
      </c>
      <c r="D512" s="59">
        <v>76200</v>
      </c>
      <c r="E512" s="270" t="s">
        <v>1482</v>
      </c>
      <c r="F512" s="28">
        <v>81</v>
      </c>
      <c r="G512" s="28" t="s">
        <v>15</v>
      </c>
      <c r="H512" s="30" t="s">
        <v>12</v>
      </c>
      <c r="I512" s="59">
        <v>76200</v>
      </c>
      <c r="J512" s="270" t="str">
        <f>VLOOKUP(K512,'ЦСР 2017'!$A$1:$C$485,2,0)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K512" s="5" t="str">
        <f t="shared" si="18"/>
        <v>81 1 00 76200</v>
      </c>
      <c r="L512" s="252"/>
      <c r="M512" s="5"/>
      <c r="N512" s="6"/>
      <c r="O512" s="7"/>
    </row>
    <row r="513" spans="1:15" s="49" customFormat="1" ht="56.25">
      <c r="A513" s="28">
        <v>81</v>
      </c>
      <c r="B513" s="28" t="s">
        <v>15</v>
      </c>
      <c r="C513" s="30" t="s">
        <v>12</v>
      </c>
      <c r="D513" s="59">
        <v>76360</v>
      </c>
      <c r="E513" s="270" t="s">
        <v>1493</v>
      </c>
      <c r="F513" s="28">
        <v>81</v>
      </c>
      <c r="G513" s="28" t="s">
        <v>15</v>
      </c>
      <c r="H513" s="30" t="s">
        <v>12</v>
      </c>
      <c r="I513" s="59">
        <v>76360</v>
      </c>
      <c r="J513" s="270" t="str">
        <f>VLOOKUP(K513,'ЦСР 2017'!$A$1:$C$485,2,0)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K513" s="5" t="str">
        <f t="shared" si="18"/>
        <v>81 1 00 76360</v>
      </c>
      <c r="L513" s="252"/>
      <c r="M513" s="5"/>
      <c r="N513" s="6"/>
      <c r="O513" s="7"/>
    </row>
    <row r="514" spans="1:15" s="49" customFormat="1" ht="37.5">
      <c r="A514" s="28">
        <v>81</v>
      </c>
      <c r="B514" s="28" t="s">
        <v>15</v>
      </c>
      <c r="C514" s="30" t="s">
        <v>12</v>
      </c>
      <c r="D514" s="59">
        <v>77250</v>
      </c>
      <c r="E514" s="190" t="s">
        <v>1232</v>
      </c>
      <c r="F514" s="84"/>
      <c r="G514" s="84"/>
      <c r="H514" s="301"/>
      <c r="I514" s="305"/>
      <c r="J514" s="29" t="s">
        <v>1837</v>
      </c>
      <c r="K514" s="5" t="str">
        <f t="shared" si="18"/>
        <v xml:space="preserve">   </v>
      </c>
      <c r="L514" s="252"/>
      <c r="M514" s="5"/>
      <c r="N514" s="6"/>
      <c r="O514" s="7"/>
    </row>
    <row r="515" spans="1:15" s="49" customFormat="1" ht="45">
      <c r="A515" s="23">
        <v>82</v>
      </c>
      <c r="B515" s="23">
        <v>0</v>
      </c>
      <c r="C515" s="9" t="s">
        <v>12</v>
      </c>
      <c r="D515" s="9" t="s">
        <v>13</v>
      </c>
      <c r="E515" s="136" t="s">
        <v>1156</v>
      </c>
      <c r="F515" s="23">
        <v>82</v>
      </c>
      <c r="G515" s="23">
        <v>0</v>
      </c>
      <c r="H515" s="9" t="s">
        <v>12</v>
      </c>
      <c r="I515" s="9" t="s">
        <v>13</v>
      </c>
      <c r="J515" s="136" t="str">
        <f>VLOOKUP(K515,'ЦСР 2017'!$A$1:$C$485,2,0)</f>
        <v>Обеспечение деятельности администрации Промышленного района города Ставрополя</v>
      </c>
      <c r="K515" s="5" t="str">
        <f t="shared" si="18"/>
        <v>82 0 00 00000</v>
      </c>
      <c r="L515" s="252"/>
      <c r="M515" s="5"/>
      <c r="N515" s="6"/>
      <c r="O515" s="7"/>
    </row>
    <row r="516" spans="1:15" s="49" customFormat="1" ht="37.5">
      <c r="A516" s="24">
        <v>82</v>
      </c>
      <c r="B516" s="24" t="s">
        <v>15</v>
      </c>
      <c r="C516" s="25" t="s">
        <v>12</v>
      </c>
      <c r="D516" s="25" t="s">
        <v>13</v>
      </c>
      <c r="E516" s="223" t="s">
        <v>1159</v>
      </c>
      <c r="F516" s="24">
        <v>82</v>
      </c>
      <c r="G516" s="24" t="s">
        <v>15</v>
      </c>
      <c r="H516" s="25" t="s">
        <v>12</v>
      </c>
      <c r="I516" s="25" t="s">
        <v>13</v>
      </c>
      <c r="J516" s="223" t="str">
        <f>VLOOKUP(K516,'ЦСР 2017'!$A$1:$C$485,2,0)</f>
        <v>Непрограммные расходы в рамках обеспечения деятельности администрации Промышленного района города Ставрополя</v>
      </c>
      <c r="K516" s="5" t="str">
        <f t="shared" si="18"/>
        <v>82 1 00 00000</v>
      </c>
      <c r="L516" s="252"/>
      <c r="M516" s="5"/>
      <c r="N516" s="6"/>
      <c r="O516" s="7"/>
    </row>
    <row r="517" spans="1:15" ht="37.5">
      <c r="A517" s="28">
        <v>82</v>
      </c>
      <c r="B517" s="28" t="s">
        <v>15</v>
      </c>
      <c r="C517" s="30" t="s">
        <v>12</v>
      </c>
      <c r="D517" s="59">
        <v>10010</v>
      </c>
      <c r="E517" s="270" t="s">
        <v>942</v>
      </c>
      <c r="F517" s="28">
        <v>82</v>
      </c>
      <c r="G517" s="28" t="s">
        <v>15</v>
      </c>
      <c r="H517" s="30" t="s">
        <v>12</v>
      </c>
      <c r="I517" s="59">
        <v>10010</v>
      </c>
      <c r="J517" s="270" t="str">
        <f>VLOOKUP(K517,'ЦСР 2017'!$A$1:$C$485,2,0)</f>
        <v>Расходы на обеспечение функций органов местного самоуправления города Ставрополя</v>
      </c>
      <c r="K517" s="5" t="str">
        <f t="shared" si="18"/>
        <v>82 1 00 10010</v>
      </c>
      <c r="O517" s="7"/>
    </row>
    <row r="518" spans="1:15" ht="37.5">
      <c r="A518" s="28">
        <v>82</v>
      </c>
      <c r="B518" s="28" t="s">
        <v>15</v>
      </c>
      <c r="C518" s="30" t="s">
        <v>12</v>
      </c>
      <c r="D518" s="59">
        <v>10020</v>
      </c>
      <c r="E518" s="270" t="s">
        <v>945</v>
      </c>
      <c r="F518" s="28">
        <v>82</v>
      </c>
      <c r="G518" s="28" t="s">
        <v>15</v>
      </c>
      <c r="H518" s="30" t="s">
        <v>12</v>
      </c>
      <c r="I518" s="59">
        <v>10020</v>
      </c>
      <c r="J518" s="270" t="str">
        <f>VLOOKUP(K518,'ЦСР 2017'!$A$1:$C$485,2,0)</f>
        <v>Расходы на выплаты по оплате труда работников органов местного самоуправления города Ставрополя</v>
      </c>
      <c r="K518" s="5" t="str">
        <f t="shared" si="18"/>
        <v>82 1 00 10020</v>
      </c>
      <c r="O518" s="7"/>
    </row>
    <row r="519" spans="1:15">
      <c r="A519" s="28">
        <v>82</v>
      </c>
      <c r="B519" s="28" t="s">
        <v>15</v>
      </c>
      <c r="C519" s="30" t="s">
        <v>12</v>
      </c>
      <c r="D519" s="59">
        <v>20050</v>
      </c>
      <c r="E519" s="270" t="s">
        <v>666</v>
      </c>
      <c r="F519" s="28">
        <v>82</v>
      </c>
      <c r="G519" s="28" t="s">
        <v>15</v>
      </c>
      <c r="H519" s="30" t="s">
        <v>12</v>
      </c>
      <c r="I519" s="59">
        <v>20050</v>
      </c>
      <c r="J519" s="270" t="str">
        <f>VLOOKUP(K519,'ЦСР 2017'!$A$1:$C$485,2,0)</f>
        <v>Расходы на выплаты на основании исполнительных листов судебных органов</v>
      </c>
      <c r="K519" s="5" t="str">
        <f t="shared" si="18"/>
        <v>82 1 00 20050</v>
      </c>
      <c r="O519" s="7"/>
    </row>
    <row r="520" spans="1:15" ht="56.25">
      <c r="A520" s="28">
        <v>82</v>
      </c>
      <c r="B520" s="28" t="s">
        <v>15</v>
      </c>
      <c r="C520" s="30" t="s">
        <v>12</v>
      </c>
      <c r="D520" s="59">
        <v>76200</v>
      </c>
      <c r="E520" s="270" t="s">
        <v>1482</v>
      </c>
      <c r="F520" s="28">
        <v>82</v>
      </c>
      <c r="G520" s="28" t="s">
        <v>15</v>
      </c>
      <c r="H520" s="30" t="s">
        <v>12</v>
      </c>
      <c r="I520" s="59">
        <v>76200</v>
      </c>
      <c r="J520" s="270" t="str">
        <f>VLOOKUP(K520,'ЦСР 2017'!$A$1:$C$485,2,0)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K520" s="5" t="str">
        <f t="shared" si="18"/>
        <v>82 1 00 76200</v>
      </c>
      <c r="O520" s="7"/>
    </row>
    <row r="521" spans="1:15" s="4" customFormat="1" ht="56.25">
      <c r="A521" s="28">
        <v>82</v>
      </c>
      <c r="B521" s="28" t="s">
        <v>15</v>
      </c>
      <c r="C521" s="30" t="s">
        <v>12</v>
      </c>
      <c r="D521" s="59">
        <v>76360</v>
      </c>
      <c r="E521" s="270" t="s">
        <v>1493</v>
      </c>
      <c r="F521" s="28">
        <v>82</v>
      </c>
      <c r="G521" s="28" t="s">
        <v>15</v>
      </c>
      <c r="H521" s="30" t="s">
        <v>12</v>
      </c>
      <c r="I521" s="59">
        <v>76360</v>
      </c>
      <c r="J521" s="270" t="str">
        <f>VLOOKUP(K521,'ЦСР 2017'!$A$1:$C$485,2,0)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K521" s="5" t="str">
        <f t="shared" si="18"/>
        <v>82 1 00 76360</v>
      </c>
      <c r="L521" s="252"/>
      <c r="M521" s="5"/>
      <c r="N521" s="6"/>
      <c r="O521" s="7"/>
    </row>
    <row r="522" spans="1:15" s="4" customFormat="1" ht="45">
      <c r="A522" s="23">
        <v>83</v>
      </c>
      <c r="B522" s="23">
        <v>0</v>
      </c>
      <c r="C522" s="9" t="s">
        <v>12</v>
      </c>
      <c r="D522" s="9" t="s">
        <v>13</v>
      </c>
      <c r="E522" s="136" t="s">
        <v>1175</v>
      </c>
      <c r="F522" s="23">
        <v>83</v>
      </c>
      <c r="G522" s="23">
        <v>0</v>
      </c>
      <c r="H522" s="9" t="s">
        <v>12</v>
      </c>
      <c r="I522" s="9" t="s">
        <v>13</v>
      </c>
      <c r="J522" s="136" t="str">
        <f>VLOOKUP(K522,'ЦСР 2017'!$A$1:$C$485,2,0)</f>
        <v>Обеспечение деятельности комитета городского хозяйства администрации города Ставрополя</v>
      </c>
      <c r="K522" s="5" t="str">
        <f t="shared" si="18"/>
        <v>83 0 00 00000</v>
      </c>
      <c r="L522" s="252"/>
      <c r="M522" s="5"/>
      <c r="N522" s="6"/>
      <c r="O522" s="7"/>
    </row>
    <row r="523" spans="1:15" s="4" customFormat="1" ht="37.5">
      <c r="A523" s="24">
        <v>83</v>
      </c>
      <c r="B523" s="24" t="s">
        <v>15</v>
      </c>
      <c r="C523" s="25" t="s">
        <v>12</v>
      </c>
      <c r="D523" s="25" t="s">
        <v>13</v>
      </c>
      <c r="E523" s="223" t="s">
        <v>1178</v>
      </c>
      <c r="F523" s="24">
        <v>83</v>
      </c>
      <c r="G523" s="24" t="s">
        <v>15</v>
      </c>
      <c r="H523" s="25" t="s">
        <v>12</v>
      </c>
      <c r="I523" s="25" t="s">
        <v>13</v>
      </c>
      <c r="J523" s="223" t="str">
        <f>VLOOKUP(K523,'ЦСР 2017'!$A$1:$C$485,2,0)</f>
        <v>Непрограммные расходы в рамках обеспечения деятельности комитета городского хозяйства администрации города Ставрополя</v>
      </c>
      <c r="K523" s="5" t="str">
        <f t="shared" si="18"/>
        <v>83 1 00 00000</v>
      </c>
      <c r="L523" s="252"/>
      <c r="M523" s="5"/>
      <c r="N523" s="6"/>
      <c r="O523" s="7"/>
    </row>
    <row r="524" spans="1:15" s="4" customFormat="1" ht="37.15" customHeight="1">
      <c r="A524" s="28">
        <v>83</v>
      </c>
      <c r="B524" s="28" t="s">
        <v>15</v>
      </c>
      <c r="C524" s="30" t="s">
        <v>12</v>
      </c>
      <c r="D524" s="59">
        <v>10010</v>
      </c>
      <c r="E524" s="270" t="s">
        <v>942</v>
      </c>
      <c r="F524" s="28">
        <v>83</v>
      </c>
      <c r="G524" s="28" t="s">
        <v>15</v>
      </c>
      <c r="H524" s="30" t="s">
        <v>12</v>
      </c>
      <c r="I524" s="59">
        <v>10010</v>
      </c>
      <c r="J524" s="270" t="str">
        <f>VLOOKUP(K524,'ЦСР 2017'!$A$1:$C$485,2,0)</f>
        <v>Расходы на обеспечение функций органов местного самоуправления города Ставрополя</v>
      </c>
      <c r="K524" s="5" t="str">
        <f t="shared" si="18"/>
        <v>83 1 00 10010</v>
      </c>
      <c r="L524" s="252"/>
      <c r="M524" s="5"/>
      <c r="N524" s="6"/>
      <c r="O524" s="7"/>
    </row>
    <row r="525" spans="1:15" s="4" customFormat="1" ht="37.5">
      <c r="A525" s="28">
        <v>83</v>
      </c>
      <c r="B525" s="28" t="s">
        <v>15</v>
      </c>
      <c r="C525" s="30" t="s">
        <v>12</v>
      </c>
      <c r="D525" s="59">
        <v>10020</v>
      </c>
      <c r="E525" s="270" t="s">
        <v>945</v>
      </c>
      <c r="F525" s="28">
        <v>83</v>
      </c>
      <c r="G525" s="28" t="s">
        <v>15</v>
      </c>
      <c r="H525" s="30" t="s">
        <v>12</v>
      </c>
      <c r="I525" s="59">
        <v>10020</v>
      </c>
      <c r="J525" s="270" t="str">
        <f>VLOOKUP(K525,'ЦСР 2017'!$A$1:$C$485,2,0)</f>
        <v>Расходы на выплаты по оплате труда работников органов местного самоуправления города Ставрополя</v>
      </c>
      <c r="K525" s="5" t="str">
        <f t="shared" si="18"/>
        <v>83 1 00 10020</v>
      </c>
      <c r="L525" s="252"/>
      <c r="M525" s="5"/>
      <c r="N525" s="6"/>
      <c r="O525" s="7"/>
    </row>
    <row r="526" spans="1:15" s="4" customFormat="1">
      <c r="A526" s="28" t="s">
        <v>1184</v>
      </c>
      <c r="B526" s="28" t="s">
        <v>15</v>
      </c>
      <c r="C526" s="30" t="s">
        <v>12</v>
      </c>
      <c r="D526" s="59">
        <v>20050</v>
      </c>
      <c r="E526" s="270" t="s">
        <v>666</v>
      </c>
      <c r="F526" s="28" t="s">
        <v>1184</v>
      </c>
      <c r="G526" s="28" t="s">
        <v>15</v>
      </c>
      <c r="H526" s="30" t="s">
        <v>12</v>
      </c>
      <c r="I526" s="59">
        <v>20050</v>
      </c>
      <c r="J526" s="270" t="str">
        <f>VLOOKUP(K526,'ЦСР 2017'!$A$1:$C$485,2,0)</f>
        <v>Расходы на выплаты на основании исполнительных листов судебных органов</v>
      </c>
      <c r="K526" s="5" t="str">
        <f t="shared" si="18"/>
        <v>83 1 00 20050</v>
      </c>
      <c r="L526" s="252"/>
      <c r="M526" s="5"/>
      <c r="N526" s="6"/>
      <c r="O526" s="7"/>
    </row>
    <row r="527" spans="1:15" s="4" customFormat="1">
      <c r="A527" s="28" t="s">
        <v>1184</v>
      </c>
      <c r="B527" s="28" t="s">
        <v>15</v>
      </c>
      <c r="C527" s="30" t="s">
        <v>12</v>
      </c>
      <c r="D527" s="59">
        <v>21040</v>
      </c>
      <c r="E527" s="270" t="s">
        <v>1500</v>
      </c>
      <c r="F527" s="28" t="s">
        <v>1184</v>
      </c>
      <c r="G527" s="28" t="s">
        <v>15</v>
      </c>
      <c r="H527" s="30" t="s">
        <v>12</v>
      </c>
      <c r="I527" s="59">
        <v>21040</v>
      </c>
      <c r="J527" s="270" t="str">
        <f>VLOOKUP(K527,'ЦСР 2017'!$A$1:$C$485,2,0)</f>
        <v>Расходы на уплату административного штрафа</v>
      </c>
      <c r="K527" s="5" t="str">
        <f t="shared" si="18"/>
        <v>83 1 00 21040</v>
      </c>
      <c r="L527" s="252"/>
      <c r="M527" s="5"/>
      <c r="N527" s="6"/>
      <c r="O527" s="7"/>
    </row>
    <row r="528" spans="1:15" s="4" customFormat="1">
      <c r="A528" s="24">
        <v>83</v>
      </c>
      <c r="B528" s="24" t="s">
        <v>94</v>
      </c>
      <c r="C528" s="25" t="s">
        <v>12</v>
      </c>
      <c r="D528" s="25" t="s">
        <v>13</v>
      </c>
      <c r="E528" s="223" t="s">
        <v>1023</v>
      </c>
      <c r="F528" s="24">
        <v>83</v>
      </c>
      <c r="G528" s="24" t="s">
        <v>94</v>
      </c>
      <c r="H528" s="25" t="s">
        <v>12</v>
      </c>
      <c r="I528" s="25" t="s">
        <v>13</v>
      </c>
      <c r="J528" s="223" t="str">
        <f>VLOOKUP(K528,'ЦСР 2017'!$A$1:$C$485,2,0)</f>
        <v>Расходы, предусмотренные на иные цели</v>
      </c>
      <c r="K528" s="5" t="str">
        <f t="shared" si="18"/>
        <v>83 2 00 00000</v>
      </c>
      <c r="L528" s="252"/>
      <c r="M528" s="5"/>
      <c r="N528" s="6"/>
      <c r="O528" s="7"/>
    </row>
    <row r="529" spans="1:15" s="4" customFormat="1">
      <c r="A529" s="28" t="s">
        <v>1184</v>
      </c>
      <c r="B529" s="28" t="s">
        <v>94</v>
      </c>
      <c r="C529" s="30" t="s">
        <v>12</v>
      </c>
      <c r="D529" s="59" t="s">
        <v>379</v>
      </c>
      <c r="E529" s="270" t="s">
        <v>378</v>
      </c>
      <c r="F529" s="28" t="s">
        <v>1184</v>
      </c>
      <c r="G529" s="28" t="s">
        <v>94</v>
      </c>
      <c r="H529" s="30" t="s">
        <v>12</v>
      </c>
      <c r="I529" s="59" t="s">
        <v>379</v>
      </c>
      <c r="J529" s="270" t="str">
        <f>VLOOKUP(K529,'ЦСР 2017'!$A$1:$C$485,2,0)</f>
        <v>Расходы на мероприятия в области жилищного хозяйства</v>
      </c>
      <c r="K529" s="5" t="str">
        <f t="shared" si="18"/>
        <v>83 2 00 20200</v>
      </c>
      <c r="L529" s="252"/>
      <c r="M529" s="5"/>
      <c r="N529" s="6"/>
      <c r="O529" s="7"/>
    </row>
    <row r="530" spans="1:15" s="4" customFormat="1" ht="75">
      <c r="A530" s="14" t="s">
        <v>1184</v>
      </c>
      <c r="B530" s="14" t="s">
        <v>94</v>
      </c>
      <c r="C530" s="256" t="s">
        <v>12</v>
      </c>
      <c r="D530" s="17" t="s">
        <v>1597</v>
      </c>
      <c r="E530" s="262" t="s">
        <v>1502</v>
      </c>
      <c r="F530" s="69"/>
      <c r="G530" s="69"/>
      <c r="H530" s="73"/>
      <c r="I530" s="74"/>
      <c r="J530" s="18" t="s">
        <v>1837</v>
      </c>
      <c r="K530" s="5" t="str">
        <f t="shared" si="18"/>
        <v xml:space="preserve">   </v>
      </c>
      <c r="L530" s="252"/>
      <c r="M530" s="5"/>
      <c r="N530" s="6"/>
      <c r="O530" s="7"/>
    </row>
    <row r="531" spans="1:15" s="4" customFormat="1" ht="75">
      <c r="A531" s="14" t="s">
        <v>1184</v>
      </c>
      <c r="B531" s="14" t="s">
        <v>94</v>
      </c>
      <c r="C531" s="256" t="s">
        <v>12</v>
      </c>
      <c r="D531" s="17" t="s">
        <v>1598</v>
      </c>
      <c r="E531" s="262" t="s">
        <v>1504</v>
      </c>
      <c r="F531" s="69"/>
      <c r="G531" s="69"/>
      <c r="H531" s="73"/>
      <c r="I531" s="74"/>
      <c r="J531" s="18" t="s">
        <v>1837</v>
      </c>
      <c r="K531" s="5" t="str">
        <f t="shared" si="18"/>
        <v xml:space="preserve">   </v>
      </c>
      <c r="L531" s="252"/>
      <c r="M531" s="5"/>
      <c r="N531" s="6"/>
      <c r="O531" s="7"/>
    </row>
    <row r="532" spans="1:15" s="4" customFormat="1" ht="56.25">
      <c r="A532" s="28" t="s">
        <v>1184</v>
      </c>
      <c r="B532" s="28" t="s">
        <v>94</v>
      </c>
      <c r="C532" s="30" t="s">
        <v>12</v>
      </c>
      <c r="D532" s="59">
        <v>20950</v>
      </c>
      <c r="E532" s="270" t="s">
        <v>1191</v>
      </c>
      <c r="F532" s="28" t="s">
        <v>1184</v>
      </c>
      <c r="G532" s="28" t="s">
        <v>94</v>
      </c>
      <c r="H532" s="30" t="s">
        <v>12</v>
      </c>
      <c r="I532" s="59">
        <v>20950</v>
      </c>
      <c r="J532" s="270" t="str">
        <f>VLOOKUP(K532,'ЦСР 2017'!$A$1:$C$485,2,0)</f>
        <v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</v>
      </c>
      <c r="K532" s="5" t="str">
        <f t="shared" si="18"/>
        <v>83 2 00 20950</v>
      </c>
      <c r="L532" s="252"/>
      <c r="M532" s="5"/>
      <c r="N532" s="6"/>
      <c r="O532" s="7"/>
    </row>
    <row r="533" spans="1:15" s="4" customFormat="1" ht="93.75">
      <c r="A533" s="28" t="s">
        <v>1184</v>
      </c>
      <c r="B533" s="28" t="s">
        <v>94</v>
      </c>
      <c r="C533" s="28" t="s">
        <v>12</v>
      </c>
      <c r="D533" s="28" t="s">
        <v>1867</v>
      </c>
      <c r="E533" s="270" t="s">
        <v>1604</v>
      </c>
      <c r="F533" s="28" t="s">
        <v>1184</v>
      </c>
      <c r="G533" s="28" t="s">
        <v>94</v>
      </c>
      <c r="H533" s="30" t="s">
        <v>12</v>
      </c>
      <c r="I533" s="59">
        <v>21120</v>
      </c>
      <c r="J533" s="270" t="str">
        <f>VLOOKUP(K533,'ЦСР 2017'!$A$1:$C$485,2,0)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v>
      </c>
      <c r="K533" s="5" t="str">
        <f t="shared" si="18"/>
        <v>83 2 00 21120</v>
      </c>
      <c r="L533" s="252"/>
      <c r="M533" s="5"/>
      <c r="N533" s="6"/>
      <c r="O533" s="7"/>
    </row>
    <row r="534" spans="1:15" s="4" customFormat="1" ht="45">
      <c r="A534" s="23">
        <v>84</v>
      </c>
      <c r="B534" s="23">
        <v>0</v>
      </c>
      <c r="C534" s="9" t="s">
        <v>12</v>
      </c>
      <c r="D534" s="9" t="s">
        <v>13</v>
      </c>
      <c r="E534" s="136" t="s">
        <v>1195</v>
      </c>
      <c r="F534" s="23">
        <v>84</v>
      </c>
      <c r="G534" s="23">
        <v>0</v>
      </c>
      <c r="H534" s="9" t="s">
        <v>12</v>
      </c>
      <c r="I534" s="9" t="s">
        <v>13</v>
      </c>
      <c r="J534" s="136" t="str">
        <f>VLOOKUP(K534,'ЦСР 2017'!$A$1:$C$485,2,0)</f>
        <v xml:space="preserve">Обеспечение деятельности комитета градостроительства администрации города Ставрополя </v>
      </c>
      <c r="K534" s="5" t="str">
        <f t="shared" si="18"/>
        <v>84 0 00 00000</v>
      </c>
      <c r="L534" s="252"/>
      <c r="M534" s="5"/>
      <c r="N534" s="6"/>
      <c r="O534" s="7"/>
    </row>
    <row r="535" spans="1:15" s="4" customFormat="1" ht="37.5">
      <c r="A535" s="24">
        <v>84</v>
      </c>
      <c r="B535" s="24" t="s">
        <v>15</v>
      </c>
      <c r="C535" s="25" t="s">
        <v>12</v>
      </c>
      <c r="D535" s="25" t="s">
        <v>13</v>
      </c>
      <c r="E535" s="223" t="s">
        <v>1198</v>
      </c>
      <c r="F535" s="24">
        <v>84</v>
      </c>
      <c r="G535" s="24" t="s">
        <v>15</v>
      </c>
      <c r="H535" s="25" t="s">
        <v>12</v>
      </c>
      <c r="I535" s="25" t="s">
        <v>13</v>
      </c>
      <c r="J535" s="223" t="str">
        <f>VLOOKUP(K535,'ЦСР 2017'!$A$1:$C$485,2,0)</f>
        <v xml:space="preserve">Непрограммные расходы в рамках обеспечения деятельности комитета градостроительства администрации города Ставрополя </v>
      </c>
      <c r="K535" s="5" t="str">
        <f t="shared" si="18"/>
        <v>84 1 00 00000</v>
      </c>
      <c r="L535" s="252"/>
      <c r="M535" s="5"/>
      <c r="N535" s="6"/>
      <c r="O535" s="7"/>
    </row>
    <row r="536" spans="1:15" s="4" customFormat="1" ht="37.5">
      <c r="A536" s="28">
        <v>84</v>
      </c>
      <c r="B536" s="28" t="s">
        <v>15</v>
      </c>
      <c r="C536" s="30" t="s">
        <v>12</v>
      </c>
      <c r="D536" s="59">
        <v>10010</v>
      </c>
      <c r="E536" s="270" t="s">
        <v>942</v>
      </c>
      <c r="F536" s="28">
        <v>84</v>
      </c>
      <c r="G536" s="28" t="s">
        <v>15</v>
      </c>
      <c r="H536" s="30" t="s">
        <v>12</v>
      </c>
      <c r="I536" s="59">
        <v>10010</v>
      </c>
      <c r="J536" s="270" t="str">
        <f>VLOOKUP(K536,'ЦСР 2017'!$A$1:$C$485,2,0)</f>
        <v>Расходы на обеспечение функций органов местного самоуправления города Ставрополя</v>
      </c>
      <c r="K536" s="5" t="str">
        <f t="shared" si="18"/>
        <v>84 1 00 10010</v>
      </c>
      <c r="L536" s="252"/>
      <c r="M536" s="5"/>
      <c r="N536" s="6"/>
      <c r="O536" s="7"/>
    </row>
    <row r="537" spans="1:15" s="4" customFormat="1" ht="37.5">
      <c r="A537" s="28">
        <v>84</v>
      </c>
      <c r="B537" s="28" t="s">
        <v>15</v>
      </c>
      <c r="C537" s="30" t="s">
        <v>12</v>
      </c>
      <c r="D537" s="59">
        <v>10020</v>
      </c>
      <c r="E537" s="270" t="s">
        <v>945</v>
      </c>
      <c r="F537" s="28">
        <v>84</v>
      </c>
      <c r="G537" s="28" t="s">
        <v>15</v>
      </c>
      <c r="H537" s="30" t="s">
        <v>12</v>
      </c>
      <c r="I537" s="59">
        <v>10020</v>
      </c>
      <c r="J537" s="270" t="str">
        <f>VLOOKUP(K537,'ЦСР 2017'!$A$1:$C$485,2,0)</f>
        <v>Расходы на выплаты по оплате труда работников органов местного самоуправления города Ставрополя</v>
      </c>
      <c r="K537" s="5" t="str">
        <f t="shared" si="18"/>
        <v>84 1 00 10020</v>
      </c>
      <c r="L537" s="252"/>
      <c r="M537" s="5"/>
      <c r="N537" s="6"/>
      <c r="O537" s="7"/>
    </row>
    <row r="538" spans="1:15" s="4" customFormat="1">
      <c r="A538" s="28">
        <v>84</v>
      </c>
      <c r="B538" s="28" t="s">
        <v>15</v>
      </c>
      <c r="C538" s="30" t="s">
        <v>12</v>
      </c>
      <c r="D538" s="59">
        <v>20050</v>
      </c>
      <c r="E538" s="270" t="s">
        <v>666</v>
      </c>
      <c r="F538" s="28">
        <v>84</v>
      </c>
      <c r="G538" s="28" t="s">
        <v>15</v>
      </c>
      <c r="H538" s="30" t="s">
        <v>12</v>
      </c>
      <c r="I538" s="59">
        <v>20050</v>
      </c>
      <c r="J538" s="270" t="str">
        <f>VLOOKUP(K538,'ЦСР 2017'!$A$1:$C$485,2,0)</f>
        <v>Расходы на выплаты на основании исполнительных листов судебных органов</v>
      </c>
      <c r="K538" s="5" t="str">
        <f t="shared" si="18"/>
        <v>84 1 00 20050</v>
      </c>
      <c r="L538" s="252"/>
      <c r="M538" s="5"/>
      <c r="N538" s="6"/>
      <c r="O538" s="7"/>
    </row>
    <row r="539" spans="1:15" s="4" customFormat="1">
      <c r="A539" s="24">
        <v>84</v>
      </c>
      <c r="B539" s="24" t="s">
        <v>94</v>
      </c>
      <c r="C539" s="25" t="s">
        <v>12</v>
      </c>
      <c r="D539" s="25" t="s">
        <v>13</v>
      </c>
      <c r="E539" s="223" t="s">
        <v>1023</v>
      </c>
      <c r="F539" s="24">
        <v>84</v>
      </c>
      <c r="G539" s="24" t="s">
        <v>94</v>
      </c>
      <c r="H539" s="25" t="s">
        <v>12</v>
      </c>
      <c r="I539" s="25" t="s">
        <v>13</v>
      </c>
      <c r="J539" s="223" t="str">
        <f>VLOOKUP(K539,'ЦСР 2017'!$A$1:$C$485,2,0)</f>
        <v>Расходы, предусмотренные на иные цели</v>
      </c>
      <c r="K539" s="5" t="str">
        <f t="shared" si="18"/>
        <v>84 2 00 00000</v>
      </c>
      <c r="L539" s="252"/>
      <c r="M539" s="5"/>
      <c r="N539" s="6"/>
      <c r="O539" s="7"/>
    </row>
    <row r="540" spans="1:15" s="4" customFormat="1" ht="37.5">
      <c r="A540" s="28">
        <v>84</v>
      </c>
      <c r="B540" s="28" t="s">
        <v>15</v>
      </c>
      <c r="C540" s="30" t="s">
        <v>12</v>
      </c>
      <c r="D540" s="59">
        <v>20740</v>
      </c>
      <c r="E540" s="270" t="s">
        <v>1206</v>
      </c>
      <c r="F540" s="28">
        <v>84</v>
      </c>
      <c r="G540" s="28" t="s">
        <v>94</v>
      </c>
      <c r="H540" s="30" t="s">
        <v>12</v>
      </c>
      <c r="I540" s="59">
        <v>20740</v>
      </c>
      <c r="J540" s="270" t="str">
        <f>VLOOKUP(K540,'ЦСР 2017'!$A$1:$C$485,2,0)</f>
        <v>Расходы на судебные издержки комитета градостроительства администрации города Ставрополя по искам о сносе самовольных построек</v>
      </c>
      <c r="K540" s="5" t="str">
        <f t="shared" ref="K540" si="19">CONCATENATE(F540," ",G540," ",H540," ",I540)</f>
        <v>84 2 00 20740</v>
      </c>
      <c r="L540" s="252"/>
      <c r="M540" s="5"/>
      <c r="N540" s="6"/>
      <c r="O540" s="7"/>
    </row>
    <row r="541" spans="1:15" s="4" customFormat="1" ht="37.5">
      <c r="A541" s="28">
        <v>84</v>
      </c>
      <c r="B541" s="28" t="s">
        <v>94</v>
      </c>
      <c r="C541" s="30" t="s">
        <v>12</v>
      </c>
      <c r="D541" s="59">
        <v>21100</v>
      </c>
      <c r="E541" s="270" t="s">
        <v>1513</v>
      </c>
      <c r="F541" s="28">
        <v>84</v>
      </c>
      <c r="G541" s="28" t="s">
        <v>94</v>
      </c>
      <c r="H541" s="30" t="s">
        <v>12</v>
      </c>
      <c r="I541" s="59">
        <v>21100</v>
      </c>
      <c r="J541" s="270" t="str">
        <f>VLOOKUP(K541,'ЦСР 2017'!$A$1:$C$485,2,0)</f>
        <v xml:space="preserve">Расходы на демонтаж, хранение или уничтожение рекламных конструкций за счет средств местного бюджета </v>
      </c>
      <c r="K541" s="5" t="str">
        <f t="shared" si="18"/>
        <v>84 2 00 21100</v>
      </c>
      <c r="L541" s="252"/>
      <c r="M541" s="5"/>
      <c r="N541" s="6"/>
      <c r="O541" s="7"/>
    </row>
    <row r="542" spans="1:15" s="4" customFormat="1" ht="37.5">
      <c r="A542" s="28">
        <v>84</v>
      </c>
      <c r="B542" s="28" t="s">
        <v>94</v>
      </c>
      <c r="C542" s="30" t="s">
        <v>12</v>
      </c>
      <c r="D542" s="59">
        <v>21210</v>
      </c>
      <c r="E542" s="270" t="s">
        <v>1514</v>
      </c>
      <c r="F542" s="28">
        <v>84</v>
      </c>
      <c r="G542" s="28" t="s">
        <v>94</v>
      </c>
      <c r="H542" s="30" t="s">
        <v>12</v>
      </c>
      <c r="I542" s="59">
        <v>21210</v>
      </c>
      <c r="J542" s="270" t="str">
        <f>VLOOKUP(K542,'ЦСР 2017'!$A$1:$C$485,2,0)</f>
        <v>Снос самовольных построек, хранение имущества, находившегося в самовольных постройках</v>
      </c>
      <c r="K542" s="5" t="str">
        <f t="shared" si="18"/>
        <v>84 2 00 21210</v>
      </c>
      <c r="L542" s="252"/>
      <c r="M542" s="5"/>
      <c r="N542" s="6"/>
      <c r="O542" s="7"/>
    </row>
    <row r="543" spans="1:15" s="4" customFormat="1" ht="93.75">
      <c r="A543" s="28"/>
      <c r="B543" s="28"/>
      <c r="C543" s="30"/>
      <c r="D543" s="59"/>
      <c r="E543" s="270" t="s">
        <v>1554</v>
      </c>
      <c r="F543" s="28" t="s">
        <v>1605</v>
      </c>
      <c r="G543" s="28" t="s">
        <v>94</v>
      </c>
      <c r="H543" s="30" t="s">
        <v>12</v>
      </c>
      <c r="I543" s="59">
        <v>21330</v>
      </c>
      <c r="J543" s="270" t="str">
        <f>VLOOKUP(K543,'ЦСР 2017'!$A$1:$C$485,2,0)</f>
        <v>Cудебные расходы по вопросам, связанным с реализацией полномочий администрации города Ставрополя при принятии решения о признании помещения жилым помещением, жилого помещения пригодным (непригодным) для проживания, а также многоквартирного дома аварийным и подлежащим сносу или реконструкции</v>
      </c>
      <c r="K543" s="5" t="str">
        <f t="shared" si="18"/>
        <v>84 2 00 21330</v>
      </c>
      <c r="L543" s="252"/>
      <c r="M543" s="5"/>
      <c r="N543" s="6"/>
      <c r="O543" s="7"/>
    </row>
    <row r="544" spans="1:15" s="4" customFormat="1" ht="67.5">
      <c r="A544" s="23">
        <v>85</v>
      </c>
      <c r="B544" s="23">
        <v>0</v>
      </c>
      <c r="C544" s="9" t="s">
        <v>12</v>
      </c>
      <c r="D544" s="9" t="s">
        <v>13</v>
      </c>
      <c r="E544" s="136" t="s">
        <v>1219</v>
      </c>
      <c r="F544" s="23">
        <v>85</v>
      </c>
      <c r="G544" s="23">
        <v>0</v>
      </c>
      <c r="H544" s="9" t="s">
        <v>12</v>
      </c>
      <c r="I544" s="9" t="s">
        <v>13</v>
      </c>
      <c r="J544" s="136" t="str">
        <f>VLOOKUP(K544,'ЦСР 2017'!$A$1:$C$485,2,0)</f>
        <v>Обеспечение деятельности комитета по делам гражданской обороны и чрезвычайным ситуациям администрации города Ставрополя</v>
      </c>
      <c r="K544" s="5" t="str">
        <f t="shared" si="18"/>
        <v>85 0 00 00000</v>
      </c>
      <c r="L544" s="252"/>
      <c r="M544" s="5"/>
      <c r="N544" s="6"/>
      <c r="O544" s="7"/>
    </row>
    <row r="545" spans="1:15" s="4" customFormat="1" ht="56.25">
      <c r="A545" s="24">
        <v>85</v>
      </c>
      <c r="B545" s="24" t="s">
        <v>15</v>
      </c>
      <c r="C545" s="25" t="s">
        <v>12</v>
      </c>
      <c r="D545" s="25" t="s">
        <v>13</v>
      </c>
      <c r="E545" s="223" t="s">
        <v>1222</v>
      </c>
      <c r="F545" s="24">
        <v>85</v>
      </c>
      <c r="G545" s="24" t="s">
        <v>15</v>
      </c>
      <c r="H545" s="25" t="s">
        <v>12</v>
      </c>
      <c r="I545" s="25" t="s">
        <v>13</v>
      </c>
      <c r="J545" s="223" t="str">
        <f>VLOOKUP(K545,'ЦСР 2017'!$A$1:$C$485,2,0)</f>
        <v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v>
      </c>
      <c r="K545" s="5" t="str">
        <f t="shared" si="18"/>
        <v>85 1 00 00000</v>
      </c>
      <c r="L545" s="252"/>
      <c r="M545" s="5"/>
      <c r="N545" s="6"/>
      <c r="O545" s="7"/>
    </row>
    <row r="546" spans="1:15" s="4" customFormat="1" ht="37.5">
      <c r="A546" s="28">
        <v>85</v>
      </c>
      <c r="B546" s="28" t="s">
        <v>15</v>
      </c>
      <c r="C546" s="30" t="s">
        <v>12</v>
      </c>
      <c r="D546" s="59">
        <v>10010</v>
      </c>
      <c r="E546" s="270" t="s">
        <v>942</v>
      </c>
      <c r="F546" s="28">
        <v>85</v>
      </c>
      <c r="G546" s="28" t="s">
        <v>15</v>
      </c>
      <c r="H546" s="30" t="s">
        <v>12</v>
      </c>
      <c r="I546" s="59">
        <v>10010</v>
      </c>
      <c r="J546" s="270" t="str">
        <f>VLOOKUP(K546,'ЦСР 2017'!$A$1:$C$485,2,0)</f>
        <v>Расходы на обеспечение функций органов местного самоуправления города Ставрополя</v>
      </c>
      <c r="K546" s="5" t="str">
        <f t="shared" si="18"/>
        <v>85 1 00 10010</v>
      </c>
      <c r="L546" s="252"/>
      <c r="M546" s="5"/>
      <c r="N546" s="6"/>
      <c r="O546" s="7"/>
    </row>
    <row r="547" spans="1:15" s="4" customFormat="1" ht="37.5">
      <c r="A547" s="28">
        <v>85</v>
      </c>
      <c r="B547" s="28" t="s">
        <v>15</v>
      </c>
      <c r="C547" s="30" t="s">
        <v>12</v>
      </c>
      <c r="D547" s="59">
        <v>10020</v>
      </c>
      <c r="E547" s="270" t="s">
        <v>945</v>
      </c>
      <c r="F547" s="28">
        <v>85</v>
      </c>
      <c r="G547" s="28" t="s">
        <v>15</v>
      </c>
      <c r="H547" s="30" t="s">
        <v>12</v>
      </c>
      <c r="I547" s="59">
        <v>10020</v>
      </c>
      <c r="J547" s="270" t="str">
        <f>VLOOKUP(K547,'ЦСР 2017'!$A$1:$C$485,2,0)</f>
        <v>Расходы на выплаты по оплате труда работников органов местного самоуправления города Ставрополя</v>
      </c>
      <c r="K547" s="5" t="str">
        <f t="shared" si="18"/>
        <v>85 1 00 10020</v>
      </c>
      <c r="L547" s="252"/>
      <c r="M547" s="5"/>
      <c r="N547" s="6"/>
      <c r="O547" s="7"/>
    </row>
    <row r="548" spans="1:15" s="4" customFormat="1" ht="45">
      <c r="A548" s="23" t="s">
        <v>1599</v>
      </c>
      <c r="B548" s="23" t="s">
        <v>8</v>
      </c>
      <c r="C548" s="9" t="s">
        <v>12</v>
      </c>
      <c r="D548" s="9" t="s">
        <v>13</v>
      </c>
      <c r="E548" s="136" t="s">
        <v>1515</v>
      </c>
      <c r="F548" s="23" t="s">
        <v>1599</v>
      </c>
      <c r="G548" s="23" t="s">
        <v>8</v>
      </c>
      <c r="H548" s="9" t="s">
        <v>12</v>
      </c>
      <c r="I548" s="9" t="s">
        <v>13</v>
      </c>
      <c r="J548" s="136" t="str">
        <f>VLOOKUP(K548,'ЦСР 2017'!$A$1:$C$485,2,0)</f>
        <v>Обеспечение деятельности контрольно-счетной
палаты города Ставрополя</v>
      </c>
      <c r="K548" s="5" t="str">
        <f t="shared" si="18"/>
        <v>86 0 00 00000</v>
      </c>
      <c r="L548" s="252"/>
      <c r="M548" s="5"/>
      <c r="N548" s="6"/>
      <c r="O548" s="7"/>
    </row>
    <row r="549" spans="1:15" s="4" customFormat="1" ht="37.5">
      <c r="A549" s="24" t="s">
        <v>1599</v>
      </c>
      <c r="B549" s="24" t="s">
        <v>15</v>
      </c>
      <c r="C549" s="25" t="s">
        <v>12</v>
      </c>
      <c r="D549" s="25" t="s">
        <v>13</v>
      </c>
      <c r="E549" s="223" t="s">
        <v>1517</v>
      </c>
      <c r="F549" s="24" t="s">
        <v>1599</v>
      </c>
      <c r="G549" s="24" t="s">
        <v>15</v>
      </c>
      <c r="H549" s="25" t="s">
        <v>12</v>
      </c>
      <c r="I549" s="25" t="s">
        <v>13</v>
      </c>
      <c r="J549" s="223" t="str">
        <f>VLOOKUP(K549,'ЦСР 2017'!$A$1:$C$485,2,0)</f>
        <v>Непрограммные расходы в рамках обеспечения деятельности контрольно-счетной палаты города Ставрополя</v>
      </c>
      <c r="K549" s="5" t="str">
        <f t="shared" si="18"/>
        <v>86 1 00 00000</v>
      </c>
      <c r="L549" s="252"/>
      <c r="M549" s="5"/>
      <c r="N549" s="6"/>
      <c r="O549" s="7"/>
    </row>
    <row r="550" spans="1:15" s="4" customFormat="1" ht="37.5">
      <c r="A550" s="28" t="s">
        <v>1599</v>
      </c>
      <c r="B550" s="28" t="s">
        <v>15</v>
      </c>
      <c r="C550" s="30" t="s">
        <v>12</v>
      </c>
      <c r="D550" s="59">
        <v>10010</v>
      </c>
      <c r="E550" s="190" t="s">
        <v>942</v>
      </c>
      <c r="F550" s="28" t="s">
        <v>1599</v>
      </c>
      <c r="G550" s="28" t="s">
        <v>15</v>
      </c>
      <c r="H550" s="30" t="s">
        <v>12</v>
      </c>
      <c r="I550" s="59">
        <v>10010</v>
      </c>
      <c r="J550" s="190" t="str">
        <f>VLOOKUP(K550,'ЦСР 2017'!$A$1:$C$485,2,0)</f>
        <v>Расходы на обеспечение функций органов местного самоуправления города Ставрополя</v>
      </c>
      <c r="K550" s="5" t="str">
        <f t="shared" si="18"/>
        <v>86 1 00 10010</v>
      </c>
      <c r="L550" s="252"/>
      <c r="M550" s="5"/>
      <c r="N550" s="6"/>
      <c r="O550" s="7"/>
    </row>
    <row r="551" spans="1:15" s="4" customFormat="1" ht="37.5">
      <c r="A551" s="28" t="s">
        <v>1599</v>
      </c>
      <c r="B551" s="28" t="s">
        <v>15</v>
      </c>
      <c r="C551" s="30" t="s">
        <v>12</v>
      </c>
      <c r="D551" s="59">
        <v>10020</v>
      </c>
      <c r="E551" s="190" t="s">
        <v>945</v>
      </c>
      <c r="F551" s="28" t="s">
        <v>1599</v>
      </c>
      <c r="G551" s="28" t="s">
        <v>15</v>
      </c>
      <c r="H551" s="30" t="s">
        <v>12</v>
      </c>
      <c r="I551" s="59">
        <v>10020</v>
      </c>
      <c r="J551" s="190" t="str">
        <f>VLOOKUP(K551,'ЦСР 2017'!$A$1:$C$485,2,0)</f>
        <v>Расходы на выплаты по оплате труда работников органов местного самоуправления города Ставрополя</v>
      </c>
      <c r="K551" s="5" t="str">
        <f t="shared" ref="K551:K584" si="20">CONCATENATE(F551," ",G551," ",H551," ",I551)</f>
        <v>86 1 00 10020</v>
      </c>
      <c r="L551" s="252"/>
      <c r="M551" s="5"/>
      <c r="N551" s="6"/>
      <c r="O551" s="7"/>
    </row>
    <row r="552" spans="1:15" s="4" customFormat="1" ht="67.5">
      <c r="A552" s="23" t="s">
        <v>1600</v>
      </c>
      <c r="B552" s="23" t="s">
        <v>8</v>
      </c>
      <c r="C552" s="9" t="s">
        <v>12</v>
      </c>
      <c r="D552" s="9" t="s">
        <v>13</v>
      </c>
      <c r="E552" s="136" t="s">
        <v>1521</v>
      </c>
      <c r="F552" s="23" t="s">
        <v>1600</v>
      </c>
      <c r="G552" s="23" t="s">
        <v>8</v>
      </c>
      <c r="H552" s="9" t="s">
        <v>12</v>
      </c>
      <c r="I552" s="9" t="s">
        <v>13</v>
      </c>
      <c r="J552" s="136" t="str">
        <f>VLOOKUP(K552,'ЦСР 2017'!$A$1:$C$485,2,0)</f>
        <v>Реализация иных функций Ставропольской городской Думы, администрации города Ставрополя, ее отраслевых (функциональных) и территориальных органов</v>
      </c>
      <c r="K552" s="5" t="str">
        <f t="shared" si="20"/>
        <v>98 0 00 00000</v>
      </c>
      <c r="L552" s="252"/>
      <c r="M552" s="5"/>
      <c r="N552" s="6"/>
      <c r="O552" s="7"/>
    </row>
    <row r="553" spans="1:15" s="4" customFormat="1">
      <c r="A553" s="24" t="s">
        <v>1600</v>
      </c>
      <c r="B553" s="24" t="s">
        <v>15</v>
      </c>
      <c r="C553" s="25" t="s">
        <v>12</v>
      </c>
      <c r="D553" s="25" t="s">
        <v>13</v>
      </c>
      <c r="E553" s="232" t="s">
        <v>1523</v>
      </c>
      <c r="F553" s="24" t="s">
        <v>1600</v>
      </c>
      <c r="G553" s="24" t="s">
        <v>15</v>
      </c>
      <c r="H553" s="25" t="s">
        <v>12</v>
      </c>
      <c r="I553" s="25" t="s">
        <v>13</v>
      </c>
      <c r="J553" s="232" t="str">
        <f>VLOOKUP(K553,'ЦСР 2017'!$A$1:$C$485,2,0)</f>
        <v>Иные непрограммные мероприятия</v>
      </c>
      <c r="K553" s="5" t="str">
        <f t="shared" si="20"/>
        <v>98 1 00 00000</v>
      </c>
      <c r="L553" s="252"/>
      <c r="M553" s="5"/>
      <c r="N553" s="6"/>
      <c r="O553" s="7"/>
    </row>
    <row r="554" spans="1:15" s="4" customFormat="1" ht="37.5">
      <c r="A554" s="28" t="s">
        <v>1600</v>
      </c>
      <c r="B554" s="28" t="s">
        <v>15</v>
      </c>
      <c r="C554" s="30" t="s">
        <v>12</v>
      </c>
      <c r="D554" s="59">
        <v>10050</v>
      </c>
      <c r="E554" s="271" t="s">
        <v>1525</v>
      </c>
      <c r="F554" s="28" t="s">
        <v>1600</v>
      </c>
      <c r="G554" s="28" t="s">
        <v>15</v>
      </c>
      <c r="H554" s="30" t="s">
        <v>12</v>
      </c>
      <c r="I554" s="59">
        <v>10050</v>
      </c>
      <c r="J554" s="271" t="str">
        <f>VLOOKUP(K554,'ЦСР 2017'!$A$1:$C$485,2,0)</f>
        <v>Поощрение муниципального служащего в связи с выходом на страховую пенсию по старости (инвалидности)</v>
      </c>
      <c r="K554" s="5" t="str">
        <f t="shared" si="20"/>
        <v>98 1 00 10050</v>
      </c>
      <c r="L554" s="252"/>
      <c r="M554" s="5"/>
      <c r="N554" s="6"/>
      <c r="O554" s="7"/>
    </row>
    <row r="555" spans="1:15" s="4" customFormat="1">
      <c r="A555" s="28" t="s">
        <v>1600</v>
      </c>
      <c r="B555" s="28" t="s">
        <v>15</v>
      </c>
      <c r="C555" s="30" t="s">
        <v>12</v>
      </c>
      <c r="D555" s="59">
        <v>20110</v>
      </c>
      <c r="E555" s="271" t="s">
        <v>1086</v>
      </c>
      <c r="F555" s="28" t="s">
        <v>1600</v>
      </c>
      <c r="G555" s="28" t="s">
        <v>15</v>
      </c>
      <c r="H555" s="30" t="s">
        <v>12</v>
      </c>
      <c r="I555" s="59">
        <v>20110</v>
      </c>
      <c r="J555" s="271" t="str">
        <f>VLOOKUP(K555,'ЦСР 2017'!$A$1:$C$485,2,0)</f>
        <v>Расходы на реализацию проекта «Здоровые города» в городе Ставрополе</v>
      </c>
      <c r="K555" s="5" t="str">
        <f t="shared" si="20"/>
        <v>98 1 00 20110</v>
      </c>
      <c r="L555" s="252"/>
      <c r="M555" s="5"/>
      <c r="N555" s="6"/>
      <c r="O555" s="7"/>
    </row>
    <row r="556" spans="1:15" s="4" customFormat="1" ht="112.5">
      <c r="A556" s="28" t="s">
        <v>1600</v>
      </c>
      <c r="B556" s="28" t="s">
        <v>15</v>
      </c>
      <c r="C556" s="30" t="s">
        <v>12</v>
      </c>
      <c r="D556" s="59">
        <v>20750</v>
      </c>
      <c r="E556" s="272" t="s">
        <v>1528</v>
      </c>
      <c r="F556" s="28" t="s">
        <v>1600</v>
      </c>
      <c r="G556" s="28" t="s">
        <v>15</v>
      </c>
      <c r="H556" s="30" t="s">
        <v>12</v>
      </c>
      <c r="I556" s="59">
        <v>20750</v>
      </c>
      <c r="J556" s="272" t="str">
        <f>VLOOKUP(K556,'ЦСР 2017'!$A$1:$C$485,2,0)</f>
        <v>Расходы на повышение заработной платы работников муниципальных учреждений культуры, педагогических работников муниципальных учреждений дополнительного образования детей (в сферах образования, культуры, физической культуры и спорта) в соответствии с Указом Президента Российской Федерации от 07 мая 2012 г. № 597 «О мероприятиях по реализации государственной социальной политики»</v>
      </c>
      <c r="K556" s="5" t="str">
        <f t="shared" si="20"/>
        <v>98 1 00 20750</v>
      </c>
      <c r="L556" s="252"/>
      <c r="M556" s="5"/>
      <c r="N556" s="6"/>
      <c r="O556" s="7"/>
    </row>
    <row r="557" spans="1:15" s="4" customFormat="1" ht="56.25">
      <c r="A557" s="28" t="s">
        <v>1600</v>
      </c>
      <c r="B557" s="28" t="s">
        <v>15</v>
      </c>
      <c r="C557" s="30" t="s">
        <v>12</v>
      </c>
      <c r="D557" s="59">
        <v>51200</v>
      </c>
      <c r="E557" s="271" t="s">
        <v>1532</v>
      </c>
      <c r="F557" s="28" t="s">
        <v>1600</v>
      </c>
      <c r="G557" s="28" t="s">
        <v>15</v>
      </c>
      <c r="H557" s="30" t="s">
        <v>12</v>
      </c>
      <c r="I557" s="59">
        <v>51200</v>
      </c>
      <c r="J557" s="271" t="str">
        <f>VLOOKUP(K557,'ЦСР 2017'!$A$1:$C$485,2,0)</f>
        <v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K557" s="5" t="str">
        <f t="shared" si="20"/>
        <v>98 1 00 51200</v>
      </c>
      <c r="L557" s="252"/>
      <c r="M557" s="5"/>
      <c r="N557" s="6"/>
      <c r="O557" s="7"/>
    </row>
    <row r="558" spans="1:15" s="4" customFormat="1" ht="56.25">
      <c r="A558" s="28" t="s">
        <v>1600</v>
      </c>
      <c r="B558" s="28" t="s">
        <v>15</v>
      </c>
      <c r="C558" s="30" t="s">
        <v>12</v>
      </c>
      <c r="D558" s="59">
        <v>53910</v>
      </c>
      <c r="E558" s="271" t="s">
        <v>1534</v>
      </c>
      <c r="F558" s="84"/>
      <c r="G558" s="84"/>
      <c r="H558" s="301"/>
      <c r="I558" s="305"/>
      <c r="J558" s="29" t="s">
        <v>1837</v>
      </c>
      <c r="K558" s="5" t="str">
        <f t="shared" si="20"/>
        <v xml:space="preserve">   </v>
      </c>
      <c r="L558" s="252"/>
      <c r="M558" s="5"/>
      <c r="N558" s="6"/>
      <c r="O558" s="7"/>
    </row>
    <row r="559" spans="1:15" s="4" customFormat="1" ht="56.25">
      <c r="A559" s="24"/>
      <c r="B559" s="24"/>
      <c r="C559" s="25"/>
      <c r="D559" s="25"/>
      <c r="E559" s="232"/>
      <c r="F559" s="24" t="s">
        <v>1600</v>
      </c>
      <c r="G559" s="24" t="s">
        <v>94</v>
      </c>
      <c r="H559" s="25" t="s">
        <v>12</v>
      </c>
      <c r="I559" s="25" t="s">
        <v>13</v>
      </c>
      <c r="J559" s="232" t="str">
        <f>VLOOKUP(K559,'ЦСР 2017'!$A$1:$C$485,2,0)</f>
        <v>Расходы на исполнение обязательств в рамках реализации муниципальных программ города Ставрополя, действовавших до 01.01.2017, за счет остатков на 01.01.2017</v>
      </c>
      <c r="K559" s="5" t="str">
        <f t="shared" si="20"/>
        <v>98 2 00 00000</v>
      </c>
      <c r="L559" s="252"/>
      <c r="M559" s="5"/>
      <c r="N559" s="6"/>
      <c r="O559" s="7"/>
    </row>
    <row r="560" spans="1:15" s="4" customFormat="1" ht="37.5">
      <c r="A560" s="30" t="s">
        <v>53</v>
      </c>
      <c r="B560" s="30" t="s">
        <v>94</v>
      </c>
      <c r="C560" s="30" t="s">
        <v>37</v>
      </c>
      <c r="D560" s="30" t="s">
        <v>414</v>
      </c>
      <c r="E560" s="190" t="s">
        <v>1318</v>
      </c>
      <c r="F560" s="256" t="s">
        <v>1600</v>
      </c>
      <c r="G560" s="256" t="s">
        <v>94</v>
      </c>
      <c r="H560" s="256" t="s">
        <v>12</v>
      </c>
      <c r="I560" s="256" t="s">
        <v>414</v>
      </c>
      <c r="J560" s="272" t="str">
        <f>VLOOKUP(K560,'ЦСР 2017'!$A$1:$C$485,2,0)</f>
        <v>Расходы на ремонт автомобильных дорог общего пользования местного значения</v>
      </c>
      <c r="K560" s="5" t="str">
        <f t="shared" si="20"/>
        <v>98 2 00 20130</v>
      </c>
      <c r="L560" s="252"/>
      <c r="M560" s="5"/>
      <c r="N560" s="6"/>
    </row>
    <row r="561" spans="1:14" s="4" customFormat="1" ht="37.5">
      <c r="A561" s="28" t="s">
        <v>53</v>
      </c>
      <c r="B561" s="28" t="s">
        <v>15</v>
      </c>
      <c r="C561" s="28" t="s">
        <v>7</v>
      </c>
      <c r="D561" s="28" t="s">
        <v>374</v>
      </c>
      <c r="E561" s="233" t="s">
        <v>373</v>
      </c>
      <c r="F561" s="256" t="s">
        <v>1600</v>
      </c>
      <c r="G561" s="256" t="s">
        <v>94</v>
      </c>
      <c r="H561" s="256" t="s">
        <v>12</v>
      </c>
      <c r="I561" s="256" t="s">
        <v>374</v>
      </c>
      <c r="J561" s="272" t="str">
        <f>VLOOKUP(K561,'ЦСР 2017'!$A$1:$C$485,2,0)</f>
        <v>Расходы на проведение капитального ремонта муниципального жилищного фонда</v>
      </c>
      <c r="K561" s="5" t="str">
        <f t="shared" si="20"/>
        <v>98 2 00 20190</v>
      </c>
      <c r="L561" s="252"/>
      <c r="M561" s="5"/>
      <c r="N561" s="6"/>
    </row>
    <row r="562" spans="1:14" s="4" customFormat="1">
      <c r="A562" s="30" t="s">
        <v>53</v>
      </c>
      <c r="B562" s="30" t="s">
        <v>316</v>
      </c>
      <c r="C562" s="30" t="s">
        <v>53</v>
      </c>
      <c r="D562" s="30" t="s">
        <v>472</v>
      </c>
      <c r="E562" s="265" t="s">
        <v>471</v>
      </c>
      <c r="F562" s="256" t="s">
        <v>1600</v>
      </c>
      <c r="G562" s="256" t="s">
        <v>94</v>
      </c>
      <c r="H562" s="256" t="s">
        <v>12</v>
      </c>
      <c r="I562" s="256" t="s">
        <v>472</v>
      </c>
      <c r="J562" s="272" t="str">
        <f>VLOOKUP(K562,'ЦСР 2017'!$A$1:$C$485,2,0)</f>
        <v>Расходы на обеспечение уличного освещения территории города Ставрополя</v>
      </c>
      <c r="K562" s="5" t="str">
        <f t="shared" si="20"/>
        <v>98 2 00 20280</v>
      </c>
      <c r="L562" s="252"/>
      <c r="M562" s="5"/>
      <c r="N562" s="6"/>
    </row>
    <row r="563" spans="1:14" s="4" customFormat="1" ht="37.5">
      <c r="A563" s="30" t="s">
        <v>53</v>
      </c>
      <c r="B563" s="30" t="s">
        <v>316</v>
      </c>
      <c r="C563" s="30" t="s">
        <v>37</v>
      </c>
      <c r="D563" s="30" t="s">
        <v>463</v>
      </c>
      <c r="E563" s="190" t="s">
        <v>462</v>
      </c>
      <c r="F563" s="256" t="s">
        <v>1600</v>
      </c>
      <c r="G563" s="256" t="s">
        <v>94</v>
      </c>
      <c r="H563" s="256" t="s">
        <v>12</v>
      </c>
      <c r="I563" s="256" t="s">
        <v>463</v>
      </c>
      <c r="J563" s="272" t="str">
        <f>VLOOKUP(K563,'ЦСР 2017'!$A$1:$C$485,2,0)</f>
        <v>Расходы на проектирование, строительство и содержание муниципальных общественных кладбищ на территории города Ставрополя</v>
      </c>
      <c r="K563" s="5" t="str">
        <f t="shared" si="20"/>
        <v>98 2 00 20290</v>
      </c>
      <c r="L563" s="252"/>
      <c r="M563" s="5"/>
      <c r="N563" s="6"/>
    </row>
    <row r="564" spans="1:14" s="4" customFormat="1" ht="37.5">
      <c r="A564" s="30" t="s">
        <v>53</v>
      </c>
      <c r="B564" s="30" t="s">
        <v>316</v>
      </c>
      <c r="C564" s="30" t="s">
        <v>53</v>
      </c>
      <c r="D564" s="30" t="s">
        <v>477</v>
      </c>
      <c r="E564" s="190" t="s">
        <v>476</v>
      </c>
      <c r="F564" s="256" t="s">
        <v>1600</v>
      </c>
      <c r="G564" s="256" t="s">
        <v>94</v>
      </c>
      <c r="H564" s="256" t="s">
        <v>12</v>
      </c>
      <c r="I564" s="256" t="s">
        <v>477</v>
      </c>
      <c r="J564" s="272" t="str">
        <f>VLOOKUP(K564,'ЦСР 2017'!$A$1:$C$485,2,0)</f>
        <v>Расходы на прочие мероприятия по благоустройству территории города Ставрополя</v>
      </c>
      <c r="K564" s="5" t="str">
        <f t="shared" si="20"/>
        <v>98 2 00 20300</v>
      </c>
      <c r="L564" s="252"/>
      <c r="M564" s="5"/>
      <c r="N564" s="6"/>
    </row>
    <row r="565" spans="1:14" s="4" customFormat="1" ht="37.5">
      <c r="A565" s="256" t="s">
        <v>62</v>
      </c>
      <c r="B565" s="256" t="s">
        <v>15</v>
      </c>
      <c r="C565" s="256" t="s">
        <v>7</v>
      </c>
      <c r="D565" s="256" t="s">
        <v>503</v>
      </c>
      <c r="E565" s="190" t="s">
        <v>502</v>
      </c>
      <c r="F565" s="256" t="s">
        <v>1600</v>
      </c>
      <c r="G565" s="256" t="s">
        <v>94</v>
      </c>
      <c r="H565" s="256" t="s">
        <v>12</v>
      </c>
      <c r="I565" s="256" t="s">
        <v>503</v>
      </c>
      <c r="J565" s="272" t="str">
        <f>VLOOKUP(K565,'ЦСР 2017'!$A$1:$C$485,2,0)</f>
        <v>Расходы на подготовку документов территориального планирования города Ставрополя</v>
      </c>
      <c r="K565" s="5" t="str">
        <f t="shared" si="20"/>
        <v>98 2 00 20390</v>
      </c>
      <c r="L565" s="252"/>
      <c r="M565" s="5"/>
      <c r="N565" s="6"/>
    </row>
    <row r="566" spans="1:14" s="4" customFormat="1" ht="37.5">
      <c r="A566" s="28" t="s">
        <v>48</v>
      </c>
      <c r="B566" s="28" t="s">
        <v>336</v>
      </c>
      <c r="C566" s="28" t="s">
        <v>7</v>
      </c>
      <c r="D566" s="28">
        <v>20530</v>
      </c>
      <c r="E566" s="190" t="s">
        <v>342</v>
      </c>
      <c r="F566" s="256" t="s">
        <v>1600</v>
      </c>
      <c r="G566" s="256" t="s">
        <v>94</v>
      </c>
      <c r="H566" s="256" t="s">
        <v>12</v>
      </c>
      <c r="I566" s="256" t="s">
        <v>1877</v>
      </c>
      <c r="J566" s="272" t="str">
        <f>VLOOKUP(K566,'ЦСР 2017'!$A$1:$C$485,2,0)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K566" s="5" t="str">
        <f t="shared" si="20"/>
        <v>98 2 00 20530</v>
      </c>
      <c r="L566" s="252"/>
      <c r="M566" s="5"/>
      <c r="N566" s="6"/>
    </row>
    <row r="567" spans="1:14" s="4" customFormat="1" ht="75">
      <c r="A567" s="256" t="s">
        <v>37</v>
      </c>
      <c r="B567" s="256" t="s">
        <v>105</v>
      </c>
      <c r="C567" s="256" t="s">
        <v>7</v>
      </c>
      <c r="D567" s="256" t="s">
        <v>112</v>
      </c>
      <c r="E567" s="260" t="s">
        <v>111</v>
      </c>
      <c r="F567" s="256" t="s">
        <v>1600</v>
      </c>
      <c r="G567" s="256" t="s">
        <v>94</v>
      </c>
      <c r="H567" s="256" t="s">
        <v>12</v>
      </c>
      <c r="I567" s="256" t="s">
        <v>112</v>
      </c>
      <c r="J567" s="272" t="str">
        <f>VLOOKUP(K567,'ЦСР 2017'!$A$1:$C$485,2,0)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K567" s="5" t="str">
        <f t="shared" si="20"/>
        <v>98 2 00 20560</v>
      </c>
      <c r="L567" s="252"/>
      <c r="M567" s="5"/>
      <c r="N567" s="6"/>
    </row>
    <row r="568" spans="1:14" s="4" customFormat="1" ht="56.25">
      <c r="A568" s="30" t="s">
        <v>53</v>
      </c>
      <c r="B568" s="30" t="s">
        <v>94</v>
      </c>
      <c r="C568" s="30" t="s">
        <v>48</v>
      </c>
      <c r="D568" s="30" t="s">
        <v>445</v>
      </c>
      <c r="E568" s="190" t="s">
        <v>1333</v>
      </c>
      <c r="F568" s="256" t="s">
        <v>1600</v>
      </c>
      <c r="G568" s="256" t="s">
        <v>94</v>
      </c>
      <c r="H568" s="256" t="s">
        <v>12</v>
      </c>
      <c r="I568" s="256" t="s">
        <v>445</v>
      </c>
      <c r="J568" s="272" t="str">
        <f>VLOOKUP(K568,'ЦСР 2017'!$A$1:$C$485,2,0)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K568" s="5" t="str">
        <f t="shared" si="20"/>
        <v>98 2 00 20570</v>
      </c>
      <c r="L568" s="252"/>
      <c r="M568" s="5"/>
      <c r="N568" s="6"/>
    </row>
    <row r="569" spans="1:14" s="4" customFormat="1" ht="37.5">
      <c r="A569" s="30" t="s">
        <v>53</v>
      </c>
      <c r="B569" s="30" t="s">
        <v>316</v>
      </c>
      <c r="C569" s="30" t="s">
        <v>53</v>
      </c>
      <c r="D569" s="30" t="s">
        <v>482</v>
      </c>
      <c r="E569" s="190" t="s">
        <v>481</v>
      </c>
      <c r="F569" s="256" t="s">
        <v>1600</v>
      </c>
      <c r="G569" s="256" t="s">
        <v>94</v>
      </c>
      <c r="H569" s="256" t="s">
        <v>12</v>
      </c>
      <c r="I569" s="256" t="s">
        <v>482</v>
      </c>
      <c r="J569" s="272" t="str">
        <f>VLOOKUP(K569,'ЦСР 2017'!$A$1:$C$485,2,0)</f>
        <v>Расходы на проведение мероприятий по озеленению территории города Ставрополя</v>
      </c>
      <c r="K569" s="5" t="str">
        <f t="shared" si="20"/>
        <v>98 2 00 20780</v>
      </c>
      <c r="L569" s="252"/>
      <c r="M569" s="5"/>
      <c r="N569" s="6"/>
    </row>
    <row r="570" spans="1:14" s="4" customFormat="1" ht="75">
      <c r="A570" s="14" t="s">
        <v>1184</v>
      </c>
      <c r="B570" s="14" t="s">
        <v>94</v>
      </c>
      <c r="C570" s="256" t="s">
        <v>12</v>
      </c>
      <c r="D570" s="17">
        <v>21310</v>
      </c>
      <c r="E570" s="260" t="s">
        <v>1508</v>
      </c>
      <c r="F570" s="256" t="s">
        <v>1600</v>
      </c>
      <c r="G570" s="256" t="s">
        <v>94</v>
      </c>
      <c r="H570" s="256" t="s">
        <v>12</v>
      </c>
      <c r="I570" s="256" t="s">
        <v>1878</v>
      </c>
      <c r="J570" s="272" t="str">
        <f>VLOOKUP(K570,'ЦСР 2017'!$A$1:$C$485,2,0)</f>
        <v>Возврат средств за квартиры, приобретенные с использованием средств государственной корпорации - Фонда содействия реформированию жилищно-коммунального хозяйства по программе переселения граждан из аварийного жилищного фонда в городе Ставрополе</v>
      </c>
      <c r="K570" s="5" t="str">
        <f t="shared" si="20"/>
        <v>98 2 00 21310</v>
      </c>
      <c r="L570" s="252"/>
      <c r="M570" s="5"/>
      <c r="N570" s="6"/>
    </row>
    <row r="571" spans="1:14" s="4" customFormat="1" ht="56.25">
      <c r="A571" s="14" t="s">
        <v>1184</v>
      </c>
      <c r="B571" s="14" t="s">
        <v>94</v>
      </c>
      <c r="C571" s="256" t="s">
        <v>12</v>
      </c>
      <c r="D571" s="17">
        <v>21320</v>
      </c>
      <c r="E571" s="260" t="s">
        <v>1510</v>
      </c>
      <c r="F571" s="256" t="s">
        <v>1600</v>
      </c>
      <c r="G571" s="256" t="s">
        <v>94</v>
      </c>
      <c r="H571" s="256" t="s">
        <v>12</v>
      </c>
      <c r="I571" s="256" t="s">
        <v>1879</v>
      </c>
      <c r="J571" s="272" t="str">
        <f>VLOOKUP(K571,'ЦСР 2017'!$A$1:$C$485,2,0)</f>
        <v>Возврат средств за квартиры, приобретенные с использованием средств бюджета Ставропольского края по программе переселения граждан из аварийного жилищного фонда в городе Ставрополе</v>
      </c>
      <c r="K571" s="5" t="str">
        <f t="shared" si="20"/>
        <v>98 2 00 21320</v>
      </c>
      <c r="L571" s="252"/>
      <c r="M571" s="5"/>
      <c r="N571" s="6"/>
    </row>
    <row r="572" spans="1:14" s="4" customFormat="1" ht="36" customHeight="1">
      <c r="A572" s="14" t="s">
        <v>7</v>
      </c>
      <c r="B572" s="14" t="s">
        <v>15</v>
      </c>
      <c r="C572" s="14" t="s">
        <v>7</v>
      </c>
      <c r="D572" s="309">
        <v>11010</v>
      </c>
      <c r="E572" s="516" t="s">
        <v>34</v>
      </c>
      <c r="F572" s="482" t="s">
        <v>1600</v>
      </c>
      <c r="G572" s="482" t="s">
        <v>94</v>
      </c>
      <c r="H572" s="482" t="s">
        <v>12</v>
      </c>
      <c r="I572" s="482" t="s">
        <v>1880</v>
      </c>
      <c r="J572" s="514" t="str">
        <f>VLOOKUP(K572,'ЦСР 2017'!$A$1:$C$485,2,0)</f>
        <v>Организация ведения централизованного бюджетного (бухгалтерского) учета и формирования бюджетной (бухгалтерской) отчетности</v>
      </c>
      <c r="K572" s="5" t="str">
        <f t="shared" si="20"/>
        <v>98 2 00 21340</v>
      </c>
      <c r="L572" s="252"/>
      <c r="M572" s="5"/>
      <c r="N572" s="6"/>
    </row>
    <row r="573" spans="1:14" s="4" customFormat="1">
      <c r="A573" s="14" t="s">
        <v>7</v>
      </c>
      <c r="B573" s="14" t="s">
        <v>15</v>
      </c>
      <c r="C573" s="14" t="s">
        <v>37</v>
      </c>
      <c r="D573" s="309">
        <v>11010</v>
      </c>
      <c r="E573" s="517"/>
      <c r="F573" s="505"/>
      <c r="G573" s="505"/>
      <c r="H573" s="505"/>
      <c r="I573" s="505"/>
      <c r="J573" s="519"/>
      <c r="K573" s="5" t="str">
        <f t="shared" si="20"/>
        <v xml:space="preserve">   </v>
      </c>
      <c r="L573" s="252"/>
      <c r="M573" s="5"/>
      <c r="N573" s="6"/>
    </row>
    <row r="574" spans="1:14" s="4" customFormat="1">
      <c r="A574" s="14" t="s">
        <v>7</v>
      </c>
      <c r="B574" s="14" t="s">
        <v>15</v>
      </c>
      <c r="C574" s="14" t="s">
        <v>48</v>
      </c>
      <c r="D574" s="309">
        <v>11010</v>
      </c>
      <c r="E574" s="517"/>
      <c r="F574" s="505"/>
      <c r="G574" s="505"/>
      <c r="H574" s="505"/>
      <c r="I574" s="505"/>
      <c r="J574" s="519"/>
      <c r="K574" s="5" t="str">
        <f t="shared" si="20"/>
        <v xml:space="preserve">   </v>
      </c>
      <c r="L574" s="252"/>
      <c r="M574" s="5"/>
      <c r="N574" s="6"/>
    </row>
    <row r="575" spans="1:14" s="4" customFormat="1">
      <c r="A575" s="14" t="s">
        <v>7</v>
      </c>
      <c r="B575" s="14" t="s">
        <v>15</v>
      </c>
      <c r="C575" s="14" t="s">
        <v>53</v>
      </c>
      <c r="D575" s="309">
        <v>11010</v>
      </c>
      <c r="E575" s="517"/>
      <c r="F575" s="505"/>
      <c r="G575" s="505"/>
      <c r="H575" s="505"/>
      <c r="I575" s="505"/>
      <c r="J575" s="519"/>
      <c r="K575" s="5" t="str">
        <f t="shared" si="20"/>
        <v xml:space="preserve">   </v>
      </c>
      <c r="L575" s="252"/>
      <c r="M575" s="5"/>
      <c r="N575" s="6"/>
    </row>
    <row r="576" spans="1:14" s="4" customFormat="1">
      <c r="A576" s="14" t="s">
        <v>7</v>
      </c>
      <c r="B576" s="14" t="s">
        <v>15</v>
      </c>
      <c r="C576" s="14" t="s">
        <v>93</v>
      </c>
      <c r="D576" s="309">
        <v>11010</v>
      </c>
      <c r="E576" s="518"/>
      <c r="F576" s="483"/>
      <c r="G576" s="483"/>
      <c r="H576" s="483"/>
      <c r="I576" s="483"/>
      <c r="J576" s="515"/>
      <c r="K576" s="5" t="str">
        <f t="shared" si="20"/>
        <v xml:space="preserve">   </v>
      </c>
      <c r="L576" s="252"/>
      <c r="M576" s="5"/>
      <c r="N576" s="6"/>
    </row>
    <row r="577" spans="1:14" s="4" customFormat="1" ht="56.25">
      <c r="A577" s="14" t="s">
        <v>73</v>
      </c>
      <c r="B577" s="14" t="s">
        <v>94</v>
      </c>
      <c r="C577" s="14" t="s">
        <v>53</v>
      </c>
      <c r="D577" s="309" t="s">
        <v>101</v>
      </c>
      <c r="E577" s="310" t="s">
        <v>100</v>
      </c>
      <c r="F577" s="482" t="s">
        <v>1600</v>
      </c>
      <c r="G577" s="482" t="s">
        <v>94</v>
      </c>
      <c r="H577" s="482" t="s">
        <v>12</v>
      </c>
      <c r="I577" s="482" t="s">
        <v>101</v>
      </c>
      <c r="J577" s="514" t="str">
        <f>VLOOKUP(K577,'ЦСР 2017'!$A$1:$C$485,2,0)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K577" s="5" t="str">
        <f t="shared" si="20"/>
        <v>98 2 00 40010</v>
      </c>
      <c r="L577" s="252"/>
      <c r="M577" s="5"/>
      <c r="N577" s="6"/>
    </row>
    <row r="578" spans="1:14" s="4" customFormat="1" ht="56.25">
      <c r="A578" s="14" t="s">
        <v>93</v>
      </c>
      <c r="B578" s="14" t="s">
        <v>316</v>
      </c>
      <c r="C578" s="14" t="s">
        <v>7</v>
      </c>
      <c r="D578" s="309" t="s">
        <v>1585</v>
      </c>
      <c r="E578" s="310" t="s">
        <v>575</v>
      </c>
      <c r="F578" s="483"/>
      <c r="G578" s="483"/>
      <c r="H578" s="483"/>
      <c r="I578" s="483"/>
      <c r="J578" s="515"/>
      <c r="K578" s="5" t="str">
        <f t="shared" si="20"/>
        <v xml:space="preserve">   </v>
      </c>
      <c r="L578" s="252"/>
      <c r="M578" s="5"/>
      <c r="N578" s="6"/>
    </row>
    <row r="579" spans="1:14" s="4" customFormat="1" ht="75">
      <c r="A579" s="30" t="s">
        <v>53</v>
      </c>
      <c r="B579" s="30" t="s">
        <v>94</v>
      </c>
      <c r="C579" s="30" t="s">
        <v>37</v>
      </c>
      <c r="D579" s="30" t="s">
        <v>439</v>
      </c>
      <c r="E579" s="190" t="s">
        <v>1323</v>
      </c>
      <c r="F579" s="256" t="s">
        <v>1600</v>
      </c>
      <c r="G579" s="256" t="s">
        <v>94</v>
      </c>
      <c r="H579" s="256" t="s">
        <v>12</v>
      </c>
      <c r="I579" s="256" t="s">
        <v>439</v>
      </c>
      <c r="J579" s="272" t="str">
        <f>VLOOKUP(K579,'ЦСР 2017'!$A$1:$C$485,2,0)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K579" s="5" t="str">
        <f t="shared" si="20"/>
        <v>98 2 00 60090</v>
      </c>
      <c r="L579" s="252"/>
      <c r="M579" s="5"/>
      <c r="N579" s="6"/>
    </row>
    <row r="580" spans="1:14" s="4" customFormat="1" ht="56.25">
      <c r="A580" s="28" t="s">
        <v>48</v>
      </c>
      <c r="B580" s="28" t="s">
        <v>94</v>
      </c>
      <c r="C580" s="28" t="s">
        <v>48</v>
      </c>
      <c r="D580" s="28">
        <v>80020</v>
      </c>
      <c r="E580" s="190" t="s">
        <v>309</v>
      </c>
      <c r="F580" s="256" t="s">
        <v>1600</v>
      </c>
      <c r="G580" s="256" t="s">
        <v>94</v>
      </c>
      <c r="H580" s="256" t="s">
        <v>12</v>
      </c>
      <c r="I580" s="256" t="s">
        <v>1881</v>
      </c>
      <c r="J580" s="272" t="str">
        <f>VLOOKUP(K580,'ЦСР 2017'!$A$1:$C$485,2,0)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K580" s="5" t="str">
        <f t="shared" si="20"/>
        <v>98 2 00 80020</v>
      </c>
      <c r="L580" s="252"/>
      <c r="M580" s="5"/>
      <c r="N580" s="6"/>
    </row>
    <row r="581" spans="1:14" s="4" customFormat="1" ht="37.5">
      <c r="A581" s="28" t="s">
        <v>48</v>
      </c>
      <c r="B581" s="28" t="s">
        <v>94</v>
      </c>
      <c r="C581" s="28" t="s">
        <v>7</v>
      </c>
      <c r="D581" s="28">
        <v>80080</v>
      </c>
      <c r="E581" s="190" t="s">
        <v>254</v>
      </c>
      <c r="F581" s="256" t="s">
        <v>1600</v>
      </c>
      <c r="G581" s="256" t="s">
        <v>94</v>
      </c>
      <c r="H581" s="256" t="s">
        <v>12</v>
      </c>
      <c r="I581" s="256" t="s">
        <v>1882</v>
      </c>
      <c r="J581" s="272" t="str">
        <f>VLOOKUP(K581,'ЦСР 2017'!$A$1:$C$485,2,0)</f>
        <v>Предоставление мер социальной поддержки Почетным гражданам города Ставрополя</v>
      </c>
      <c r="K581" s="5" t="str">
        <f t="shared" si="20"/>
        <v>98 2 00 80080</v>
      </c>
      <c r="L581" s="252"/>
      <c r="M581" s="5"/>
      <c r="N581" s="6"/>
    </row>
    <row r="582" spans="1:14" s="4" customFormat="1" ht="93.75">
      <c r="A582" s="256" t="s">
        <v>7</v>
      </c>
      <c r="B582" s="256" t="s">
        <v>94</v>
      </c>
      <c r="C582" s="256" t="s">
        <v>7</v>
      </c>
      <c r="D582" s="256" t="s">
        <v>1547</v>
      </c>
      <c r="E582" s="260" t="s">
        <v>1266</v>
      </c>
      <c r="F582" s="256" t="s">
        <v>1600</v>
      </c>
      <c r="G582" s="256" t="s">
        <v>94</v>
      </c>
      <c r="H582" s="256" t="s">
        <v>12</v>
      </c>
      <c r="I582" s="256" t="s">
        <v>1547</v>
      </c>
      <c r="J582" s="272" t="str">
        <f>VLOOKUP(K582,'ЦСР 2017'!$A$1:$C$485,2,0)</f>
        <v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v>
      </c>
      <c r="K582" s="5" t="str">
        <f t="shared" si="20"/>
        <v>98 2 00 L1122</v>
      </c>
      <c r="L582" s="252"/>
      <c r="M582" s="5"/>
      <c r="N582" s="6"/>
    </row>
    <row r="583" spans="1:14" s="4" customFormat="1" ht="56.25">
      <c r="A583" s="30" t="s">
        <v>53</v>
      </c>
      <c r="B583" s="30" t="s">
        <v>94</v>
      </c>
      <c r="C583" s="30" t="s">
        <v>37</v>
      </c>
      <c r="D583" s="30" t="s">
        <v>1563</v>
      </c>
      <c r="E583" s="264" t="s">
        <v>1330</v>
      </c>
      <c r="F583" s="256" t="s">
        <v>1600</v>
      </c>
      <c r="G583" s="256" t="s">
        <v>94</v>
      </c>
      <c r="H583" s="256" t="s">
        <v>12</v>
      </c>
      <c r="I583" s="256" t="s">
        <v>1563</v>
      </c>
      <c r="J583" s="272" t="str">
        <f>VLOOKUP(K583,'ЦСР 2017'!$A$1:$C$485,2,0)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K583" s="5" t="str">
        <f t="shared" si="20"/>
        <v>98 2 00 S6470</v>
      </c>
      <c r="L583" s="252"/>
      <c r="M583" s="5"/>
      <c r="N583" s="6"/>
    </row>
    <row r="584" spans="1:14" s="4" customFormat="1" ht="37.5">
      <c r="A584" s="30" t="s">
        <v>68</v>
      </c>
      <c r="B584" s="30" t="s">
        <v>94</v>
      </c>
      <c r="C584" s="30" t="s">
        <v>7</v>
      </c>
      <c r="D584" s="30" t="s">
        <v>1574</v>
      </c>
      <c r="E584" s="260" t="s">
        <v>525</v>
      </c>
      <c r="F584" s="256" t="s">
        <v>1600</v>
      </c>
      <c r="G584" s="256" t="s">
        <v>94</v>
      </c>
      <c r="H584" s="256" t="s">
        <v>12</v>
      </c>
      <c r="I584" s="256" t="s">
        <v>1574</v>
      </c>
      <c r="J584" s="272" t="str">
        <f>VLOOKUP(K584,'ЦСР 2017'!$A$1:$C$485,2,0)</f>
        <v>Обеспечение мероприятий по переселению граждан из аварийного жилищного фонда в городе Ставрополе</v>
      </c>
      <c r="K584" s="5" t="str">
        <f t="shared" si="20"/>
        <v>98 2 00 S6910</v>
      </c>
      <c r="L584" s="252"/>
      <c r="M584" s="5"/>
      <c r="N584" s="6"/>
    </row>
    <row r="585" spans="1:14" s="4" customFormat="1">
      <c r="A585" s="69"/>
      <c r="B585" s="69"/>
      <c r="C585" s="70"/>
      <c r="D585" s="307"/>
      <c r="E585" s="304"/>
      <c r="F585" s="21"/>
      <c r="G585" s="21"/>
      <c r="H585" s="21"/>
      <c r="I585" s="21"/>
      <c r="J585" s="308"/>
      <c r="K585" s="5"/>
      <c r="L585" s="252"/>
      <c r="M585" s="5"/>
      <c r="N585" s="6"/>
    </row>
    <row r="586" spans="1:14" s="4" customFormat="1">
      <c r="A586" s="97"/>
      <c r="B586" s="97"/>
      <c r="C586" s="98"/>
      <c r="D586" s="99"/>
      <c r="E586" s="273"/>
      <c r="J586" s="252"/>
      <c r="K586" s="5"/>
      <c r="L586" s="252"/>
      <c r="M586" s="5"/>
      <c r="N586" s="6"/>
    </row>
    <row r="587" spans="1:14" s="4" customFormat="1">
      <c r="A587" s="97"/>
      <c r="B587" s="97"/>
      <c r="C587" s="98"/>
      <c r="D587" s="99"/>
      <c r="E587" s="273"/>
      <c r="J587" s="252"/>
      <c r="K587" s="5"/>
      <c r="L587" s="252"/>
      <c r="M587" s="5"/>
      <c r="N587" s="6"/>
    </row>
    <row r="588" spans="1:14" s="4" customFormat="1">
      <c r="A588" s="97"/>
      <c r="B588" s="97"/>
      <c r="C588" s="98"/>
      <c r="D588" s="99"/>
      <c r="E588" s="273"/>
      <c r="J588" s="252"/>
      <c r="K588" s="5"/>
      <c r="L588" s="252"/>
      <c r="M588" s="5"/>
      <c r="N588" s="6"/>
    </row>
    <row r="589" spans="1:14" s="4" customFormat="1">
      <c r="A589" s="97"/>
      <c r="B589" s="97"/>
      <c r="C589" s="98"/>
      <c r="D589" s="99"/>
      <c r="E589" s="273"/>
      <c r="J589" s="252"/>
      <c r="K589" s="5"/>
      <c r="L589" s="252"/>
      <c r="M589" s="5"/>
      <c r="N589" s="6"/>
    </row>
    <row r="590" spans="1:14" s="4" customFormat="1">
      <c r="A590" s="97"/>
      <c r="B590" s="97"/>
      <c r="C590" s="98"/>
      <c r="D590" s="99"/>
      <c r="E590" s="273"/>
      <c r="J590" s="252"/>
      <c r="K590" s="5"/>
      <c r="L590" s="252"/>
      <c r="M590" s="5"/>
      <c r="N590" s="6"/>
    </row>
    <row r="591" spans="1:14" s="4" customFormat="1">
      <c r="A591" s="97"/>
      <c r="B591" s="97"/>
      <c r="C591" s="98"/>
      <c r="D591" s="99"/>
      <c r="E591" s="273"/>
      <c r="J591" s="252"/>
      <c r="K591" s="5"/>
      <c r="L591" s="252"/>
      <c r="M591" s="5"/>
      <c r="N591" s="6"/>
    </row>
    <row r="592" spans="1:14" s="4" customFormat="1">
      <c r="A592" s="97"/>
      <c r="B592" s="97"/>
      <c r="C592" s="98"/>
      <c r="D592" s="99"/>
      <c r="E592" s="273"/>
      <c r="J592" s="252"/>
      <c r="K592" s="5"/>
      <c r="L592" s="252"/>
      <c r="M592" s="5"/>
      <c r="N592" s="6"/>
    </row>
    <row r="593" spans="1:14" s="4" customFormat="1">
      <c r="A593" s="97"/>
      <c r="B593" s="97"/>
      <c r="C593" s="98"/>
      <c r="D593" s="99"/>
      <c r="E593" s="273"/>
      <c r="J593" s="252"/>
      <c r="K593" s="5"/>
      <c r="L593" s="252"/>
      <c r="M593" s="5"/>
      <c r="N593" s="6"/>
    </row>
    <row r="594" spans="1:14" s="4" customFormat="1">
      <c r="A594" s="97"/>
      <c r="B594" s="97"/>
      <c r="C594" s="98"/>
      <c r="D594" s="99"/>
      <c r="E594" s="273"/>
      <c r="J594" s="252"/>
      <c r="K594" s="5"/>
      <c r="L594" s="252"/>
      <c r="M594" s="5"/>
      <c r="N594" s="6"/>
    </row>
    <row r="595" spans="1:14" s="4" customFormat="1">
      <c r="A595" s="97"/>
      <c r="B595" s="97"/>
      <c r="C595" s="98"/>
      <c r="D595" s="99"/>
      <c r="E595" s="273"/>
      <c r="J595" s="252"/>
      <c r="K595" s="5"/>
      <c r="L595" s="252"/>
      <c r="M595" s="5"/>
      <c r="N595" s="6"/>
    </row>
    <row r="596" spans="1:14" s="4" customFormat="1">
      <c r="A596" s="97"/>
      <c r="B596" s="97"/>
      <c r="C596" s="98"/>
      <c r="D596" s="99"/>
      <c r="E596" s="273"/>
      <c r="J596" s="252"/>
      <c r="K596" s="5"/>
      <c r="L596" s="252"/>
      <c r="M596" s="5"/>
      <c r="N596" s="6"/>
    </row>
    <row r="597" spans="1:14" s="4" customFormat="1">
      <c r="A597" s="97"/>
      <c r="B597" s="97"/>
      <c r="C597" s="98"/>
      <c r="D597" s="99"/>
      <c r="E597" s="273"/>
      <c r="J597" s="252"/>
      <c r="K597" s="5"/>
      <c r="L597" s="252"/>
      <c r="M597" s="5"/>
      <c r="N597" s="6"/>
    </row>
    <row r="598" spans="1:14" s="4" customFormat="1">
      <c r="A598" s="97"/>
      <c r="B598" s="97"/>
      <c r="C598" s="98"/>
      <c r="D598" s="99"/>
      <c r="E598" s="273"/>
      <c r="J598" s="252"/>
      <c r="K598" s="5"/>
      <c r="L598" s="252"/>
      <c r="M598" s="5"/>
      <c r="N598" s="6"/>
    </row>
    <row r="599" spans="1:14" s="4" customFormat="1">
      <c r="A599" s="97"/>
      <c r="B599" s="97"/>
      <c r="C599" s="98"/>
      <c r="D599" s="99"/>
      <c r="E599" s="273"/>
      <c r="J599" s="252"/>
      <c r="K599" s="5"/>
      <c r="L599" s="252"/>
      <c r="M599" s="5"/>
      <c r="N599" s="6"/>
    </row>
    <row r="600" spans="1:14" s="4" customFormat="1">
      <c r="A600" s="97"/>
      <c r="B600" s="97"/>
      <c r="C600" s="98"/>
      <c r="D600" s="99"/>
      <c r="E600" s="273"/>
      <c r="J600" s="252"/>
      <c r="K600" s="5"/>
      <c r="L600" s="252"/>
      <c r="M600" s="5"/>
      <c r="N600" s="6"/>
    </row>
    <row r="601" spans="1:14" s="4" customFormat="1">
      <c r="A601" s="97"/>
      <c r="B601" s="97"/>
      <c r="C601" s="98"/>
      <c r="D601" s="99"/>
      <c r="E601" s="273"/>
      <c r="J601" s="252"/>
      <c r="K601" s="5"/>
      <c r="L601" s="252"/>
      <c r="M601" s="5"/>
      <c r="N601" s="6"/>
    </row>
    <row r="602" spans="1:14" s="4" customFormat="1">
      <c r="A602" s="97"/>
      <c r="B602" s="97"/>
      <c r="C602" s="98"/>
      <c r="D602" s="99"/>
      <c r="E602" s="273"/>
      <c r="J602" s="252"/>
      <c r="K602" s="5"/>
      <c r="L602" s="252"/>
      <c r="M602" s="5"/>
      <c r="N602" s="6"/>
    </row>
    <row r="603" spans="1:14" s="4" customFormat="1">
      <c r="A603" s="97"/>
      <c r="B603" s="97"/>
      <c r="C603" s="98"/>
      <c r="D603" s="99"/>
      <c r="E603" s="273"/>
      <c r="J603" s="252"/>
      <c r="K603" s="5"/>
      <c r="L603" s="252"/>
      <c r="M603" s="5"/>
      <c r="N603" s="6"/>
    </row>
    <row r="604" spans="1:14" s="4" customFormat="1">
      <c r="A604" s="97"/>
      <c r="B604" s="97"/>
      <c r="C604" s="98"/>
      <c r="D604" s="99"/>
      <c r="E604" s="273"/>
      <c r="J604" s="252"/>
      <c r="K604" s="5"/>
      <c r="L604" s="252"/>
      <c r="M604" s="5"/>
      <c r="N604" s="6"/>
    </row>
    <row r="605" spans="1:14" s="4" customFormat="1">
      <c r="A605" s="97"/>
      <c r="B605" s="97"/>
      <c r="C605" s="98"/>
      <c r="D605" s="99"/>
      <c r="E605" s="273"/>
      <c r="J605" s="252"/>
      <c r="K605" s="5"/>
      <c r="L605" s="252"/>
      <c r="M605" s="5"/>
      <c r="N605" s="6"/>
    </row>
    <row r="606" spans="1:14" s="4" customFormat="1">
      <c r="A606" s="97"/>
      <c r="B606" s="97"/>
      <c r="C606" s="98"/>
      <c r="D606" s="99"/>
      <c r="E606" s="273"/>
      <c r="J606" s="252"/>
      <c r="K606" s="5"/>
      <c r="L606" s="252"/>
      <c r="M606" s="5"/>
      <c r="N606" s="6"/>
    </row>
    <row r="607" spans="1:14" s="4" customFormat="1">
      <c r="A607" s="97"/>
      <c r="B607" s="97"/>
      <c r="C607" s="98"/>
      <c r="D607" s="99"/>
      <c r="E607" s="273"/>
      <c r="J607" s="252"/>
      <c r="K607" s="5"/>
      <c r="L607" s="252"/>
      <c r="M607" s="5"/>
      <c r="N607" s="6"/>
    </row>
    <row r="608" spans="1:14" s="4" customFormat="1">
      <c r="A608" s="97"/>
      <c r="B608" s="97"/>
      <c r="C608" s="98"/>
      <c r="D608" s="99"/>
      <c r="E608" s="273"/>
      <c r="J608" s="252"/>
      <c r="K608" s="5"/>
      <c r="L608" s="252"/>
      <c r="M608" s="5"/>
      <c r="N608" s="6"/>
    </row>
    <row r="609" spans="1:14" s="4" customFormat="1">
      <c r="A609" s="97"/>
      <c r="B609" s="97"/>
      <c r="C609" s="98"/>
      <c r="D609" s="99"/>
      <c r="E609" s="273"/>
      <c r="J609" s="252"/>
      <c r="K609" s="5"/>
      <c r="L609" s="252"/>
      <c r="M609" s="5"/>
      <c r="N609" s="6"/>
    </row>
    <row r="610" spans="1:14" s="4" customFormat="1">
      <c r="A610" s="97"/>
      <c r="B610" s="97"/>
      <c r="C610" s="98"/>
      <c r="D610" s="99"/>
      <c r="E610" s="273"/>
      <c r="J610" s="252"/>
      <c r="K610" s="5"/>
      <c r="L610" s="252"/>
      <c r="M610" s="5"/>
      <c r="N610" s="6"/>
    </row>
    <row r="611" spans="1:14" s="4" customFormat="1">
      <c r="A611" s="97"/>
      <c r="B611" s="97"/>
      <c r="C611" s="98"/>
      <c r="D611" s="99"/>
      <c r="E611" s="273"/>
      <c r="J611" s="252"/>
      <c r="K611" s="5"/>
      <c r="L611" s="252"/>
      <c r="M611" s="5"/>
      <c r="N611" s="6"/>
    </row>
    <row r="612" spans="1:14" s="4" customFormat="1">
      <c r="A612" s="97"/>
      <c r="B612" s="97"/>
      <c r="C612" s="98"/>
      <c r="D612" s="99"/>
      <c r="E612" s="273"/>
      <c r="J612" s="252"/>
      <c r="K612" s="5"/>
      <c r="L612" s="252"/>
      <c r="M612" s="5"/>
      <c r="N612" s="6"/>
    </row>
    <row r="613" spans="1:14" s="4" customFormat="1">
      <c r="A613" s="97"/>
      <c r="B613" s="97"/>
      <c r="C613" s="98"/>
      <c r="D613" s="99"/>
      <c r="E613" s="273"/>
      <c r="J613" s="252"/>
      <c r="K613" s="5"/>
      <c r="L613" s="252"/>
      <c r="M613" s="5"/>
      <c r="N613" s="6"/>
    </row>
    <row r="614" spans="1:14" s="4" customFormat="1">
      <c r="A614" s="97"/>
      <c r="B614" s="97"/>
      <c r="C614" s="98"/>
      <c r="D614" s="99"/>
      <c r="E614" s="273"/>
      <c r="J614" s="252"/>
      <c r="K614" s="5"/>
      <c r="L614" s="252"/>
      <c r="M614" s="5"/>
      <c r="N614" s="6"/>
    </row>
    <row r="615" spans="1:14" s="4" customFormat="1">
      <c r="A615" s="97"/>
      <c r="B615" s="97"/>
      <c r="C615" s="98"/>
      <c r="D615" s="99"/>
      <c r="E615" s="273"/>
      <c r="J615" s="252"/>
      <c r="K615" s="5"/>
      <c r="L615" s="252"/>
      <c r="M615" s="5"/>
      <c r="N615" s="6"/>
    </row>
    <row r="616" spans="1:14" s="4" customFormat="1">
      <c r="A616" s="97"/>
      <c r="B616" s="97"/>
      <c r="C616" s="98"/>
      <c r="D616" s="99"/>
      <c r="E616" s="273"/>
      <c r="J616" s="252"/>
      <c r="K616" s="5"/>
      <c r="L616" s="252"/>
      <c r="M616" s="5"/>
      <c r="N616" s="6"/>
    </row>
    <row r="617" spans="1:14" s="4" customFormat="1">
      <c r="A617" s="97"/>
      <c r="B617" s="97"/>
      <c r="C617" s="98"/>
      <c r="D617" s="99"/>
      <c r="E617" s="273"/>
      <c r="J617" s="252"/>
      <c r="K617" s="5"/>
      <c r="L617" s="252"/>
      <c r="M617" s="5"/>
      <c r="N617" s="6"/>
    </row>
    <row r="618" spans="1:14" s="4" customFormat="1">
      <c r="A618" s="97"/>
      <c r="B618" s="97"/>
      <c r="C618" s="98"/>
      <c r="D618" s="99"/>
      <c r="E618" s="273"/>
      <c r="J618" s="252"/>
      <c r="K618" s="5"/>
      <c r="L618" s="252"/>
      <c r="M618" s="5"/>
      <c r="N618" s="6"/>
    </row>
    <row r="619" spans="1:14" s="4" customFormat="1">
      <c r="A619" s="97"/>
      <c r="B619" s="97"/>
      <c r="C619" s="98"/>
      <c r="D619" s="99"/>
      <c r="E619" s="273"/>
      <c r="J619" s="252"/>
      <c r="K619" s="5"/>
      <c r="L619" s="252"/>
      <c r="M619" s="5"/>
      <c r="N619" s="6"/>
    </row>
    <row r="620" spans="1:14" s="4" customFormat="1">
      <c r="A620" s="97"/>
      <c r="B620" s="97"/>
      <c r="C620" s="98"/>
      <c r="D620" s="99"/>
      <c r="E620" s="273"/>
      <c r="J620" s="252"/>
      <c r="K620" s="5"/>
      <c r="L620" s="252"/>
      <c r="M620" s="5"/>
      <c r="N620" s="6"/>
    </row>
    <row r="621" spans="1:14" s="4" customFormat="1">
      <c r="A621" s="97"/>
      <c r="B621" s="97"/>
      <c r="C621" s="98"/>
      <c r="D621" s="99"/>
      <c r="E621" s="273"/>
      <c r="J621" s="252"/>
      <c r="K621" s="5"/>
      <c r="L621" s="252"/>
      <c r="M621" s="5"/>
      <c r="N621" s="6"/>
    </row>
    <row r="622" spans="1:14" s="4" customFormat="1">
      <c r="A622" s="97"/>
      <c r="B622" s="97"/>
      <c r="C622" s="98"/>
      <c r="D622" s="99"/>
      <c r="E622" s="273"/>
      <c r="J622" s="252"/>
      <c r="K622" s="5"/>
      <c r="L622" s="252"/>
      <c r="M622" s="5"/>
      <c r="N622" s="6"/>
    </row>
    <row r="623" spans="1:14" s="4" customFormat="1">
      <c r="A623" s="97"/>
      <c r="B623" s="97"/>
      <c r="C623" s="98"/>
      <c r="D623" s="99"/>
      <c r="E623" s="273"/>
      <c r="J623" s="252"/>
      <c r="K623" s="5"/>
      <c r="L623" s="252"/>
      <c r="M623" s="5"/>
      <c r="N623" s="6"/>
    </row>
    <row r="624" spans="1:14" s="4" customFormat="1">
      <c r="A624" s="97"/>
      <c r="B624" s="97"/>
      <c r="C624" s="98"/>
      <c r="D624" s="99"/>
      <c r="E624" s="273"/>
      <c r="J624" s="252"/>
      <c r="K624" s="5"/>
      <c r="L624" s="252"/>
      <c r="M624" s="5"/>
      <c r="N624" s="6"/>
    </row>
    <row r="625" spans="1:14" s="4" customFormat="1">
      <c r="A625" s="97"/>
      <c r="B625" s="97"/>
      <c r="C625" s="98"/>
      <c r="D625" s="99"/>
      <c r="E625" s="273"/>
      <c r="J625" s="252"/>
      <c r="K625" s="5"/>
      <c r="L625" s="252"/>
      <c r="M625" s="5"/>
      <c r="N625" s="6"/>
    </row>
    <row r="626" spans="1:14" s="4" customFormat="1">
      <c r="A626" s="97"/>
      <c r="B626" s="97"/>
      <c r="C626" s="98"/>
      <c r="D626" s="99"/>
      <c r="E626" s="273"/>
      <c r="J626" s="252"/>
      <c r="K626" s="5"/>
      <c r="L626" s="252"/>
      <c r="M626" s="5"/>
      <c r="N626" s="6"/>
    </row>
    <row r="627" spans="1:14" s="4" customFormat="1">
      <c r="A627" s="97"/>
      <c r="B627" s="97"/>
      <c r="C627" s="98"/>
      <c r="D627" s="99"/>
      <c r="E627" s="273"/>
      <c r="J627" s="252"/>
      <c r="K627" s="5"/>
      <c r="L627" s="252"/>
      <c r="M627" s="5"/>
      <c r="N627" s="6"/>
    </row>
    <row r="628" spans="1:14" s="4" customFormat="1">
      <c r="A628" s="97"/>
      <c r="B628" s="97"/>
      <c r="C628" s="98"/>
      <c r="D628" s="99"/>
      <c r="E628" s="273"/>
      <c r="J628" s="252"/>
      <c r="K628" s="5"/>
      <c r="L628" s="252"/>
      <c r="M628" s="5"/>
      <c r="N628" s="6"/>
    </row>
    <row r="629" spans="1:14" s="4" customFormat="1">
      <c r="A629" s="97"/>
      <c r="B629" s="97"/>
      <c r="C629" s="98"/>
      <c r="D629" s="99"/>
      <c r="E629" s="273"/>
      <c r="J629" s="252"/>
      <c r="K629" s="5"/>
      <c r="L629" s="252"/>
      <c r="M629" s="5"/>
      <c r="N629" s="6"/>
    </row>
    <row r="630" spans="1:14" s="4" customFormat="1">
      <c r="A630" s="97"/>
      <c r="B630" s="97"/>
      <c r="C630" s="98"/>
      <c r="D630" s="99"/>
      <c r="E630" s="273"/>
      <c r="J630" s="252"/>
      <c r="K630" s="5"/>
      <c r="L630" s="252"/>
      <c r="M630" s="5"/>
      <c r="N630" s="6"/>
    </row>
    <row r="631" spans="1:14" s="4" customFormat="1">
      <c r="A631" s="97"/>
      <c r="B631" s="97"/>
      <c r="C631" s="98"/>
      <c r="D631" s="99"/>
      <c r="E631" s="273"/>
      <c r="J631" s="252"/>
      <c r="K631" s="5"/>
      <c r="L631" s="252"/>
      <c r="M631" s="5"/>
      <c r="N631" s="6"/>
    </row>
    <row r="632" spans="1:14" s="4" customFormat="1">
      <c r="A632" s="97"/>
      <c r="B632" s="97"/>
      <c r="C632" s="98"/>
      <c r="D632" s="99"/>
      <c r="E632" s="273"/>
      <c r="J632" s="252"/>
      <c r="K632" s="5"/>
      <c r="L632" s="252"/>
      <c r="M632" s="5"/>
      <c r="N632" s="6"/>
    </row>
    <row r="633" spans="1:14" s="4" customFormat="1">
      <c r="A633" s="97"/>
      <c r="B633" s="97"/>
      <c r="C633" s="98"/>
      <c r="D633" s="99"/>
      <c r="E633" s="273"/>
      <c r="J633" s="252"/>
      <c r="K633" s="5"/>
      <c r="L633" s="252"/>
      <c r="M633" s="5"/>
      <c r="N633" s="6"/>
    </row>
    <row r="634" spans="1:14" s="4" customFormat="1">
      <c r="A634" s="97"/>
      <c r="B634" s="97"/>
      <c r="C634" s="98"/>
      <c r="D634" s="99"/>
      <c r="E634" s="273"/>
      <c r="J634" s="252"/>
      <c r="K634" s="5"/>
      <c r="L634" s="252"/>
      <c r="M634" s="5"/>
      <c r="N634" s="6"/>
    </row>
    <row r="635" spans="1:14" s="4" customFormat="1">
      <c r="A635" s="97"/>
      <c r="B635" s="97"/>
      <c r="C635" s="98"/>
      <c r="D635" s="99"/>
      <c r="E635" s="273"/>
      <c r="J635" s="252"/>
      <c r="K635" s="5"/>
      <c r="L635" s="252"/>
      <c r="M635" s="5"/>
      <c r="N635" s="6"/>
    </row>
    <row r="636" spans="1:14" s="4" customFormat="1">
      <c r="A636" s="97"/>
      <c r="B636" s="97"/>
      <c r="C636" s="98"/>
      <c r="D636" s="99"/>
      <c r="E636" s="273"/>
      <c r="J636" s="252"/>
      <c r="K636" s="5"/>
      <c r="L636" s="252"/>
      <c r="M636" s="5"/>
      <c r="N636" s="6"/>
    </row>
    <row r="637" spans="1:14" s="4" customFormat="1">
      <c r="A637" s="97"/>
      <c r="B637" s="97"/>
      <c r="C637" s="98"/>
      <c r="D637" s="99"/>
      <c r="E637" s="273"/>
      <c r="J637" s="252"/>
      <c r="K637" s="5"/>
      <c r="L637" s="252"/>
      <c r="M637" s="5"/>
      <c r="N637" s="6"/>
    </row>
    <row r="638" spans="1:14" s="4" customFormat="1">
      <c r="A638" s="97"/>
      <c r="B638" s="97"/>
      <c r="C638" s="98"/>
      <c r="D638" s="99"/>
      <c r="E638" s="273"/>
      <c r="J638" s="252"/>
      <c r="K638" s="5"/>
      <c r="L638" s="252"/>
      <c r="M638" s="5"/>
      <c r="N638" s="6"/>
    </row>
    <row r="639" spans="1:14" s="4" customFormat="1">
      <c r="A639" s="97"/>
      <c r="B639" s="97"/>
      <c r="C639" s="98"/>
      <c r="D639" s="99"/>
      <c r="E639" s="273"/>
      <c r="J639" s="252"/>
      <c r="K639" s="5"/>
      <c r="L639" s="252"/>
      <c r="M639" s="5"/>
      <c r="N639" s="6"/>
    </row>
    <row r="640" spans="1:14" s="4" customFormat="1">
      <c r="A640" s="97"/>
      <c r="B640" s="97"/>
      <c r="C640" s="98"/>
      <c r="D640" s="99"/>
      <c r="E640" s="273"/>
      <c r="J640" s="252"/>
      <c r="K640" s="5"/>
      <c r="L640" s="252"/>
      <c r="M640" s="5"/>
      <c r="N640" s="6"/>
    </row>
    <row r="641" spans="1:14" s="4" customFormat="1">
      <c r="A641" s="97"/>
      <c r="B641" s="97"/>
      <c r="C641" s="98"/>
      <c r="D641" s="99"/>
      <c r="E641" s="273"/>
      <c r="J641" s="252"/>
      <c r="K641" s="5"/>
      <c r="L641" s="252"/>
      <c r="M641" s="5"/>
      <c r="N641" s="6"/>
    </row>
    <row r="642" spans="1:14" s="4" customFormat="1">
      <c r="A642" s="97"/>
      <c r="B642" s="97"/>
      <c r="C642" s="98"/>
      <c r="D642" s="99"/>
      <c r="E642" s="273"/>
      <c r="J642" s="252"/>
      <c r="K642" s="5"/>
      <c r="L642" s="252"/>
      <c r="M642" s="5"/>
      <c r="N642" s="6"/>
    </row>
    <row r="643" spans="1:14" s="4" customFormat="1">
      <c r="A643" s="97"/>
      <c r="B643" s="97"/>
      <c r="C643" s="98"/>
      <c r="D643" s="99"/>
      <c r="E643" s="273"/>
      <c r="J643" s="252"/>
      <c r="K643" s="5"/>
      <c r="L643" s="252"/>
      <c r="M643" s="5"/>
      <c r="N643" s="6"/>
    </row>
    <row r="644" spans="1:14" s="4" customFormat="1">
      <c r="A644" s="97"/>
      <c r="B644" s="97"/>
      <c r="C644" s="98"/>
      <c r="D644" s="99"/>
      <c r="E644" s="273"/>
      <c r="J644" s="252"/>
      <c r="K644" s="5"/>
      <c r="L644" s="252"/>
      <c r="M644" s="5"/>
      <c r="N644" s="6"/>
    </row>
    <row r="645" spans="1:14" s="4" customFormat="1">
      <c r="A645" s="97"/>
      <c r="B645" s="97"/>
      <c r="C645" s="98"/>
      <c r="D645" s="99"/>
      <c r="E645" s="273"/>
      <c r="J645" s="252"/>
      <c r="K645" s="5"/>
      <c r="L645" s="252"/>
      <c r="M645" s="5"/>
      <c r="N645" s="6"/>
    </row>
    <row r="646" spans="1:14" s="4" customFormat="1">
      <c r="A646" s="97"/>
      <c r="B646" s="97"/>
      <c r="C646" s="98"/>
      <c r="D646" s="99"/>
      <c r="E646" s="273"/>
      <c r="J646" s="252"/>
      <c r="K646" s="5"/>
      <c r="L646" s="252"/>
      <c r="M646" s="5"/>
      <c r="N646" s="6"/>
    </row>
    <row r="647" spans="1:14" s="4" customFormat="1">
      <c r="A647" s="97"/>
      <c r="B647" s="97"/>
      <c r="C647" s="98"/>
      <c r="D647" s="99"/>
      <c r="E647" s="273"/>
      <c r="J647" s="252"/>
      <c r="K647" s="5"/>
      <c r="L647" s="252"/>
      <c r="M647" s="5"/>
      <c r="N647" s="6"/>
    </row>
    <row r="648" spans="1:14" s="4" customFormat="1">
      <c r="A648" s="97"/>
      <c r="B648" s="97"/>
      <c r="C648" s="98"/>
      <c r="D648" s="99"/>
      <c r="E648" s="273"/>
      <c r="J648" s="252"/>
      <c r="K648" s="5"/>
      <c r="L648" s="252"/>
      <c r="M648" s="5"/>
      <c r="N648" s="6"/>
    </row>
    <row r="649" spans="1:14" s="4" customFormat="1">
      <c r="A649" s="97"/>
      <c r="B649" s="97"/>
      <c r="C649" s="98"/>
      <c r="D649" s="99"/>
      <c r="E649" s="273"/>
      <c r="J649" s="252"/>
      <c r="K649" s="5"/>
      <c r="L649" s="252"/>
      <c r="M649" s="5"/>
      <c r="N649" s="6"/>
    </row>
    <row r="650" spans="1:14" s="4" customFormat="1">
      <c r="A650" s="97"/>
      <c r="B650" s="97"/>
      <c r="C650" s="98"/>
      <c r="D650" s="99"/>
      <c r="E650" s="273"/>
      <c r="J650" s="252"/>
      <c r="K650" s="5"/>
      <c r="L650" s="252"/>
      <c r="M650" s="5"/>
      <c r="N650" s="6"/>
    </row>
    <row r="651" spans="1:14" s="4" customFormat="1">
      <c r="A651" s="97"/>
      <c r="B651" s="97"/>
      <c r="C651" s="98"/>
      <c r="D651" s="99"/>
      <c r="E651" s="273"/>
      <c r="J651" s="252"/>
      <c r="K651" s="5"/>
      <c r="L651" s="252"/>
      <c r="M651" s="5"/>
      <c r="N651" s="6"/>
    </row>
    <row r="652" spans="1:14" s="4" customFormat="1">
      <c r="A652" s="97"/>
      <c r="B652" s="97"/>
      <c r="C652" s="98"/>
      <c r="D652" s="99"/>
      <c r="E652" s="273"/>
      <c r="J652" s="252"/>
      <c r="K652" s="5"/>
      <c r="L652" s="252"/>
      <c r="M652" s="5"/>
      <c r="N652" s="6"/>
    </row>
    <row r="653" spans="1:14" s="4" customFormat="1">
      <c r="A653" s="97"/>
      <c r="B653" s="97"/>
      <c r="C653" s="98"/>
      <c r="D653" s="99"/>
      <c r="E653" s="273"/>
      <c r="J653" s="252"/>
      <c r="K653" s="5"/>
      <c r="L653" s="252"/>
      <c r="M653" s="5"/>
      <c r="N653" s="6"/>
    </row>
    <row r="654" spans="1:14" s="4" customFormat="1">
      <c r="A654" s="97"/>
      <c r="B654" s="97"/>
      <c r="C654" s="98"/>
      <c r="D654" s="99"/>
      <c r="E654" s="273"/>
      <c r="J654" s="252"/>
      <c r="K654" s="5"/>
      <c r="L654" s="252"/>
      <c r="M654" s="5"/>
      <c r="N654" s="6"/>
    </row>
    <row r="655" spans="1:14" s="4" customFormat="1">
      <c r="A655" s="97"/>
      <c r="B655" s="97"/>
      <c r="C655" s="98"/>
      <c r="D655" s="99"/>
      <c r="E655" s="273"/>
      <c r="J655" s="252"/>
      <c r="K655" s="5"/>
      <c r="L655" s="252"/>
      <c r="M655" s="5"/>
      <c r="N655" s="6"/>
    </row>
    <row r="656" spans="1:14" s="4" customFormat="1">
      <c r="A656" s="97"/>
      <c r="B656" s="97"/>
      <c r="C656" s="98"/>
      <c r="D656" s="99"/>
      <c r="E656" s="273"/>
      <c r="J656" s="252"/>
      <c r="K656" s="5"/>
      <c r="L656" s="252"/>
      <c r="M656" s="5"/>
      <c r="N656" s="6"/>
    </row>
    <row r="657" spans="1:15" s="4" customFormat="1">
      <c r="A657" s="97"/>
      <c r="B657" s="97"/>
      <c r="C657" s="98"/>
      <c r="D657" s="99"/>
      <c r="E657" s="273"/>
      <c r="J657" s="252"/>
      <c r="K657" s="5"/>
      <c r="L657" s="252"/>
      <c r="M657" s="5"/>
      <c r="N657" s="6"/>
    </row>
    <row r="658" spans="1:15" s="4" customFormat="1">
      <c r="A658" s="97"/>
      <c r="B658" s="97"/>
      <c r="C658" s="98"/>
      <c r="D658" s="99"/>
      <c r="E658" s="273"/>
      <c r="J658" s="252"/>
      <c r="K658" s="5"/>
      <c r="L658" s="252"/>
      <c r="M658" s="5"/>
      <c r="N658" s="6"/>
    </row>
    <row r="659" spans="1:15" s="4" customFormat="1">
      <c r="A659" s="97"/>
      <c r="B659" s="97"/>
      <c r="C659" s="98"/>
      <c r="D659" s="99"/>
      <c r="E659" s="273"/>
      <c r="J659" s="252"/>
      <c r="K659" s="5"/>
      <c r="L659" s="252"/>
      <c r="M659" s="5"/>
      <c r="N659" s="6"/>
    </row>
    <row r="660" spans="1:15" s="4" customFormat="1">
      <c r="A660" s="97"/>
      <c r="B660" s="97"/>
      <c r="C660" s="98"/>
      <c r="D660" s="99"/>
      <c r="E660" s="273"/>
      <c r="J660" s="252"/>
      <c r="K660" s="5"/>
      <c r="L660" s="252"/>
      <c r="M660" s="5"/>
      <c r="N660" s="6"/>
    </row>
    <row r="661" spans="1:15" s="4" customFormat="1">
      <c r="A661" s="97"/>
      <c r="B661" s="97"/>
      <c r="C661" s="98"/>
      <c r="D661" s="99"/>
      <c r="E661" s="273"/>
      <c r="J661" s="252"/>
      <c r="K661" s="5"/>
      <c r="L661" s="252"/>
      <c r="M661" s="5"/>
      <c r="N661" s="6"/>
    </row>
    <row r="662" spans="1:15" s="4" customFormat="1">
      <c r="A662" s="97"/>
      <c r="B662" s="97"/>
      <c r="C662" s="98"/>
      <c r="D662" s="99"/>
      <c r="E662" s="273"/>
      <c r="J662" s="252"/>
      <c r="K662" s="5"/>
      <c r="L662" s="252"/>
      <c r="M662" s="5"/>
      <c r="N662" s="6"/>
    </row>
    <row r="663" spans="1:15" s="4" customFormat="1">
      <c r="A663" s="97"/>
      <c r="B663" s="97"/>
      <c r="C663" s="98"/>
      <c r="D663" s="99"/>
      <c r="E663" s="273"/>
      <c r="J663" s="252"/>
      <c r="K663" s="5"/>
      <c r="L663" s="252"/>
      <c r="M663" s="5"/>
      <c r="N663" s="6"/>
    </row>
    <row r="664" spans="1:15" s="4" customFormat="1">
      <c r="A664" s="97"/>
      <c r="B664" s="97"/>
      <c r="C664" s="98"/>
      <c r="D664" s="99"/>
      <c r="E664" s="273"/>
      <c r="J664" s="252"/>
      <c r="K664" s="5"/>
      <c r="L664" s="252"/>
      <c r="M664" s="5"/>
      <c r="N664" s="6"/>
    </row>
    <row r="665" spans="1:15" s="4" customFormat="1">
      <c r="A665" s="97"/>
      <c r="B665" s="97"/>
      <c r="C665" s="98"/>
      <c r="D665" s="99"/>
      <c r="E665" s="273"/>
      <c r="J665" s="252"/>
      <c r="K665" s="5"/>
      <c r="L665" s="252"/>
      <c r="M665" s="5"/>
      <c r="N665" s="6"/>
    </row>
    <row r="666" spans="1:15" s="4" customFormat="1">
      <c r="A666" s="97"/>
      <c r="B666" s="97"/>
      <c r="C666" s="98"/>
      <c r="D666" s="99"/>
      <c r="E666" s="273"/>
      <c r="J666" s="252"/>
      <c r="K666" s="5"/>
      <c r="L666" s="252"/>
      <c r="M666" s="5"/>
      <c r="N666" s="6"/>
    </row>
    <row r="667" spans="1:15" s="4" customFormat="1">
      <c r="A667" s="97"/>
      <c r="B667" s="97"/>
      <c r="C667" s="98"/>
      <c r="D667" s="99"/>
      <c r="E667" s="273"/>
      <c r="J667" s="252"/>
      <c r="K667" s="5"/>
      <c r="L667" s="252"/>
      <c r="M667" s="5"/>
      <c r="N667" s="6"/>
      <c r="O667" s="6"/>
    </row>
    <row r="668" spans="1:15" s="4" customFormat="1">
      <c r="A668" s="97"/>
      <c r="B668" s="97"/>
      <c r="C668" s="98"/>
      <c r="D668" s="99"/>
      <c r="E668" s="273"/>
      <c r="J668" s="252"/>
      <c r="K668" s="5"/>
      <c r="L668" s="252"/>
      <c r="M668" s="5"/>
      <c r="N668" s="6"/>
      <c r="O668" s="6"/>
    </row>
    <row r="669" spans="1:15" s="4" customFormat="1">
      <c r="A669" s="97"/>
      <c r="B669" s="97"/>
      <c r="C669" s="98"/>
      <c r="D669" s="99"/>
      <c r="E669" s="273"/>
      <c r="J669" s="252"/>
      <c r="K669" s="5"/>
      <c r="L669" s="252"/>
      <c r="M669" s="5"/>
      <c r="N669" s="6"/>
      <c r="O669" s="6"/>
    </row>
    <row r="670" spans="1:15" s="4" customFormat="1">
      <c r="A670" s="97"/>
      <c r="B670" s="97"/>
      <c r="C670" s="98"/>
      <c r="D670" s="99"/>
      <c r="E670" s="273"/>
      <c r="J670" s="252"/>
      <c r="K670" s="5"/>
      <c r="L670" s="252"/>
      <c r="M670" s="5"/>
      <c r="N670" s="6"/>
      <c r="O670" s="6"/>
    </row>
    <row r="671" spans="1:15" s="4" customFormat="1">
      <c r="A671" s="97"/>
      <c r="B671" s="97"/>
      <c r="C671" s="98"/>
      <c r="D671" s="99"/>
      <c r="E671" s="273"/>
      <c r="J671" s="252"/>
      <c r="K671" s="5"/>
      <c r="L671" s="252"/>
      <c r="M671" s="5"/>
      <c r="N671" s="6"/>
      <c r="O671" s="6"/>
    </row>
    <row r="672" spans="1:15">
      <c r="E672" s="273"/>
    </row>
    <row r="673" spans="1:15">
      <c r="E673" s="273"/>
    </row>
    <row r="674" spans="1:15">
      <c r="E674" s="273"/>
    </row>
    <row r="675" spans="1:15">
      <c r="E675" s="273"/>
    </row>
    <row r="676" spans="1:15">
      <c r="E676" s="273"/>
    </row>
    <row r="677" spans="1:15" s="4" customFormat="1">
      <c r="A677" s="97"/>
      <c r="B677" s="97"/>
      <c r="C677" s="98"/>
      <c r="D677" s="99"/>
      <c r="E677" s="273"/>
      <c r="J677" s="252"/>
      <c r="K677" s="5"/>
      <c r="L677" s="252"/>
      <c r="M677" s="5"/>
      <c r="N677" s="6"/>
      <c r="O677" s="6"/>
    </row>
    <row r="678" spans="1:15" s="4" customFormat="1">
      <c r="A678" s="97"/>
      <c r="B678" s="97"/>
      <c r="C678" s="98"/>
      <c r="D678" s="99"/>
      <c r="E678" s="273"/>
      <c r="J678" s="252"/>
      <c r="K678" s="5"/>
      <c r="L678" s="252"/>
      <c r="M678" s="5"/>
      <c r="N678" s="6"/>
      <c r="O678" s="6"/>
    </row>
    <row r="679" spans="1:15" s="4" customFormat="1">
      <c r="A679" s="97"/>
      <c r="B679" s="97"/>
      <c r="C679" s="98"/>
      <c r="D679" s="99"/>
      <c r="E679" s="273"/>
      <c r="J679" s="252"/>
      <c r="K679" s="5"/>
      <c r="L679" s="252"/>
      <c r="M679" s="5"/>
      <c r="N679" s="6"/>
      <c r="O679" s="6"/>
    </row>
    <row r="680" spans="1:15" s="4" customFormat="1">
      <c r="A680" s="97"/>
      <c r="B680" s="97"/>
      <c r="C680" s="98"/>
      <c r="D680" s="99"/>
      <c r="E680" s="273"/>
      <c r="J680" s="252"/>
      <c r="K680" s="5"/>
      <c r="L680" s="252"/>
      <c r="M680" s="5"/>
      <c r="N680" s="6"/>
      <c r="O680" s="6"/>
    </row>
    <row r="681" spans="1:15" s="4" customFormat="1">
      <c r="A681" s="97"/>
      <c r="B681" s="97"/>
      <c r="C681" s="98"/>
      <c r="D681" s="99"/>
      <c r="E681" s="273"/>
      <c r="J681" s="252"/>
      <c r="K681" s="5"/>
      <c r="L681" s="252"/>
      <c r="M681" s="5"/>
      <c r="N681" s="6"/>
      <c r="O681" s="6"/>
    </row>
    <row r="682" spans="1:15" s="4" customFormat="1">
      <c r="A682" s="97"/>
      <c r="B682" s="97"/>
      <c r="C682" s="98"/>
      <c r="D682" s="99"/>
      <c r="E682" s="273"/>
      <c r="J682" s="252"/>
      <c r="K682" s="5"/>
      <c r="L682" s="252"/>
      <c r="M682" s="5"/>
      <c r="N682" s="6"/>
      <c r="O682" s="6"/>
    </row>
    <row r="683" spans="1:15" s="4" customFormat="1">
      <c r="A683" s="97"/>
      <c r="B683" s="97"/>
      <c r="C683" s="98"/>
      <c r="D683" s="99"/>
      <c r="E683" s="273"/>
      <c r="J683" s="252"/>
      <c r="K683" s="5"/>
      <c r="L683" s="252"/>
      <c r="M683" s="5"/>
      <c r="N683" s="6"/>
      <c r="O683" s="6"/>
    </row>
    <row r="684" spans="1:15" s="4" customFormat="1">
      <c r="A684" s="97"/>
      <c r="B684" s="97"/>
      <c r="C684" s="98"/>
      <c r="D684" s="99"/>
      <c r="E684" s="273"/>
      <c r="J684" s="252"/>
      <c r="K684" s="5"/>
      <c r="L684" s="252"/>
      <c r="M684" s="5"/>
      <c r="N684" s="6"/>
      <c r="O684" s="6"/>
    </row>
    <row r="685" spans="1:15" s="4" customFormat="1">
      <c r="A685" s="97"/>
      <c r="B685" s="97"/>
      <c r="C685" s="98"/>
      <c r="D685" s="99"/>
      <c r="E685" s="273"/>
      <c r="J685" s="252"/>
      <c r="K685" s="5"/>
      <c r="L685" s="252"/>
      <c r="M685" s="5"/>
      <c r="N685" s="6"/>
      <c r="O685" s="6"/>
    </row>
    <row r="686" spans="1:15" s="4" customFormat="1">
      <c r="A686" s="97"/>
      <c r="B686" s="97"/>
      <c r="C686" s="98"/>
      <c r="D686" s="99"/>
      <c r="E686" s="273"/>
      <c r="J686" s="252"/>
      <c r="K686" s="5"/>
      <c r="L686" s="252"/>
      <c r="M686" s="5"/>
      <c r="N686" s="6"/>
      <c r="O686" s="6"/>
    </row>
    <row r="687" spans="1:15" s="4" customFormat="1">
      <c r="A687" s="97"/>
      <c r="B687" s="97"/>
      <c r="C687" s="98"/>
      <c r="D687" s="99"/>
      <c r="E687" s="273"/>
      <c r="J687" s="252"/>
      <c r="K687" s="5"/>
      <c r="L687" s="252"/>
      <c r="M687" s="5"/>
      <c r="N687" s="6"/>
      <c r="O687" s="6"/>
    </row>
    <row r="688" spans="1:15" s="4" customFormat="1">
      <c r="A688" s="97"/>
      <c r="B688" s="97"/>
      <c r="C688" s="98"/>
      <c r="D688" s="99"/>
      <c r="E688" s="273"/>
      <c r="J688" s="252"/>
      <c r="K688" s="5"/>
      <c r="L688" s="252"/>
      <c r="M688" s="5"/>
      <c r="N688" s="6"/>
      <c r="O688" s="6"/>
    </row>
    <row r="689" spans="1:15" s="4" customFormat="1">
      <c r="A689" s="97"/>
      <c r="B689" s="97"/>
      <c r="C689" s="98"/>
      <c r="D689" s="99"/>
      <c r="E689" s="273"/>
      <c r="J689" s="252"/>
      <c r="K689" s="5"/>
      <c r="L689" s="252"/>
      <c r="M689" s="5"/>
      <c r="N689" s="6"/>
      <c r="O689" s="6"/>
    </row>
    <row r="690" spans="1:15" s="4" customFormat="1">
      <c r="A690" s="97"/>
      <c r="B690" s="97"/>
      <c r="C690" s="98"/>
      <c r="D690" s="99"/>
      <c r="E690" s="273"/>
      <c r="J690" s="252"/>
      <c r="K690" s="5"/>
      <c r="L690" s="252"/>
      <c r="M690" s="5"/>
      <c r="N690" s="6"/>
      <c r="O690" s="6"/>
    </row>
    <row r="691" spans="1:15" s="4" customFormat="1">
      <c r="A691" s="97"/>
      <c r="B691" s="97"/>
      <c r="C691" s="98"/>
      <c r="D691" s="99"/>
      <c r="E691" s="273"/>
      <c r="J691" s="252"/>
      <c r="K691" s="5"/>
      <c r="L691" s="252"/>
      <c r="M691" s="5"/>
      <c r="N691" s="6"/>
      <c r="O691" s="6"/>
    </row>
    <row r="692" spans="1:15" s="4" customFormat="1">
      <c r="A692" s="97"/>
      <c r="B692" s="97"/>
      <c r="C692" s="98"/>
      <c r="D692" s="99"/>
      <c r="E692" s="273"/>
      <c r="J692" s="252"/>
      <c r="K692" s="5"/>
      <c r="L692" s="252"/>
      <c r="M692" s="5"/>
      <c r="N692" s="6"/>
      <c r="O692" s="6"/>
    </row>
    <row r="693" spans="1:15" s="4" customFormat="1">
      <c r="A693" s="97"/>
      <c r="B693" s="97"/>
      <c r="C693" s="98"/>
      <c r="D693" s="99"/>
      <c r="E693" s="273"/>
      <c r="J693" s="252"/>
      <c r="K693" s="5"/>
      <c r="L693" s="252"/>
      <c r="M693" s="5"/>
      <c r="N693" s="6"/>
      <c r="O693" s="6"/>
    </row>
    <row r="694" spans="1:15" s="4" customFormat="1">
      <c r="A694" s="97"/>
      <c r="B694" s="97"/>
      <c r="C694" s="98"/>
      <c r="D694" s="99"/>
      <c r="E694" s="273"/>
      <c r="J694" s="252"/>
      <c r="K694" s="5"/>
      <c r="L694" s="252"/>
      <c r="M694" s="5"/>
      <c r="N694" s="6"/>
      <c r="O694" s="6"/>
    </row>
    <row r="695" spans="1:15" s="4" customFormat="1">
      <c r="A695" s="97"/>
      <c r="B695" s="97"/>
      <c r="C695" s="98"/>
      <c r="D695" s="99"/>
      <c r="E695" s="273"/>
      <c r="J695" s="252"/>
      <c r="K695" s="5"/>
      <c r="L695" s="252"/>
      <c r="M695" s="5"/>
      <c r="N695" s="6"/>
      <c r="O695" s="6"/>
    </row>
    <row r="696" spans="1:15" s="4" customFormat="1">
      <c r="A696" s="97"/>
      <c r="B696" s="97"/>
      <c r="C696" s="98"/>
      <c r="D696" s="99"/>
      <c r="E696" s="273"/>
      <c r="J696" s="252"/>
      <c r="K696" s="5"/>
      <c r="L696" s="252"/>
      <c r="M696" s="5"/>
      <c r="N696" s="6"/>
      <c r="O696" s="6"/>
    </row>
    <row r="697" spans="1:15" s="4" customFormat="1">
      <c r="A697" s="97"/>
      <c r="B697" s="97"/>
      <c r="C697" s="98"/>
      <c r="D697" s="99"/>
      <c r="E697" s="273"/>
      <c r="J697" s="252"/>
      <c r="K697" s="5"/>
      <c r="L697" s="252"/>
      <c r="M697" s="5"/>
      <c r="N697" s="6"/>
      <c r="O697" s="6"/>
    </row>
    <row r="698" spans="1:15" s="4" customFormat="1">
      <c r="A698" s="97"/>
      <c r="B698" s="97"/>
      <c r="C698" s="98"/>
      <c r="D698" s="99"/>
      <c r="E698" s="273"/>
      <c r="J698" s="252"/>
      <c r="K698" s="5"/>
      <c r="L698" s="252"/>
      <c r="M698" s="5"/>
      <c r="N698" s="6"/>
      <c r="O698" s="6"/>
    </row>
    <row r="699" spans="1:15" s="4" customFormat="1">
      <c r="A699" s="97"/>
      <c r="B699" s="97"/>
      <c r="C699" s="98"/>
      <c r="D699" s="99"/>
      <c r="E699" s="273"/>
      <c r="J699" s="252"/>
      <c r="K699" s="5"/>
      <c r="L699" s="252"/>
      <c r="M699" s="5"/>
      <c r="N699" s="6"/>
      <c r="O699" s="6"/>
    </row>
    <row r="700" spans="1:15" s="4" customFormat="1">
      <c r="A700" s="97"/>
      <c r="B700" s="97"/>
      <c r="C700" s="98"/>
      <c r="D700" s="99"/>
      <c r="E700" s="273"/>
      <c r="J700" s="252"/>
      <c r="K700" s="5"/>
      <c r="L700" s="252"/>
      <c r="M700" s="5"/>
      <c r="N700" s="6"/>
      <c r="O700" s="6"/>
    </row>
    <row r="701" spans="1:15" s="4" customFormat="1">
      <c r="A701" s="97"/>
      <c r="B701" s="97"/>
      <c r="C701" s="98"/>
      <c r="D701" s="99"/>
      <c r="E701" s="273"/>
      <c r="J701" s="252"/>
      <c r="K701" s="5"/>
      <c r="L701" s="252"/>
      <c r="M701" s="5"/>
      <c r="N701" s="6"/>
      <c r="O701" s="6"/>
    </row>
    <row r="702" spans="1:15" s="4" customFormat="1">
      <c r="A702" s="97"/>
      <c r="B702" s="97"/>
      <c r="C702" s="98"/>
      <c r="D702" s="99"/>
      <c r="E702" s="273"/>
      <c r="J702" s="252"/>
      <c r="K702" s="5"/>
      <c r="L702" s="252"/>
      <c r="M702" s="5"/>
      <c r="N702" s="6"/>
      <c r="O702" s="6"/>
    </row>
    <row r="703" spans="1:15" s="4" customFormat="1">
      <c r="A703" s="97"/>
      <c r="B703" s="97"/>
      <c r="C703" s="98"/>
      <c r="D703" s="99"/>
      <c r="E703" s="273"/>
      <c r="J703" s="252"/>
      <c r="K703" s="5"/>
      <c r="L703" s="252"/>
      <c r="M703" s="5"/>
      <c r="N703" s="6"/>
      <c r="O703" s="6"/>
    </row>
    <row r="704" spans="1:15" s="4" customFormat="1">
      <c r="A704" s="97"/>
      <c r="B704" s="97"/>
      <c r="C704" s="98"/>
      <c r="D704" s="99"/>
      <c r="E704" s="273"/>
      <c r="J704" s="252"/>
      <c r="K704" s="5"/>
      <c r="L704" s="252"/>
      <c r="M704" s="5"/>
      <c r="N704" s="6"/>
      <c r="O704" s="6"/>
    </row>
    <row r="705" spans="1:15" s="4" customFormat="1">
      <c r="A705" s="97"/>
      <c r="B705" s="97"/>
      <c r="C705" s="98"/>
      <c r="D705" s="99"/>
      <c r="E705" s="273"/>
      <c r="J705" s="252"/>
      <c r="K705" s="5"/>
      <c r="L705" s="252"/>
      <c r="M705" s="5"/>
      <c r="N705" s="6"/>
      <c r="O705" s="6"/>
    </row>
    <row r="706" spans="1:15" s="4" customFormat="1">
      <c r="A706" s="97"/>
      <c r="B706" s="97"/>
      <c r="C706" s="98"/>
      <c r="D706" s="99"/>
      <c r="E706" s="273"/>
      <c r="J706" s="252"/>
      <c r="K706" s="5"/>
      <c r="L706" s="252"/>
      <c r="M706" s="5"/>
      <c r="N706" s="6"/>
      <c r="O706" s="6"/>
    </row>
    <row r="707" spans="1:15" s="4" customFormat="1">
      <c r="A707" s="97"/>
      <c r="B707" s="97"/>
      <c r="C707" s="98"/>
      <c r="D707" s="99"/>
      <c r="E707" s="273"/>
      <c r="J707" s="252"/>
      <c r="K707" s="5"/>
      <c r="L707" s="252"/>
      <c r="M707" s="5"/>
      <c r="N707" s="6"/>
      <c r="O707" s="6"/>
    </row>
    <row r="708" spans="1:15" s="4" customFormat="1">
      <c r="A708" s="97"/>
      <c r="B708" s="97"/>
      <c r="C708" s="98"/>
      <c r="D708" s="99"/>
      <c r="E708" s="273"/>
      <c r="J708" s="252"/>
      <c r="K708" s="5"/>
      <c r="L708" s="252"/>
      <c r="M708" s="5"/>
      <c r="N708" s="6"/>
      <c r="O708" s="6"/>
    </row>
    <row r="709" spans="1:15" s="4" customFormat="1">
      <c r="A709" s="97"/>
      <c r="B709" s="97"/>
      <c r="C709" s="98"/>
      <c r="D709" s="99"/>
      <c r="E709" s="273"/>
      <c r="J709" s="252"/>
      <c r="K709" s="5"/>
      <c r="L709" s="252"/>
      <c r="M709" s="5"/>
      <c r="N709" s="6"/>
      <c r="O709" s="6"/>
    </row>
    <row r="710" spans="1:15" s="4" customFormat="1">
      <c r="A710" s="97"/>
      <c r="B710" s="97"/>
      <c r="C710" s="98"/>
      <c r="D710" s="99"/>
      <c r="E710" s="273"/>
      <c r="J710" s="252"/>
      <c r="K710" s="5"/>
      <c r="L710" s="252"/>
      <c r="M710" s="5"/>
      <c r="N710" s="6"/>
      <c r="O710" s="6"/>
    </row>
    <row r="711" spans="1:15" s="4" customFormat="1">
      <c r="A711" s="97"/>
      <c r="B711" s="97"/>
      <c r="C711" s="98"/>
      <c r="D711" s="99"/>
      <c r="E711" s="273"/>
      <c r="J711" s="252"/>
      <c r="K711" s="5"/>
      <c r="L711" s="252"/>
      <c r="M711" s="5"/>
      <c r="N711" s="6"/>
      <c r="O711" s="6"/>
    </row>
    <row r="712" spans="1:15" s="4" customFormat="1">
      <c r="A712" s="97"/>
      <c r="B712" s="97"/>
      <c r="C712" s="98"/>
      <c r="D712" s="99"/>
      <c r="E712" s="273"/>
      <c r="J712" s="252"/>
      <c r="K712" s="5"/>
      <c r="L712" s="252"/>
      <c r="M712" s="5"/>
      <c r="N712" s="6"/>
      <c r="O712" s="6"/>
    </row>
    <row r="713" spans="1:15" s="4" customFormat="1">
      <c r="A713" s="97"/>
      <c r="B713" s="97"/>
      <c r="C713" s="98"/>
      <c r="D713" s="99"/>
      <c r="E713" s="273"/>
      <c r="J713" s="252"/>
      <c r="K713" s="5"/>
      <c r="L713" s="252"/>
      <c r="M713" s="5"/>
      <c r="N713" s="6"/>
      <c r="O713" s="6"/>
    </row>
    <row r="714" spans="1:15" s="4" customFormat="1">
      <c r="A714" s="97"/>
      <c r="B714" s="97"/>
      <c r="C714" s="98"/>
      <c r="D714" s="99"/>
      <c r="E714" s="273"/>
      <c r="J714" s="252"/>
      <c r="K714" s="5"/>
      <c r="L714" s="252"/>
      <c r="M714" s="5"/>
      <c r="N714" s="6"/>
      <c r="O714" s="6"/>
    </row>
    <row r="715" spans="1:15" s="4" customFormat="1">
      <c r="A715" s="97"/>
      <c r="B715" s="97"/>
      <c r="C715" s="98"/>
      <c r="D715" s="99"/>
      <c r="E715" s="273"/>
      <c r="J715" s="252"/>
      <c r="K715" s="5"/>
      <c r="L715" s="252"/>
      <c r="M715" s="5"/>
      <c r="N715" s="6"/>
      <c r="O715" s="6"/>
    </row>
    <row r="716" spans="1:15" s="4" customFormat="1">
      <c r="A716" s="97"/>
      <c r="B716" s="97"/>
      <c r="C716" s="98"/>
      <c r="D716" s="99"/>
      <c r="E716" s="273"/>
      <c r="J716" s="252"/>
      <c r="K716" s="5"/>
      <c r="L716" s="252"/>
      <c r="M716" s="5"/>
      <c r="N716" s="6"/>
      <c r="O716" s="6"/>
    </row>
    <row r="717" spans="1:15" s="4" customFormat="1">
      <c r="A717" s="97"/>
      <c r="B717" s="97"/>
      <c r="C717" s="98"/>
      <c r="D717" s="99"/>
      <c r="E717" s="273"/>
      <c r="J717" s="252"/>
      <c r="K717" s="5"/>
      <c r="L717" s="252"/>
      <c r="M717" s="5"/>
      <c r="N717" s="6"/>
      <c r="O717" s="6"/>
    </row>
    <row r="718" spans="1:15" s="4" customFormat="1">
      <c r="A718" s="97"/>
      <c r="B718" s="97"/>
      <c r="C718" s="98"/>
      <c r="D718" s="99"/>
      <c r="E718" s="273"/>
      <c r="J718" s="252"/>
      <c r="K718" s="5"/>
      <c r="L718" s="252"/>
      <c r="M718" s="5"/>
      <c r="N718" s="6"/>
      <c r="O718" s="6"/>
    </row>
    <row r="719" spans="1:15" s="4" customFormat="1">
      <c r="A719" s="97"/>
      <c r="B719" s="97"/>
      <c r="C719" s="98"/>
      <c r="D719" s="99"/>
      <c r="E719" s="273"/>
      <c r="J719" s="252"/>
      <c r="K719" s="5"/>
      <c r="L719" s="252"/>
      <c r="M719" s="5"/>
      <c r="N719" s="6"/>
      <c r="O719" s="6"/>
    </row>
    <row r="720" spans="1:15" s="4" customFormat="1">
      <c r="A720" s="97"/>
      <c r="B720" s="97"/>
      <c r="C720" s="98"/>
      <c r="D720" s="99"/>
      <c r="E720" s="273"/>
      <c r="J720" s="252"/>
      <c r="K720" s="5"/>
      <c r="L720" s="252"/>
      <c r="M720" s="5"/>
      <c r="N720" s="6"/>
      <c r="O720" s="6"/>
    </row>
    <row r="721" spans="1:15" s="4" customFormat="1">
      <c r="A721" s="97"/>
      <c r="B721" s="97"/>
      <c r="C721" s="98"/>
      <c r="D721" s="99"/>
      <c r="E721" s="273"/>
      <c r="J721" s="252"/>
      <c r="K721" s="5"/>
      <c r="L721" s="252"/>
      <c r="M721" s="5"/>
      <c r="N721" s="6"/>
      <c r="O721" s="6"/>
    </row>
    <row r="722" spans="1:15" s="4" customFormat="1">
      <c r="A722" s="97"/>
      <c r="B722" s="97"/>
      <c r="C722" s="98"/>
      <c r="D722" s="99"/>
      <c r="E722" s="273"/>
      <c r="J722" s="252"/>
      <c r="K722" s="5"/>
      <c r="L722" s="252"/>
      <c r="M722" s="5"/>
      <c r="N722" s="6"/>
      <c r="O722" s="6"/>
    </row>
    <row r="723" spans="1:15" s="4" customFormat="1">
      <c r="A723" s="97"/>
      <c r="B723" s="97"/>
      <c r="C723" s="98"/>
      <c r="D723" s="99"/>
      <c r="E723" s="273"/>
      <c r="J723" s="252"/>
      <c r="K723" s="5"/>
      <c r="L723" s="252"/>
      <c r="M723" s="5"/>
      <c r="N723" s="6"/>
      <c r="O723" s="6"/>
    </row>
    <row r="724" spans="1:15" s="4" customFormat="1">
      <c r="A724" s="97"/>
      <c r="B724" s="97"/>
      <c r="C724" s="98"/>
      <c r="D724" s="99"/>
      <c r="E724" s="273"/>
      <c r="J724" s="252"/>
      <c r="K724" s="5"/>
      <c r="L724" s="252"/>
      <c r="M724" s="5"/>
      <c r="N724" s="6"/>
      <c r="O724" s="6"/>
    </row>
  </sheetData>
  <mergeCells count="119">
    <mergeCell ref="F577:F578"/>
    <mergeCell ref="G577:G578"/>
    <mergeCell ref="H577:H578"/>
    <mergeCell ref="I577:I578"/>
    <mergeCell ref="J577:J578"/>
    <mergeCell ref="E459:E460"/>
    <mergeCell ref="J455:J457"/>
    <mergeCell ref="E572:E576"/>
    <mergeCell ref="J572:J576"/>
    <mergeCell ref="F572:F576"/>
    <mergeCell ref="G572:G576"/>
    <mergeCell ref="H572:H576"/>
    <mergeCell ref="I572:I576"/>
    <mergeCell ref="J317:J318"/>
    <mergeCell ref="F300:F304"/>
    <mergeCell ref="G300:G304"/>
    <mergeCell ref="H300:H304"/>
    <mergeCell ref="I300:I304"/>
    <mergeCell ref="J300:J304"/>
    <mergeCell ref="J360:J363"/>
    <mergeCell ref="J439:J441"/>
    <mergeCell ref="A434:A435"/>
    <mergeCell ref="B434:B435"/>
    <mergeCell ref="C434:C435"/>
    <mergeCell ref="D434:D435"/>
    <mergeCell ref="E434:E435"/>
    <mergeCell ref="J430:J432"/>
    <mergeCell ref="F320:F322"/>
    <mergeCell ref="G320:G322"/>
    <mergeCell ref="H320:H322"/>
    <mergeCell ref="I320:I322"/>
    <mergeCell ref="J320:J322"/>
    <mergeCell ref="F324:F326"/>
    <mergeCell ref="G324:G326"/>
    <mergeCell ref="H324:H326"/>
    <mergeCell ref="I324:I326"/>
    <mergeCell ref="J324:J326"/>
    <mergeCell ref="J276:J277"/>
    <mergeCell ref="F273:F274"/>
    <mergeCell ref="G273:G274"/>
    <mergeCell ref="H273:H274"/>
    <mergeCell ref="I273:I274"/>
    <mergeCell ref="J273:J274"/>
    <mergeCell ref="F282:F283"/>
    <mergeCell ref="G282:G283"/>
    <mergeCell ref="H282:H283"/>
    <mergeCell ref="I282:I283"/>
    <mergeCell ref="J282:J283"/>
    <mergeCell ref="F279:F280"/>
    <mergeCell ref="G279:G280"/>
    <mergeCell ref="H279:H280"/>
    <mergeCell ref="I279:I280"/>
    <mergeCell ref="J279:J280"/>
    <mergeCell ref="J270:J271"/>
    <mergeCell ref="I123:I124"/>
    <mergeCell ref="J123:J124"/>
    <mergeCell ref="F250:F251"/>
    <mergeCell ref="G250:G251"/>
    <mergeCell ref="H250:H251"/>
    <mergeCell ref="I250:I251"/>
    <mergeCell ref="J250:J251"/>
    <mergeCell ref="J195:J201"/>
    <mergeCell ref="J115:J116"/>
    <mergeCell ref="F120:F121"/>
    <mergeCell ref="G120:G121"/>
    <mergeCell ref="H120:H121"/>
    <mergeCell ref="I120:I121"/>
    <mergeCell ref="J120:J121"/>
    <mergeCell ref="J78:J79"/>
    <mergeCell ref="K78:K79"/>
    <mergeCell ref="F117:F119"/>
    <mergeCell ref="G117:G119"/>
    <mergeCell ref="H117:H119"/>
    <mergeCell ref="I117:I119"/>
    <mergeCell ref="J117:J119"/>
    <mergeCell ref="F110:F114"/>
    <mergeCell ref="G110:G114"/>
    <mergeCell ref="H110:H114"/>
    <mergeCell ref="I110:I114"/>
    <mergeCell ref="J110:J114"/>
    <mergeCell ref="F115:F116"/>
    <mergeCell ref="G115:G116"/>
    <mergeCell ref="H115:H116"/>
    <mergeCell ref="I115:I116"/>
    <mergeCell ref="F78:F79"/>
    <mergeCell ref="G78:G79"/>
    <mergeCell ref="A15:A16"/>
    <mergeCell ref="B15:B16"/>
    <mergeCell ref="C15:C16"/>
    <mergeCell ref="D15:D16"/>
    <mergeCell ref="E15:E16"/>
    <mergeCell ref="A2:J2"/>
    <mergeCell ref="A4:E4"/>
    <mergeCell ref="J15:J16"/>
    <mergeCell ref="F15:F16"/>
    <mergeCell ref="G15:G16"/>
    <mergeCell ref="H15:H16"/>
    <mergeCell ref="I15:I16"/>
    <mergeCell ref="H78:H79"/>
    <mergeCell ref="I78:I79"/>
    <mergeCell ref="F123:F124"/>
    <mergeCell ref="G123:G124"/>
    <mergeCell ref="H123:H124"/>
    <mergeCell ref="A459:A460"/>
    <mergeCell ref="B459:B460"/>
    <mergeCell ref="C459:C460"/>
    <mergeCell ref="D459:D460"/>
    <mergeCell ref="F270:F271"/>
    <mergeCell ref="G270:G271"/>
    <mergeCell ref="H270:H271"/>
    <mergeCell ref="I270:I271"/>
    <mergeCell ref="F276:F277"/>
    <mergeCell ref="G276:G277"/>
    <mergeCell ref="H276:H277"/>
    <mergeCell ref="I276:I277"/>
    <mergeCell ref="F317:F318"/>
    <mergeCell ref="G317:G318"/>
    <mergeCell ref="H317:H318"/>
    <mergeCell ref="I317:I318"/>
  </mergeCells>
  <pageMargins left="0.31" right="0.19685039370078741" top="0.4" bottom="0.19" header="0.22" footer="0.15"/>
  <pageSetup paperSize="9" scale="50" fitToHeight="0" orientation="landscape" r:id="rId1"/>
  <headerFooter alignWithMargins="0">
    <oddHeader>&amp;R&amp;P</oddHeader>
  </headerFooter>
  <colBreaks count="1" manualBreakCount="1">
    <brk id="5" max="590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66"/>
    <pageSetUpPr fitToPage="1"/>
  </sheetPr>
  <dimension ref="A2:O724"/>
  <sheetViews>
    <sheetView view="pageBreakPreview" topLeftCell="A560" zoomScale="63" zoomScaleNormal="75" zoomScaleSheetLayoutView="63" workbookViewId="0">
      <selection activeCell="E12" sqref="E12"/>
    </sheetView>
  </sheetViews>
  <sheetFormatPr defaultColWidth="9.140625" defaultRowHeight="18.75"/>
  <cols>
    <col min="1" max="1" width="11.28515625" style="97" customWidth="1"/>
    <col min="2" max="2" width="5.5703125" style="97" customWidth="1"/>
    <col min="3" max="3" width="9.140625" style="98"/>
    <col min="4" max="4" width="16.7109375" style="99" customWidth="1"/>
    <col min="5" max="5" width="95.5703125" style="274" customWidth="1"/>
    <col min="6" max="6" width="14.5703125" style="4" customWidth="1"/>
    <col min="7" max="7" width="10.85546875" style="4" customWidth="1"/>
    <col min="8" max="8" width="17.140625" style="4" customWidth="1"/>
    <col min="9" max="9" width="13.5703125" style="4" customWidth="1"/>
    <col min="10" max="10" width="95.28515625" style="252" customWidth="1"/>
    <col min="11" max="11" width="16.42578125" style="5" customWidth="1"/>
    <col min="12" max="12" width="89.85546875" style="252" customWidth="1"/>
    <col min="13" max="13" width="16.42578125" style="5" customWidth="1"/>
    <col min="14" max="14" width="40.85546875" style="252" customWidth="1"/>
    <col min="15" max="15" width="19.7109375" style="6" bestFit="1" customWidth="1"/>
    <col min="16" max="16384" width="9.140625" style="6"/>
  </cols>
  <sheetData>
    <row r="2" spans="1:15" s="2" customFormat="1">
      <c r="A2" s="465" t="s">
        <v>1884</v>
      </c>
      <c r="B2" s="466"/>
      <c r="C2" s="467"/>
      <c r="D2" s="467"/>
      <c r="E2" s="467"/>
      <c r="F2" s="468"/>
      <c r="G2" s="468"/>
      <c r="H2" s="468"/>
      <c r="I2" s="468"/>
      <c r="J2" s="468"/>
      <c r="K2" s="1"/>
      <c r="L2" s="251"/>
      <c r="M2" s="1"/>
      <c r="N2" s="251"/>
    </row>
    <row r="3" spans="1:15">
      <c r="A3" s="63"/>
      <c r="B3" s="63"/>
      <c r="C3" s="64"/>
      <c r="D3" s="65"/>
      <c r="E3" s="273"/>
    </row>
    <row r="4" spans="1:15">
      <c r="A4" s="469"/>
      <c r="B4" s="470"/>
      <c r="C4" s="471"/>
      <c r="D4" s="471"/>
      <c r="E4" s="471"/>
    </row>
    <row r="5" spans="1:15" ht="112.5">
      <c r="A5" s="145" t="s">
        <v>1606</v>
      </c>
      <c r="B5" s="145" t="s">
        <v>1</v>
      </c>
      <c r="C5" s="145" t="s">
        <v>5</v>
      </c>
      <c r="D5" s="145" t="s">
        <v>6</v>
      </c>
      <c r="E5" s="259" t="s">
        <v>4</v>
      </c>
      <c r="F5" s="145" t="s">
        <v>1606</v>
      </c>
      <c r="G5" s="145" t="s">
        <v>1</v>
      </c>
      <c r="H5" s="145" t="s">
        <v>5</v>
      </c>
      <c r="I5" s="145" t="s">
        <v>6</v>
      </c>
      <c r="J5" s="259" t="s">
        <v>4</v>
      </c>
    </row>
    <row r="6" spans="1:15">
      <c r="A6" s="255">
        <v>6</v>
      </c>
      <c r="B6" s="255">
        <v>7</v>
      </c>
      <c r="C6" s="255">
        <v>8</v>
      </c>
      <c r="D6" s="255">
        <v>9</v>
      </c>
      <c r="E6" s="255">
        <v>10</v>
      </c>
      <c r="F6" s="255">
        <v>6</v>
      </c>
      <c r="G6" s="255">
        <v>7</v>
      </c>
      <c r="H6" s="255">
        <v>8</v>
      </c>
      <c r="I6" s="255">
        <v>9</v>
      </c>
      <c r="J6" s="255">
        <v>10</v>
      </c>
    </row>
    <row r="7" spans="1:15" ht="45">
      <c r="A7" s="9" t="s">
        <v>7</v>
      </c>
      <c r="B7" s="9" t="s">
        <v>8</v>
      </c>
      <c r="C7" s="9" t="s">
        <v>12</v>
      </c>
      <c r="D7" s="9" t="s">
        <v>13</v>
      </c>
      <c r="E7" s="136" t="s">
        <v>11</v>
      </c>
      <c r="F7" s="9" t="s">
        <v>7</v>
      </c>
      <c r="G7" s="9" t="s">
        <v>8</v>
      </c>
      <c r="H7" s="9" t="s">
        <v>12</v>
      </c>
      <c r="I7" s="9" t="s">
        <v>13</v>
      </c>
      <c r="J7" s="136" t="s">
        <v>1608</v>
      </c>
      <c r="K7" s="5" t="str">
        <f>CONCATENATE(F7," ",G7," ",H7," ",I7)</f>
        <v>01 0 00 00000</v>
      </c>
      <c r="L7" s="252" t="str">
        <f>VLOOKUP(M7,'ЦСР 2017'!$A$5:$B$485,2,0)</f>
        <v>Муниципальная программа «Развитие образования в городе Ставрополе»</v>
      </c>
      <c r="M7" s="5" t="s">
        <v>14</v>
      </c>
      <c r="N7" s="252" t="b">
        <f>J7=L7</f>
        <v>1</v>
      </c>
      <c r="O7" s="7"/>
    </row>
    <row r="8" spans="1:15" ht="37.5">
      <c r="A8" s="25" t="s">
        <v>7</v>
      </c>
      <c r="B8" s="25" t="s">
        <v>15</v>
      </c>
      <c r="C8" s="25" t="s">
        <v>12</v>
      </c>
      <c r="D8" s="25" t="s">
        <v>13</v>
      </c>
      <c r="E8" s="223" t="s">
        <v>17</v>
      </c>
      <c r="F8" s="25" t="s">
        <v>7</v>
      </c>
      <c r="G8" s="25" t="s">
        <v>15</v>
      </c>
      <c r="H8" s="25" t="s">
        <v>12</v>
      </c>
      <c r="I8" s="25" t="s">
        <v>13</v>
      </c>
      <c r="J8" s="223" t="s">
        <v>1609</v>
      </c>
      <c r="K8" s="5" t="str">
        <f t="shared" ref="K8:K71" si="0">CONCATENATE(F8," ",G8," ",H8," ",I8)</f>
        <v>01 1 00 00000</v>
      </c>
      <c r="L8" s="252" t="str">
        <f>VLOOKUP(M8,'ЦСР 2017'!$A$5:$B$485,2,0)</f>
        <v>Подпрограмма «Организация дошкольного, общего и дополнительного образования»</v>
      </c>
      <c r="M8" s="5" t="s">
        <v>18</v>
      </c>
      <c r="N8" s="252" t="b">
        <f t="shared" ref="N8:N71" si="1">J8=L8</f>
        <v>1</v>
      </c>
      <c r="O8" s="7"/>
    </row>
    <row r="9" spans="1:15" ht="39">
      <c r="A9" s="159" t="s">
        <v>7</v>
      </c>
      <c r="B9" s="159" t="s">
        <v>15</v>
      </c>
      <c r="C9" s="159" t="s">
        <v>7</v>
      </c>
      <c r="D9" s="159" t="s">
        <v>13</v>
      </c>
      <c r="E9" s="161" t="s">
        <v>1229</v>
      </c>
      <c r="F9" s="159" t="s">
        <v>7</v>
      </c>
      <c r="G9" s="159" t="s">
        <v>15</v>
      </c>
      <c r="H9" s="159" t="s">
        <v>7</v>
      </c>
      <c r="I9" s="159" t="s">
        <v>13</v>
      </c>
      <c r="J9" s="161" t="s">
        <v>1229</v>
      </c>
      <c r="K9" s="5" t="str">
        <f t="shared" si="0"/>
        <v>01 1 01 00000</v>
      </c>
      <c r="L9" s="252" t="str">
        <f>VLOOKUP(M9,'ЦСР 2017'!$A$5:$B$485,2,0)</f>
        <v>Основное мероприятие «Организация предоставления общедоступного и бесплатного дошкольного образования»</v>
      </c>
      <c r="M9" s="5" t="s">
        <v>19</v>
      </c>
      <c r="N9" s="252" t="b">
        <f t="shared" si="1"/>
        <v>1</v>
      </c>
      <c r="O9" s="7"/>
    </row>
    <row r="10" spans="1:15" ht="37.5">
      <c r="A10" s="256" t="s">
        <v>7</v>
      </c>
      <c r="B10" s="256" t="s">
        <v>15</v>
      </c>
      <c r="C10" s="256" t="s">
        <v>7</v>
      </c>
      <c r="D10" s="256" t="s">
        <v>22</v>
      </c>
      <c r="E10" s="260" t="s">
        <v>34</v>
      </c>
      <c r="F10" s="256" t="s">
        <v>7</v>
      </c>
      <c r="G10" s="256" t="s">
        <v>15</v>
      </c>
      <c r="H10" s="256" t="s">
        <v>7</v>
      </c>
      <c r="I10" s="256" t="s">
        <v>22</v>
      </c>
      <c r="J10" s="260" t="s">
        <v>34</v>
      </c>
      <c r="K10" s="5" t="str">
        <f t="shared" si="0"/>
        <v>01 1 01 11010</v>
      </c>
      <c r="L10" s="252" t="str">
        <f>VLOOKUP(M10,'ЦСР 2017'!$A$5:$B$485,2,0)</f>
        <v>Расходы на обеспечение деятельности (оказание услуг) муниципальных учреждений</v>
      </c>
      <c r="M10" s="5" t="s">
        <v>23</v>
      </c>
      <c r="N10" s="252" t="b">
        <f t="shared" si="1"/>
        <v>1</v>
      </c>
      <c r="O10" s="7"/>
    </row>
    <row r="11" spans="1:15" s="4" customFormat="1" ht="75">
      <c r="A11" s="256" t="s">
        <v>7</v>
      </c>
      <c r="B11" s="256" t="s">
        <v>15</v>
      </c>
      <c r="C11" s="256" t="s">
        <v>7</v>
      </c>
      <c r="D11" s="256" t="s">
        <v>26</v>
      </c>
      <c r="E11" s="260" t="s">
        <v>1230</v>
      </c>
      <c r="F11" s="256" t="s">
        <v>7</v>
      </c>
      <c r="G11" s="256" t="s">
        <v>15</v>
      </c>
      <c r="H11" s="256" t="s">
        <v>7</v>
      </c>
      <c r="I11" s="256" t="s">
        <v>26</v>
      </c>
      <c r="J11" s="260" t="s">
        <v>1230</v>
      </c>
      <c r="K11" s="5" t="str">
        <f t="shared" si="0"/>
        <v>01 1 01 76140</v>
      </c>
      <c r="L11" s="252" t="str">
        <f>VLOOKUP(M11,'ЦСР 2017'!$A$5:$B$485,2,0)</f>
        <v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v>
      </c>
      <c r="M11" s="5" t="s">
        <v>27</v>
      </c>
      <c r="N11" s="252" t="b">
        <f t="shared" si="1"/>
        <v>1</v>
      </c>
      <c r="O11" s="7"/>
    </row>
    <row r="12" spans="1:15" s="4" customFormat="1" ht="93.75">
      <c r="A12" s="257" t="s">
        <v>7</v>
      </c>
      <c r="B12" s="257" t="s">
        <v>15</v>
      </c>
      <c r="C12" s="257" t="s">
        <v>7</v>
      </c>
      <c r="D12" s="257" t="s">
        <v>30</v>
      </c>
      <c r="E12" s="261" t="s">
        <v>1231</v>
      </c>
      <c r="F12" s="257" t="s">
        <v>7</v>
      </c>
      <c r="G12" s="257" t="s">
        <v>15</v>
      </c>
      <c r="H12" s="257" t="s">
        <v>7</v>
      </c>
      <c r="I12" s="257" t="s">
        <v>30</v>
      </c>
      <c r="J12" s="260" t="s">
        <v>1231</v>
      </c>
      <c r="K12" s="5" t="str">
        <f t="shared" si="0"/>
        <v>01 1 01 77170</v>
      </c>
      <c r="L12" s="252" t="str">
        <f>VLOOKUP(M12,'ЦСР 2017'!$A$5:$B$485,2,0)</f>
        <v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v>
      </c>
      <c r="M12" s="5" t="s">
        <v>31</v>
      </c>
      <c r="N12" s="252" t="b">
        <f t="shared" si="1"/>
        <v>1</v>
      </c>
      <c r="O12" s="7"/>
    </row>
    <row r="13" spans="1:15" s="19" customFormat="1" ht="37.5">
      <c r="A13" s="256" t="s">
        <v>7</v>
      </c>
      <c r="B13" s="256" t="s">
        <v>15</v>
      </c>
      <c r="C13" s="256" t="s">
        <v>7</v>
      </c>
      <c r="D13" s="256" t="s">
        <v>1536</v>
      </c>
      <c r="E13" s="260" t="s">
        <v>1232</v>
      </c>
      <c r="F13" s="256" t="s">
        <v>7</v>
      </c>
      <c r="G13" s="256" t="s">
        <v>15</v>
      </c>
      <c r="H13" s="256" t="s">
        <v>7</v>
      </c>
      <c r="I13" s="256" t="s">
        <v>1536</v>
      </c>
      <c r="J13" s="260" t="s">
        <v>1610</v>
      </c>
      <c r="K13" s="5" t="str">
        <f t="shared" si="0"/>
        <v>01 1 01 77250</v>
      </c>
      <c r="L13" s="252" t="str">
        <f>VLOOKUP(M13,'ЦСР 2017'!$A$5:$B$485,2,0)</f>
        <v>Расходы на обеспечение выплаты работникам муниципальных учреждений минимального размера оплаты труда</v>
      </c>
      <c r="M13" s="5" t="s">
        <v>1233</v>
      </c>
      <c r="N13" s="252" t="b">
        <f t="shared" si="1"/>
        <v>1</v>
      </c>
      <c r="O13" s="7"/>
    </row>
    <row r="14" spans="1:15" ht="58.5">
      <c r="A14" s="159" t="s">
        <v>7</v>
      </c>
      <c r="B14" s="159" t="s">
        <v>15</v>
      </c>
      <c r="C14" s="159" t="s">
        <v>37</v>
      </c>
      <c r="D14" s="159" t="s">
        <v>13</v>
      </c>
      <c r="E14" s="161" t="s">
        <v>1234</v>
      </c>
      <c r="F14" s="159" t="s">
        <v>7</v>
      </c>
      <c r="G14" s="159" t="s">
        <v>15</v>
      </c>
      <c r="H14" s="159" t="s">
        <v>37</v>
      </c>
      <c r="I14" s="159" t="s">
        <v>13</v>
      </c>
      <c r="J14" s="161" t="s">
        <v>1234</v>
      </c>
      <c r="K14" s="5" t="str">
        <f t="shared" si="0"/>
        <v>01 1 02 00000</v>
      </c>
      <c r="L14" s="252" t="str">
        <f>VLOOKUP(M14,'ЦСР 2017'!$A$5:$B$485,2,0)</f>
        <v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v>
      </c>
      <c r="M14" s="5" t="s">
        <v>38</v>
      </c>
      <c r="N14" s="252" t="b">
        <f t="shared" si="1"/>
        <v>1</v>
      </c>
      <c r="O14" s="7"/>
    </row>
    <row r="15" spans="1:15" s="19" customFormat="1" ht="18" customHeight="1">
      <c r="A15" s="472" t="s">
        <v>7</v>
      </c>
      <c r="B15" s="472" t="s">
        <v>15</v>
      </c>
      <c r="C15" s="472" t="s">
        <v>37</v>
      </c>
      <c r="D15" s="472" t="s">
        <v>22</v>
      </c>
      <c r="E15" s="486" t="s">
        <v>34</v>
      </c>
      <c r="F15" s="472" t="s">
        <v>7</v>
      </c>
      <c r="G15" s="472" t="s">
        <v>15</v>
      </c>
      <c r="H15" s="472" t="s">
        <v>37</v>
      </c>
      <c r="I15" s="472" t="s">
        <v>22</v>
      </c>
      <c r="J15" s="486" t="s">
        <v>34</v>
      </c>
      <c r="K15" s="5" t="str">
        <f t="shared" si="0"/>
        <v>01 1 02 11010</v>
      </c>
      <c r="L15" s="252" t="str">
        <f>VLOOKUP(M15,'ЦСР 2017'!$A$5:$B$485,2,0)</f>
        <v>Расходы на обеспечение деятельности (оказание услуг) муниципальных учреждений</v>
      </c>
      <c r="M15" s="5" t="s">
        <v>41</v>
      </c>
      <c r="N15" s="252" t="b">
        <f t="shared" si="1"/>
        <v>1</v>
      </c>
      <c r="O15" s="7"/>
    </row>
    <row r="16" spans="1:15" s="19" customFormat="1">
      <c r="A16" s="472"/>
      <c r="B16" s="472"/>
      <c r="C16" s="472"/>
      <c r="D16" s="472"/>
      <c r="E16" s="486"/>
      <c r="F16" s="472"/>
      <c r="G16" s="472"/>
      <c r="H16" s="472"/>
      <c r="I16" s="472"/>
      <c r="J16" s="486" t="e">
        <v>#N/A</v>
      </c>
      <c r="K16" s="5" t="str">
        <f t="shared" si="0"/>
        <v xml:space="preserve">   </v>
      </c>
      <c r="L16" s="252" t="e">
        <f>VLOOKUP(M16,'ЦСР 2017'!$A$5:$B$485,2,0)</f>
        <v>#N/A</v>
      </c>
      <c r="M16" s="5" t="s">
        <v>1883</v>
      </c>
      <c r="N16" s="252" t="e">
        <f t="shared" si="1"/>
        <v>#N/A</v>
      </c>
      <c r="O16" s="7"/>
    </row>
    <row r="17" spans="1:15" s="4" customFormat="1" ht="159" customHeight="1">
      <c r="A17" s="257" t="s">
        <v>7</v>
      </c>
      <c r="B17" s="257" t="s">
        <v>15</v>
      </c>
      <c r="C17" s="257" t="s">
        <v>37</v>
      </c>
      <c r="D17" s="257" t="s">
        <v>46</v>
      </c>
      <c r="E17" s="261" t="s">
        <v>1235</v>
      </c>
      <c r="F17" s="257" t="s">
        <v>7</v>
      </c>
      <c r="G17" s="257" t="s">
        <v>15</v>
      </c>
      <c r="H17" s="257" t="s">
        <v>37</v>
      </c>
      <c r="I17" s="257" t="s">
        <v>46</v>
      </c>
      <c r="J17" s="261" t="s">
        <v>1235</v>
      </c>
      <c r="K17" s="5" t="str">
        <f t="shared" si="0"/>
        <v>01 1 02 77160</v>
      </c>
      <c r="L17" s="252" t="str">
        <f>VLOOKUP(M17,'ЦСР 2017'!$A$5:$B$485,2,0)</f>
        <v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v>
      </c>
      <c r="M17" s="5" t="s">
        <v>47</v>
      </c>
      <c r="N17" s="252" t="b">
        <f t="shared" si="1"/>
        <v>1</v>
      </c>
      <c r="O17" s="7"/>
    </row>
    <row r="18" spans="1:15" s="4" customFormat="1" ht="37.5">
      <c r="A18" s="256" t="s">
        <v>7</v>
      </c>
      <c r="B18" s="256" t="s">
        <v>15</v>
      </c>
      <c r="C18" s="256" t="s">
        <v>37</v>
      </c>
      <c r="D18" s="256" t="s">
        <v>1536</v>
      </c>
      <c r="E18" s="260" t="s">
        <v>1232</v>
      </c>
      <c r="F18" s="256" t="s">
        <v>7</v>
      </c>
      <c r="G18" s="256" t="s">
        <v>15</v>
      </c>
      <c r="H18" s="256" t="s">
        <v>37</v>
      </c>
      <c r="I18" s="256" t="s">
        <v>1536</v>
      </c>
      <c r="J18" s="260" t="s">
        <v>1610</v>
      </c>
      <c r="K18" s="5" t="str">
        <f t="shared" si="0"/>
        <v>01 1 02 77250</v>
      </c>
      <c r="L18" s="252" t="str">
        <f>VLOOKUP(M18,'ЦСР 2017'!$A$5:$B$485,2,0)</f>
        <v>Расходы на обеспечение выплаты работникам муниципальных учреждений минимального размера оплаты труда</v>
      </c>
      <c r="M18" s="5" t="s">
        <v>1236</v>
      </c>
      <c r="N18" s="252" t="b">
        <f t="shared" si="1"/>
        <v>1</v>
      </c>
      <c r="O18" s="7"/>
    </row>
    <row r="19" spans="1:15" s="20" customFormat="1" ht="50.45" customHeight="1">
      <c r="A19" s="159" t="s">
        <v>7</v>
      </c>
      <c r="B19" s="159" t="s">
        <v>15</v>
      </c>
      <c r="C19" s="159" t="s">
        <v>48</v>
      </c>
      <c r="D19" s="159" t="s">
        <v>13</v>
      </c>
      <c r="E19" s="161" t="s">
        <v>1237</v>
      </c>
      <c r="F19" s="159" t="s">
        <v>7</v>
      </c>
      <c r="G19" s="159" t="s">
        <v>15</v>
      </c>
      <c r="H19" s="159" t="s">
        <v>48</v>
      </c>
      <c r="I19" s="159" t="s">
        <v>13</v>
      </c>
      <c r="J19" s="161" t="s">
        <v>1237</v>
      </c>
      <c r="K19" s="5" t="str">
        <f t="shared" si="0"/>
        <v>01 1 03 00000</v>
      </c>
      <c r="L19" s="252" t="str">
        <f>VLOOKUP(M19,'ЦСР 2017'!$A$5:$B$485,2,0)</f>
        <v>Основное мероприятие «Организация предоставления дополнительного образования детей в муниципальных образовательных учреждениях»</v>
      </c>
      <c r="M19" s="5" t="s">
        <v>49</v>
      </c>
      <c r="N19" s="252" t="b">
        <f t="shared" si="1"/>
        <v>1</v>
      </c>
      <c r="O19" s="7"/>
    </row>
    <row r="20" spans="1:15" s="4" customFormat="1" ht="18" customHeight="1">
      <c r="A20" s="256" t="s">
        <v>7</v>
      </c>
      <c r="B20" s="256" t="s">
        <v>15</v>
      </c>
      <c r="C20" s="256" t="s">
        <v>48</v>
      </c>
      <c r="D20" s="256" t="s">
        <v>22</v>
      </c>
      <c r="E20" s="260" t="s">
        <v>34</v>
      </c>
      <c r="F20" s="256" t="s">
        <v>7</v>
      </c>
      <c r="G20" s="256" t="s">
        <v>15</v>
      </c>
      <c r="H20" s="256" t="s">
        <v>48</v>
      </c>
      <c r="I20" s="256" t="s">
        <v>22</v>
      </c>
      <c r="J20" s="260" t="s">
        <v>34</v>
      </c>
      <c r="K20" s="5" t="str">
        <f t="shared" si="0"/>
        <v>01 1 03 11010</v>
      </c>
      <c r="L20" s="252" t="str">
        <f>VLOOKUP(M20,'ЦСР 2017'!$A$5:$B$485,2,0)</f>
        <v>Расходы на обеспечение деятельности (оказание услуг) муниципальных учреждений</v>
      </c>
      <c r="M20" s="5" t="s">
        <v>52</v>
      </c>
      <c r="N20" s="252" t="b">
        <f t="shared" si="1"/>
        <v>1</v>
      </c>
      <c r="O20" s="7"/>
    </row>
    <row r="21" spans="1:15" s="21" customFormat="1" ht="56.25">
      <c r="A21" s="256" t="s">
        <v>7</v>
      </c>
      <c r="B21" s="256" t="s">
        <v>15</v>
      </c>
      <c r="C21" s="256" t="s">
        <v>48</v>
      </c>
      <c r="D21" s="256" t="s">
        <v>1539</v>
      </c>
      <c r="E21" s="260" t="s">
        <v>1238</v>
      </c>
      <c r="F21" s="256" t="s">
        <v>7</v>
      </c>
      <c r="G21" s="256" t="s">
        <v>15</v>
      </c>
      <c r="H21" s="256" t="s">
        <v>48</v>
      </c>
      <c r="I21" s="256" t="s">
        <v>1539</v>
      </c>
      <c r="J21" s="29" t="s">
        <v>1837</v>
      </c>
      <c r="K21" s="5" t="str">
        <f t="shared" si="0"/>
        <v>01 1 03 77080</v>
      </c>
      <c r="L21" s="252" t="e">
        <f>VLOOKUP(M21,'ЦСР 2017'!$A$5:$B$485,2,0)</f>
        <v>#N/A</v>
      </c>
      <c r="M21" s="5" t="s">
        <v>1239</v>
      </c>
      <c r="N21" s="252" t="e">
        <f t="shared" si="1"/>
        <v>#N/A</v>
      </c>
      <c r="O21" s="7"/>
    </row>
    <row r="22" spans="1:15" s="21" customFormat="1" ht="37.5">
      <c r="A22" s="256" t="s">
        <v>7</v>
      </c>
      <c r="B22" s="256" t="s">
        <v>15</v>
      </c>
      <c r="C22" s="256" t="s">
        <v>48</v>
      </c>
      <c r="D22" s="256" t="s">
        <v>1536</v>
      </c>
      <c r="E22" s="260" t="s">
        <v>1232</v>
      </c>
      <c r="F22" s="256" t="s">
        <v>7</v>
      </c>
      <c r="G22" s="256" t="s">
        <v>15</v>
      </c>
      <c r="H22" s="256" t="s">
        <v>48</v>
      </c>
      <c r="I22" s="256" t="s">
        <v>1536</v>
      </c>
      <c r="J22" s="260" t="s">
        <v>1610</v>
      </c>
      <c r="K22" s="5" t="str">
        <f t="shared" si="0"/>
        <v>01 1 03 77250</v>
      </c>
      <c r="L22" s="252" t="str">
        <f>VLOOKUP(M22,'ЦСР 2017'!$A$5:$B$485,2,0)</f>
        <v>Расходы на обеспечение выплаты работникам муниципальных учреждений минимального размера оплаты труда</v>
      </c>
      <c r="M22" s="5" t="s">
        <v>1240</v>
      </c>
      <c r="N22" s="252" t="b">
        <f t="shared" si="1"/>
        <v>1</v>
      </c>
      <c r="O22" s="7"/>
    </row>
    <row r="23" spans="1:15" ht="63.6" customHeight="1">
      <c r="A23" s="256" t="s">
        <v>7</v>
      </c>
      <c r="B23" s="256" t="s">
        <v>15</v>
      </c>
      <c r="C23" s="256" t="s">
        <v>48</v>
      </c>
      <c r="D23" s="256" t="s">
        <v>1540</v>
      </c>
      <c r="E23" s="260" t="s">
        <v>1241</v>
      </c>
      <c r="F23" s="256" t="s">
        <v>7</v>
      </c>
      <c r="G23" s="256" t="s">
        <v>15</v>
      </c>
      <c r="H23" s="256" t="s">
        <v>48</v>
      </c>
      <c r="I23" s="256" t="s">
        <v>1540</v>
      </c>
      <c r="J23" s="29" t="s">
        <v>1837</v>
      </c>
      <c r="K23" s="5" t="str">
        <f t="shared" si="0"/>
        <v>01 1 03 S7080</v>
      </c>
      <c r="L23" s="252" t="e">
        <f>VLOOKUP(M23,'ЦСР 2017'!$A$5:$B$485,2,0)</f>
        <v>#N/A</v>
      </c>
      <c r="M23" s="5" t="s">
        <v>1242</v>
      </c>
      <c r="N23" s="252" t="e">
        <f t="shared" si="1"/>
        <v>#N/A</v>
      </c>
      <c r="O23" s="7"/>
    </row>
    <row r="24" spans="1:15" s="4" customFormat="1" ht="36" customHeight="1">
      <c r="A24" s="159" t="s">
        <v>7</v>
      </c>
      <c r="B24" s="159" t="s">
        <v>15</v>
      </c>
      <c r="C24" s="159" t="s">
        <v>53</v>
      </c>
      <c r="D24" s="159" t="s">
        <v>13</v>
      </c>
      <c r="E24" s="161" t="s">
        <v>1243</v>
      </c>
      <c r="F24" s="159" t="s">
        <v>7</v>
      </c>
      <c r="G24" s="159" t="s">
        <v>15</v>
      </c>
      <c r="H24" s="159" t="s">
        <v>53</v>
      </c>
      <c r="I24" s="159" t="s">
        <v>13</v>
      </c>
      <c r="J24" s="161" t="s">
        <v>1243</v>
      </c>
      <c r="K24" s="5" t="str">
        <f t="shared" si="0"/>
        <v>01 1 04 00000</v>
      </c>
      <c r="L24" s="252" t="str">
        <f>VLOOKUP(M24,'ЦСР 2017'!$A$5:$B$485,2,0)</f>
        <v>Основное мероприятие «Организация отдыха детей в каникулярное время»</v>
      </c>
      <c r="M24" s="5" t="s">
        <v>54</v>
      </c>
      <c r="N24" s="252" t="b">
        <f t="shared" si="1"/>
        <v>1</v>
      </c>
      <c r="O24" s="7"/>
    </row>
    <row r="25" spans="1:15" s="4" customFormat="1" ht="18" customHeight="1">
      <c r="A25" s="256" t="s">
        <v>7</v>
      </c>
      <c r="B25" s="256" t="s">
        <v>15</v>
      </c>
      <c r="C25" s="256" t="s">
        <v>53</v>
      </c>
      <c r="D25" s="256" t="s">
        <v>22</v>
      </c>
      <c r="E25" s="260" t="s">
        <v>34</v>
      </c>
      <c r="F25" s="256" t="s">
        <v>7</v>
      </c>
      <c r="G25" s="256" t="s">
        <v>15</v>
      </c>
      <c r="H25" s="256" t="s">
        <v>53</v>
      </c>
      <c r="I25" s="256" t="s">
        <v>22</v>
      </c>
      <c r="J25" s="260" t="s">
        <v>34</v>
      </c>
      <c r="K25" s="5" t="str">
        <f t="shared" si="0"/>
        <v>01 1 04 11010</v>
      </c>
      <c r="L25" s="252" t="str">
        <f>VLOOKUP(M25,'ЦСР 2017'!$A$5:$B$485,2,0)</f>
        <v>Расходы на обеспечение деятельности (оказание услуг) муниципальных учреждений</v>
      </c>
      <c r="M25" s="5" t="s">
        <v>57</v>
      </c>
      <c r="N25" s="252" t="b">
        <f t="shared" si="1"/>
        <v>1</v>
      </c>
      <c r="O25" s="7"/>
    </row>
    <row r="26" spans="1:15" s="4" customFormat="1" ht="36" customHeight="1">
      <c r="A26" s="256" t="s">
        <v>7</v>
      </c>
      <c r="B26" s="256" t="s">
        <v>15</v>
      </c>
      <c r="C26" s="256" t="s">
        <v>53</v>
      </c>
      <c r="D26" s="256" t="s">
        <v>60</v>
      </c>
      <c r="E26" s="260" t="s">
        <v>1244</v>
      </c>
      <c r="F26" s="256" t="s">
        <v>7</v>
      </c>
      <c r="G26" s="256" t="s">
        <v>15</v>
      </c>
      <c r="H26" s="256" t="s">
        <v>53</v>
      </c>
      <c r="I26" s="256" t="s">
        <v>60</v>
      </c>
      <c r="J26" s="260" t="s">
        <v>1244</v>
      </c>
      <c r="K26" s="5" t="str">
        <f t="shared" si="0"/>
        <v>01 1 04 20330</v>
      </c>
      <c r="L26" s="252" t="str">
        <f>VLOOKUP(M26,'ЦСР 2017'!$A$5:$B$485,2,0)</f>
        <v>Расходы на проведение мероприятий по оздоровлению детей</v>
      </c>
      <c r="M26" s="5" t="s">
        <v>61</v>
      </c>
      <c r="N26" s="252" t="b">
        <f t="shared" si="1"/>
        <v>1</v>
      </c>
      <c r="O26" s="7"/>
    </row>
    <row r="27" spans="1:15" s="4" customFormat="1" ht="36" customHeight="1">
      <c r="A27" s="256"/>
      <c r="B27" s="256"/>
      <c r="C27" s="256"/>
      <c r="D27" s="256"/>
      <c r="E27" s="29" t="s">
        <v>1554</v>
      </c>
      <c r="F27" s="256" t="s">
        <v>7</v>
      </c>
      <c r="G27" s="256" t="s">
        <v>15</v>
      </c>
      <c r="H27" s="256" t="s">
        <v>53</v>
      </c>
      <c r="I27" s="256" t="s">
        <v>1536</v>
      </c>
      <c r="J27" s="260" t="s">
        <v>1610</v>
      </c>
      <c r="K27" s="5" t="str">
        <f t="shared" si="0"/>
        <v>01 1 04 77250</v>
      </c>
      <c r="L27" s="252" t="str">
        <f>VLOOKUP(M27,'ЦСР 2017'!$A$5:$B$485,2,0)</f>
        <v>Расходы на обеспечение выплаты работникам муниципальных учреждений минимального размера оплаты труда</v>
      </c>
      <c r="M27" s="5" t="s">
        <v>1611</v>
      </c>
      <c r="N27" s="252" t="b">
        <f t="shared" si="1"/>
        <v>1</v>
      </c>
      <c r="O27" s="7"/>
    </row>
    <row r="28" spans="1:15" ht="35.450000000000003" customHeight="1">
      <c r="A28" s="159" t="s">
        <v>7</v>
      </c>
      <c r="B28" s="159" t="s">
        <v>15</v>
      </c>
      <c r="C28" s="159" t="s">
        <v>62</v>
      </c>
      <c r="D28" s="159" t="s">
        <v>13</v>
      </c>
      <c r="E28" s="161" t="s">
        <v>1245</v>
      </c>
      <c r="F28" s="159" t="s">
        <v>7</v>
      </c>
      <c r="G28" s="159" t="s">
        <v>15</v>
      </c>
      <c r="H28" s="159" t="s">
        <v>62</v>
      </c>
      <c r="I28" s="159" t="s">
        <v>13</v>
      </c>
      <c r="J28" s="161" t="s">
        <v>1245</v>
      </c>
      <c r="K28" s="5" t="str">
        <f t="shared" si="0"/>
        <v>01 1 05 00000</v>
      </c>
      <c r="L28" s="252" t="str">
        <f>VLOOKUP(M28,'ЦСР 2017'!$A$5:$B$485,2,0)</f>
        <v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v>
      </c>
      <c r="M28" s="5" t="s">
        <v>63</v>
      </c>
      <c r="N28" s="252" t="b">
        <f t="shared" si="1"/>
        <v>1</v>
      </c>
      <c r="O28" s="7"/>
    </row>
    <row r="29" spans="1:15" s="4" customFormat="1" ht="36" customHeight="1">
      <c r="A29" s="256" t="s">
        <v>7</v>
      </c>
      <c r="B29" s="256" t="s">
        <v>15</v>
      </c>
      <c r="C29" s="256" t="s">
        <v>62</v>
      </c>
      <c r="D29" s="256" t="s">
        <v>66</v>
      </c>
      <c r="E29" s="260" t="s">
        <v>65</v>
      </c>
      <c r="F29" s="256" t="s">
        <v>7</v>
      </c>
      <c r="G29" s="256" t="s">
        <v>15</v>
      </c>
      <c r="H29" s="256" t="s">
        <v>62</v>
      </c>
      <c r="I29" s="256" t="s">
        <v>66</v>
      </c>
      <c r="J29" s="260" t="s">
        <v>65</v>
      </c>
      <c r="K29" s="5" t="str">
        <f t="shared" si="0"/>
        <v>01 1 05 20240</v>
      </c>
      <c r="L29" s="252" t="str">
        <f>VLOOKUP(M29,'ЦСР 2017'!$A$5:$B$485,2,0)</f>
        <v>Расходы на проведение мероприятий для детей и молодежи</v>
      </c>
      <c r="M29" s="5" t="s">
        <v>67</v>
      </c>
      <c r="N29" s="252" t="b">
        <f t="shared" si="1"/>
        <v>1</v>
      </c>
      <c r="O29" s="7"/>
    </row>
    <row r="30" spans="1:15" s="4" customFormat="1" ht="54" customHeight="1">
      <c r="A30" s="159" t="s">
        <v>7</v>
      </c>
      <c r="B30" s="159" t="s">
        <v>15</v>
      </c>
      <c r="C30" s="159" t="s">
        <v>68</v>
      </c>
      <c r="D30" s="159" t="s">
        <v>13</v>
      </c>
      <c r="E30" s="161" t="s">
        <v>1246</v>
      </c>
      <c r="F30" s="159" t="s">
        <v>7</v>
      </c>
      <c r="G30" s="159" t="s">
        <v>15</v>
      </c>
      <c r="H30" s="159" t="s">
        <v>68</v>
      </c>
      <c r="I30" s="159" t="s">
        <v>13</v>
      </c>
      <c r="J30" s="161" t="s">
        <v>1246</v>
      </c>
      <c r="K30" s="5" t="str">
        <f t="shared" si="0"/>
        <v>01 1 06 00000</v>
      </c>
      <c r="L30" s="252" t="str">
        <f>VLOOKUP(M30,'ЦСР 2017'!$A$5:$B$485,2,0)</f>
        <v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v>
      </c>
      <c r="M30" s="5" t="s">
        <v>69</v>
      </c>
      <c r="N30" s="252" t="b">
        <f t="shared" si="1"/>
        <v>1</v>
      </c>
      <c r="O30" s="7"/>
    </row>
    <row r="31" spans="1:15" s="4" customFormat="1" ht="18" customHeight="1">
      <c r="A31" s="256" t="s">
        <v>7</v>
      </c>
      <c r="B31" s="256" t="s">
        <v>15</v>
      </c>
      <c r="C31" s="256" t="s">
        <v>68</v>
      </c>
      <c r="D31" s="256" t="s">
        <v>22</v>
      </c>
      <c r="E31" s="260" t="s">
        <v>34</v>
      </c>
      <c r="F31" s="256" t="s">
        <v>7</v>
      </c>
      <c r="G31" s="256" t="s">
        <v>15</v>
      </c>
      <c r="H31" s="256" t="s">
        <v>68</v>
      </c>
      <c r="I31" s="256" t="s">
        <v>22</v>
      </c>
      <c r="J31" s="260" t="s">
        <v>34</v>
      </c>
      <c r="K31" s="5" t="str">
        <f t="shared" si="0"/>
        <v>01 1 06 11010</v>
      </c>
      <c r="L31" s="252" t="str">
        <f>VLOOKUP(M31,'ЦСР 2017'!$A$5:$B$485,2,0)</f>
        <v>Расходы на обеспечение деятельности (оказание услуг) муниципальных учреждений</v>
      </c>
      <c r="M31" s="5" t="s">
        <v>72</v>
      </c>
      <c r="N31" s="252" t="b">
        <f t="shared" si="1"/>
        <v>1</v>
      </c>
      <c r="O31" s="7"/>
    </row>
    <row r="32" spans="1:15" s="4" customFormat="1" ht="56.25">
      <c r="A32" s="256" t="s">
        <v>7</v>
      </c>
      <c r="B32" s="256" t="s">
        <v>15</v>
      </c>
      <c r="C32" s="256" t="s">
        <v>68</v>
      </c>
      <c r="D32" s="256" t="s">
        <v>1541</v>
      </c>
      <c r="E32" s="260" t="s">
        <v>1247</v>
      </c>
      <c r="F32" s="256" t="s">
        <v>7</v>
      </c>
      <c r="G32" s="256" t="s">
        <v>15</v>
      </c>
      <c r="H32" s="256" t="s">
        <v>68</v>
      </c>
      <c r="I32" s="256" t="s">
        <v>1541</v>
      </c>
      <c r="J32" s="29" t="s">
        <v>1837</v>
      </c>
      <c r="K32" s="5" t="str">
        <f t="shared" si="0"/>
        <v>01 1 06 76690</v>
      </c>
      <c r="L32" s="252" t="e">
        <f>VLOOKUP(M32,'ЦСР 2017'!$A$5:$B$485,2,0)</f>
        <v>#N/A</v>
      </c>
      <c r="M32" s="5" t="s">
        <v>1248</v>
      </c>
      <c r="N32" s="252" t="e">
        <f t="shared" si="1"/>
        <v>#N/A</v>
      </c>
      <c r="O32" s="7"/>
    </row>
    <row r="33" spans="1:15" s="4" customFormat="1" ht="56.25">
      <c r="A33" s="256" t="s">
        <v>7</v>
      </c>
      <c r="B33" s="256" t="s">
        <v>15</v>
      </c>
      <c r="C33" s="256" t="s">
        <v>68</v>
      </c>
      <c r="D33" s="256" t="s">
        <v>1542</v>
      </c>
      <c r="E33" s="260" t="s">
        <v>1249</v>
      </c>
      <c r="F33" s="256" t="s">
        <v>7</v>
      </c>
      <c r="G33" s="256" t="s">
        <v>15</v>
      </c>
      <c r="H33" s="256" t="s">
        <v>68</v>
      </c>
      <c r="I33" s="256" t="s">
        <v>1542</v>
      </c>
      <c r="J33" s="260" t="s">
        <v>1249</v>
      </c>
      <c r="K33" s="5" t="str">
        <f t="shared" si="0"/>
        <v>01 1 06 S6690</v>
      </c>
      <c r="L33" s="252" t="str">
        <f>VLOOKUP(M33,'ЦСР 2017'!$A$5:$B$485,2,0)</f>
        <v>Проведение работ по замене оконных блоков в муниципальных образовательных организациях Ставропольского края за счет местного бюджета</v>
      </c>
      <c r="M33" s="5" t="s">
        <v>1250</v>
      </c>
      <c r="N33" s="252" t="b">
        <f t="shared" si="1"/>
        <v>1</v>
      </c>
      <c r="O33" s="7"/>
    </row>
    <row r="34" spans="1:15" s="4" customFormat="1" ht="117" customHeight="1">
      <c r="A34" s="159" t="s">
        <v>7</v>
      </c>
      <c r="B34" s="159" t="s">
        <v>15</v>
      </c>
      <c r="C34" s="159" t="s">
        <v>73</v>
      </c>
      <c r="D34" s="159" t="s">
        <v>13</v>
      </c>
      <c r="E34" s="161" t="s">
        <v>1251</v>
      </c>
      <c r="F34" s="159" t="s">
        <v>7</v>
      </c>
      <c r="G34" s="159" t="s">
        <v>15</v>
      </c>
      <c r="H34" s="159" t="s">
        <v>73</v>
      </c>
      <c r="I34" s="159" t="s">
        <v>13</v>
      </c>
      <c r="J34" s="161" t="s">
        <v>1251</v>
      </c>
      <c r="K34" s="5" t="str">
        <f t="shared" si="0"/>
        <v>01 1 07 00000</v>
      </c>
      <c r="L34" s="252" t="str">
        <f>VLOOKUP(M34,'ЦСР 2017'!$A$5:$B$485,2,0)</f>
        <v>Основное мероприятие «Защита прав и законных интересов детей-сирот и детей, оставшихся без попечения родителей»</v>
      </c>
      <c r="M34" s="5" t="s">
        <v>74</v>
      </c>
      <c r="N34" s="252" t="b">
        <f t="shared" si="1"/>
        <v>1</v>
      </c>
      <c r="O34" s="7"/>
    </row>
    <row r="35" spans="1:15" s="4" customFormat="1" ht="126" customHeight="1">
      <c r="A35" s="256" t="s">
        <v>7</v>
      </c>
      <c r="B35" s="256" t="s">
        <v>15</v>
      </c>
      <c r="C35" s="256" t="s">
        <v>73</v>
      </c>
      <c r="D35" s="256" t="s">
        <v>77</v>
      </c>
      <c r="E35" s="260" t="s">
        <v>78</v>
      </c>
      <c r="F35" s="256" t="s">
        <v>7</v>
      </c>
      <c r="G35" s="256" t="s">
        <v>15</v>
      </c>
      <c r="H35" s="256" t="s">
        <v>73</v>
      </c>
      <c r="I35" s="256" t="s">
        <v>1838</v>
      </c>
      <c r="J35" s="260" t="s">
        <v>78</v>
      </c>
      <c r="K35" s="5" t="str">
        <f t="shared" si="0"/>
        <v>01 1 07 78110</v>
      </c>
      <c r="L35" s="252" t="str">
        <f>VLOOKUP(M35,'ЦСР 2017'!$A$5:$B$485,2,0)</f>
        <v>Расходы на выплату денежных средств на содержание ребенка опекуну (попечителю)</v>
      </c>
      <c r="M35" s="5" t="s">
        <v>1612</v>
      </c>
      <c r="N35" s="252" t="b">
        <f t="shared" si="1"/>
        <v>1</v>
      </c>
      <c r="O35" s="7"/>
    </row>
    <row r="36" spans="1:15" s="4" customFormat="1" ht="158.44999999999999" customHeight="1">
      <c r="A36" s="256" t="s">
        <v>7</v>
      </c>
      <c r="B36" s="256" t="s">
        <v>15</v>
      </c>
      <c r="C36" s="256" t="s">
        <v>73</v>
      </c>
      <c r="D36" s="256" t="s">
        <v>82</v>
      </c>
      <c r="E36" s="260" t="s">
        <v>1252</v>
      </c>
      <c r="F36" s="256" t="s">
        <v>7</v>
      </c>
      <c r="G36" s="256" t="s">
        <v>15</v>
      </c>
      <c r="H36" s="256" t="s">
        <v>73</v>
      </c>
      <c r="I36" s="256" t="s">
        <v>1839</v>
      </c>
      <c r="J36" s="260" t="s">
        <v>1252</v>
      </c>
      <c r="K36" s="5" t="str">
        <f t="shared" si="0"/>
        <v>01 1 07 78120</v>
      </c>
      <c r="L36" s="252" t="str">
        <f>VLOOKUP(M36,'ЦСР 2017'!$A$5:$B$485,2,0)</f>
        <v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v>
      </c>
      <c r="M36" s="5" t="s">
        <v>1613</v>
      </c>
      <c r="N36" s="252" t="b">
        <f t="shared" si="1"/>
        <v>1</v>
      </c>
      <c r="O36" s="7"/>
    </row>
    <row r="37" spans="1:15" s="4" customFormat="1" ht="136.15" customHeight="1">
      <c r="A37" s="256" t="s">
        <v>7</v>
      </c>
      <c r="B37" s="256" t="s">
        <v>15</v>
      </c>
      <c r="C37" s="256" t="s">
        <v>73</v>
      </c>
      <c r="D37" s="256" t="s">
        <v>86</v>
      </c>
      <c r="E37" s="260" t="s">
        <v>1253</v>
      </c>
      <c r="F37" s="256" t="s">
        <v>7</v>
      </c>
      <c r="G37" s="256" t="s">
        <v>15</v>
      </c>
      <c r="H37" s="256" t="s">
        <v>73</v>
      </c>
      <c r="I37" s="256" t="s">
        <v>1840</v>
      </c>
      <c r="J37" s="260" t="s">
        <v>1253</v>
      </c>
      <c r="K37" s="5" t="str">
        <f t="shared" si="0"/>
        <v>01 1 07 78130</v>
      </c>
      <c r="L37" s="252" t="str">
        <f>VLOOKUP(M37,'ЦСР 2017'!$A$5:$B$485,2,0)</f>
        <v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v>
      </c>
      <c r="M37" s="5" t="s">
        <v>1614</v>
      </c>
      <c r="N37" s="252" t="b">
        <f t="shared" si="1"/>
        <v>1</v>
      </c>
      <c r="O37" s="7"/>
    </row>
    <row r="38" spans="1:15" s="4" customFormat="1" ht="36" customHeight="1">
      <c r="A38" s="256" t="s">
        <v>7</v>
      </c>
      <c r="B38" s="256" t="s">
        <v>15</v>
      </c>
      <c r="C38" s="256" t="s">
        <v>73</v>
      </c>
      <c r="D38" s="256" t="s">
        <v>90</v>
      </c>
      <c r="E38" s="260" t="s">
        <v>91</v>
      </c>
      <c r="F38" s="256" t="s">
        <v>7</v>
      </c>
      <c r="G38" s="256" t="s">
        <v>15</v>
      </c>
      <c r="H38" s="256" t="s">
        <v>73</v>
      </c>
      <c r="I38" s="256" t="s">
        <v>1841</v>
      </c>
      <c r="J38" s="260" t="s">
        <v>91</v>
      </c>
      <c r="K38" s="5" t="str">
        <f t="shared" si="0"/>
        <v>01 1 07 78140</v>
      </c>
      <c r="L38" s="252" t="str">
        <f>VLOOKUP(M38,'ЦСР 2017'!$A$5:$B$485,2,0)</f>
        <v>Расходы на выплату единовременного пособия усыновителям</v>
      </c>
      <c r="M38" s="5" t="s">
        <v>1615</v>
      </c>
      <c r="N38" s="252" t="b">
        <f t="shared" si="1"/>
        <v>1</v>
      </c>
      <c r="O38" s="7"/>
    </row>
    <row r="39" spans="1:15" s="4" customFormat="1" ht="39">
      <c r="A39" s="159" t="s">
        <v>7</v>
      </c>
      <c r="B39" s="159" t="s">
        <v>15</v>
      </c>
      <c r="C39" s="159" t="s">
        <v>93</v>
      </c>
      <c r="D39" s="159" t="s">
        <v>13</v>
      </c>
      <c r="E39" s="161" t="s">
        <v>1254</v>
      </c>
      <c r="F39" s="159" t="s">
        <v>7</v>
      </c>
      <c r="G39" s="159" t="s">
        <v>15</v>
      </c>
      <c r="H39" s="159" t="s">
        <v>93</v>
      </c>
      <c r="I39" s="159" t="s">
        <v>13</v>
      </c>
      <c r="J39" s="161" t="s">
        <v>1254</v>
      </c>
      <c r="K39" s="5" t="str">
        <f t="shared" si="0"/>
        <v>01 1 08 00000</v>
      </c>
      <c r="L39" s="252" t="str">
        <f>VLOOKUP(M39,'ЦСР 2017'!$A$5:$B$485,2,0)</f>
        <v>Основное мероприятие «Обеспечение образовательной деятельности, оценки качества образования»</v>
      </c>
      <c r="M39" s="5" t="s">
        <v>1255</v>
      </c>
      <c r="N39" s="252" t="b">
        <f t="shared" si="1"/>
        <v>1</v>
      </c>
      <c r="O39" s="7"/>
    </row>
    <row r="40" spans="1:15" s="4" customFormat="1" ht="18" customHeight="1">
      <c r="A40" s="256" t="s">
        <v>7</v>
      </c>
      <c r="B40" s="256" t="s">
        <v>15</v>
      </c>
      <c r="C40" s="256" t="s">
        <v>93</v>
      </c>
      <c r="D40" s="256" t="s">
        <v>22</v>
      </c>
      <c r="E40" s="260" t="s">
        <v>34</v>
      </c>
      <c r="F40" s="256" t="s">
        <v>7</v>
      </c>
      <c r="G40" s="256" t="s">
        <v>15</v>
      </c>
      <c r="H40" s="256" t="s">
        <v>93</v>
      </c>
      <c r="I40" s="256" t="s">
        <v>22</v>
      </c>
      <c r="J40" s="260" t="s">
        <v>34</v>
      </c>
      <c r="K40" s="5" t="str">
        <f t="shared" si="0"/>
        <v>01 1 08 11010</v>
      </c>
      <c r="L40" s="252" t="str">
        <f>VLOOKUP(M40,'ЦСР 2017'!$A$5:$B$485,2,0)</f>
        <v>Расходы на обеспечение деятельности (оказание услуг) муниципальных учреждений</v>
      </c>
      <c r="M40" s="5" t="s">
        <v>1256</v>
      </c>
      <c r="N40" s="252" t="b">
        <f t="shared" si="1"/>
        <v>1</v>
      </c>
      <c r="O40" s="7"/>
    </row>
    <row r="41" spans="1:15" s="4" customFormat="1" ht="37.5">
      <c r="A41" s="256" t="s">
        <v>7</v>
      </c>
      <c r="B41" s="256" t="s">
        <v>15</v>
      </c>
      <c r="C41" s="256" t="s">
        <v>93</v>
      </c>
      <c r="D41" s="256" t="s">
        <v>1536</v>
      </c>
      <c r="E41" s="260" t="s">
        <v>1232</v>
      </c>
      <c r="F41" s="256" t="s">
        <v>7</v>
      </c>
      <c r="G41" s="256" t="s">
        <v>15</v>
      </c>
      <c r="H41" s="256" t="s">
        <v>93</v>
      </c>
      <c r="I41" s="256" t="s">
        <v>1536</v>
      </c>
      <c r="J41" s="260" t="s">
        <v>1610</v>
      </c>
      <c r="K41" s="5" t="str">
        <f t="shared" si="0"/>
        <v>01 1 08 77250</v>
      </c>
      <c r="L41" s="252" t="str">
        <f>VLOOKUP(M41,'ЦСР 2017'!$A$5:$B$485,2,0)</f>
        <v>Расходы на обеспечение выплаты работникам муниципальных учреждений минимального размера оплаты труда</v>
      </c>
      <c r="M41" s="5" t="s">
        <v>1257</v>
      </c>
      <c r="N41" s="252" t="b">
        <f t="shared" si="1"/>
        <v>1</v>
      </c>
      <c r="O41" s="7"/>
    </row>
    <row r="42" spans="1:15" s="4" customFormat="1" ht="56.25">
      <c r="A42" s="25" t="s">
        <v>7</v>
      </c>
      <c r="B42" s="25" t="s">
        <v>94</v>
      </c>
      <c r="C42" s="25" t="s">
        <v>12</v>
      </c>
      <c r="D42" s="25" t="s">
        <v>13</v>
      </c>
      <c r="E42" s="223" t="s">
        <v>96</v>
      </c>
      <c r="F42" s="25" t="s">
        <v>7</v>
      </c>
      <c r="G42" s="25" t="s">
        <v>94</v>
      </c>
      <c r="H42" s="25" t="s">
        <v>12</v>
      </c>
      <c r="I42" s="25" t="s">
        <v>13</v>
      </c>
      <c r="J42" s="223" t="s">
        <v>1616</v>
      </c>
      <c r="K42" s="5" t="str">
        <f t="shared" si="0"/>
        <v>01 2 00 00000</v>
      </c>
      <c r="L42" s="252" t="str">
        <f>VLOOKUP(M42,'ЦСР 2017'!$A$5:$B$485,2,0)</f>
        <v>Подпрограмма «Расширение и усовершенствование сети муниципальных дошкольных и общеобразовательных учреждений»</v>
      </c>
      <c r="M42" s="5" t="s">
        <v>97</v>
      </c>
      <c r="N42" s="252" t="b">
        <f t="shared" si="1"/>
        <v>1</v>
      </c>
      <c r="O42" s="7"/>
    </row>
    <row r="43" spans="1:15" s="4" customFormat="1" ht="58.5">
      <c r="A43" s="159" t="s">
        <v>7</v>
      </c>
      <c r="B43" s="159" t="s">
        <v>94</v>
      </c>
      <c r="C43" s="159" t="s">
        <v>7</v>
      </c>
      <c r="D43" s="159" t="s">
        <v>13</v>
      </c>
      <c r="E43" s="161" t="s">
        <v>1258</v>
      </c>
      <c r="F43" s="159" t="s">
        <v>7</v>
      </c>
      <c r="G43" s="159" t="s">
        <v>94</v>
      </c>
      <c r="H43" s="159" t="s">
        <v>7</v>
      </c>
      <c r="I43" s="159" t="s">
        <v>13</v>
      </c>
      <c r="J43" s="161" t="s">
        <v>1258</v>
      </c>
      <c r="K43" s="5" t="str">
        <f t="shared" si="0"/>
        <v>01 2 01 00000</v>
      </c>
      <c r="L43" s="252" t="str">
        <f>VLOOKUP(M43,'ЦСР 2017'!$A$5:$B$485,2,0)</f>
        <v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v>
      </c>
      <c r="M43" s="5" t="s">
        <v>98</v>
      </c>
      <c r="N43" s="252" t="b">
        <f t="shared" si="1"/>
        <v>1</v>
      </c>
      <c r="O43" s="7"/>
    </row>
    <row r="44" spans="1:15" s="4" customFormat="1" ht="57" thickBot="1">
      <c r="A44" s="256" t="s">
        <v>7</v>
      </c>
      <c r="B44" s="256" t="s">
        <v>94</v>
      </c>
      <c r="C44" s="256" t="s">
        <v>7</v>
      </c>
      <c r="D44" s="256" t="s">
        <v>101</v>
      </c>
      <c r="E44" s="260" t="s">
        <v>100</v>
      </c>
      <c r="F44" s="256" t="s">
        <v>7</v>
      </c>
      <c r="G44" s="256" t="s">
        <v>94</v>
      </c>
      <c r="H44" s="256" t="s">
        <v>7</v>
      </c>
      <c r="I44" s="256" t="s">
        <v>101</v>
      </c>
      <c r="J44" s="260" t="s">
        <v>100</v>
      </c>
      <c r="K44" s="5" t="str">
        <f t="shared" si="0"/>
        <v>01 2 01 40010</v>
      </c>
      <c r="L44" s="252" t="str">
        <f>VLOOKUP(M44,'ЦСР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44" s="5" t="s">
        <v>102</v>
      </c>
      <c r="N44" s="252" t="b">
        <f t="shared" si="1"/>
        <v>1</v>
      </c>
      <c r="O44" s="7"/>
    </row>
    <row r="45" spans="1:15" s="27" customFormat="1" ht="94.5" thickBot="1">
      <c r="A45" s="256" t="s">
        <v>7</v>
      </c>
      <c r="B45" s="256" t="s">
        <v>94</v>
      </c>
      <c r="C45" s="256" t="s">
        <v>7</v>
      </c>
      <c r="D45" s="256" t="s">
        <v>1543</v>
      </c>
      <c r="E45" s="260" t="s">
        <v>1259</v>
      </c>
      <c r="F45" s="256" t="s">
        <v>7</v>
      </c>
      <c r="G45" s="256" t="s">
        <v>94</v>
      </c>
      <c r="H45" s="256" t="s">
        <v>7</v>
      </c>
      <c r="I45" s="256" t="s">
        <v>1543</v>
      </c>
      <c r="J45" s="29" t="s">
        <v>1837</v>
      </c>
      <c r="K45" s="5" t="str">
        <f t="shared" si="0"/>
        <v>01 2 01 51122</v>
      </c>
      <c r="L45" s="252" t="e">
        <f>VLOOKUP(M45,'ЦСР 2017'!$A$5:$B$485,2,0)</f>
        <v>#N/A</v>
      </c>
      <c r="M45" s="5" t="s">
        <v>1260</v>
      </c>
      <c r="N45" s="252" t="e">
        <f t="shared" si="1"/>
        <v>#N/A</v>
      </c>
      <c r="O45" s="7"/>
    </row>
    <row r="46" spans="1:15" s="135" customFormat="1" ht="56.25">
      <c r="A46" s="256" t="s">
        <v>7</v>
      </c>
      <c r="B46" s="256" t="s">
        <v>94</v>
      </c>
      <c r="C46" s="256" t="s">
        <v>7</v>
      </c>
      <c r="D46" s="256" t="s">
        <v>1544</v>
      </c>
      <c r="E46" s="260" t="s">
        <v>1261</v>
      </c>
      <c r="F46" s="256" t="s">
        <v>7</v>
      </c>
      <c r="G46" s="256" t="s">
        <v>94</v>
      </c>
      <c r="H46" s="256" t="s">
        <v>7</v>
      </c>
      <c r="I46" s="256" t="s">
        <v>1544</v>
      </c>
      <c r="J46" s="29" t="s">
        <v>1837</v>
      </c>
      <c r="K46" s="5" t="str">
        <f t="shared" si="0"/>
        <v>01 2 01 71010</v>
      </c>
      <c r="L46" s="252" t="e">
        <f>VLOOKUP(M46,'ЦСР 2017'!$A$5:$B$485,2,0)</f>
        <v>#N/A</v>
      </c>
      <c r="M46" s="5" t="s">
        <v>1262</v>
      </c>
      <c r="N46" s="252" t="e">
        <f t="shared" si="1"/>
        <v>#N/A</v>
      </c>
      <c r="O46" s="7"/>
    </row>
    <row r="47" spans="1:15" s="135" customFormat="1" ht="56.25">
      <c r="A47" s="256" t="s">
        <v>7</v>
      </c>
      <c r="B47" s="256" t="s">
        <v>94</v>
      </c>
      <c r="C47" s="256" t="s">
        <v>7</v>
      </c>
      <c r="D47" s="256" t="s">
        <v>1545</v>
      </c>
      <c r="E47" s="260" t="s">
        <v>100</v>
      </c>
      <c r="F47" s="256" t="s">
        <v>7</v>
      </c>
      <c r="G47" s="256" t="s">
        <v>94</v>
      </c>
      <c r="H47" s="256" t="s">
        <v>7</v>
      </c>
      <c r="I47" s="256" t="s">
        <v>1545</v>
      </c>
      <c r="J47" s="29" t="s">
        <v>1837</v>
      </c>
      <c r="K47" s="5" t="str">
        <f t="shared" si="0"/>
        <v>01 2 01 S6970</v>
      </c>
      <c r="L47" s="252" t="e">
        <f>VLOOKUP(M47,'ЦСР 2017'!$A$5:$B$485,2,0)</f>
        <v>#N/A</v>
      </c>
      <c r="M47" s="5" t="s">
        <v>1263</v>
      </c>
      <c r="N47" s="252" t="e">
        <f t="shared" si="1"/>
        <v>#N/A</v>
      </c>
      <c r="O47" s="7"/>
    </row>
    <row r="48" spans="1:15" s="135" customFormat="1" ht="75">
      <c r="A48" s="256" t="s">
        <v>7</v>
      </c>
      <c r="B48" s="256" t="s">
        <v>94</v>
      </c>
      <c r="C48" s="256" t="s">
        <v>7</v>
      </c>
      <c r="D48" s="256" t="s">
        <v>1546</v>
      </c>
      <c r="E48" s="260" t="s">
        <v>1264</v>
      </c>
      <c r="F48" s="256" t="s">
        <v>7</v>
      </c>
      <c r="G48" s="256" t="s">
        <v>94</v>
      </c>
      <c r="H48" s="256" t="s">
        <v>7</v>
      </c>
      <c r="I48" s="256" t="s">
        <v>1546</v>
      </c>
      <c r="J48" s="29" t="s">
        <v>1837</v>
      </c>
      <c r="K48" s="5" t="str">
        <f t="shared" si="0"/>
        <v>01 2 01 L1010</v>
      </c>
      <c r="L48" s="252" t="e">
        <f>VLOOKUP(M48,'ЦСР 2017'!$A$5:$B$485,2,0)</f>
        <v>#N/A</v>
      </c>
      <c r="M48" s="5" t="s">
        <v>1265</v>
      </c>
      <c r="N48" s="252" t="e">
        <f t="shared" si="1"/>
        <v>#N/A</v>
      </c>
      <c r="O48" s="7"/>
    </row>
    <row r="49" spans="1:15" ht="93.75">
      <c r="A49" s="256" t="s">
        <v>7</v>
      </c>
      <c r="B49" s="256" t="s">
        <v>94</v>
      </c>
      <c r="C49" s="256" t="s">
        <v>7</v>
      </c>
      <c r="D49" s="256" t="s">
        <v>1548</v>
      </c>
      <c r="E49" s="260" t="s">
        <v>1268</v>
      </c>
      <c r="F49" s="256" t="s">
        <v>7</v>
      </c>
      <c r="G49" s="256" t="s">
        <v>94</v>
      </c>
      <c r="H49" s="256" t="s">
        <v>7</v>
      </c>
      <c r="I49" s="256" t="s">
        <v>1548</v>
      </c>
      <c r="J49" s="29" t="s">
        <v>1837</v>
      </c>
      <c r="K49" s="5" t="str">
        <f t="shared" si="0"/>
        <v>01 2 01 R1122</v>
      </c>
      <c r="L49" s="252" t="e">
        <f>VLOOKUP(M49,'ЦСР 2017'!$A$5:$B$485,2,0)</f>
        <v>#N/A</v>
      </c>
      <c r="M49" s="5" t="s">
        <v>1269</v>
      </c>
      <c r="N49" s="252" t="e">
        <f t="shared" si="1"/>
        <v>#N/A</v>
      </c>
      <c r="O49" s="7"/>
    </row>
    <row r="50" spans="1:15" ht="56.25">
      <c r="A50" s="256"/>
      <c r="B50" s="256"/>
      <c r="C50" s="256"/>
      <c r="D50" s="256"/>
      <c r="E50" s="190" t="s">
        <v>1554</v>
      </c>
      <c r="F50" s="256" t="s">
        <v>7</v>
      </c>
      <c r="G50" s="256" t="s">
        <v>94</v>
      </c>
      <c r="H50" s="256" t="s">
        <v>7</v>
      </c>
      <c r="I50" s="256" t="s">
        <v>1842</v>
      </c>
      <c r="J50" s="190" t="s">
        <v>1617</v>
      </c>
      <c r="K50" s="5" t="str">
        <f t="shared" si="0"/>
        <v>01 2 01 L5201</v>
      </c>
      <c r="L50" s="252" t="str">
        <f>VLOOKUP(M50,'ЦСР 2017'!$A$5:$B$485,2,0)</f>
        <v>Реализация мероприятий по содействию создания в субъектах Российской Федерации новых мест в общеобразовательных организациях за счет средств местного бюджета</v>
      </c>
      <c r="M50" s="5" t="s">
        <v>1618</v>
      </c>
      <c r="N50" s="252" t="b">
        <f t="shared" si="1"/>
        <v>1</v>
      </c>
      <c r="O50" s="7"/>
    </row>
    <row r="51" spans="1:15" ht="37.5">
      <c r="A51" s="256"/>
      <c r="B51" s="256"/>
      <c r="C51" s="256"/>
      <c r="D51" s="256"/>
      <c r="E51" s="190" t="s">
        <v>1554</v>
      </c>
      <c r="F51" s="256" t="s">
        <v>7</v>
      </c>
      <c r="G51" s="256" t="s">
        <v>94</v>
      </c>
      <c r="H51" s="256" t="s">
        <v>7</v>
      </c>
      <c r="I51" s="256" t="s">
        <v>1843</v>
      </c>
      <c r="J51" s="190" t="s">
        <v>1619</v>
      </c>
      <c r="K51" s="5" t="str">
        <f t="shared" si="0"/>
        <v>01 2 01 R5200</v>
      </c>
      <c r="L51" s="252" t="str">
        <f>VLOOKUP(M51,'ЦСР 2017'!$A$5:$B$485,2,0)</f>
        <v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v>
      </c>
      <c r="M51" s="5" t="s">
        <v>1620</v>
      </c>
      <c r="N51" s="252" t="b">
        <f t="shared" si="1"/>
        <v>1</v>
      </c>
      <c r="O51" s="7"/>
    </row>
    <row r="52" spans="1:15" ht="90">
      <c r="A52" s="9" t="s">
        <v>37</v>
      </c>
      <c r="B52" s="9" t="s">
        <v>8</v>
      </c>
      <c r="C52" s="9" t="s">
        <v>12</v>
      </c>
      <c r="D52" s="9" t="s">
        <v>13</v>
      </c>
      <c r="E52" s="136" t="s">
        <v>103</v>
      </c>
      <c r="F52" s="9" t="s">
        <v>37</v>
      </c>
      <c r="G52" s="9" t="s">
        <v>8</v>
      </c>
      <c r="H52" s="9" t="s">
        <v>12</v>
      </c>
      <c r="I52" s="9" t="s">
        <v>13</v>
      </c>
      <c r="J52" s="136" t="s">
        <v>1621</v>
      </c>
      <c r="K52" s="5" t="str">
        <f t="shared" si="0"/>
        <v>02 0 00 00000</v>
      </c>
      <c r="L52" s="252" t="str">
        <f>VLOOKUP(M52,'ЦСР 2017'!$A$5:$B$485,2,0)</f>
        <v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v>
      </c>
      <c r="M52" s="5" t="s">
        <v>104</v>
      </c>
      <c r="N52" s="252" t="b">
        <f t="shared" si="1"/>
        <v>1</v>
      </c>
      <c r="O52" s="7"/>
    </row>
    <row r="53" spans="1:15" ht="97.5" customHeight="1">
      <c r="A53" s="25" t="s">
        <v>37</v>
      </c>
      <c r="B53" s="25" t="s">
        <v>105</v>
      </c>
      <c r="C53" s="25" t="s">
        <v>12</v>
      </c>
      <c r="D53" s="25" t="s">
        <v>13</v>
      </c>
      <c r="E53" s="232" t="s">
        <v>107</v>
      </c>
      <c r="F53" s="25" t="s">
        <v>37</v>
      </c>
      <c r="G53" s="25" t="s">
        <v>105</v>
      </c>
      <c r="H53" s="25" t="s">
        <v>12</v>
      </c>
      <c r="I53" s="25" t="s">
        <v>13</v>
      </c>
      <c r="J53" s="232" t="s">
        <v>1622</v>
      </c>
      <c r="K53" s="5" t="str">
        <f t="shared" si="0"/>
        <v>02 Б 00 00000</v>
      </c>
      <c r="L53" s="252" t="str">
        <f>VLOOKUP(M53,'ЦСР 2017'!$A$5:$B$485,2,0)</f>
        <v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v>
      </c>
      <c r="M53" s="5" t="s">
        <v>108</v>
      </c>
      <c r="N53" s="252" t="b">
        <f t="shared" si="1"/>
        <v>1</v>
      </c>
      <c r="O53" s="7"/>
    </row>
    <row r="54" spans="1:15" ht="83.25" customHeight="1">
      <c r="A54" s="159" t="s">
        <v>37</v>
      </c>
      <c r="B54" s="159" t="s">
        <v>105</v>
      </c>
      <c r="C54" s="159" t="s">
        <v>7</v>
      </c>
      <c r="D54" s="159" t="s">
        <v>13</v>
      </c>
      <c r="E54" s="161" t="s">
        <v>1270</v>
      </c>
      <c r="F54" s="159" t="s">
        <v>37</v>
      </c>
      <c r="G54" s="159" t="s">
        <v>105</v>
      </c>
      <c r="H54" s="159" t="s">
        <v>7</v>
      </c>
      <c r="I54" s="159" t="s">
        <v>13</v>
      </c>
      <c r="J54" s="161" t="s">
        <v>1270</v>
      </c>
      <c r="K54" s="5" t="str">
        <f t="shared" si="0"/>
        <v>02 Б 01 00000</v>
      </c>
      <c r="L54" s="252" t="str">
        <f>VLOOKUP(M54,'ЦСР 2017'!$A$5:$B$485,2,0)</f>
        <v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v>
      </c>
      <c r="M54" s="5" t="s">
        <v>109</v>
      </c>
      <c r="N54" s="252" t="b">
        <f t="shared" si="1"/>
        <v>1</v>
      </c>
      <c r="O54" s="7"/>
    </row>
    <row r="55" spans="1:15" ht="75">
      <c r="A55" s="256" t="s">
        <v>37</v>
      </c>
      <c r="B55" s="256" t="s">
        <v>105</v>
      </c>
      <c r="C55" s="256" t="s">
        <v>7</v>
      </c>
      <c r="D55" s="256" t="s">
        <v>112</v>
      </c>
      <c r="E55" s="260" t="s">
        <v>111</v>
      </c>
      <c r="F55" s="256" t="s">
        <v>37</v>
      </c>
      <c r="G55" s="256" t="s">
        <v>105</v>
      </c>
      <c r="H55" s="256" t="s">
        <v>7</v>
      </c>
      <c r="I55" s="256" t="s">
        <v>112</v>
      </c>
      <c r="J55" s="260" t="s">
        <v>1623</v>
      </c>
      <c r="K55" s="5" t="str">
        <f t="shared" si="0"/>
        <v>02 Б 01 20560</v>
      </c>
      <c r="L55" s="252" t="str">
        <f>VLOOKUP(M55,'ЦСР 2017'!$A$5:$B$485,2,0)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M55" s="5" t="s">
        <v>113</v>
      </c>
      <c r="N55" s="252" t="b">
        <f t="shared" si="1"/>
        <v>1</v>
      </c>
      <c r="O55" s="7"/>
    </row>
    <row r="56" spans="1:15" ht="78">
      <c r="A56" s="159" t="s">
        <v>37</v>
      </c>
      <c r="B56" s="159" t="s">
        <v>105</v>
      </c>
      <c r="C56" s="159" t="s">
        <v>37</v>
      </c>
      <c r="D56" s="159" t="s">
        <v>13</v>
      </c>
      <c r="E56" s="161" t="s">
        <v>1271</v>
      </c>
      <c r="F56" s="159" t="s">
        <v>37</v>
      </c>
      <c r="G56" s="159" t="s">
        <v>105</v>
      </c>
      <c r="H56" s="159" t="s">
        <v>37</v>
      </c>
      <c r="I56" s="159" t="s">
        <v>13</v>
      </c>
      <c r="J56" s="161" t="s">
        <v>1271</v>
      </c>
      <c r="K56" s="5" t="str">
        <f t="shared" si="0"/>
        <v>02 Б 02 00000</v>
      </c>
      <c r="L56" s="252" t="str">
        <f>VLOOKUP(M56,'ЦСР 2017'!$A$5:$B$485,2,0)</f>
        <v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v>
      </c>
      <c r="M56" s="5" t="s">
        <v>114</v>
      </c>
      <c r="N56" s="252" t="b">
        <f t="shared" si="1"/>
        <v>1</v>
      </c>
      <c r="O56" s="7"/>
    </row>
    <row r="57" spans="1:15" ht="72" customHeight="1">
      <c r="A57" s="256" t="s">
        <v>37</v>
      </c>
      <c r="B57" s="256" t="s">
        <v>105</v>
      </c>
      <c r="C57" s="256" t="s">
        <v>37</v>
      </c>
      <c r="D57" s="256" t="s">
        <v>117</v>
      </c>
      <c r="E57" s="260" t="s">
        <v>116</v>
      </c>
      <c r="F57" s="256" t="s">
        <v>37</v>
      </c>
      <c r="G57" s="256" t="s">
        <v>105</v>
      </c>
      <c r="H57" s="256" t="s">
        <v>37</v>
      </c>
      <c r="I57" s="256" t="s">
        <v>117</v>
      </c>
      <c r="J57" s="260" t="s">
        <v>116</v>
      </c>
      <c r="K57" s="5" t="str">
        <f t="shared" si="0"/>
        <v>02 Б 02 20160</v>
      </c>
      <c r="L57" s="252" t="str">
        <f>VLOOKUP(M57,'ЦСР 2017'!$A$5:$B$485,2,0)</f>
        <v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v>
      </c>
      <c r="M57" s="5" t="s">
        <v>118</v>
      </c>
      <c r="N57" s="252" t="b">
        <f t="shared" si="1"/>
        <v>1</v>
      </c>
      <c r="O57" s="7"/>
    </row>
    <row r="58" spans="1:15" ht="54" customHeight="1">
      <c r="A58" s="256" t="s">
        <v>37</v>
      </c>
      <c r="B58" s="256" t="s">
        <v>105</v>
      </c>
      <c r="C58" s="256" t="s">
        <v>37</v>
      </c>
      <c r="D58" s="256" t="s">
        <v>121</v>
      </c>
      <c r="E58" s="262" t="s">
        <v>120</v>
      </c>
      <c r="F58" s="256"/>
      <c r="G58" s="256"/>
      <c r="H58" s="256"/>
      <c r="I58" s="256"/>
      <c r="J58" s="29" t="s">
        <v>1837</v>
      </c>
      <c r="K58" s="5" t="str">
        <f t="shared" si="0"/>
        <v xml:space="preserve">   </v>
      </c>
      <c r="L58" s="252" t="e">
        <f>VLOOKUP(M58,'ЦСР 2017'!$A$5:$B$485,2,0)</f>
        <v>#N/A</v>
      </c>
      <c r="M58" s="5" t="s">
        <v>1883</v>
      </c>
      <c r="N58" s="252" t="e">
        <f t="shared" si="1"/>
        <v>#N/A</v>
      </c>
      <c r="O58" s="7"/>
    </row>
    <row r="59" spans="1:15" ht="136.5">
      <c r="A59" s="159" t="s">
        <v>37</v>
      </c>
      <c r="B59" s="159" t="s">
        <v>105</v>
      </c>
      <c r="C59" s="159" t="s">
        <v>48</v>
      </c>
      <c r="D59" s="159" t="s">
        <v>13</v>
      </c>
      <c r="E59" s="161" t="s">
        <v>1272</v>
      </c>
      <c r="F59" s="159"/>
      <c r="G59" s="159"/>
      <c r="H59" s="159"/>
      <c r="I59" s="159"/>
      <c r="J59" s="161"/>
      <c r="K59" s="5" t="str">
        <f t="shared" si="0"/>
        <v xml:space="preserve">   </v>
      </c>
      <c r="L59" s="252" t="e">
        <f>VLOOKUP(M59,'ЦСР 2017'!$A$5:$B$485,2,0)</f>
        <v>#N/A</v>
      </c>
      <c r="M59" s="5" t="s">
        <v>1883</v>
      </c>
      <c r="N59" s="252" t="e">
        <f t="shared" si="1"/>
        <v>#N/A</v>
      </c>
      <c r="O59" s="7"/>
    </row>
    <row r="60" spans="1:15" ht="69.599999999999994" customHeight="1">
      <c r="A60" s="256" t="s">
        <v>37</v>
      </c>
      <c r="B60" s="256" t="s">
        <v>105</v>
      </c>
      <c r="C60" s="256" t="s">
        <v>48</v>
      </c>
      <c r="D60" s="256" t="s">
        <v>126</v>
      </c>
      <c r="E60" s="262" t="s">
        <v>125</v>
      </c>
      <c r="F60" s="256"/>
      <c r="G60" s="256"/>
      <c r="H60" s="256"/>
      <c r="I60" s="256"/>
      <c r="J60" s="29" t="s">
        <v>1837</v>
      </c>
      <c r="K60" s="5" t="str">
        <f t="shared" si="0"/>
        <v xml:space="preserve">   </v>
      </c>
      <c r="L60" s="252" t="e">
        <f>VLOOKUP(M60,'ЦСР 2017'!$A$5:$B$485,2,0)</f>
        <v>#N/A</v>
      </c>
      <c r="M60" s="5" t="s">
        <v>1883</v>
      </c>
      <c r="N60" s="252" t="e">
        <f t="shared" si="1"/>
        <v>#N/A</v>
      </c>
      <c r="O60" s="7"/>
    </row>
    <row r="61" spans="1:15" ht="45.6" customHeight="1">
      <c r="A61" s="9" t="s">
        <v>48</v>
      </c>
      <c r="B61" s="9" t="s">
        <v>8</v>
      </c>
      <c r="C61" s="9" t="s">
        <v>12</v>
      </c>
      <c r="D61" s="9" t="s">
        <v>13</v>
      </c>
      <c r="E61" s="136" t="s">
        <v>129</v>
      </c>
      <c r="F61" s="9" t="s">
        <v>48</v>
      </c>
      <c r="G61" s="9" t="s">
        <v>8</v>
      </c>
      <c r="H61" s="9" t="s">
        <v>12</v>
      </c>
      <c r="I61" s="9" t="s">
        <v>13</v>
      </c>
      <c r="J61" s="136" t="s">
        <v>1624</v>
      </c>
      <c r="K61" s="5" t="str">
        <f t="shared" si="0"/>
        <v>03 0 00 00000</v>
      </c>
      <c r="L61" s="252" t="str">
        <f>VLOOKUP(M61,'ЦСР 2017'!$A$5:$B$485,2,0)</f>
        <v>Муниципальная программа «Социальная поддержка населения города Ставрополя»</v>
      </c>
      <c r="M61" s="5" t="s">
        <v>130</v>
      </c>
      <c r="N61" s="252" t="b">
        <f t="shared" si="1"/>
        <v>1</v>
      </c>
      <c r="O61" s="7"/>
    </row>
    <row r="62" spans="1:15" ht="34.9" customHeight="1">
      <c r="A62" s="25" t="s">
        <v>48</v>
      </c>
      <c r="B62" s="25" t="s">
        <v>15</v>
      </c>
      <c r="C62" s="25" t="s">
        <v>12</v>
      </c>
      <c r="D62" s="25" t="s">
        <v>13</v>
      </c>
      <c r="E62" s="223" t="s">
        <v>132</v>
      </c>
      <c r="F62" s="25" t="s">
        <v>48</v>
      </c>
      <c r="G62" s="25" t="s">
        <v>15</v>
      </c>
      <c r="H62" s="25" t="s">
        <v>12</v>
      </c>
      <c r="I62" s="25" t="s">
        <v>13</v>
      </c>
      <c r="J62" s="223" t="s">
        <v>132</v>
      </c>
      <c r="K62" s="5" t="str">
        <f t="shared" si="0"/>
        <v>03 1 00 00000</v>
      </c>
      <c r="L62" s="252" t="str">
        <f>VLOOKUP(M62,'ЦСР 2017'!$A$5:$B$485,2,0)</f>
        <v xml:space="preserve">Подпрограмма «Осуществление отдельных государственных полномочий в области социальной поддержки отдельных категорий граждан» </v>
      </c>
      <c r="M62" s="5" t="s">
        <v>1549</v>
      </c>
      <c r="N62" s="252" t="b">
        <f t="shared" si="1"/>
        <v>1</v>
      </c>
      <c r="O62" s="7"/>
    </row>
    <row r="63" spans="1:15" ht="39">
      <c r="A63" s="159" t="s">
        <v>48</v>
      </c>
      <c r="B63" s="159" t="s">
        <v>15</v>
      </c>
      <c r="C63" s="159" t="s">
        <v>7</v>
      </c>
      <c r="D63" s="159" t="s">
        <v>13</v>
      </c>
      <c r="E63" s="161" t="s">
        <v>1273</v>
      </c>
      <c r="F63" s="159" t="s">
        <v>48</v>
      </c>
      <c r="G63" s="159" t="s">
        <v>15</v>
      </c>
      <c r="H63" s="159" t="s">
        <v>7</v>
      </c>
      <c r="I63" s="159" t="s">
        <v>13</v>
      </c>
      <c r="J63" s="161" t="s">
        <v>1273</v>
      </c>
      <c r="K63" s="5" t="str">
        <f t="shared" si="0"/>
        <v>03 1 01 00000</v>
      </c>
      <c r="L63" s="252" t="str">
        <f>VLOOKUP(M63,'ЦСР 2017'!$A$5:$B$485,2,0)</f>
        <v>Основное мероприятие «Предоставление мер социальной поддержки отдельным категориям граждан»</v>
      </c>
      <c r="M63" s="5" t="s">
        <v>1844</v>
      </c>
      <c r="N63" s="252" t="b">
        <f t="shared" si="1"/>
        <v>1</v>
      </c>
      <c r="O63" s="7"/>
    </row>
    <row r="64" spans="1:15" ht="37.5">
      <c r="A64" s="30" t="s">
        <v>48</v>
      </c>
      <c r="B64" s="30" t="s">
        <v>15</v>
      </c>
      <c r="C64" s="30" t="s">
        <v>7</v>
      </c>
      <c r="D64" s="30" t="s">
        <v>136</v>
      </c>
      <c r="E64" s="190" t="s">
        <v>1275</v>
      </c>
      <c r="F64" s="30" t="s">
        <v>48</v>
      </c>
      <c r="G64" s="30" t="s">
        <v>15</v>
      </c>
      <c r="H64" s="30" t="s">
        <v>7</v>
      </c>
      <c r="I64" s="30" t="s">
        <v>136</v>
      </c>
      <c r="J64" s="190" t="s">
        <v>1275</v>
      </c>
      <c r="K64" s="5" t="str">
        <f t="shared" si="0"/>
        <v>03 1 01 52200</v>
      </c>
      <c r="L64" s="252" t="str">
        <f>VLOOKUP(M64,'ЦСР 2017'!$A$5:$B$485,2,0)</f>
        <v>Ежегодная денежная выплата лицам, награжденным нагрудным знаком «Почетный донор России»</v>
      </c>
      <c r="M64" s="5" t="s">
        <v>137</v>
      </c>
      <c r="N64" s="252" t="b">
        <f t="shared" si="1"/>
        <v>1</v>
      </c>
      <c r="O64" s="7"/>
    </row>
    <row r="65" spans="1:15" ht="37.5">
      <c r="A65" s="30" t="s">
        <v>48</v>
      </c>
      <c r="B65" s="30" t="s">
        <v>15</v>
      </c>
      <c r="C65" s="30" t="s">
        <v>7</v>
      </c>
      <c r="D65" s="30" t="s">
        <v>141</v>
      </c>
      <c r="E65" s="190" t="s">
        <v>142</v>
      </c>
      <c r="F65" s="30" t="s">
        <v>48</v>
      </c>
      <c r="G65" s="30" t="s">
        <v>15</v>
      </c>
      <c r="H65" s="30" t="s">
        <v>7</v>
      </c>
      <c r="I65" s="30" t="s">
        <v>141</v>
      </c>
      <c r="J65" s="190" t="s">
        <v>142</v>
      </c>
      <c r="K65" s="5" t="str">
        <f t="shared" si="0"/>
        <v>03 1 01 52500</v>
      </c>
      <c r="L65" s="252" t="str">
        <f>VLOOKUP(M65,'ЦСР 2017'!$A$5:$B$485,2,0)</f>
        <v xml:space="preserve">Выплата компенсации расходов по оплате жилого помещения и коммунальных услуг отдельным категориям граждан </v>
      </c>
      <c r="M65" s="5" t="s">
        <v>143</v>
      </c>
      <c r="N65" s="252" t="b">
        <f t="shared" si="1"/>
        <v>1</v>
      </c>
      <c r="O65" s="7"/>
    </row>
    <row r="66" spans="1:15" ht="131.25">
      <c r="A66" s="30" t="s">
        <v>48</v>
      </c>
      <c r="B66" s="30" t="s">
        <v>15</v>
      </c>
      <c r="C66" s="30" t="s">
        <v>7</v>
      </c>
      <c r="D66" s="30" t="s">
        <v>147</v>
      </c>
      <c r="E66" s="190" t="s">
        <v>148</v>
      </c>
      <c r="F66" s="30" t="s">
        <v>48</v>
      </c>
      <c r="G66" s="30" t="s">
        <v>15</v>
      </c>
      <c r="H66" s="30" t="s">
        <v>7</v>
      </c>
      <c r="I66" s="30" t="s">
        <v>147</v>
      </c>
      <c r="J66" s="190" t="s">
        <v>1625</v>
      </c>
      <c r="K66" s="5" t="str">
        <f t="shared" si="0"/>
        <v>03 1 01 52800</v>
      </c>
      <c r="L66" s="252" t="str">
        <f>VLOOKUP(M66,'ЦСР 2017'!$A$5:$B$485,2,0)</f>
        <v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v>
      </c>
      <c r="M66" s="5" t="s">
        <v>149</v>
      </c>
      <c r="N66" s="252" t="b">
        <f t="shared" si="1"/>
        <v>1</v>
      </c>
      <c r="O66" s="7"/>
    </row>
    <row r="67" spans="1:15" ht="54" customHeight="1">
      <c r="A67" s="256" t="s">
        <v>48</v>
      </c>
      <c r="B67" s="256" t="s">
        <v>15</v>
      </c>
      <c r="C67" s="256" t="s">
        <v>7</v>
      </c>
      <c r="D67" s="256" t="s">
        <v>1550</v>
      </c>
      <c r="E67" s="260" t="s">
        <v>1276</v>
      </c>
      <c r="F67" s="256" t="s">
        <v>48</v>
      </c>
      <c r="G67" s="256" t="s">
        <v>15</v>
      </c>
      <c r="H67" s="256" t="s">
        <v>7</v>
      </c>
      <c r="I67" s="256" t="s">
        <v>1851</v>
      </c>
      <c r="J67" s="260" t="s">
        <v>1281</v>
      </c>
      <c r="K67" s="5" t="str">
        <f t="shared" si="0"/>
        <v>03 1 01 R4620</v>
      </c>
      <c r="L67" s="252" t="str">
        <f>VLOOKUP(M67,'ЦСР 2017'!$A$5:$B$485,2,0)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M67" s="5" t="s">
        <v>1633</v>
      </c>
      <c r="N67" s="252" t="b">
        <f t="shared" si="1"/>
        <v>1</v>
      </c>
      <c r="O67" s="7"/>
    </row>
    <row r="68" spans="1:15" ht="56.25">
      <c r="A68" s="256" t="s">
        <v>48</v>
      </c>
      <c r="B68" s="256" t="s">
        <v>15</v>
      </c>
      <c r="C68" s="256" t="s">
        <v>7</v>
      </c>
      <c r="D68" s="256" t="s">
        <v>153</v>
      </c>
      <c r="E68" s="260" t="s">
        <v>154</v>
      </c>
      <c r="F68" s="256" t="s">
        <v>48</v>
      </c>
      <c r="G68" s="256" t="s">
        <v>15</v>
      </c>
      <c r="H68" s="256" t="s">
        <v>7</v>
      </c>
      <c r="I68" s="256" t="s">
        <v>1846</v>
      </c>
      <c r="J68" s="260" t="s">
        <v>154</v>
      </c>
      <c r="K68" s="5" t="str">
        <f t="shared" si="0"/>
        <v>03 1 01 78220</v>
      </c>
      <c r="L68" s="252" t="str">
        <f>VLOOKUP(M68,'ЦСР 2017'!$A$5:$B$485,2,0)</f>
        <v>Предоставление мер социальной поддержки ветеранам труда Ставропольского края и лицам, награжденным медалью «Герой труда Ставрополья»</v>
      </c>
      <c r="M68" s="5" t="s">
        <v>1627</v>
      </c>
      <c r="N68" s="252" t="b">
        <f t="shared" si="1"/>
        <v>1</v>
      </c>
      <c r="O68" s="7"/>
    </row>
    <row r="69" spans="1:15" ht="37.5">
      <c r="A69" s="256" t="s">
        <v>48</v>
      </c>
      <c r="B69" s="256" t="s">
        <v>15</v>
      </c>
      <c r="C69" s="256" t="s">
        <v>7</v>
      </c>
      <c r="D69" s="256" t="s">
        <v>159</v>
      </c>
      <c r="E69" s="260" t="s">
        <v>160</v>
      </c>
      <c r="F69" s="256" t="s">
        <v>48</v>
      </c>
      <c r="G69" s="256" t="s">
        <v>15</v>
      </c>
      <c r="H69" s="256" t="s">
        <v>7</v>
      </c>
      <c r="I69" s="256" t="s">
        <v>1847</v>
      </c>
      <c r="J69" s="260" t="s">
        <v>160</v>
      </c>
      <c r="K69" s="5" t="str">
        <f t="shared" si="0"/>
        <v>03 1 01 78230</v>
      </c>
      <c r="L69" s="252" t="str">
        <f>VLOOKUP(M69,'ЦСР 2017'!$A$5:$B$485,2,0)</f>
        <v>Предоставление мер социальной поддержки  реабилитированным лицам и лицам, признанным пострадавшими от политических репрессий</v>
      </c>
      <c r="M69" s="5" t="s">
        <v>1628</v>
      </c>
      <c r="N69" s="252" t="b">
        <f t="shared" si="1"/>
        <v>1</v>
      </c>
      <c r="O69" s="7"/>
    </row>
    <row r="70" spans="1:15" ht="37.5">
      <c r="A70" s="30" t="s">
        <v>48</v>
      </c>
      <c r="B70" s="30" t="s">
        <v>15</v>
      </c>
      <c r="C70" s="30" t="s">
        <v>7</v>
      </c>
      <c r="D70" s="30" t="s">
        <v>165</v>
      </c>
      <c r="E70" s="190" t="s">
        <v>166</v>
      </c>
      <c r="F70" s="30" t="s">
        <v>48</v>
      </c>
      <c r="G70" s="30" t="s">
        <v>15</v>
      </c>
      <c r="H70" s="30" t="s">
        <v>7</v>
      </c>
      <c r="I70" s="30" t="s">
        <v>165</v>
      </c>
      <c r="J70" s="190" t="s">
        <v>166</v>
      </c>
      <c r="K70" s="5" t="str">
        <f t="shared" si="0"/>
        <v>03 1 01 76240</v>
      </c>
      <c r="L70" s="252" t="str">
        <f>VLOOKUP(M70,'ЦСР 2017'!$A$5:$B$485,2,0)</f>
        <v>Оказание государственной социальной помощи малоимущим семьям и малоимущим одиноко проживающим гражданам</v>
      </c>
      <c r="M70" s="5" t="s">
        <v>167</v>
      </c>
      <c r="N70" s="252" t="b">
        <f t="shared" si="1"/>
        <v>1</v>
      </c>
      <c r="O70" s="7"/>
    </row>
    <row r="71" spans="1:15">
      <c r="A71" s="30" t="s">
        <v>48</v>
      </c>
      <c r="B71" s="30" t="s">
        <v>15</v>
      </c>
      <c r="C71" s="30" t="s">
        <v>7</v>
      </c>
      <c r="D71" s="30" t="s">
        <v>1551</v>
      </c>
      <c r="E71" s="260" t="s">
        <v>1278</v>
      </c>
      <c r="F71" s="30" t="s">
        <v>48</v>
      </c>
      <c r="G71" s="30" t="s">
        <v>15</v>
      </c>
      <c r="H71" s="30" t="s">
        <v>7</v>
      </c>
      <c r="I71" s="30" t="s">
        <v>1551</v>
      </c>
      <c r="J71" s="260" t="s">
        <v>1278</v>
      </c>
      <c r="K71" s="5" t="str">
        <f t="shared" si="0"/>
        <v>03 1 01 76250</v>
      </c>
      <c r="L71" s="252" t="str">
        <f>VLOOKUP(M71,'ЦСР 2017'!$A$5:$B$485,2,0)</f>
        <v>Выплата социального пособия на погребение</v>
      </c>
      <c r="M71" s="5" t="s">
        <v>1279</v>
      </c>
      <c r="N71" s="252" t="b">
        <f t="shared" si="1"/>
        <v>1</v>
      </c>
      <c r="O71" s="7"/>
    </row>
    <row r="72" spans="1:15" ht="37.5">
      <c r="A72" s="30" t="s">
        <v>48</v>
      </c>
      <c r="B72" s="30" t="s">
        <v>15</v>
      </c>
      <c r="C72" s="30" t="s">
        <v>7</v>
      </c>
      <c r="D72" s="30" t="s">
        <v>171</v>
      </c>
      <c r="E72" s="190" t="s">
        <v>172</v>
      </c>
      <c r="F72" s="30" t="s">
        <v>48</v>
      </c>
      <c r="G72" s="30" t="s">
        <v>15</v>
      </c>
      <c r="H72" s="30" t="s">
        <v>7</v>
      </c>
      <c r="I72" s="30" t="s">
        <v>1850</v>
      </c>
      <c r="J72" s="190" t="s">
        <v>172</v>
      </c>
      <c r="K72" s="5" t="str">
        <f t="shared" ref="K72:K117" si="2">CONCATENATE(F72," ",G72," ",H72," ",I72)</f>
        <v>03 1 01 78260</v>
      </c>
      <c r="L72" s="252" t="str">
        <f>VLOOKUP(M72,'ЦСР 2017'!$A$5:$B$485,2,0)</f>
        <v>Предоставление гражданам субсидии на оплату жилого помещения и коммунальных услуг</v>
      </c>
      <c r="M72" s="5" t="s">
        <v>1631</v>
      </c>
      <c r="N72" s="252" t="b">
        <f t="shared" ref="N72:N135" si="3">J72=L72</f>
        <v>1</v>
      </c>
      <c r="O72" s="7"/>
    </row>
    <row r="73" spans="1:15" ht="93.75">
      <c r="A73" s="30" t="s">
        <v>48</v>
      </c>
      <c r="B73" s="30" t="s">
        <v>15</v>
      </c>
      <c r="C73" s="30" t="s">
        <v>7</v>
      </c>
      <c r="D73" s="30" t="s">
        <v>177</v>
      </c>
      <c r="E73" s="190" t="s">
        <v>1280</v>
      </c>
      <c r="F73" s="30" t="s">
        <v>48</v>
      </c>
      <c r="G73" s="30" t="s">
        <v>15</v>
      </c>
      <c r="H73" s="30" t="s">
        <v>7</v>
      </c>
      <c r="I73" s="30" t="s">
        <v>1845</v>
      </c>
      <c r="J73" s="190" t="s">
        <v>1280</v>
      </c>
      <c r="K73" s="5" t="str">
        <f t="shared" si="2"/>
        <v>03 1 01 78210</v>
      </c>
      <c r="L73" s="252" t="str">
        <f>VLOOKUP(M73,'ЦСР 2017'!$A$5:$B$485,2,0)</f>
        <v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v>
      </c>
      <c r="M73" s="5" t="s">
        <v>1626</v>
      </c>
      <c r="N73" s="252" t="b">
        <f t="shared" si="3"/>
        <v>1</v>
      </c>
      <c r="O73" s="7"/>
    </row>
    <row r="74" spans="1:15" ht="37.5">
      <c r="A74" s="30" t="s">
        <v>48</v>
      </c>
      <c r="B74" s="30" t="s">
        <v>15</v>
      </c>
      <c r="C74" s="30" t="s">
        <v>7</v>
      </c>
      <c r="D74" s="30" t="s">
        <v>182</v>
      </c>
      <c r="E74" s="190" t="s">
        <v>183</v>
      </c>
      <c r="F74" s="30" t="s">
        <v>48</v>
      </c>
      <c r="G74" s="30" t="s">
        <v>15</v>
      </c>
      <c r="H74" s="30" t="s">
        <v>7</v>
      </c>
      <c r="I74" s="30" t="s">
        <v>1848</v>
      </c>
      <c r="J74" s="190" t="s">
        <v>183</v>
      </c>
      <c r="K74" s="5" t="str">
        <f t="shared" si="2"/>
        <v>03 1 01 78240</v>
      </c>
      <c r="L74" s="252" t="str">
        <f>VLOOKUP(M74,'ЦСР 2017'!$A$5:$B$485,2,0)</f>
        <v xml:space="preserve">Ежемесячная доплата к пенсии гражданам, ставшим инвалидами при исполнении служебных обязанностей в районах боевых действий </v>
      </c>
      <c r="M74" s="5" t="s">
        <v>1629</v>
      </c>
      <c r="N74" s="252" t="b">
        <f t="shared" si="3"/>
        <v>1</v>
      </c>
      <c r="O74" s="7"/>
    </row>
    <row r="75" spans="1:15" ht="37.5">
      <c r="A75" s="30" t="s">
        <v>48</v>
      </c>
      <c r="B75" s="30" t="s">
        <v>15</v>
      </c>
      <c r="C75" s="30" t="s">
        <v>7</v>
      </c>
      <c r="D75" s="30" t="s">
        <v>188</v>
      </c>
      <c r="E75" s="260" t="s">
        <v>189</v>
      </c>
      <c r="F75" s="30" t="s">
        <v>48</v>
      </c>
      <c r="G75" s="30" t="s">
        <v>15</v>
      </c>
      <c r="H75" s="30" t="s">
        <v>7</v>
      </c>
      <c r="I75" s="30" t="s">
        <v>1849</v>
      </c>
      <c r="J75" s="260" t="s">
        <v>189</v>
      </c>
      <c r="K75" s="5" t="str">
        <f t="shared" si="2"/>
        <v>03 1 01 78250</v>
      </c>
      <c r="L75" s="252" t="str">
        <f>VLOOKUP(M75,'ЦСР 2017'!$A$5:$B$485,2,0)</f>
        <v>Ежемесячные денежные выплаты семьям погибших ветеранов боевых действий</v>
      </c>
      <c r="M75" s="5" t="s">
        <v>1630</v>
      </c>
      <c r="N75" s="252" t="b">
        <f t="shared" si="3"/>
        <v>1</v>
      </c>
      <c r="O75" s="7"/>
    </row>
    <row r="76" spans="1:15" ht="56.25">
      <c r="A76" s="30" t="s">
        <v>48</v>
      </c>
      <c r="B76" s="30" t="s">
        <v>15</v>
      </c>
      <c r="C76" s="30" t="s">
        <v>7</v>
      </c>
      <c r="D76" s="30" t="s">
        <v>1552</v>
      </c>
      <c r="E76" s="190" t="s">
        <v>1281</v>
      </c>
      <c r="F76" s="256" t="s">
        <v>48</v>
      </c>
      <c r="G76" s="256" t="s">
        <v>15</v>
      </c>
      <c r="H76" s="256" t="s">
        <v>7</v>
      </c>
      <c r="I76" s="256" t="s">
        <v>1851</v>
      </c>
      <c r="J76" s="190" t="s">
        <v>1281</v>
      </c>
      <c r="K76" s="5" t="str">
        <f t="shared" si="2"/>
        <v>03 1 01 R4620</v>
      </c>
      <c r="L76" s="252" t="str">
        <f>VLOOKUP(M76,'ЦСР 2017'!$A$5:$B$485,2,0)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M76" s="5" t="s">
        <v>1633</v>
      </c>
      <c r="N76" s="252" t="b">
        <f t="shared" si="3"/>
        <v>1</v>
      </c>
      <c r="O76" s="7"/>
    </row>
    <row r="77" spans="1:15" ht="39">
      <c r="A77" s="159" t="s">
        <v>48</v>
      </c>
      <c r="B77" s="159" t="s">
        <v>15</v>
      </c>
      <c r="C77" s="159" t="s">
        <v>37</v>
      </c>
      <c r="D77" s="159" t="s">
        <v>13</v>
      </c>
      <c r="E77" s="161" t="s">
        <v>1283</v>
      </c>
      <c r="F77" s="159" t="s">
        <v>48</v>
      </c>
      <c r="G77" s="159" t="s">
        <v>15</v>
      </c>
      <c r="H77" s="159" t="s">
        <v>37</v>
      </c>
      <c r="I77" s="159" t="s">
        <v>13</v>
      </c>
      <c r="J77" s="161" t="s">
        <v>1283</v>
      </c>
      <c r="K77" s="5" t="str">
        <f t="shared" si="2"/>
        <v>03 1 02 00000</v>
      </c>
      <c r="L77" s="252" t="str">
        <f>VLOOKUP(M77,'ЦСР 2017'!$A$5:$B$485,2,0)</f>
        <v>Основное мероприятие «Предоставление мер социальной поддержки семьям и детям»</v>
      </c>
      <c r="M77" s="5" t="s">
        <v>191</v>
      </c>
      <c r="N77" s="252" t="b">
        <f t="shared" si="3"/>
        <v>1</v>
      </c>
      <c r="O77" s="7"/>
    </row>
    <row r="78" spans="1:15" ht="93.75">
      <c r="A78" s="30" t="s">
        <v>48</v>
      </c>
      <c r="B78" s="30" t="s">
        <v>15</v>
      </c>
      <c r="C78" s="30" t="s">
        <v>37</v>
      </c>
      <c r="D78" s="30" t="s">
        <v>195</v>
      </c>
      <c r="E78" s="190" t="s">
        <v>1284</v>
      </c>
      <c r="F78" s="474" t="s">
        <v>48</v>
      </c>
      <c r="G78" s="474" t="s">
        <v>15</v>
      </c>
      <c r="H78" s="474" t="s">
        <v>37</v>
      </c>
      <c r="I78" s="474" t="s">
        <v>200</v>
      </c>
      <c r="J78" s="489" t="s">
        <v>1634</v>
      </c>
      <c r="K78" s="491" t="str">
        <f>CONCATENATE(F78," ",G78," ",H78," ",I78)</f>
        <v>03 1 02 R0840</v>
      </c>
      <c r="L78" s="252" t="str">
        <f>VLOOKUP(M78,'ЦСР 2017'!$A$5:$B$485,2,0)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v>
      </c>
      <c r="M78" s="491" t="s">
        <v>201</v>
      </c>
      <c r="N78" s="252" t="b">
        <f t="shared" si="3"/>
        <v>1</v>
      </c>
      <c r="O78" s="7"/>
    </row>
    <row r="79" spans="1:15" ht="93.75">
      <c r="A79" s="30" t="s">
        <v>48</v>
      </c>
      <c r="B79" s="30" t="s">
        <v>15</v>
      </c>
      <c r="C79" s="30" t="s">
        <v>37</v>
      </c>
      <c r="D79" s="30" t="s">
        <v>200</v>
      </c>
      <c r="E79" s="190" t="s">
        <v>1285</v>
      </c>
      <c r="F79" s="475"/>
      <c r="G79" s="475"/>
      <c r="H79" s="475"/>
      <c r="I79" s="475"/>
      <c r="J79" s="490"/>
      <c r="K79" s="491"/>
      <c r="L79" s="252" t="e">
        <f>VLOOKUP(M79,'ЦСР 2017'!$A$5:$B$485,2,0)</f>
        <v>#N/A</v>
      </c>
      <c r="M79" s="491"/>
      <c r="N79" s="252" t="e">
        <f t="shared" si="3"/>
        <v>#N/A</v>
      </c>
      <c r="O79" s="7"/>
    </row>
    <row r="80" spans="1:15" ht="56.25">
      <c r="A80" s="30" t="s">
        <v>48</v>
      </c>
      <c r="B80" s="30" t="s">
        <v>15</v>
      </c>
      <c r="C80" s="30" t="s">
        <v>37</v>
      </c>
      <c r="D80" s="30" t="s">
        <v>205</v>
      </c>
      <c r="E80" s="190" t="s">
        <v>1286</v>
      </c>
      <c r="F80" s="30" t="s">
        <v>48</v>
      </c>
      <c r="G80" s="30" t="s">
        <v>15</v>
      </c>
      <c r="H80" s="30" t="s">
        <v>37</v>
      </c>
      <c r="I80" s="30" t="s">
        <v>205</v>
      </c>
      <c r="J80" s="190" t="s">
        <v>1286</v>
      </c>
      <c r="K80" s="5" t="str">
        <f t="shared" si="2"/>
        <v>03 1 02 52700</v>
      </c>
      <c r="L80" s="252" t="str">
        <f>VLOOKUP(M80,'ЦСР 2017'!$A$5:$B$485,2,0)</f>
        <v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v>
      </c>
      <c r="M80" s="5" t="s">
        <v>206</v>
      </c>
      <c r="N80" s="252" t="b">
        <f t="shared" si="3"/>
        <v>1</v>
      </c>
      <c r="O80" s="7"/>
    </row>
    <row r="81" spans="1:15" ht="75">
      <c r="A81" s="30" t="s">
        <v>48</v>
      </c>
      <c r="B81" s="30" t="s">
        <v>15</v>
      </c>
      <c r="C81" s="30" t="s">
        <v>37</v>
      </c>
      <c r="D81" s="30" t="s">
        <v>211</v>
      </c>
      <c r="E81" s="190" t="s">
        <v>212</v>
      </c>
      <c r="F81" s="30" t="s">
        <v>48</v>
      </c>
      <c r="G81" s="30" t="s">
        <v>15</v>
      </c>
      <c r="H81" s="30" t="s">
        <v>37</v>
      </c>
      <c r="I81" s="30" t="s">
        <v>211</v>
      </c>
      <c r="J81" s="190" t="s">
        <v>212</v>
      </c>
      <c r="K81" s="5" t="str">
        <f t="shared" si="2"/>
        <v>03 1 02 53800</v>
      </c>
      <c r="L81" s="252" t="str">
        <f>VLOOKUP(M81,'ЦСР 2017'!$A$5:$B$485,2,0)</f>
        <v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v>
      </c>
      <c r="M81" s="5" t="s">
        <v>213</v>
      </c>
      <c r="N81" s="252" t="b">
        <f t="shared" si="3"/>
        <v>1</v>
      </c>
      <c r="O81" s="7"/>
    </row>
    <row r="82" spans="1:15">
      <c r="A82" s="30" t="s">
        <v>48</v>
      </c>
      <c r="B82" s="30" t="s">
        <v>15</v>
      </c>
      <c r="C82" s="30" t="s">
        <v>37</v>
      </c>
      <c r="D82" s="30" t="s">
        <v>217</v>
      </c>
      <c r="E82" s="190" t="s">
        <v>218</v>
      </c>
      <c r="F82" s="30" t="s">
        <v>48</v>
      </c>
      <c r="G82" s="30" t="s">
        <v>15</v>
      </c>
      <c r="H82" s="30" t="s">
        <v>37</v>
      </c>
      <c r="I82" s="30" t="s">
        <v>217</v>
      </c>
      <c r="J82" s="190" t="s">
        <v>218</v>
      </c>
      <c r="K82" s="5" t="str">
        <f t="shared" si="2"/>
        <v>03 1 02 76260</v>
      </c>
      <c r="L82" s="252" t="str">
        <f>VLOOKUP(M82,'ЦСР 2017'!$A$5:$B$485,2,0)</f>
        <v>Выплата ежегодного социального пособия на проезд студентам</v>
      </c>
      <c r="M82" s="5" t="s">
        <v>219</v>
      </c>
      <c r="N82" s="252" t="b">
        <f t="shared" si="3"/>
        <v>1</v>
      </c>
      <c r="O82" s="7"/>
    </row>
    <row r="83" spans="1:15">
      <c r="A83" s="30" t="s">
        <v>48</v>
      </c>
      <c r="B83" s="30" t="s">
        <v>15</v>
      </c>
      <c r="C83" s="30" t="s">
        <v>37</v>
      </c>
      <c r="D83" s="30" t="s">
        <v>223</v>
      </c>
      <c r="E83" s="190" t="s">
        <v>224</v>
      </c>
      <c r="F83" s="30" t="s">
        <v>48</v>
      </c>
      <c r="G83" s="30" t="s">
        <v>15</v>
      </c>
      <c r="H83" s="30" t="s">
        <v>37</v>
      </c>
      <c r="I83" s="30" t="s">
        <v>223</v>
      </c>
      <c r="J83" s="190" t="s">
        <v>224</v>
      </c>
      <c r="K83" s="5" t="str">
        <f t="shared" si="2"/>
        <v>03 1 02 76270</v>
      </c>
      <c r="L83" s="252" t="str">
        <f>VLOOKUP(M83,'ЦСР 2017'!$A$5:$B$485,2,0)</f>
        <v>Выплата ежемесячного пособия на ребенка</v>
      </c>
      <c r="M83" s="5" t="s">
        <v>225</v>
      </c>
      <c r="N83" s="252" t="b">
        <f t="shared" si="3"/>
        <v>1</v>
      </c>
      <c r="O83" s="7"/>
    </row>
    <row r="84" spans="1:15" ht="37.5">
      <c r="A84" s="30" t="s">
        <v>48</v>
      </c>
      <c r="B84" s="30" t="s">
        <v>15</v>
      </c>
      <c r="C84" s="30" t="s">
        <v>37</v>
      </c>
      <c r="D84" s="30" t="s">
        <v>229</v>
      </c>
      <c r="E84" s="190" t="s">
        <v>1287</v>
      </c>
      <c r="F84" s="30" t="s">
        <v>48</v>
      </c>
      <c r="G84" s="30" t="s">
        <v>15</v>
      </c>
      <c r="H84" s="30" t="s">
        <v>37</v>
      </c>
      <c r="I84" s="30" t="s">
        <v>1852</v>
      </c>
      <c r="J84" s="190" t="s">
        <v>1287</v>
      </c>
      <c r="K84" s="5" t="str">
        <f t="shared" si="2"/>
        <v>03 1 02 78280</v>
      </c>
      <c r="L84" s="252" t="str">
        <f>VLOOKUP(M84,'ЦСР 2017'!$A$5:$B$485,2,0)</f>
        <v>Выплата ежемесячной денежной компенсации на каждого ребенка в возрасте до 18 лет многодетным семьям</v>
      </c>
      <c r="M84" s="5" t="s">
        <v>1635</v>
      </c>
      <c r="N84" s="252" t="b">
        <f t="shared" si="3"/>
        <v>1</v>
      </c>
      <c r="O84" s="7"/>
    </row>
    <row r="85" spans="1:15" ht="75">
      <c r="A85" s="30" t="s">
        <v>48</v>
      </c>
      <c r="B85" s="30" t="s">
        <v>15</v>
      </c>
      <c r="C85" s="30" t="s">
        <v>37</v>
      </c>
      <c r="D85" s="30" t="s">
        <v>1553</v>
      </c>
      <c r="E85" s="190" t="s">
        <v>1288</v>
      </c>
      <c r="F85" s="30" t="s">
        <v>48</v>
      </c>
      <c r="G85" s="30" t="s">
        <v>15</v>
      </c>
      <c r="H85" s="30" t="s">
        <v>37</v>
      </c>
      <c r="I85" s="30" t="s">
        <v>1553</v>
      </c>
      <c r="J85" s="190" t="s">
        <v>1288</v>
      </c>
      <c r="K85" s="5" t="str">
        <f t="shared" si="2"/>
        <v>03 1 02 77190</v>
      </c>
      <c r="L85" s="252" t="str">
        <f>VLOOKUP(M85,'ЦСР 2017'!$A$5:$B$485,2,0)</f>
        <v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v>
      </c>
      <c r="M85" s="5" t="s">
        <v>1289</v>
      </c>
      <c r="N85" s="252" t="b">
        <f t="shared" si="3"/>
        <v>1</v>
      </c>
      <c r="O85" s="7"/>
    </row>
    <row r="86" spans="1:15" ht="56.25">
      <c r="A86" s="24" t="s">
        <v>48</v>
      </c>
      <c r="B86" s="24" t="s">
        <v>94</v>
      </c>
      <c r="C86" s="24" t="s">
        <v>12</v>
      </c>
      <c r="D86" s="24" t="s">
        <v>13</v>
      </c>
      <c r="E86" s="223" t="s">
        <v>233</v>
      </c>
      <c r="F86" s="24" t="s">
        <v>48</v>
      </c>
      <c r="G86" s="24" t="s">
        <v>94</v>
      </c>
      <c r="H86" s="24" t="s">
        <v>12</v>
      </c>
      <c r="I86" s="24" t="s">
        <v>13</v>
      </c>
      <c r="J86" s="223" t="s">
        <v>1636</v>
      </c>
      <c r="K86" s="5" t="str">
        <f t="shared" si="2"/>
        <v>03 2 00 00000</v>
      </c>
      <c r="L86" s="252" t="str">
        <f>VLOOKUP(M86,'ЦСР 2017'!$A$5:$B$485,2,0)</f>
        <v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v>
      </c>
      <c r="M86" s="5" t="s">
        <v>234</v>
      </c>
      <c r="N86" s="252" t="b">
        <f t="shared" si="3"/>
        <v>1</v>
      </c>
      <c r="O86" s="7"/>
    </row>
    <row r="87" spans="1:15" s="32" customFormat="1" ht="39">
      <c r="A87" s="179" t="s">
        <v>48</v>
      </c>
      <c r="B87" s="179" t="s">
        <v>94</v>
      </c>
      <c r="C87" s="179" t="s">
        <v>7</v>
      </c>
      <c r="D87" s="179" t="s">
        <v>13</v>
      </c>
      <c r="E87" s="224" t="s">
        <v>1290</v>
      </c>
      <c r="F87" s="179" t="s">
        <v>48</v>
      </c>
      <c r="G87" s="179" t="s">
        <v>94</v>
      </c>
      <c r="H87" s="179" t="s">
        <v>7</v>
      </c>
      <c r="I87" s="179" t="s">
        <v>13</v>
      </c>
      <c r="J87" s="224" t="s">
        <v>1290</v>
      </c>
      <c r="K87" s="5" t="str">
        <f t="shared" si="2"/>
        <v>03 2 01 00000</v>
      </c>
      <c r="L87" s="252" t="str">
        <f>VLOOKUP(M87,'ЦСР 2017'!$A$5:$B$485,2,0)</f>
        <v>Основное мероприятие «Предоставление дополнительных мер социальной поддержки отдельным категориям граждан»</v>
      </c>
      <c r="M87" s="5" t="s">
        <v>235</v>
      </c>
      <c r="N87" s="252" t="b">
        <f t="shared" si="3"/>
        <v>1</v>
      </c>
      <c r="O87" s="7"/>
    </row>
    <row r="88" spans="1:15" s="32" customFormat="1" ht="56.25">
      <c r="A88" s="28" t="s">
        <v>48</v>
      </c>
      <c r="B88" s="28" t="s">
        <v>94</v>
      </c>
      <c r="C88" s="28" t="s">
        <v>7</v>
      </c>
      <c r="D88" s="28">
        <v>80030</v>
      </c>
      <c r="E88" s="190" t="s">
        <v>240</v>
      </c>
      <c r="F88" s="28" t="s">
        <v>48</v>
      </c>
      <c r="G88" s="28" t="s">
        <v>94</v>
      </c>
      <c r="H88" s="28" t="s">
        <v>7</v>
      </c>
      <c r="I88" s="28">
        <v>80030</v>
      </c>
      <c r="J88" s="190" t="s">
        <v>240</v>
      </c>
      <c r="K88" s="5" t="str">
        <f t="shared" si="2"/>
        <v>03 2 01 80030</v>
      </c>
      <c r="L88" s="252" t="str">
        <f>VLOOKUP(M88,'ЦСР 2017'!$A$5:$B$485,2,0)</f>
        <v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v>
      </c>
      <c r="M88" s="5" t="s">
        <v>241</v>
      </c>
      <c r="N88" s="252" t="b">
        <f t="shared" si="3"/>
        <v>1</v>
      </c>
      <c r="O88" s="7"/>
    </row>
    <row r="89" spans="1:15" s="32" customFormat="1" ht="56.25">
      <c r="A89" s="28" t="s">
        <v>48</v>
      </c>
      <c r="B89" s="28" t="s">
        <v>94</v>
      </c>
      <c r="C89" s="28" t="s">
        <v>7</v>
      </c>
      <c r="D89" s="28">
        <v>80070</v>
      </c>
      <c r="E89" s="190" t="s">
        <v>250</v>
      </c>
      <c r="F89" s="28" t="s">
        <v>48</v>
      </c>
      <c r="G89" s="28" t="s">
        <v>94</v>
      </c>
      <c r="H89" s="28" t="s">
        <v>7</v>
      </c>
      <c r="I89" s="28">
        <v>80070</v>
      </c>
      <c r="J89" s="190" t="s">
        <v>250</v>
      </c>
      <c r="K89" s="5" t="str">
        <f t="shared" si="2"/>
        <v>03 2 01 80070</v>
      </c>
      <c r="L89" s="252" t="str">
        <f>VLOOKUP(M89,'ЦСР 2017'!$A$5:$B$485,2,0)</f>
        <v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v>
      </c>
      <c r="M89" s="5" t="s">
        <v>251</v>
      </c>
      <c r="N89" s="252" t="b">
        <f t="shared" si="3"/>
        <v>1</v>
      </c>
      <c r="O89" s="7"/>
    </row>
    <row r="90" spans="1:15" s="32" customFormat="1" ht="37.5">
      <c r="A90" s="28" t="s">
        <v>48</v>
      </c>
      <c r="B90" s="28" t="s">
        <v>94</v>
      </c>
      <c r="C90" s="28" t="s">
        <v>7</v>
      </c>
      <c r="D90" s="28">
        <v>80080</v>
      </c>
      <c r="E90" s="190" t="s">
        <v>254</v>
      </c>
      <c r="F90" s="84"/>
      <c r="G90" s="84"/>
      <c r="H90" s="84"/>
      <c r="I90" s="84"/>
      <c r="J90" s="29" t="s">
        <v>1837</v>
      </c>
      <c r="K90" s="5" t="str">
        <f t="shared" si="2"/>
        <v xml:space="preserve">   </v>
      </c>
      <c r="L90" s="252" t="e">
        <f>VLOOKUP(M90,'ЦСР 2017'!$A$5:$B$485,2,0)</f>
        <v>#N/A</v>
      </c>
      <c r="M90" s="5" t="s">
        <v>1883</v>
      </c>
      <c r="N90" s="252" t="e">
        <f t="shared" si="3"/>
        <v>#N/A</v>
      </c>
      <c r="O90" s="7"/>
    </row>
    <row r="91" spans="1:15" s="32" customFormat="1" ht="37.5">
      <c r="A91" s="28" t="s">
        <v>48</v>
      </c>
      <c r="B91" s="28" t="s">
        <v>94</v>
      </c>
      <c r="C91" s="28" t="s">
        <v>7</v>
      </c>
      <c r="D91" s="28">
        <v>80100</v>
      </c>
      <c r="E91" s="190" t="s">
        <v>260</v>
      </c>
      <c r="F91" s="28" t="s">
        <v>48</v>
      </c>
      <c r="G91" s="28" t="s">
        <v>94</v>
      </c>
      <c r="H91" s="28" t="s">
        <v>7</v>
      </c>
      <c r="I91" s="28">
        <v>80100</v>
      </c>
      <c r="J91" s="190" t="s">
        <v>260</v>
      </c>
      <c r="K91" s="5" t="str">
        <f t="shared" si="2"/>
        <v>03 2 01 80100</v>
      </c>
      <c r="L91" s="252" t="str">
        <f>VLOOKUP(M91,'ЦСР 2017'!$A$5:$B$485,2,0)</f>
        <v>Осуществление ежемесячной дополнительной выплаты семьям, воспитывающим детей-инвалидов</v>
      </c>
      <c r="M91" s="5" t="s">
        <v>261</v>
      </c>
      <c r="N91" s="252" t="b">
        <f t="shared" si="3"/>
        <v>1</v>
      </c>
      <c r="O91" s="7"/>
    </row>
    <row r="92" spans="1:15" s="32" customFormat="1" ht="37.5">
      <c r="A92" s="28" t="s">
        <v>48</v>
      </c>
      <c r="B92" s="28" t="s">
        <v>94</v>
      </c>
      <c r="C92" s="28" t="s">
        <v>7</v>
      </c>
      <c r="D92" s="28">
        <v>80110</v>
      </c>
      <c r="E92" s="190" t="s">
        <v>264</v>
      </c>
      <c r="F92" s="28" t="s">
        <v>48</v>
      </c>
      <c r="G92" s="28" t="s">
        <v>94</v>
      </c>
      <c r="H92" s="28" t="s">
        <v>7</v>
      </c>
      <c r="I92" s="28">
        <v>80110</v>
      </c>
      <c r="J92" s="190" t="s">
        <v>264</v>
      </c>
      <c r="K92" s="5" t="str">
        <f t="shared" si="2"/>
        <v>03 2 01 80110</v>
      </c>
      <c r="L92" s="252" t="str">
        <f>VLOOKUP(M92,'ЦСР 2017'!$A$5:$B$485,2,0)</f>
        <v>Выплата ежемесячного социального пособия на проезд в пассажирском транспорте общего пользования детям-инвалидам</v>
      </c>
      <c r="M92" s="5" t="s">
        <v>265</v>
      </c>
      <c r="N92" s="252" t="b">
        <f t="shared" si="3"/>
        <v>1</v>
      </c>
      <c r="O92" s="7"/>
    </row>
    <row r="93" spans="1:15" s="32" customFormat="1" ht="131.25">
      <c r="A93" s="28" t="s">
        <v>48</v>
      </c>
      <c r="B93" s="28" t="s">
        <v>94</v>
      </c>
      <c r="C93" s="28" t="s">
        <v>7</v>
      </c>
      <c r="D93" s="28">
        <v>80120</v>
      </c>
      <c r="E93" s="190" t="s">
        <v>268</v>
      </c>
      <c r="F93" s="28" t="s">
        <v>48</v>
      </c>
      <c r="G93" s="28" t="s">
        <v>94</v>
      </c>
      <c r="H93" s="28" t="s">
        <v>7</v>
      </c>
      <c r="I93" s="28">
        <v>80120</v>
      </c>
      <c r="J93" s="190" t="s">
        <v>268</v>
      </c>
      <c r="K93" s="5" t="str">
        <f t="shared" si="2"/>
        <v>03 2 01 80120</v>
      </c>
      <c r="L93" s="252" t="str">
        <f>VLOOKUP(M93,'ЦСР 2017'!$A$5:$B$485,2,0)</f>
        <v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v>
      </c>
      <c r="M93" s="5" t="s">
        <v>269</v>
      </c>
      <c r="N93" s="252" t="b">
        <f t="shared" si="3"/>
        <v>1</v>
      </c>
      <c r="O93" s="7"/>
    </row>
    <row r="94" spans="1:15" s="32" customFormat="1" ht="39" customHeight="1">
      <c r="A94" s="28" t="s">
        <v>48</v>
      </c>
      <c r="B94" s="28" t="s">
        <v>94</v>
      </c>
      <c r="C94" s="28" t="s">
        <v>7</v>
      </c>
      <c r="D94" s="28">
        <v>80140</v>
      </c>
      <c r="E94" s="190" t="s">
        <v>274</v>
      </c>
      <c r="F94" s="28" t="s">
        <v>48</v>
      </c>
      <c r="G94" s="28" t="s">
        <v>94</v>
      </c>
      <c r="H94" s="28" t="s">
        <v>7</v>
      </c>
      <c r="I94" s="28">
        <v>80140</v>
      </c>
      <c r="J94" s="190" t="s">
        <v>274</v>
      </c>
      <c r="K94" s="5" t="str">
        <f t="shared" si="2"/>
        <v>03 2 01 80140</v>
      </c>
      <c r="L94" s="252" t="str">
        <f>VLOOKUP(M94,'ЦСР 2017'!$A$5:$B$485,2,0)</f>
        <v>Выплата ежемесячного пособия семьям, воспитывающим детей в возрасте до 18 лет, больных целиакией или сахарным диабетом</v>
      </c>
      <c r="M94" s="5" t="s">
        <v>275</v>
      </c>
      <c r="N94" s="252" t="b">
        <f t="shared" si="3"/>
        <v>1</v>
      </c>
      <c r="O94" s="7"/>
    </row>
    <row r="95" spans="1:15" s="32" customFormat="1" ht="75">
      <c r="A95" s="28" t="s">
        <v>48</v>
      </c>
      <c r="B95" s="28" t="s">
        <v>94</v>
      </c>
      <c r="C95" s="28" t="s">
        <v>7</v>
      </c>
      <c r="D95" s="28">
        <v>80150</v>
      </c>
      <c r="E95" s="190" t="s">
        <v>278</v>
      </c>
      <c r="F95" s="28" t="s">
        <v>48</v>
      </c>
      <c r="G95" s="28" t="s">
        <v>94</v>
      </c>
      <c r="H95" s="28" t="s">
        <v>7</v>
      </c>
      <c r="I95" s="28">
        <v>80150</v>
      </c>
      <c r="J95" s="190" t="s">
        <v>278</v>
      </c>
      <c r="K95" s="5" t="str">
        <f t="shared" si="2"/>
        <v>03 2 01 80150</v>
      </c>
      <c r="L95" s="252" t="str">
        <f>VLOOKUP(M95,'ЦСР 2017'!$A$5:$B$485,2,0)</f>
        <v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v>
      </c>
      <c r="M95" s="5" t="s">
        <v>279</v>
      </c>
      <c r="N95" s="252" t="b">
        <f t="shared" si="3"/>
        <v>1</v>
      </c>
      <c r="O95" s="7"/>
    </row>
    <row r="96" spans="1:15" s="32" customFormat="1" ht="37.5">
      <c r="A96" s="28" t="s">
        <v>48</v>
      </c>
      <c r="B96" s="28" t="s">
        <v>94</v>
      </c>
      <c r="C96" s="28" t="s">
        <v>7</v>
      </c>
      <c r="D96" s="28">
        <v>80160</v>
      </c>
      <c r="E96" s="190" t="s">
        <v>282</v>
      </c>
      <c r="F96" s="28" t="s">
        <v>48</v>
      </c>
      <c r="G96" s="28" t="s">
        <v>94</v>
      </c>
      <c r="H96" s="28" t="s">
        <v>7</v>
      </c>
      <c r="I96" s="28">
        <v>80160</v>
      </c>
      <c r="J96" s="190" t="s">
        <v>282</v>
      </c>
      <c r="K96" s="5" t="str">
        <f t="shared" si="2"/>
        <v>03 2 01 80160</v>
      </c>
      <c r="L96" s="252" t="str">
        <f>VLOOKUP(M96,'ЦСР 2017'!$A$5:$B$485,2,0)</f>
        <v>Выплата единовременного пособия гражданам, оказавшимся в трудной жизненной ситуации</v>
      </c>
      <c r="M96" s="5" t="s">
        <v>283</v>
      </c>
      <c r="N96" s="252" t="b">
        <f t="shared" si="3"/>
        <v>1</v>
      </c>
      <c r="O96" s="7"/>
    </row>
    <row r="97" spans="1:15" s="32" customFormat="1" ht="56.25">
      <c r="A97" s="28" t="s">
        <v>48</v>
      </c>
      <c r="B97" s="28" t="s">
        <v>94</v>
      </c>
      <c r="C97" s="28" t="s">
        <v>7</v>
      </c>
      <c r="D97" s="28">
        <v>80170</v>
      </c>
      <c r="E97" s="190" t="s">
        <v>286</v>
      </c>
      <c r="F97" s="84"/>
      <c r="G97" s="84"/>
      <c r="H97" s="84"/>
      <c r="I97" s="84"/>
      <c r="J97" s="29" t="s">
        <v>1837</v>
      </c>
      <c r="K97" s="5" t="str">
        <f t="shared" si="2"/>
        <v xml:space="preserve">   </v>
      </c>
      <c r="L97" s="252" t="e">
        <f>VLOOKUP(M97,'ЦСР 2017'!$A$5:$B$485,2,0)</f>
        <v>#N/A</v>
      </c>
      <c r="M97" s="5" t="s">
        <v>1883</v>
      </c>
      <c r="N97" s="252" t="e">
        <f t="shared" si="3"/>
        <v>#N/A</v>
      </c>
      <c r="O97" s="7"/>
    </row>
    <row r="98" spans="1:15" s="32" customFormat="1">
      <c r="A98" s="28" t="s">
        <v>48</v>
      </c>
      <c r="B98" s="28" t="s">
        <v>94</v>
      </c>
      <c r="C98" s="28" t="s">
        <v>7</v>
      </c>
      <c r="D98" s="28">
        <v>80180</v>
      </c>
      <c r="E98" s="190" t="s">
        <v>290</v>
      </c>
      <c r="F98" s="28" t="s">
        <v>48</v>
      </c>
      <c r="G98" s="28" t="s">
        <v>94</v>
      </c>
      <c r="H98" s="28" t="s">
        <v>7</v>
      </c>
      <c r="I98" s="28">
        <v>80180</v>
      </c>
      <c r="J98" s="190" t="s">
        <v>290</v>
      </c>
      <c r="K98" s="5" t="str">
        <f t="shared" si="2"/>
        <v>03 2 01 80180</v>
      </c>
      <c r="L98" s="252" t="str">
        <f>VLOOKUP(M98,'ЦСР 2017'!$A$5:$B$485,2,0)</f>
        <v>Выплата семьям, воспитывающим детей-инвалидов в возрасте до 18 лет</v>
      </c>
      <c r="M98" s="5" t="s">
        <v>291</v>
      </c>
      <c r="N98" s="252" t="b">
        <f t="shared" si="3"/>
        <v>1</v>
      </c>
      <c r="O98" s="7"/>
    </row>
    <row r="99" spans="1:15" s="32" customFormat="1" ht="37.5">
      <c r="A99" s="28" t="s">
        <v>48</v>
      </c>
      <c r="B99" s="28" t="s">
        <v>94</v>
      </c>
      <c r="C99" s="28" t="s">
        <v>7</v>
      </c>
      <c r="D99" s="28">
        <v>80190</v>
      </c>
      <c r="E99" s="190" t="s">
        <v>294</v>
      </c>
      <c r="F99" s="28" t="s">
        <v>48</v>
      </c>
      <c r="G99" s="28" t="s">
        <v>94</v>
      </c>
      <c r="H99" s="28" t="s">
        <v>7</v>
      </c>
      <c r="I99" s="28">
        <v>80190</v>
      </c>
      <c r="J99" s="190" t="s">
        <v>294</v>
      </c>
      <c r="K99" s="5" t="str">
        <f t="shared" si="2"/>
        <v>03 2 01 80190</v>
      </c>
      <c r="L99" s="252" t="str">
        <f>VLOOKUP(M99,'ЦСР 2017'!$A$5:$B$485,2,0)</f>
        <v>Выплата единовременного пособия инвалидам по зрению, имеющим I группу инвалидности</v>
      </c>
      <c r="M99" s="5" t="s">
        <v>295</v>
      </c>
      <c r="N99" s="252" t="b">
        <f t="shared" si="3"/>
        <v>1</v>
      </c>
      <c r="O99" s="7"/>
    </row>
    <row r="100" spans="1:15" s="33" customFormat="1" ht="75">
      <c r="A100" s="28" t="s">
        <v>48</v>
      </c>
      <c r="B100" s="28" t="s">
        <v>94</v>
      </c>
      <c r="C100" s="28" t="s">
        <v>7</v>
      </c>
      <c r="D100" s="28">
        <v>80210</v>
      </c>
      <c r="E100" s="190" t="s">
        <v>300</v>
      </c>
      <c r="F100" s="28" t="s">
        <v>48</v>
      </c>
      <c r="G100" s="28" t="s">
        <v>94</v>
      </c>
      <c r="H100" s="28" t="s">
        <v>7</v>
      </c>
      <c r="I100" s="28">
        <v>80210</v>
      </c>
      <c r="J100" s="190" t="s">
        <v>300</v>
      </c>
      <c r="K100" s="5" t="str">
        <f t="shared" si="2"/>
        <v>03 2 01 80210</v>
      </c>
      <c r="L100" s="252" t="str">
        <f>VLOOKUP(M100,'ЦСР 2017'!$A$5:$B$485,2,0)</f>
        <v xml:space="preserve"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
</v>
      </c>
      <c r="M100" s="5" t="s">
        <v>301</v>
      </c>
      <c r="N100" s="252" t="b">
        <f t="shared" si="3"/>
        <v>1</v>
      </c>
      <c r="O100" s="7"/>
    </row>
    <row r="101" spans="1:15" s="33" customFormat="1" ht="75">
      <c r="A101" s="28" t="s">
        <v>48</v>
      </c>
      <c r="B101" s="28" t="s">
        <v>94</v>
      </c>
      <c r="C101" s="28" t="s">
        <v>7</v>
      </c>
      <c r="D101" s="28" t="s">
        <v>1555</v>
      </c>
      <c r="E101" s="190" t="s">
        <v>1291</v>
      </c>
      <c r="F101" s="84"/>
      <c r="G101" s="84"/>
      <c r="H101" s="84"/>
      <c r="I101" s="84"/>
      <c r="J101" s="29" t="s">
        <v>1837</v>
      </c>
      <c r="K101" s="5" t="str">
        <f t="shared" si="2"/>
        <v xml:space="preserve">   </v>
      </c>
      <c r="L101" s="252" t="e">
        <f>VLOOKUP(M101,'ЦСР 2017'!$A$5:$B$485,2,0)</f>
        <v>#N/A</v>
      </c>
      <c r="M101" s="5" t="s">
        <v>1883</v>
      </c>
      <c r="N101" s="252" t="e">
        <f t="shared" si="3"/>
        <v>#N/A</v>
      </c>
      <c r="O101" s="7"/>
    </row>
    <row r="102" spans="1:15" s="32" customFormat="1" ht="39">
      <c r="A102" s="185" t="s">
        <v>48</v>
      </c>
      <c r="B102" s="185" t="s">
        <v>94</v>
      </c>
      <c r="C102" s="185" t="s">
        <v>37</v>
      </c>
      <c r="D102" s="185" t="s">
        <v>13</v>
      </c>
      <c r="E102" s="224" t="s">
        <v>1293</v>
      </c>
      <c r="F102" s="185" t="s">
        <v>48</v>
      </c>
      <c r="G102" s="185" t="s">
        <v>94</v>
      </c>
      <c r="H102" s="185" t="s">
        <v>37</v>
      </c>
      <c r="I102" s="185" t="s">
        <v>13</v>
      </c>
      <c r="J102" s="224" t="s">
        <v>1293</v>
      </c>
      <c r="K102" s="5" t="str">
        <f t="shared" si="2"/>
        <v>03 2 02 00000</v>
      </c>
      <c r="L102" s="252" t="str">
        <f>VLOOKUP(M102,'ЦСР 2017'!$A$5:$B$485,2,0)</f>
        <v>Основное мероприятие «Предоставление льгот на бытовые услуги по помывке в общем отделении бань отдельным категориям граждан»</v>
      </c>
      <c r="M102" s="5" t="s">
        <v>302</v>
      </c>
      <c r="N102" s="252" t="b">
        <f t="shared" si="3"/>
        <v>1</v>
      </c>
      <c r="O102" s="7"/>
    </row>
    <row r="103" spans="1:15" s="32" customFormat="1" ht="37.5">
      <c r="A103" s="28" t="s">
        <v>48</v>
      </c>
      <c r="B103" s="28" t="s">
        <v>94</v>
      </c>
      <c r="C103" s="28" t="s">
        <v>37</v>
      </c>
      <c r="D103" s="28">
        <v>80240</v>
      </c>
      <c r="E103" s="190" t="s">
        <v>1294</v>
      </c>
      <c r="F103" s="28" t="s">
        <v>48</v>
      </c>
      <c r="G103" s="28" t="s">
        <v>94</v>
      </c>
      <c r="H103" s="28" t="s">
        <v>37</v>
      </c>
      <c r="I103" s="28">
        <v>80240</v>
      </c>
      <c r="J103" s="190" t="s">
        <v>1294</v>
      </c>
      <c r="K103" s="5" t="str">
        <f t="shared" si="2"/>
        <v>03 2 02 80240</v>
      </c>
      <c r="L103" s="252" t="str">
        <f>VLOOKUP(M103,'ЦСР 2017'!$A$5:$B$485,2,0)</f>
        <v>Предоставление льгот на бытовые услуги по помывке в общем отделении бань отдельным категориям граждан</v>
      </c>
      <c r="M103" s="5" t="s">
        <v>305</v>
      </c>
      <c r="N103" s="252" t="b">
        <f t="shared" si="3"/>
        <v>1</v>
      </c>
      <c r="O103" s="7"/>
    </row>
    <row r="104" spans="1:15" s="32" customFormat="1" ht="58.5">
      <c r="A104" s="185" t="s">
        <v>48</v>
      </c>
      <c r="B104" s="185" t="s">
        <v>94</v>
      </c>
      <c r="C104" s="185" t="s">
        <v>48</v>
      </c>
      <c r="D104" s="185" t="s">
        <v>13</v>
      </c>
      <c r="E104" s="224" t="s">
        <v>1295</v>
      </c>
      <c r="F104" s="185" t="s">
        <v>48</v>
      </c>
      <c r="G104" s="185" t="s">
        <v>94</v>
      </c>
      <c r="H104" s="185" t="s">
        <v>48</v>
      </c>
      <c r="I104" s="185" t="s">
        <v>13</v>
      </c>
      <c r="J104" s="224" t="s">
        <v>1295</v>
      </c>
      <c r="K104" s="5" t="str">
        <f t="shared" si="2"/>
        <v>03 2 03 00000</v>
      </c>
      <c r="L104" s="252" t="str">
        <f>VLOOKUP(M104,'ЦСР 2017'!$A$5:$B$485,2,0)</f>
        <v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v>
      </c>
      <c r="M104" s="5" t="s">
        <v>306</v>
      </c>
      <c r="N104" s="252" t="b">
        <f t="shared" si="3"/>
        <v>1</v>
      </c>
      <c r="O104" s="7"/>
    </row>
    <row r="105" spans="1:15" s="32" customFormat="1" ht="56.25">
      <c r="A105" s="28" t="s">
        <v>48</v>
      </c>
      <c r="B105" s="28" t="s">
        <v>94</v>
      </c>
      <c r="C105" s="28" t="s">
        <v>48</v>
      </c>
      <c r="D105" s="28">
        <v>80020</v>
      </c>
      <c r="E105" s="190" t="s">
        <v>309</v>
      </c>
      <c r="F105" s="28" t="s">
        <v>48</v>
      </c>
      <c r="G105" s="28" t="s">
        <v>94</v>
      </c>
      <c r="H105" s="28" t="s">
        <v>48</v>
      </c>
      <c r="I105" s="28">
        <v>80020</v>
      </c>
      <c r="J105" s="190" t="s">
        <v>309</v>
      </c>
      <c r="K105" s="5" t="str">
        <f t="shared" si="2"/>
        <v>03 2 03 80020</v>
      </c>
      <c r="L105" s="252" t="str">
        <f>VLOOKUP(M105,'ЦСР 2017'!$A$5:$B$485,2,0)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M105" s="5" t="s">
        <v>310</v>
      </c>
      <c r="N105" s="252" t="b">
        <f t="shared" si="3"/>
        <v>1</v>
      </c>
      <c r="O105" s="7"/>
    </row>
    <row r="106" spans="1:15" ht="78">
      <c r="A106" s="185" t="s">
        <v>48</v>
      </c>
      <c r="B106" s="185" t="s">
        <v>94</v>
      </c>
      <c r="C106" s="185" t="s">
        <v>53</v>
      </c>
      <c r="D106" s="185" t="s">
        <v>13</v>
      </c>
      <c r="E106" s="224" t="s">
        <v>1296</v>
      </c>
      <c r="F106" s="185" t="s">
        <v>48</v>
      </c>
      <c r="G106" s="185" t="s">
        <v>94</v>
      </c>
      <c r="H106" s="185" t="s">
        <v>53</v>
      </c>
      <c r="I106" s="185" t="s">
        <v>13</v>
      </c>
      <c r="J106" s="224" t="s">
        <v>1296</v>
      </c>
      <c r="K106" s="5" t="str">
        <f t="shared" si="2"/>
        <v>03 2 04 00000</v>
      </c>
      <c r="L106" s="252" t="str">
        <f>VLOOKUP(M106,'ЦСР 2017'!$A$5:$B$485,2,0)</f>
        <v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v>
      </c>
      <c r="M106" s="5" t="s">
        <v>311</v>
      </c>
      <c r="N106" s="252" t="b">
        <f t="shared" si="3"/>
        <v>1</v>
      </c>
      <c r="O106" s="7"/>
    </row>
    <row r="107" spans="1:15" s="33" customFormat="1" ht="56.25">
      <c r="A107" s="28" t="s">
        <v>48</v>
      </c>
      <c r="B107" s="28" t="s">
        <v>94</v>
      </c>
      <c r="C107" s="28" t="s">
        <v>53</v>
      </c>
      <c r="D107" s="28">
        <v>80220</v>
      </c>
      <c r="E107" s="190" t="s">
        <v>314</v>
      </c>
      <c r="F107" s="28" t="s">
        <v>48</v>
      </c>
      <c r="G107" s="28" t="s">
        <v>94</v>
      </c>
      <c r="H107" s="28" t="s">
        <v>53</v>
      </c>
      <c r="I107" s="28">
        <v>80220</v>
      </c>
      <c r="J107" s="190" t="s">
        <v>314</v>
      </c>
      <c r="K107" s="5" t="str">
        <f t="shared" si="2"/>
        <v>03 2 04 80220</v>
      </c>
      <c r="L107" s="252" t="str">
        <f>VLOOKUP(M107,'ЦСР 2017'!$A$5:$B$485,2,0)</f>
        <v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v>
      </c>
      <c r="M107" s="5" t="s">
        <v>315</v>
      </c>
      <c r="N107" s="252" t="b">
        <f t="shared" si="3"/>
        <v>1</v>
      </c>
      <c r="O107" s="7"/>
    </row>
    <row r="108" spans="1:15" ht="78">
      <c r="A108" s="185" t="s">
        <v>48</v>
      </c>
      <c r="B108" s="185" t="s">
        <v>94</v>
      </c>
      <c r="C108" s="185" t="s">
        <v>62</v>
      </c>
      <c r="D108" s="185" t="s">
        <v>13</v>
      </c>
      <c r="E108" s="224" t="s">
        <v>1297</v>
      </c>
      <c r="F108" s="185" t="s">
        <v>48</v>
      </c>
      <c r="G108" s="185" t="s">
        <v>94</v>
      </c>
      <c r="H108" s="185" t="s">
        <v>62</v>
      </c>
      <c r="I108" s="185" t="s">
        <v>13</v>
      </c>
      <c r="J108" s="224" t="s">
        <v>1637</v>
      </c>
      <c r="K108" s="5" t="str">
        <f t="shared" si="2"/>
        <v>03 2 05 00000</v>
      </c>
      <c r="L108" s="252" t="str">
        <f>VLOOKUP(M108,'ЦСР 2017'!$A$5:$B$485,2,0)</f>
        <v>Основное мероприятие «Совершенствование социальной поддержки семьи и детей»</v>
      </c>
      <c r="M108" s="5" t="s">
        <v>1298</v>
      </c>
      <c r="N108" s="252" t="b">
        <f t="shared" si="3"/>
        <v>1</v>
      </c>
      <c r="O108" s="7"/>
    </row>
    <row r="109" spans="1:15" s="33" customFormat="1" ht="75">
      <c r="A109" s="28" t="s">
        <v>48</v>
      </c>
      <c r="B109" s="28" t="s">
        <v>94</v>
      </c>
      <c r="C109" s="28" t="s">
        <v>62</v>
      </c>
      <c r="D109" s="28" t="s">
        <v>1556</v>
      </c>
      <c r="E109" s="190" t="s">
        <v>1299</v>
      </c>
      <c r="F109" s="84"/>
      <c r="G109" s="84"/>
      <c r="H109" s="84"/>
      <c r="I109" s="84"/>
      <c r="J109" s="29" t="s">
        <v>1837</v>
      </c>
      <c r="K109" s="5" t="str">
        <f t="shared" si="2"/>
        <v xml:space="preserve">   </v>
      </c>
      <c r="L109" s="252" t="e">
        <f>VLOOKUP(M109,'ЦСР 2017'!$A$5:$B$485,2,0)</f>
        <v>#N/A</v>
      </c>
      <c r="M109" s="5" t="s">
        <v>1883</v>
      </c>
      <c r="N109" s="252" t="e">
        <f t="shared" si="3"/>
        <v>#N/A</v>
      </c>
      <c r="O109" s="7"/>
    </row>
    <row r="110" spans="1:15" s="33" customFormat="1" ht="18" customHeight="1">
      <c r="A110" s="24" t="s">
        <v>48</v>
      </c>
      <c r="B110" s="24" t="s">
        <v>316</v>
      </c>
      <c r="C110" s="24" t="s">
        <v>12</v>
      </c>
      <c r="D110" s="24" t="s">
        <v>13</v>
      </c>
      <c r="E110" s="223" t="s">
        <v>318</v>
      </c>
      <c r="F110" s="478" t="s">
        <v>48</v>
      </c>
      <c r="G110" s="478" t="s">
        <v>94</v>
      </c>
      <c r="H110" s="478" t="s">
        <v>62</v>
      </c>
      <c r="I110" s="478" t="s">
        <v>1853</v>
      </c>
      <c r="J110" s="489" t="s">
        <v>322</v>
      </c>
      <c r="K110" s="5" t="str">
        <f t="shared" si="2"/>
        <v>03 2 05 20500</v>
      </c>
      <c r="L110" s="252" t="e">
        <f>VLOOKUP(M110,'ЦСР 2017'!$A$5:$B$485,2,0)</f>
        <v>#REF!</v>
      </c>
      <c r="M110" s="5" t="e">
        <v>#REF!</v>
      </c>
      <c r="N110" s="252" t="e">
        <f t="shared" si="3"/>
        <v>#REF!</v>
      </c>
      <c r="O110" s="7"/>
    </row>
    <row r="111" spans="1:15" s="32" customFormat="1" ht="58.5">
      <c r="A111" s="185" t="s">
        <v>48</v>
      </c>
      <c r="B111" s="185" t="s">
        <v>316</v>
      </c>
      <c r="C111" s="185" t="s">
        <v>7</v>
      </c>
      <c r="D111" s="185" t="s">
        <v>13</v>
      </c>
      <c r="E111" s="224" t="s">
        <v>1301</v>
      </c>
      <c r="F111" s="492"/>
      <c r="G111" s="492"/>
      <c r="H111" s="492"/>
      <c r="I111" s="492"/>
      <c r="J111" s="493"/>
      <c r="K111" s="5" t="str">
        <f t="shared" ref="K111" si="4">CONCATENATE(F111," ",G111," ",H111," ",I111)</f>
        <v xml:space="preserve">   </v>
      </c>
      <c r="L111" s="252" t="e">
        <f>VLOOKUP(M111,'ЦСР 2017'!$A$5:$B$485,2,0)</f>
        <v>#N/A</v>
      </c>
      <c r="M111" s="5" t="s">
        <v>1883</v>
      </c>
      <c r="N111" s="252" t="e">
        <f t="shared" si="3"/>
        <v>#N/A</v>
      </c>
      <c r="O111" s="7"/>
    </row>
    <row r="112" spans="1:15" s="33" customFormat="1" ht="37.5">
      <c r="A112" s="28" t="s">
        <v>48</v>
      </c>
      <c r="B112" s="28" t="s">
        <v>316</v>
      </c>
      <c r="C112" s="28" t="s">
        <v>7</v>
      </c>
      <c r="D112" s="28">
        <v>20500</v>
      </c>
      <c r="E112" s="190" t="s">
        <v>322</v>
      </c>
      <c r="F112" s="492"/>
      <c r="G112" s="492"/>
      <c r="H112" s="492"/>
      <c r="I112" s="492"/>
      <c r="J112" s="493"/>
      <c r="K112" s="5" t="str">
        <f t="shared" si="2"/>
        <v xml:space="preserve">   </v>
      </c>
      <c r="L112" s="252" t="e">
        <f>VLOOKUP(M112,'ЦСР 2017'!$A$5:$B$485,2,0)</f>
        <v>#N/A</v>
      </c>
      <c r="M112" s="5" t="s">
        <v>1883</v>
      </c>
      <c r="N112" s="252" t="e">
        <f t="shared" si="3"/>
        <v>#N/A</v>
      </c>
      <c r="O112" s="7"/>
    </row>
    <row r="113" spans="1:15" s="32" customFormat="1" ht="19.5">
      <c r="A113" s="185" t="s">
        <v>48</v>
      </c>
      <c r="B113" s="185" t="s">
        <v>316</v>
      </c>
      <c r="C113" s="185" t="s">
        <v>37</v>
      </c>
      <c r="D113" s="185" t="s">
        <v>13</v>
      </c>
      <c r="E113" s="224" t="s">
        <v>1302</v>
      </c>
      <c r="F113" s="492"/>
      <c r="G113" s="492"/>
      <c r="H113" s="492"/>
      <c r="I113" s="492"/>
      <c r="J113" s="493"/>
      <c r="K113" s="5" t="str">
        <f t="shared" si="2"/>
        <v xml:space="preserve">   </v>
      </c>
      <c r="L113" s="252" t="e">
        <f>VLOOKUP(M113,'ЦСР 2017'!$A$5:$B$485,2,0)</f>
        <v>#N/A</v>
      </c>
      <c r="M113" s="5" t="s">
        <v>1883</v>
      </c>
      <c r="N113" s="252" t="e">
        <f t="shared" si="3"/>
        <v>#N/A</v>
      </c>
      <c r="O113" s="7"/>
    </row>
    <row r="114" spans="1:15" ht="37.5">
      <c r="A114" s="28" t="s">
        <v>48</v>
      </c>
      <c r="B114" s="28" t="s">
        <v>316</v>
      </c>
      <c r="C114" s="28" t="s">
        <v>37</v>
      </c>
      <c r="D114" s="28">
        <v>20500</v>
      </c>
      <c r="E114" s="190" t="s">
        <v>322</v>
      </c>
      <c r="F114" s="479"/>
      <c r="G114" s="479"/>
      <c r="H114" s="479"/>
      <c r="I114" s="479"/>
      <c r="J114" s="490"/>
      <c r="K114" s="311" t="str">
        <f>CONCATENATE(F110," ",G110," ",H110," ",I110)</f>
        <v>03 2 05 20500</v>
      </c>
      <c r="L114" s="312" t="str">
        <f>VLOOKUP(M114,'ЦСР 2017'!$A$5:$B$485,2,0)</f>
        <v>Расходы на реализацию мероприятий, направленных на социальную поддержку семьи и детей</v>
      </c>
      <c r="M114" s="311" t="s">
        <v>1638</v>
      </c>
      <c r="N114" s="312" t="b">
        <f t="shared" si="3"/>
        <v>0</v>
      </c>
      <c r="O114" s="7"/>
    </row>
    <row r="115" spans="1:15" s="33" customFormat="1" ht="34.9" customHeight="1">
      <c r="A115" s="24" t="s">
        <v>48</v>
      </c>
      <c r="B115" s="24" t="s">
        <v>326</v>
      </c>
      <c r="C115" s="24" t="s">
        <v>12</v>
      </c>
      <c r="D115" s="24" t="s">
        <v>13</v>
      </c>
      <c r="E115" s="223" t="s">
        <v>328</v>
      </c>
      <c r="F115" s="476" t="s">
        <v>48</v>
      </c>
      <c r="G115" s="476" t="s">
        <v>94</v>
      </c>
      <c r="H115" s="476" t="s">
        <v>68</v>
      </c>
      <c r="I115" s="476" t="s">
        <v>13</v>
      </c>
      <c r="J115" s="487" t="s">
        <v>1639</v>
      </c>
      <c r="K115" s="5"/>
      <c r="L115" s="252" t="e">
        <f>VLOOKUP(M115,'ЦСР 2017'!$A$5:$B$485,2,0)</f>
        <v>#N/A</v>
      </c>
      <c r="M115" s="5"/>
      <c r="N115" s="252" t="e">
        <f t="shared" si="3"/>
        <v>#N/A</v>
      </c>
      <c r="O115" s="7"/>
    </row>
    <row r="116" spans="1:15" ht="39">
      <c r="A116" s="185" t="s">
        <v>48</v>
      </c>
      <c r="B116" s="185" t="s">
        <v>326</v>
      </c>
      <c r="C116" s="185" t="s">
        <v>7</v>
      </c>
      <c r="D116" s="185" t="s">
        <v>13</v>
      </c>
      <c r="E116" s="224" t="s">
        <v>1303</v>
      </c>
      <c r="F116" s="477"/>
      <c r="G116" s="477"/>
      <c r="H116" s="477"/>
      <c r="I116" s="477"/>
      <c r="J116" s="488"/>
      <c r="K116" s="311" t="str">
        <f>CONCATENATE(F115," ",G115," ",H115," ",I115)</f>
        <v>03 2 06 00000</v>
      </c>
      <c r="L116" s="312" t="str">
        <f>VLOOKUP(M116,'ЦСР 2017'!$A$5:$B$485,2,0)</f>
        <v>Основное мероприятие «Поддержка людей с ограниченными возможностями и пожилых людей»</v>
      </c>
      <c r="M116" s="311" t="s">
        <v>1640</v>
      </c>
      <c r="N116" s="312" t="b">
        <f t="shared" si="3"/>
        <v>0</v>
      </c>
      <c r="O116" s="7"/>
    </row>
    <row r="117" spans="1:15" s="33" customFormat="1" ht="56.25">
      <c r="A117" s="28" t="s">
        <v>48</v>
      </c>
      <c r="B117" s="28" t="s">
        <v>326</v>
      </c>
      <c r="C117" s="28" t="s">
        <v>7</v>
      </c>
      <c r="D117" s="28">
        <v>20520</v>
      </c>
      <c r="E117" s="190" t="s">
        <v>332</v>
      </c>
      <c r="F117" s="478" t="s">
        <v>48</v>
      </c>
      <c r="G117" s="478" t="s">
        <v>94</v>
      </c>
      <c r="H117" s="478" t="s">
        <v>68</v>
      </c>
      <c r="I117" s="478" t="s">
        <v>1854</v>
      </c>
      <c r="J117" s="489" t="s">
        <v>1641</v>
      </c>
      <c r="K117" s="5" t="str">
        <f t="shared" si="2"/>
        <v>03 2 06 20520</v>
      </c>
      <c r="L117" s="252" t="str">
        <f>VLOOKUP(M117,'ЦСР 2017'!$A$5:$B$485,2,0)</f>
        <v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v>
      </c>
      <c r="M117" s="5" t="s">
        <v>1642</v>
      </c>
      <c r="N117" s="252" t="b">
        <f t="shared" si="3"/>
        <v>1</v>
      </c>
      <c r="O117" s="7"/>
    </row>
    <row r="118" spans="1:15" s="32" customFormat="1" ht="39">
      <c r="A118" s="185" t="s">
        <v>48</v>
      </c>
      <c r="B118" s="185" t="s">
        <v>326</v>
      </c>
      <c r="C118" s="185" t="s">
        <v>37</v>
      </c>
      <c r="D118" s="185" t="s">
        <v>13</v>
      </c>
      <c r="E118" s="224" t="s">
        <v>1304</v>
      </c>
      <c r="F118" s="492"/>
      <c r="G118" s="492"/>
      <c r="H118" s="492"/>
      <c r="I118" s="492"/>
      <c r="J118" s="493"/>
      <c r="K118" s="5" t="str">
        <f>CONCATENATE(F118," ",G118," ",H118," ",I118)</f>
        <v xml:space="preserve">   </v>
      </c>
      <c r="L118" s="252" t="e">
        <f>VLOOKUP(M118,'ЦСР 2017'!$A$5:$B$485,2,0)</f>
        <v>#N/A</v>
      </c>
      <c r="M118" s="5" t="s">
        <v>1883</v>
      </c>
      <c r="N118" s="252" t="e">
        <f t="shared" si="3"/>
        <v>#N/A</v>
      </c>
      <c r="O118" s="7"/>
    </row>
    <row r="119" spans="1:15">
      <c r="A119" s="28" t="s">
        <v>48</v>
      </c>
      <c r="B119" s="28" t="s">
        <v>326</v>
      </c>
      <c r="C119" s="28" t="s">
        <v>37</v>
      </c>
      <c r="D119" s="28">
        <v>21240</v>
      </c>
      <c r="E119" s="190" t="s">
        <v>1305</v>
      </c>
      <c r="F119" s="479"/>
      <c r="G119" s="479"/>
      <c r="H119" s="479"/>
      <c r="I119" s="479"/>
      <c r="J119" s="490"/>
      <c r="K119" s="5" t="str">
        <f>CONCATENATE(F119," ",G119," ",H119," ",I119)</f>
        <v xml:space="preserve">   </v>
      </c>
      <c r="L119" s="252" t="e">
        <f>VLOOKUP(M119,'ЦСР 2017'!$A$5:$B$485,2,0)</f>
        <v>#N/A</v>
      </c>
      <c r="M119" s="5" t="s">
        <v>1883</v>
      </c>
      <c r="N119" s="252" t="e">
        <f t="shared" si="3"/>
        <v>#N/A</v>
      </c>
      <c r="O119" s="7"/>
    </row>
    <row r="120" spans="1:15" s="33" customFormat="1" ht="34.9" customHeight="1">
      <c r="A120" s="24" t="s">
        <v>48</v>
      </c>
      <c r="B120" s="24" t="s">
        <v>346</v>
      </c>
      <c r="C120" s="24" t="s">
        <v>12</v>
      </c>
      <c r="D120" s="24" t="s">
        <v>13</v>
      </c>
      <c r="E120" s="223" t="s">
        <v>348</v>
      </c>
      <c r="F120" s="476" t="s">
        <v>48</v>
      </c>
      <c r="G120" s="476" t="s">
        <v>94</v>
      </c>
      <c r="H120" s="476" t="s">
        <v>73</v>
      </c>
      <c r="I120" s="476" t="s">
        <v>13</v>
      </c>
      <c r="J120" s="487" t="s">
        <v>1643</v>
      </c>
      <c r="K120" s="5"/>
      <c r="L120" s="252" t="e">
        <f>VLOOKUP(M120,'ЦСР 2017'!$A$5:$B$485,2,0)</f>
        <v>#N/A</v>
      </c>
      <c r="M120" s="5"/>
      <c r="N120" s="252" t="e">
        <f t="shared" si="3"/>
        <v>#N/A</v>
      </c>
      <c r="O120" s="7"/>
    </row>
    <row r="121" spans="1:15" ht="39">
      <c r="A121" s="188" t="s">
        <v>48</v>
      </c>
      <c r="B121" s="188" t="s">
        <v>346</v>
      </c>
      <c r="C121" s="188" t="s">
        <v>7</v>
      </c>
      <c r="D121" s="188" t="s">
        <v>13</v>
      </c>
      <c r="E121" s="224" t="s">
        <v>1310</v>
      </c>
      <c r="F121" s="477"/>
      <c r="G121" s="477"/>
      <c r="H121" s="477"/>
      <c r="I121" s="477"/>
      <c r="J121" s="488"/>
      <c r="K121" s="311" t="str">
        <f>CONCATENATE(F120," ",G120," ",H120," ",I120)</f>
        <v>03 2 07 00000</v>
      </c>
      <c r="L121" s="312" t="str">
        <f>VLOOKUP(M121,'ЦСР 2017'!$A$5:$B$485,2,0)</f>
        <v>Основное мероприятие «Поддержка социально ориентированных некоммерческих организаций»</v>
      </c>
      <c r="M121" s="311" t="s">
        <v>1644</v>
      </c>
      <c r="N121" s="312" t="b">
        <f t="shared" si="3"/>
        <v>0</v>
      </c>
      <c r="O121" s="7"/>
    </row>
    <row r="122" spans="1:15" s="33" customFormat="1" ht="18" customHeight="1">
      <c r="A122" s="28" t="s">
        <v>48</v>
      </c>
      <c r="B122" s="28" t="s">
        <v>346</v>
      </c>
      <c r="C122" s="28" t="s">
        <v>7</v>
      </c>
      <c r="D122" s="28">
        <v>60040</v>
      </c>
      <c r="E122" s="190" t="s">
        <v>1311</v>
      </c>
      <c r="F122" s="28" t="s">
        <v>48</v>
      </c>
      <c r="G122" s="28" t="s">
        <v>94</v>
      </c>
      <c r="H122" s="28" t="s">
        <v>73</v>
      </c>
      <c r="I122" s="28" t="s">
        <v>1855</v>
      </c>
      <c r="J122" s="190" t="s">
        <v>1311</v>
      </c>
      <c r="K122" s="5" t="str">
        <f t="shared" ref="K122" si="5">CONCATENATE(F122," ",G122," ",H122," ",I122)</f>
        <v>03 2 07 60040</v>
      </c>
      <c r="L122" s="252" t="str">
        <f>VLOOKUP(M122,'ЦСР 2017'!$A$5:$B$485,2,0)</f>
        <v>Субсидии на поддержку социально ориентированных некоммерческих организаций</v>
      </c>
      <c r="M122" s="5" t="s">
        <v>1645</v>
      </c>
      <c r="N122" s="252" t="b">
        <f t="shared" si="3"/>
        <v>1</v>
      </c>
      <c r="O122" s="7"/>
    </row>
    <row r="123" spans="1:15" s="33" customFormat="1" ht="34.9" customHeight="1">
      <c r="A123" s="24" t="s">
        <v>48</v>
      </c>
      <c r="B123" s="24" t="s">
        <v>354</v>
      </c>
      <c r="C123" s="24" t="s">
        <v>12</v>
      </c>
      <c r="D123" s="24" t="s">
        <v>13</v>
      </c>
      <c r="E123" s="223" t="s">
        <v>356</v>
      </c>
      <c r="F123" s="476" t="s">
        <v>48</v>
      </c>
      <c r="G123" s="476" t="s">
        <v>94</v>
      </c>
      <c r="H123" s="476" t="s">
        <v>93</v>
      </c>
      <c r="I123" s="476" t="s">
        <v>13</v>
      </c>
      <c r="J123" s="487" t="s">
        <v>1646</v>
      </c>
      <c r="K123" s="5"/>
      <c r="L123" s="252" t="e">
        <f>VLOOKUP(M123,'ЦСР 2017'!$A$5:$B$485,2,0)</f>
        <v>#N/A</v>
      </c>
      <c r="M123" s="5"/>
      <c r="N123" s="252" t="e">
        <f t="shared" si="3"/>
        <v>#N/A</v>
      </c>
      <c r="O123" s="7"/>
    </row>
    <row r="124" spans="1:15" ht="39">
      <c r="A124" s="188" t="s">
        <v>48</v>
      </c>
      <c r="B124" s="188" t="s">
        <v>354</v>
      </c>
      <c r="C124" s="188" t="s">
        <v>7</v>
      </c>
      <c r="D124" s="188" t="s">
        <v>13</v>
      </c>
      <c r="E124" s="224" t="s">
        <v>1312</v>
      </c>
      <c r="F124" s="477"/>
      <c r="G124" s="477"/>
      <c r="H124" s="477"/>
      <c r="I124" s="477"/>
      <c r="J124" s="488"/>
      <c r="K124" s="311" t="str">
        <f>CONCATENATE(F123," ",G123," ",H123," ",I123)</f>
        <v>03 2 08 00000</v>
      </c>
      <c r="L124" s="312" t="str">
        <f>VLOOKUP(M124,'ЦСР 2017'!$A$5:$B$485,2,0)</f>
        <v>Основное мероприятие «Проведение мероприятий для отдельных категорий граждан»</v>
      </c>
      <c r="M124" s="311" t="s">
        <v>1647</v>
      </c>
      <c r="N124" s="312" t="b">
        <f t="shared" si="3"/>
        <v>0</v>
      </c>
      <c r="O124" s="7"/>
    </row>
    <row r="125" spans="1:15" s="33" customFormat="1" ht="56.25">
      <c r="A125" s="28" t="s">
        <v>48</v>
      </c>
      <c r="B125" s="28" t="s">
        <v>354</v>
      </c>
      <c r="C125" s="28" t="s">
        <v>7</v>
      </c>
      <c r="D125" s="28">
        <v>20510</v>
      </c>
      <c r="E125" s="190" t="s">
        <v>360</v>
      </c>
      <c r="F125" s="28" t="s">
        <v>48</v>
      </c>
      <c r="G125" s="28" t="s">
        <v>94</v>
      </c>
      <c r="H125" s="28" t="s">
        <v>93</v>
      </c>
      <c r="I125" s="28" t="s">
        <v>1856</v>
      </c>
      <c r="J125" s="190" t="s">
        <v>1648</v>
      </c>
      <c r="K125" s="5" t="str">
        <f t="shared" ref="K125:K188" si="6">CONCATENATE(F125," ",G125," ",H125," ",I125)</f>
        <v>03 2 08 20510</v>
      </c>
      <c r="L125" s="252" t="str">
        <f>VLOOKUP(M125,'ЦСР 2017'!$A$5:$B$485,2,0)</f>
        <v>Расходы на повышение социальной активности жителей города Ставрополя</v>
      </c>
      <c r="M125" s="5" t="s">
        <v>1649</v>
      </c>
      <c r="N125" s="252" t="b">
        <f t="shared" si="3"/>
        <v>1</v>
      </c>
      <c r="O125" s="7"/>
    </row>
    <row r="126" spans="1:15" s="34" customFormat="1" ht="19.5">
      <c r="A126" s="24" t="s">
        <v>48</v>
      </c>
      <c r="B126" s="24" t="s">
        <v>336</v>
      </c>
      <c r="C126" s="24" t="s">
        <v>12</v>
      </c>
      <c r="D126" s="24" t="s">
        <v>13</v>
      </c>
      <c r="E126" s="223" t="s">
        <v>338</v>
      </c>
      <c r="F126" s="24" t="s">
        <v>48</v>
      </c>
      <c r="G126" s="24" t="s">
        <v>316</v>
      </c>
      <c r="H126" s="24" t="s">
        <v>12</v>
      </c>
      <c r="I126" s="24" t="s">
        <v>13</v>
      </c>
      <c r="J126" s="223" t="s">
        <v>338</v>
      </c>
      <c r="K126" s="5" t="str">
        <f t="shared" si="6"/>
        <v>03 3 00 00000</v>
      </c>
      <c r="L126" s="252" t="str">
        <f>VLOOKUP(M126,'ЦСР 2017'!$A$5:$B$485,2,0)</f>
        <v>Подпрограмма «Доступная среда»</v>
      </c>
      <c r="M126" s="5" t="s">
        <v>319</v>
      </c>
      <c r="N126" s="252" t="b">
        <f t="shared" si="3"/>
        <v>1</v>
      </c>
      <c r="O126" s="7"/>
    </row>
    <row r="127" spans="1:15" s="32" customFormat="1" ht="58.5">
      <c r="A127" s="188" t="s">
        <v>48</v>
      </c>
      <c r="B127" s="188" t="s">
        <v>336</v>
      </c>
      <c r="C127" s="188" t="s">
        <v>7</v>
      </c>
      <c r="D127" s="188" t="s">
        <v>13</v>
      </c>
      <c r="E127" s="224" t="s">
        <v>1306</v>
      </c>
      <c r="F127" s="188" t="s">
        <v>48</v>
      </c>
      <c r="G127" s="188" t="s">
        <v>316</v>
      </c>
      <c r="H127" s="188" t="s">
        <v>7</v>
      </c>
      <c r="I127" s="188" t="s">
        <v>13</v>
      </c>
      <c r="J127" s="224" t="s">
        <v>1306</v>
      </c>
      <c r="K127" s="5" t="str">
        <f t="shared" si="6"/>
        <v>03 3 01 00000</v>
      </c>
      <c r="L127" s="252" t="str">
        <f>VLOOKUP(M127,'ЦСР 2017'!$A$5:$B$485,2,0)</f>
        <v>Основное мероприятие «Создание условий для беспрепятственного доступа маломобильных групп населения к объектам городской инфраструктуры»</v>
      </c>
      <c r="M127" s="5" t="s">
        <v>320</v>
      </c>
      <c r="N127" s="252" t="b">
        <f t="shared" si="3"/>
        <v>1</v>
      </c>
      <c r="O127" s="7"/>
    </row>
    <row r="128" spans="1:15" s="37" customFormat="1" ht="37.5">
      <c r="A128" s="28" t="s">
        <v>48</v>
      </c>
      <c r="B128" s="28" t="s">
        <v>336</v>
      </c>
      <c r="C128" s="28" t="s">
        <v>7</v>
      </c>
      <c r="D128" s="28">
        <v>20530</v>
      </c>
      <c r="E128" s="190" t="s">
        <v>342</v>
      </c>
      <c r="F128" s="28" t="s">
        <v>48</v>
      </c>
      <c r="G128" s="28" t="s">
        <v>316</v>
      </c>
      <c r="H128" s="28" t="s">
        <v>7</v>
      </c>
      <c r="I128" s="28">
        <v>20530</v>
      </c>
      <c r="J128" s="190" t="s">
        <v>342</v>
      </c>
      <c r="K128" s="5" t="str">
        <f t="shared" si="6"/>
        <v>03 3 01 20530</v>
      </c>
      <c r="L128" s="252" t="str">
        <f>VLOOKUP(M128,'ЦСР 2017'!$A$5:$B$485,2,0)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M128" s="5" t="s">
        <v>1650</v>
      </c>
      <c r="N128" s="252" t="b">
        <f t="shared" si="3"/>
        <v>1</v>
      </c>
      <c r="O128" s="7"/>
    </row>
    <row r="129" spans="1:15" s="32" customFormat="1" ht="38.25" thickBot="1">
      <c r="A129" s="28" t="s">
        <v>48</v>
      </c>
      <c r="B129" s="28" t="s">
        <v>336</v>
      </c>
      <c r="C129" s="28" t="s">
        <v>7</v>
      </c>
      <c r="D129" s="28" t="s">
        <v>1557</v>
      </c>
      <c r="E129" s="190" t="s">
        <v>1307</v>
      </c>
      <c r="F129" s="28"/>
      <c r="G129" s="28"/>
      <c r="H129" s="28"/>
      <c r="I129" s="28"/>
      <c r="J129" s="29" t="s">
        <v>1837</v>
      </c>
      <c r="K129" s="5" t="str">
        <f t="shared" si="6"/>
        <v xml:space="preserve">   </v>
      </c>
      <c r="L129" s="252" t="e">
        <f>VLOOKUP(M129,'ЦСР 2017'!$A$5:$B$485,2,0)</f>
        <v>#N/A</v>
      </c>
      <c r="M129" s="5" t="s">
        <v>1883</v>
      </c>
      <c r="N129" s="252" t="e">
        <f t="shared" si="3"/>
        <v>#N/A</v>
      </c>
      <c r="O129" s="7"/>
    </row>
    <row r="130" spans="1:15" s="38" customFormat="1" ht="56.25">
      <c r="A130" s="28" t="s">
        <v>48</v>
      </c>
      <c r="B130" s="28" t="s">
        <v>336</v>
      </c>
      <c r="C130" s="28" t="s">
        <v>7</v>
      </c>
      <c r="D130" s="28" t="s">
        <v>344</v>
      </c>
      <c r="E130" s="190" t="s">
        <v>1309</v>
      </c>
      <c r="F130" s="28" t="s">
        <v>48</v>
      </c>
      <c r="G130" s="28" t="s">
        <v>316</v>
      </c>
      <c r="H130" s="28" t="s">
        <v>7</v>
      </c>
      <c r="I130" s="28" t="s">
        <v>344</v>
      </c>
      <c r="J130" s="190" t="s">
        <v>1309</v>
      </c>
      <c r="K130" s="5" t="str">
        <f t="shared" si="6"/>
        <v>03 3 01 L0270</v>
      </c>
      <c r="L130" s="252" t="str">
        <f>VLOOKUP(M130,'ЦСР 2017'!$A$5:$B$485,2,0)</f>
        <v>Реализация мероприятий государственной программы Российской Федерации «Доступная среда» на 2011 - 2020 годы за счет средств местного бюджета</v>
      </c>
      <c r="M130" s="5" t="s">
        <v>1651</v>
      </c>
      <c r="N130" s="252" t="b">
        <f t="shared" si="3"/>
        <v>1</v>
      </c>
      <c r="O130" s="7"/>
    </row>
    <row r="131" spans="1:15" s="43" customFormat="1" ht="114" customHeight="1">
      <c r="A131" s="9" t="s">
        <v>53</v>
      </c>
      <c r="B131" s="9" t="s">
        <v>8</v>
      </c>
      <c r="C131" s="9" t="s">
        <v>12</v>
      </c>
      <c r="D131" s="9" t="s">
        <v>13</v>
      </c>
      <c r="E131" s="136" t="s">
        <v>364</v>
      </c>
      <c r="F131" s="9" t="s">
        <v>53</v>
      </c>
      <c r="G131" s="9" t="s">
        <v>8</v>
      </c>
      <c r="H131" s="9" t="s">
        <v>12</v>
      </c>
      <c r="I131" s="9" t="s">
        <v>13</v>
      </c>
      <c r="J131" s="136" t="s">
        <v>1652</v>
      </c>
      <c r="K131" s="5" t="str">
        <f t="shared" si="6"/>
        <v>04 0 00 00000</v>
      </c>
      <c r="L131" s="252" t="str">
        <f>VLOOKUP(M131,'ЦСР 2017'!$A$5:$B$485,2,0)</f>
        <v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v>
      </c>
      <c r="M131" s="5" t="s">
        <v>365</v>
      </c>
      <c r="N131" s="252" t="b">
        <f t="shared" si="3"/>
        <v>1</v>
      </c>
      <c r="O131" s="7"/>
    </row>
    <row r="132" spans="1:15" s="32" customFormat="1" ht="34.9" customHeight="1">
      <c r="A132" s="25" t="s">
        <v>53</v>
      </c>
      <c r="B132" s="25" t="s">
        <v>15</v>
      </c>
      <c r="C132" s="25" t="s">
        <v>12</v>
      </c>
      <c r="D132" s="25" t="s">
        <v>13</v>
      </c>
      <c r="E132" s="223" t="s">
        <v>367</v>
      </c>
      <c r="F132" s="25" t="s">
        <v>53</v>
      </c>
      <c r="G132" s="25" t="s">
        <v>15</v>
      </c>
      <c r="H132" s="25" t="s">
        <v>12</v>
      </c>
      <c r="I132" s="25" t="s">
        <v>13</v>
      </c>
      <c r="J132" s="223" t="s">
        <v>367</v>
      </c>
      <c r="K132" s="5" t="str">
        <f t="shared" si="6"/>
        <v>04 1 00 00000</v>
      </c>
      <c r="L132" s="252" t="str">
        <f>VLOOKUP(M132,'ЦСР 2017'!$A$5:$B$485,2,0)</f>
        <v>Подпрограмма «Развитие жилищно-коммунального хозяйства на территории города Ставрополя»</v>
      </c>
      <c r="M132" s="5" t="s">
        <v>368</v>
      </c>
      <c r="N132" s="252" t="b">
        <f t="shared" si="3"/>
        <v>1</v>
      </c>
      <c r="O132" s="7"/>
    </row>
    <row r="133" spans="1:15" s="32" customFormat="1" ht="39">
      <c r="A133" s="159" t="s">
        <v>53</v>
      </c>
      <c r="B133" s="159" t="s">
        <v>15</v>
      </c>
      <c r="C133" s="159" t="s">
        <v>7</v>
      </c>
      <c r="D133" s="159" t="s">
        <v>13</v>
      </c>
      <c r="E133" s="224" t="s">
        <v>369</v>
      </c>
      <c r="F133" s="159" t="s">
        <v>53</v>
      </c>
      <c r="G133" s="159" t="s">
        <v>15</v>
      </c>
      <c r="H133" s="159" t="s">
        <v>7</v>
      </c>
      <c r="I133" s="159" t="s">
        <v>13</v>
      </c>
      <c r="J133" s="224" t="s">
        <v>369</v>
      </c>
      <c r="K133" s="5" t="str">
        <f t="shared" si="6"/>
        <v>04 1 01 00000</v>
      </c>
      <c r="L133" s="252" t="str">
        <f>VLOOKUP(M133,'ЦСР 2017'!$A$5:$B$485,2,0)</f>
        <v>Основное мероприятие «Повышение уровня технического состояния многоквартирных домов и продление сроков их эксплуатации»</v>
      </c>
      <c r="M133" s="5" t="s">
        <v>370</v>
      </c>
      <c r="N133" s="252" t="b">
        <f t="shared" si="3"/>
        <v>1</v>
      </c>
      <c r="O133" s="7"/>
    </row>
    <row r="134" spans="1:15" ht="18" customHeight="1">
      <c r="A134" s="28" t="s">
        <v>53</v>
      </c>
      <c r="B134" s="28" t="s">
        <v>15</v>
      </c>
      <c r="C134" s="28" t="s">
        <v>7</v>
      </c>
      <c r="D134" s="28" t="s">
        <v>389</v>
      </c>
      <c r="E134" s="233" t="s">
        <v>388</v>
      </c>
      <c r="F134" s="28"/>
      <c r="G134" s="28"/>
      <c r="H134" s="28"/>
      <c r="I134" s="28"/>
      <c r="J134" s="29" t="s">
        <v>1837</v>
      </c>
      <c r="K134" s="5" t="str">
        <f t="shared" si="6"/>
        <v xml:space="preserve">   </v>
      </c>
      <c r="L134" s="252" t="e">
        <f>VLOOKUP(M134,'ЦСР 2017'!$A$5:$B$485,2,0)</f>
        <v>#N/A</v>
      </c>
      <c r="M134" s="5" t="s">
        <v>1883</v>
      </c>
      <c r="N134" s="252" t="e">
        <f t="shared" si="3"/>
        <v>#N/A</v>
      </c>
      <c r="O134" s="7"/>
    </row>
    <row r="135" spans="1:15" s="32" customFormat="1" ht="36" customHeight="1">
      <c r="A135" s="28" t="s">
        <v>53</v>
      </c>
      <c r="B135" s="28" t="s">
        <v>15</v>
      </c>
      <c r="C135" s="28" t="s">
        <v>7</v>
      </c>
      <c r="D135" s="28" t="s">
        <v>374</v>
      </c>
      <c r="E135" s="233" t="s">
        <v>373</v>
      </c>
      <c r="F135" s="28" t="s">
        <v>53</v>
      </c>
      <c r="G135" s="28" t="s">
        <v>15</v>
      </c>
      <c r="H135" s="28" t="s">
        <v>7</v>
      </c>
      <c r="I135" s="28" t="s">
        <v>374</v>
      </c>
      <c r="J135" s="233" t="s">
        <v>373</v>
      </c>
      <c r="K135" s="5" t="str">
        <f t="shared" si="6"/>
        <v>04 1 01 20190</v>
      </c>
      <c r="L135" s="252" t="str">
        <f>VLOOKUP(M135,'ЦСР 2017'!$A$5:$B$485,2,0)</f>
        <v>Расходы на проведение капитального ремонта муниципального жилищного фонда</v>
      </c>
      <c r="M135" s="5" t="s">
        <v>375</v>
      </c>
      <c r="N135" s="252" t="b">
        <f t="shared" si="3"/>
        <v>1</v>
      </c>
      <c r="O135" s="7"/>
    </row>
    <row r="136" spans="1:15" s="32" customFormat="1">
      <c r="A136" s="28" t="s">
        <v>53</v>
      </c>
      <c r="B136" s="28" t="s">
        <v>15</v>
      </c>
      <c r="C136" s="28" t="s">
        <v>7</v>
      </c>
      <c r="D136" s="28" t="s">
        <v>379</v>
      </c>
      <c r="E136" s="233" t="s">
        <v>378</v>
      </c>
      <c r="F136" s="28" t="s">
        <v>53</v>
      </c>
      <c r="G136" s="28" t="s">
        <v>15</v>
      </c>
      <c r="H136" s="28" t="s">
        <v>7</v>
      </c>
      <c r="I136" s="28" t="s">
        <v>379</v>
      </c>
      <c r="J136" s="233" t="s">
        <v>378</v>
      </c>
      <c r="K136" s="5" t="str">
        <f t="shared" si="6"/>
        <v>04 1 01 20200</v>
      </c>
      <c r="L136" s="252" t="str">
        <f>VLOOKUP(M136,'ЦСР 2017'!$A$5:$B$485,2,0)</f>
        <v>Расходы на мероприятия в области жилищного хозяйства</v>
      </c>
      <c r="M136" s="5" t="s">
        <v>380</v>
      </c>
      <c r="N136" s="252" t="b">
        <f t="shared" ref="N136:N199" si="7">J136=L136</f>
        <v>1</v>
      </c>
      <c r="O136" s="7"/>
    </row>
    <row r="137" spans="1:15" s="32" customFormat="1" ht="72" customHeight="1">
      <c r="A137" s="28" t="s">
        <v>53</v>
      </c>
      <c r="B137" s="28" t="s">
        <v>15</v>
      </c>
      <c r="C137" s="28" t="s">
        <v>7</v>
      </c>
      <c r="D137" s="28" t="s">
        <v>384</v>
      </c>
      <c r="E137" s="233" t="s">
        <v>383</v>
      </c>
      <c r="F137" s="84"/>
      <c r="G137" s="84"/>
      <c r="H137" s="84"/>
      <c r="I137" s="84"/>
      <c r="J137" s="29" t="s">
        <v>1837</v>
      </c>
      <c r="K137" s="5" t="str">
        <f t="shared" si="6"/>
        <v xml:space="preserve">   </v>
      </c>
      <c r="L137" s="252" t="e">
        <f>VLOOKUP(M137,'ЦСР 2017'!$A$5:$B$485,2,0)</f>
        <v>#N/A</v>
      </c>
      <c r="M137" s="5" t="s">
        <v>1883</v>
      </c>
      <c r="N137" s="252" t="e">
        <f t="shared" si="7"/>
        <v>#N/A</v>
      </c>
      <c r="O137" s="7"/>
    </row>
    <row r="138" spans="1:15" s="32" customFormat="1" ht="36" customHeight="1">
      <c r="A138" s="159" t="s">
        <v>53</v>
      </c>
      <c r="B138" s="159" t="s">
        <v>15</v>
      </c>
      <c r="C138" s="159" t="s">
        <v>37</v>
      </c>
      <c r="D138" s="159" t="s">
        <v>13</v>
      </c>
      <c r="E138" s="224" t="s">
        <v>1313</v>
      </c>
      <c r="F138" s="159" t="s">
        <v>53</v>
      </c>
      <c r="G138" s="159" t="s">
        <v>15</v>
      </c>
      <c r="H138" s="159" t="s">
        <v>37</v>
      </c>
      <c r="I138" s="159" t="s">
        <v>13</v>
      </c>
      <c r="J138" s="224" t="s">
        <v>1313</v>
      </c>
      <c r="K138" s="5" t="str">
        <f t="shared" si="6"/>
        <v>04 1 02 00000</v>
      </c>
      <c r="L138" s="252" t="str">
        <f>VLOOKUP(M138,'ЦСР 2017'!$A$5:$B$485,2,0)</f>
        <v>Основное мероприятие «Проектирование, строительство и содержание инженерных сетей, находящихся в муниципальной собственности города Ставрополя»</v>
      </c>
      <c r="M138" s="5" t="s">
        <v>391</v>
      </c>
      <c r="N138" s="252" t="b">
        <f t="shared" si="7"/>
        <v>1</v>
      </c>
      <c r="O138" s="7"/>
    </row>
    <row r="139" spans="1:15" s="32" customFormat="1" ht="18" customHeight="1">
      <c r="A139" s="28" t="s">
        <v>53</v>
      </c>
      <c r="B139" s="28" t="s">
        <v>15</v>
      </c>
      <c r="C139" s="28" t="s">
        <v>37</v>
      </c>
      <c r="D139" s="28" t="s">
        <v>395</v>
      </c>
      <c r="E139" s="233" t="s">
        <v>394</v>
      </c>
      <c r="F139" s="28" t="s">
        <v>53</v>
      </c>
      <c r="G139" s="28" t="s">
        <v>15</v>
      </c>
      <c r="H139" s="28" t="s">
        <v>37</v>
      </c>
      <c r="I139" s="28" t="s">
        <v>395</v>
      </c>
      <c r="J139" s="233" t="s">
        <v>394</v>
      </c>
      <c r="K139" s="5" t="str">
        <f t="shared" si="6"/>
        <v>04 1 02 20220</v>
      </c>
      <c r="L139" s="252" t="str">
        <f>VLOOKUP(M139,'ЦСР 2017'!$A$5:$B$485,2,0)</f>
        <v>Расходы на мероприятия в области коммунального хозяйства</v>
      </c>
      <c r="M139" s="5" t="s">
        <v>396</v>
      </c>
      <c r="N139" s="252" t="b">
        <f t="shared" si="7"/>
        <v>1</v>
      </c>
      <c r="O139" s="7"/>
    </row>
    <row r="140" spans="1:15" s="32" customFormat="1" ht="52.15" customHeight="1">
      <c r="A140" s="25" t="s">
        <v>53</v>
      </c>
      <c r="B140" s="25" t="s">
        <v>94</v>
      </c>
      <c r="C140" s="25" t="s">
        <v>12</v>
      </c>
      <c r="D140" s="25" t="s">
        <v>13</v>
      </c>
      <c r="E140" s="223" t="s">
        <v>398</v>
      </c>
      <c r="F140" s="25" t="s">
        <v>53</v>
      </c>
      <c r="G140" s="25" t="s">
        <v>94</v>
      </c>
      <c r="H140" s="25" t="s">
        <v>12</v>
      </c>
      <c r="I140" s="25" t="s">
        <v>13</v>
      </c>
      <c r="J140" s="223" t="s">
        <v>398</v>
      </c>
      <c r="K140" s="5" t="str">
        <f t="shared" si="6"/>
        <v>04 2 00 00000</v>
      </c>
      <c r="L140" s="252" t="str">
        <f>VLOOKUP(M140,'ЦСР 2017'!$A$5:$B$485,2,0)</f>
        <v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</v>
      </c>
      <c r="M140" s="5" t="s">
        <v>399</v>
      </c>
      <c r="N140" s="252" t="b">
        <f t="shared" si="7"/>
        <v>1</v>
      </c>
      <c r="O140" s="7"/>
    </row>
    <row r="141" spans="1:15" s="32" customFormat="1" ht="58.5">
      <c r="A141" s="159" t="s">
        <v>53</v>
      </c>
      <c r="B141" s="159" t="s">
        <v>94</v>
      </c>
      <c r="C141" s="159" t="s">
        <v>7</v>
      </c>
      <c r="D141" s="159" t="s">
        <v>13</v>
      </c>
      <c r="E141" s="224" t="s">
        <v>1314</v>
      </c>
      <c r="F141" s="159" t="s">
        <v>53</v>
      </c>
      <c r="G141" s="159" t="s">
        <v>94</v>
      </c>
      <c r="H141" s="159" t="s">
        <v>7</v>
      </c>
      <c r="I141" s="159" t="s">
        <v>13</v>
      </c>
      <c r="J141" s="224" t="s">
        <v>1314</v>
      </c>
      <c r="K141" s="5" t="str">
        <f t="shared" si="6"/>
        <v>04 2 01 00000</v>
      </c>
      <c r="L141" s="252" t="str">
        <f>VLOOKUP(M141,'ЦСР 2017'!$A$5:$B$485,2,0)</f>
        <v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v>
      </c>
      <c r="M141" s="5" t="s">
        <v>400</v>
      </c>
      <c r="N141" s="252" t="b">
        <f t="shared" si="7"/>
        <v>1</v>
      </c>
      <c r="O141" s="7"/>
    </row>
    <row r="142" spans="1:15" s="43" customFormat="1" ht="36" customHeight="1">
      <c r="A142" s="28" t="s">
        <v>53</v>
      </c>
      <c r="B142" s="28" t="s">
        <v>94</v>
      </c>
      <c r="C142" s="28" t="s">
        <v>7</v>
      </c>
      <c r="D142" s="28" t="s">
        <v>22</v>
      </c>
      <c r="E142" s="190" t="s">
        <v>34</v>
      </c>
      <c r="F142" s="28" t="s">
        <v>53</v>
      </c>
      <c r="G142" s="28" t="s">
        <v>94</v>
      </c>
      <c r="H142" s="28" t="s">
        <v>7</v>
      </c>
      <c r="I142" s="28" t="s">
        <v>22</v>
      </c>
      <c r="J142" s="190" t="s">
        <v>34</v>
      </c>
      <c r="K142" s="5" t="str">
        <f t="shared" si="6"/>
        <v>04 2 01 11010</v>
      </c>
      <c r="L142" s="252" t="str">
        <f>VLOOKUP(M142,'ЦСР 2017'!$A$5:$B$485,2,0)</f>
        <v>Расходы на обеспечение деятельности (оказание услуг) муниципальных учреждений</v>
      </c>
      <c r="M142" s="5" t="s">
        <v>404</v>
      </c>
      <c r="N142" s="252" t="b">
        <f t="shared" si="7"/>
        <v>1</v>
      </c>
      <c r="O142" s="7"/>
    </row>
    <row r="143" spans="1:15" s="43" customFormat="1" ht="18" customHeight="1">
      <c r="A143" s="28" t="s">
        <v>53</v>
      </c>
      <c r="B143" s="28" t="s">
        <v>94</v>
      </c>
      <c r="C143" s="28" t="s">
        <v>7</v>
      </c>
      <c r="D143" s="28" t="s">
        <v>1558</v>
      </c>
      <c r="E143" s="260" t="s">
        <v>1315</v>
      </c>
      <c r="F143" s="84"/>
      <c r="G143" s="84"/>
      <c r="H143" s="84"/>
      <c r="I143" s="84"/>
      <c r="J143" s="29" t="s">
        <v>1837</v>
      </c>
      <c r="K143" s="5" t="str">
        <f t="shared" si="6"/>
        <v xml:space="preserve">   </v>
      </c>
      <c r="L143" s="252" t="e">
        <f>VLOOKUP(M143,'ЦСР 2017'!$A$5:$B$485,2,0)</f>
        <v>#N/A</v>
      </c>
      <c r="M143" s="5" t="s">
        <v>1883</v>
      </c>
      <c r="N143" s="252" t="e">
        <f t="shared" si="7"/>
        <v>#N/A</v>
      </c>
      <c r="O143" s="7"/>
    </row>
    <row r="144" spans="1:15" s="32" customFormat="1" ht="18" customHeight="1">
      <c r="A144" s="28" t="s">
        <v>53</v>
      </c>
      <c r="B144" s="28" t="s">
        <v>94</v>
      </c>
      <c r="C144" s="28" t="s">
        <v>7</v>
      </c>
      <c r="D144" s="28" t="s">
        <v>408</v>
      </c>
      <c r="E144" s="190" t="s">
        <v>407</v>
      </c>
      <c r="F144" s="28" t="s">
        <v>53</v>
      </c>
      <c r="G144" s="28" t="s">
        <v>94</v>
      </c>
      <c r="H144" s="28" t="s">
        <v>7</v>
      </c>
      <c r="I144" s="28" t="s">
        <v>408</v>
      </c>
      <c r="J144" s="190" t="s">
        <v>407</v>
      </c>
      <c r="K144" s="5" t="str">
        <f t="shared" si="6"/>
        <v>04 2 01 60020</v>
      </c>
      <c r="L144" s="252" t="str">
        <f>VLOOKUP(M144,'ЦСР 2017'!$A$5:$B$485,2,0)</f>
        <v>Расходы на проведение  отдельных мероприятий по электрическому транспорту</v>
      </c>
      <c r="M144" s="5" t="s">
        <v>409</v>
      </c>
      <c r="N144" s="252" t="b">
        <f t="shared" si="7"/>
        <v>1</v>
      </c>
      <c r="O144" s="7"/>
    </row>
    <row r="145" spans="1:15" s="32" customFormat="1" ht="72" customHeight="1">
      <c r="A145" s="28"/>
      <c r="B145" s="28"/>
      <c r="C145" s="28"/>
      <c r="D145" s="28"/>
      <c r="E145" s="263" t="s">
        <v>1554</v>
      </c>
      <c r="F145" s="28" t="s">
        <v>53</v>
      </c>
      <c r="G145" s="28" t="s">
        <v>94</v>
      </c>
      <c r="H145" s="28" t="s">
        <v>7</v>
      </c>
      <c r="I145" s="28" t="s">
        <v>1857</v>
      </c>
      <c r="J145" s="263" t="s">
        <v>1653</v>
      </c>
      <c r="K145" s="5" t="str">
        <f t="shared" si="6"/>
        <v>04 2 01 60070</v>
      </c>
      <c r="L145" s="252" t="str">
        <f>VLOOKUP(M145,'ЦСР 2017'!$A$5:$B$485,2,0)</f>
        <v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v>
      </c>
      <c r="M145" s="5" t="s">
        <v>1654</v>
      </c>
      <c r="N145" s="252" t="b">
        <f t="shared" si="7"/>
        <v>1</v>
      </c>
      <c r="O145" s="7"/>
    </row>
    <row r="146" spans="1:15" s="32" customFormat="1" ht="58.5">
      <c r="A146" s="159" t="s">
        <v>53</v>
      </c>
      <c r="B146" s="159" t="s">
        <v>94</v>
      </c>
      <c r="C146" s="159" t="s">
        <v>37</v>
      </c>
      <c r="D146" s="159" t="s">
        <v>13</v>
      </c>
      <c r="E146" s="224" t="s">
        <v>1317</v>
      </c>
      <c r="F146" s="159" t="s">
        <v>53</v>
      </c>
      <c r="G146" s="159" t="s">
        <v>94</v>
      </c>
      <c r="H146" s="159" t="s">
        <v>37</v>
      </c>
      <c r="I146" s="159" t="s">
        <v>13</v>
      </c>
      <c r="J146" s="224" t="s">
        <v>1317</v>
      </c>
      <c r="K146" s="5" t="str">
        <f t="shared" si="6"/>
        <v>04 2 02 00000</v>
      </c>
      <c r="L146" s="252" t="str">
        <f>VLOOKUP(M146,'ЦСР 2017'!$A$5:$B$485,2,0)</f>
        <v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v>
      </c>
      <c r="M146" s="5" t="s">
        <v>410</v>
      </c>
      <c r="N146" s="252" t="b">
        <f t="shared" si="7"/>
        <v>1</v>
      </c>
      <c r="O146" s="7"/>
    </row>
    <row r="147" spans="1:15" s="32" customFormat="1" ht="36" customHeight="1">
      <c r="A147" s="30" t="s">
        <v>53</v>
      </c>
      <c r="B147" s="30" t="s">
        <v>94</v>
      </c>
      <c r="C147" s="30" t="s">
        <v>37</v>
      </c>
      <c r="D147" s="30" t="s">
        <v>414</v>
      </c>
      <c r="E147" s="190" t="s">
        <v>1318</v>
      </c>
      <c r="F147" s="30" t="s">
        <v>53</v>
      </c>
      <c r="G147" s="30" t="s">
        <v>94</v>
      </c>
      <c r="H147" s="30" t="s">
        <v>37</v>
      </c>
      <c r="I147" s="30" t="s">
        <v>414</v>
      </c>
      <c r="J147" s="190" t="s">
        <v>1656</v>
      </c>
      <c r="K147" s="5" t="str">
        <f t="shared" si="6"/>
        <v>04 2 02 20130</v>
      </c>
      <c r="L147" s="252" t="str">
        <f>VLOOKUP(M147,'ЦСР 2017'!$A$5:$B$485,2,0)</f>
        <v>Расходы на ремонт автомобильных дорог общего пользования местного значения</v>
      </c>
      <c r="M147" s="5" t="s">
        <v>415</v>
      </c>
      <c r="N147" s="252" t="b">
        <f t="shared" si="7"/>
        <v>1</v>
      </c>
      <c r="O147" s="7"/>
    </row>
    <row r="148" spans="1:15" s="32" customFormat="1" ht="112.5">
      <c r="A148" s="30" t="s">
        <v>53</v>
      </c>
      <c r="B148" s="30" t="s">
        <v>94</v>
      </c>
      <c r="C148" s="30" t="s">
        <v>37</v>
      </c>
      <c r="D148" s="30" t="s">
        <v>419</v>
      </c>
      <c r="E148" s="190" t="s">
        <v>1319</v>
      </c>
      <c r="F148" s="30" t="s">
        <v>53</v>
      </c>
      <c r="G148" s="30" t="s">
        <v>94</v>
      </c>
      <c r="H148" s="30" t="s">
        <v>37</v>
      </c>
      <c r="I148" s="30" t="s">
        <v>419</v>
      </c>
      <c r="J148" s="190" t="s">
        <v>1657</v>
      </c>
      <c r="K148" s="5" t="str">
        <f t="shared" si="6"/>
        <v>04 2 02 20810</v>
      </c>
      <c r="L148" s="252" t="str">
        <f>VLOOKUP(M148,'ЦСР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M148" s="5" t="s">
        <v>420</v>
      </c>
      <c r="N148" s="252" t="b">
        <f t="shared" si="7"/>
        <v>1</v>
      </c>
      <c r="O148" s="7"/>
    </row>
    <row r="149" spans="1:15" s="32" customFormat="1" ht="36" customHeight="1">
      <c r="A149" s="30" t="s">
        <v>53</v>
      </c>
      <c r="B149" s="30" t="s">
        <v>94</v>
      </c>
      <c r="C149" s="30" t="s">
        <v>37</v>
      </c>
      <c r="D149" s="30" t="s">
        <v>424</v>
      </c>
      <c r="E149" s="190" t="s">
        <v>423</v>
      </c>
      <c r="F149" s="30" t="s">
        <v>53</v>
      </c>
      <c r="G149" s="30" t="s">
        <v>94</v>
      </c>
      <c r="H149" s="30" t="s">
        <v>37</v>
      </c>
      <c r="I149" s="30" t="s">
        <v>424</v>
      </c>
      <c r="J149" s="190" t="s">
        <v>423</v>
      </c>
      <c r="K149" s="5" t="str">
        <f t="shared" si="6"/>
        <v>04 2 02 20820</v>
      </c>
      <c r="L149" s="252" t="str">
        <f>VLOOKUP(M149,'ЦСР 2017'!$A$5:$B$485,2,0)</f>
        <v>Расходы на ремонт и содержание внутриквартальных автомобильных дорог общего пользования местного значения</v>
      </c>
      <c r="M149" s="5" t="s">
        <v>425</v>
      </c>
      <c r="N149" s="252" t="b">
        <f t="shared" si="7"/>
        <v>1</v>
      </c>
      <c r="O149" s="7"/>
    </row>
    <row r="150" spans="1:15" s="32" customFormat="1" ht="18" customHeight="1">
      <c r="A150" s="30" t="s">
        <v>53</v>
      </c>
      <c r="B150" s="30" t="s">
        <v>94</v>
      </c>
      <c r="C150" s="30" t="s">
        <v>37</v>
      </c>
      <c r="D150" s="30" t="s">
        <v>429</v>
      </c>
      <c r="E150" s="190" t="s">
        <v>428</v>
      </c>
      <c r="F150" s="301"/>
      <c r="G150" s="301"/>
      <c r="H150" s="301"/>
      <c r="I150" s="301"/>
      <c r="J150" s="29" t="s">
        <v>1837</v>
      </c>
      <c r="K150" s="5" t="str">
        <f t="shared" si="6"/>
        <v xml:space="preserve">   </v>
      </c>
      <c r="L150" s="252" t="e">
        <f>VLOOKUP(M150,'ЦСР 2017'!$A$5:$B$485,2,0)</f>
        <v>#N/A</v>
      </c>
      <c r="M150" s="5" t="s">
        <v>1883</v>
      </c>
      <c r="N150" s="252" t="e">
        <f t="shared" si="7"/>
        <v>#N/A</v>
      </c>
      <c r="O150" s="7"/>
    </row>
    <row r="151" spans="1:15" s="32" customFormat="1" ht="36" customHeight="1">
      <c r="A151" s="30" t="s">
        <v>53</v>
      </c>
      <c r="B151" s="30" t="s">
        <v>94</v>
      </c>
      <c r="C151" s="30" t="s">
        <v>37</v>
      </c>
      <c r="D151" s="30" t="s">
        <v>434</v>
      </c>
      <c r="E151" s="190" t="s">
        <v>1320</v>
      </c>
      <c r="F151" s="30" t="s">
        <v>53</v>
      </c>
      <c r="G151" s="30" t="s">
        <v>94</v>
      </c>
      <c r="H151" s="30" t="s">
        <v>37</v>
      </c>
      <c r="I151" s="30" t="s">
        <v>434</v>
      </c>
      <c r="J151" s="190" t="s">
        <v>1320</v>
      </c>
      <c r="K151" s="5" t="str">
        <f t="shared" si="6"/>
        <v>04 2 02 21010</v>
      </c>
      <c r="L151" s="252" t="str">
        <f>VLOOKUP(M151,'ЦСР 2017'!$A$5:$B$485,2,0)</f>
        <v>Расходы на приобретение техники для уборки дорог и тротуаров (на условиях финансовой аренды (лизинга)</v>
      </c>
      <c r="M151" s="5" t="s">
        <v>435</v>
      </c>
      <c r="N151" s="252" t="b">
        <f t="shared" si="7"/>
        <v>1</v>
      </c>
      <c r="O151" s="7"/>
    </row>
    <row r="152" spans="1:15" s="32" customFormat="1" ht="112.5">
      <c r="A152" s="30" t="s">
        <v>53</v>
      </c>
      <c r="B152" s="30" t="s">
        <v>94</v>
      </c>
      <c r="C152" s="30" t="s">
        <v>37</v>
      </c>
      <c r="D152" s="30" t="s">
        <v>1559</v>
      </c>
      <c r="E152" s="190" t="s">
        <v>1321</v>
      </c>
      <c r="F152" s="30" t="s">
        <v>53</v>
      </c>
      <c r="G152" s="30" t="s">
        <v>94</v>
      </c>
      <c r="H152" s="30" t="s">
        <v>37</v>
      </c>
      <c r="I152" s="30" t="s">
        <v>1559</v>
      </c>
      <c r="J152" s="190" t="s">
        <v>1658</v>
      </c>
      <c r="K152" s="5" t="str">
        <f t="shared" si="6"/>
        <v>04 2 02 21030</v>
      </c>
      <c r="L152" s="252" t="str">
        <f>VLOOKUP(M152,'ЦСР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M152" s="5" t="s">
        <v>1322</v>
      </c>
      <c r="N152" s="252" t="b">
        <f t="shared" si="7"/>
        <v>1</v>
      </c>
      <c r="O152" s="7"/>
    </row>
    <row r="153" spans="1:15" s="32" customFormat="1" ht="37.5">
      <c r="A153" s="30" t="s">
        <v>53</v>
      </c>
      <c r="B153" s="30" t="s">
        <v>94</v>
      </c>
      <c r="C153" s="30" t="s">
        <v>37</v>
      </c>
      <c r="D153" s="30" t="s">
        <v>414</v>
      </c>
      <c r="E153" s="190" t="s">
        <v>1318</v>
      </c>
      <c r="F153" s="30" t="s">
        <v>53</v>
      </c>
      <c r="G153" s="30" t="s">
        <v>94</v>
      </c>
      <c r="H153" s="30" t="s">
        <v>37</v>
      </c>
      <c r="I153" s="30" t="s">
        <v>1858</v>
      </c>
      <c r="J153" s="190" t="s">
        <v>1659</v>
      </c>
      <c r="K153" s="5" t="str">
        <f t="shared" si="6"/>
        <v>04 2 02 21090</v>
      </c>
      <c r="L153" s="252" t="str">
        <f>VLOOKUP(M153,'ЦСР 2017'!$A$5:$B$485,2,0)</f>
        <v>Расходы на содержание автомобильных дорог общего пользования местного значения</v>
      </c>
      <c r="M153" s="5" t="s">
        <v>1660</v>
      </c>
      <c r="N153" s="252" t="b">
        <f t="shared" si="7"/>
        <v>1</v>
      </c>
      <c r="O153" s="7"/>
    </row>
    <row r="154" spans="1:15" s="32" customFormat="1" ht="72" customHeight="1">
      <c r="A154" s="30" t="s">
        <v>53</v>
      </c>
      <c r="B154" s="30" t="s">
        <v>94</v>
      </c>
      <c r="C154" s="30" t="s">
        <v>37</v>
      </c>
      <c r="D154" s="30" t="s">
        <v>439</v>
      </c>
      <c r="E154" s="190" t="s">
        <v>1323</v>
      </c>
      <c r="F154" s="30" t="s">
        <v>53</v>
      </c>
      <c r="G154" s="30" t="s">
        <v>94</v>
      </c>
      <c r="H154" s="30" t="s">
        <v>37</v>
      </c>
      <c r="I154" s="30" t="s">
        <v>439</v>
      </c>
      <c r="J154" s="190" t="s">
        <v>1663</v>
      </c>
      <c r="K154" s="5" t="str">
        <f t="shared" si="6"/>
        <v>04 2 02 60090</v>
      </c>
      <c r="L154" s="252" t="str">
        <f>VLOOKUP(M154,'ЦСР 2017'!$A$5:$B$485,2,0)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M154" s="5" t="s">
        <v>440</v>
      </c>
      <c r="N154" s="252" t="b">
        <f t="shared" si="7"/>
        <v>1</v>
      </c>
      <c r="O154" s="7"/>
    </row>
    <row r="155" spans="1:15" s="32" customFormat="1" ht="36" customHeight="1">
      <c r="A155" s="30" t="s">
        <v>53</v>
      </c>
      <c r="B155" s="30" t="s">
        <v>94</v>
      </c>
      <c r="C155" s="30" t="s">
        <v>37</v>
      </c>
      <c r="D155" s="30" t="s">
        <v>1560</v>
      </c>
      <c r="E155" s="190" t="s">
        <v>1324</v>
      </c>
      <c r="F155" s="30" t="s">
        <v>53</v>
      </c>
      <c r="G155" s="30" t="s">
        <v>94</v>
      </c>
      <c r="H155" s="30" t="s">
        <v>37</v>
      </c>
      <c r="I155" s="30" t="s">
        <v>1560</v>
      </c>
      <c r="J155" s="190" t="s">
        <v>1324</v>
      </c>
      <c r="K155" s="5" t="str">
        <f t="shared" si="6"/>
        <v>04 2 02 76460</v>
      </c>
      <c r="L155" s="252" t="str">
        <f>VLOOKUP(M155,'ЦСР 2017'!$A$5:$B$485,2,0)</f>
        <v>Капитальный ремонт и ремонт автомобильных дорог общего пользования населенных пунктов за счет средств краевого бюджета</v>
      </c>
      <c r="M155" s="5" t="s">
        <v>1325</v>
      </c>
      <c r="N155" s="252" t="b">
        <f t="shared" si="7"/>
        <v>1</v>
      </c>
      <c r="O155" s="7"/>
    </row>
    <row r="156" spans="1:15" s="32" customFormat="1" ht="56.25">
      <c r="A156" s="30" t="s">
        <v>53</v>
      </c>
      <c r="B156" s="30" t="s">
        <v>94</v>
      </c>
      <c r="C156" s="30" t="s">
        <v>37</v>
      </c>
      <c r="D156" s="30" t="s">
        <v>1561</v>
      </c>
      <c r="E156" s="190" t="s">
        <v>1326</v>
      </c>
      <c r="F156" s="301"/>
      <c r="G156" s="301"/>
      <c r="H156" s="301"/>
      <c r="I156" s="301"/>
      <c r="J156" s="29" t="s">
        <v>1837</v>
      </c>
      <c r="K156" s="5" t="str">
        <f t="shared" si="6"/>
        <v xml:space="preserve">   </v>
      </c>
      <c r="L156" s="252" t="e">
        <f>VLOOKUP(M156,'ЦСР 2017'!$A$5:$B$485,2,0)</f>
        <v>#N/A</v>
      </c>
      <c r="M156" s="5" t="s">
        <v>1883</v>
      </c>
      <c r="N156" s="252" t="e">
        <f t="shared" si="7"/>
        <v>#N/A</v>
      </c>
      <c r="O156" s="7"/>
    </row>
    <row r="157" spans="1:15" s="32" customFormat="1" ht="36" customHeight="1">
      <c r="A157" s="30" t="s">
        <v>53</v>
      </c>
      <c r="B157" s="30" t="s">
        <v>94</v>
      </c>
      <c r="C157" s="30" t="s">
        <v>37</v>
      </c>
      <c r="D157" s="30" t="s">
        <v>1562</v>
      </c>
      <c r="E157" s="190" t="s">
        <v>1328</v>
      </c>
      <c r="F157" s="30" t="s">
        <v>53</v>
      </c>
      <c r="G157" s="30" t="s">
        <v>94</v>
      </c>
      <c r="H157" s="30" t="s">
        <v>37</v>
      </c>
      <c r="I157" s="30" t="s">
        <v>1562</v>
      </c>
      <c r="J157" s="190" t="s">
        <v>1664</v>
      </c>
      <c r="K157" s="5" t="str">
        <f t="shared" si="6"/>
        <v>04 2 02 S6460</v>
      </c>
      <c r="L157" s="252" t="str">
        <f>VLOOKUP(M157,'ЦСР 2017'!$A$5:$B$485,2,0)</f>
        <v>Капитальный ремонт и ремонт автомобильных дорог общего пользования местного значения в границах города Ставрополя за счет средств местного бюджета</v>
      </c>
      <c r="M157" s="5" t="s">
        <v>1329</v>
      </c>
      <c r="N157" s="252" t="b">
        <f t="shared" si="7"/>
        <v>1</v>
      </c>
      <c r="O157" s="7"/>
    </row>
    <row r="158" spans="1:15" s="32" customFormat="1" ht="54" customHeight="1">
      <c r="A158" s="30" t="s">
        <v>53</v>
      </c>
      <c r="B158" s="30" t="s">
        <v>94</v>
      </c>
      <c r="C158" s="30" t="s">
        <v>37</v>
      </c>
      <c r="D158" s="30" t="s">
        <v>1563</v>
      </c>
      <c r="E158" s="264" t="s">
        <v>1330</v>
      </c>
      <c r="F158" s="30" t="s">
        <v>53</v>
      </c>
      <c r="G158" s="30" t="s">
        <v>94</v>
      </c>
      <c r="H158" s="30" t="s">
        <v>37</v>
      </c>
      <c r="I158" s="30" t="s">
        <v>1563</v>
      </c>
      <c r="J158" s="264" t="s">
        <v>1665</v>
      </c>
      <c r="K158" s="5" t="str">
        <f t="shared" si="6"/>
        <v>04 2 02 S6470</v>
      </c>
      <c r="L158" s="252" t="str">
        <f>VLOOKUP(M158,'ЦСР 2017'!$A$5:$B$485,2,0)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M158" s="5" t="s">
        <v>1331</v>
      </c>
      <c r="N158" s="252" t="b">
        <f t="shared" si="7"/>
        <v>1</v>
      </c>
      <c r="O158" s="7"/>
    </row>
    <row r="159" spans="1:15" s="32" customFormat="1" ht="39">
      <c r="A159" s="159" t="s">
        <v>53</v>
      </c>
      <c r="B159" s="159" t="s">
        <v>94</v>
      </c>
      <c r="C159" s="159" t="s">
        <v>48</v>
      </c>
      <c r="D159" s="159" t="s">
        <v>13</v>
      </c>
      <c r="E159" s="224" t="s">
        <v>1332</v>
      </c>
      <c r="F159" s="159" t="s">
        <v>53</v>
      </c>
      <c r="G159" s="159" t="s">
        <v>94</v>
      </c>
      <c r="H159" s="159" t="s">
        <v>48</v>
      </c>
      <c r="I159" s="159" t="s">
        <v>13</v>
      </c>
      <c r="J159" s="224" t="s">
        <v>1332</v>
      </c>
      <c r="K159" s="5" t="str">
        <f t="shared" si="6"/>
        <v>04 2 03 00000</v>
      </c>
      <c r="L159" s="252" t="str">
        <f>VLOOKUP(M159,'ЦСР 2017'!$A$5:$B$485,2,0)</f>
        <v>Основное мероприятие «Повышение безопасности дорожного движения на территории города Ставрополя»</v>
      </c>
      <c r="M159" s="5" t="s">
        <v>441</v>
      </c>
      <c r="N159" s="252" t="b">
        <f t="shared" si="7"/>
        <v>1</v>
      </c>
      <c r="O159" s="7"/>
    </row>
    <row r="160" spans="1:15" s="32" customFormat="1" ht="56.25">
      <c r="A160" s="30" t="s">
        <v>53</v>
      </c>
      <c r="B160" s="30" t="s">
        <v>94</v>
      </c>
      <c r="C160" s="30" t="s">
        <v>48</v>
      </c>
      <c r="D160" s="30" t="s">
        <v>445</v>
      </c>
      <c r="E160" s="190" t="s">
        <v>1333</v>
      </c>
      <c r="F160" s="30" t="s">
        <v>53</v>
      </c>
      <c r="G160" s="30" t="s">
        <v>94</v>
      </c>
      <c r="H160" s="30" t="s">
        <v>48</v>
      </c>
      <c r="I160" s="30" t="s">
        <v>445</v>
      </c>
      <c r="J160" s="190" t="s">
        <v>1333</v>
      </c>
      <c r="K160" s="5" t="str">
        <f t="shared" si="6"/>
        <v>04 2 03 20570</v>
      </c>
      <c r="L160" s="252" t="str">
        <f>VLOOKUP(M160,'ЦСР 2017'!$A$5:$B$485,2,0)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160" s="5" t="s">
        <v>446</v>
      </c>
      <c r="N160" s="252" t="b">
        <f t="shared" si="7"/>
        <v>1</v>
      </c>
      <c r="O160" s="7"/>
    </row>
    <row r="161" spans="1:15" s="32" customFormat="1" ht="93" customHeight="1">
      <c r="A161" s="30" t="s">
        <v>53</v>
      </c>
      <c r="B161" s="30" t="s">
        <v>94</v>
      </c>
      <c r="C161" s="30" t="s">
        <v>48</v>
      </c>
      <c r="D161" s="30" t="s">
        <v>450</v>
      </c>
      <c r="E161" s="190" t="s">
        <v>1334</v>
      </c>
      <c r="F161" s="30" t="s">
        <v>53</v>
      </c>
      <c r="G161" s="30" t="s">
        <v>94</v>
      </c>
      <c r="H161" s="30" t="s">
        <v>48</v>
      </c>
      <c r="I161" s="30" t="s">
        <v>450</v>
      </c>
      <c r="J161" s="190" t="s">
        <v>1334</v>
      </c>
      <c r="K161" s="5" t="str">
        <f t="shared" si="6"/>
        <v>04 2 03 20920</v>
      </c>
      <c r="L161" s="252" t="str">
        <f>VLOOKUP(M161,'ЦСР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161" s="5" t="s">
        <v>451</v>
      </c>
      <c r="N161" s="252" t="b">
        <f t="shared" si="7"/>
        <v>1</v>
      </c>
      <c r="O161" s="7"/>
    </row>
    <row r="162" spans="1:15" s="32" customFormat="1">
      <c r="A162" s="25" t="s">
        <v>53</v>
      </c>
      <c r="B162" s="25" t="s">
        <v>316</v>
      </c>
      <c r="C162" s="25" t="s">
        <v>12</v>
      </c>
      <c r="D162" s="25" t="s">
        <v>13</v>
      </c>
      <c r="E162" s="223" t="s">
        <v>453</v>
      </c>
      <c r="F162" s="25" t="s">
        <v>53</v>
      </c>
      <c r="G162" s="25" t="s">
        <v>316</v>
      </c>
      <c r="H162" s="25" t="s">
        <v>12</v>
      </c>
      <c r="I162" s="25" t="s">
        <v>13</v>
      </c>
      <c r="J162" s="223" t="s">
        <v>453</v>
      </c>
      <c r="K162" s="5" t="str">
        <f t="shared" si="6"/>
        <v>04 3 00 00000</v>
      </c>
      <c r="L162" s="252" t="str">
        <f>VLOOKUP(M162,'ЦСР 2017'!$A$5:$B$485,2,0)</f>
        <v>Подпрограмма «Благоустройство территории города Ставрополя»</v>
      </c>
      <c r="M162" s="5" t="s">
        <v>454</v>
      </c>
      <c r="N162" s="252" t="b">
        <f t="shared" si="7"/>
        <v>1</v>
      </c>
      <c r="O162" s="7"/>
    </row>
    <row r="163" spans="1:15" s="43" customFormat="1" ht="39">
      <c r="A163" s="159" t="s">
        <v>53</v>
      </c>
      <c r="B163" s="159" t="s">
        <v>316</v>
      </c>
      <c r="C163" s="159" t="s">
        <v>7</v>
      </c>
      <c r="D163" s="159" t="s">
        <v>13</v>
      </c>
      <c r="E163" s="224" t="s">
        <v>1335</v>
      </c>
      <c r="F163" s="159" t="s">
        <v>53</v>
      </c>
      <c r="G163" s="159" t="s">
        <v>316</v>
      </c>
      <c r="H163" s="159" t="s">
        <v>7</v>
      </c>
      <c r="I163" s="159" t="s">
        <v>13</v>
      </c>
      <c r="J163" s="224" t="s">
        <v>1335</v>
      </c>
      <c r="K163" s="5" t="str">
        <f t="shared" si="6"/>
        <v>04 3 01 00000</v>
      </c>
      <c r="L163" s="252" t="str">
        <f>VLOOKUP(M163,'ЦСР 2017'!$A$5:$B$485,2,0)</f>
        <v>Основное мероприятие «Осуществление деятельности по использованию, охране, защите и воспроизводству городских лесов»</v>
      </c>
      <c r="M163" s="5" t="s">
        <v>455</v>
      </c>
      <c r="N163" s="252" t="b">
        <f t="shared" si="7"/>
        <v>1</v>
      </c>
      <c r="O163" s="7"/>
    </row>
    <row r="164" spans="1:15" s="32" customFormat="1" ht="18" customHeight="1">
      <c r="A164" s="30" t="s">
        <v>53</v>
      </c>
      <c r="B164" s="30" t="s">
        <v>316</v>
      </c>
      <c r="C164" s="30" t="s">
        <v>7</v>
      </c>
      <c r="D164" s="30" t="s">
        <v>22</v>
      </c>
      <c r="E164" s="140" t="s">
        <v>34</v>
      </c>
      <c r="F164" s="30" t="s">
        <v>53</v>
      </c>
      <c r="G164" s="30" t="s">
        <v>316</v>
      </c>
      <c r="H164" s="30" t="s">
        <v>7</v>
      </c>
      <c r="I164" s="30" t="s">
        <v>22</v>
      </c>
      <c r="J164" s="140" t="s">
        <v>34</v>
      </c>
      <c r="K164" s="5" t="str">
        <f t="shared" si="6"/>
        <v>04 3 01 11010</v>
      </c>
      <c r="L164" s="252" t="str">
        <f>VLOOKUP(M164,'ЦСР 2017'!$A$5:$B$485,2,0)</f>
        <v>Расходы на обеспечение деятельности (оказание услуг) муниципальных учреждений</v>
      </c>
      <c r="M164" s="5" t="s">
        <v>458</v>
      </c>
      <c r="N164" s="252" t="b">
        <f t="shared" si="7"/>
        <v>1</v>
      </c>
      <c r="O164" s="7"/>
    </row>
    <row r="165" spans="1:15" s="32" customFormat="1" ht="37.5">
      <c r="A165" s="30" t="s">
        <v>53</v>
      </c>
      <c r="B165" s="30" t="s">
        <v>316</v>
      </c>
      <c r="C165" s="30" t="s">
        <v>7</v>
      </c>
      <c r="D165" s="30" t="s">
        <v>1536</v>
      </c>
      <c r="E165" s="190" t="s">
        <v>1232</v>
      </c>
      <c r="F165" s="30"/>
      <c r="G165" s="30"/>
      <c r="H165" s="30"/>
      <c r="I165" s="30"/>
      <c r="J165" s="29" t="s">
        <v>1837</v>
      </c>
      <c r="K165" s="5" t="str">
        <f t="shared" si="6"/>
        <v xml:space="preserve">   </v>
      </c>
      <c r="L165" s="252" t="e">
        <f>VLOOKUP(M165,'ЦСР 2017'!$A$5:$B$485,2,0)</f>
        <v>#N/A</v>
      </c>
      <c r="M165" s="5" t="s">
        <v>1883</v>
      </c>
      <c r="N165" s="252" t="e">
        <f t="shared" si="7"/>
        <v>#N/A</v>
      </c>
      <c r="O165" s="7"/>
    </row>
    <row r="166" spans="1:15" s="32" customFormat="1" ht="39">
      <c r="A166" s="159" t="s">
        <v>53</v>
      </c>
      <c r="B166" s="159" t="s">
        <v>316</v>
      </c>
      <c r="C166" s="159" t="s">
        <v>37</v>
      </c>
      <c r="D166" s="159" t="s">
        <v>13</v>
      </c>
      <c r="E166" s="224" t="s">
        <v>1337</v>
      </c>
      <c r="F166" s="159" t="s">
        <v>53</v>
      </c>
      <c r="G166" s="159" t="s">
        <v>316</v>
      </c>
      <c r="H166" s="159" t="s">
        <v>37</v>
      </c>
      <c r="I166" s="159" t="s">
        <v>13</v>
      </c>
      <c r="J166" s="224" t="s">
        <v>1337</v>
      </c>
      <c r="K166" s="5" t="str">
        <f t="shared" si="6"/>
        <v>04 3 02 00000</v>
      </c>
      <c r="L166" s="252" t="str">
        <f>VLOOKUP(M166,'ЦСР 2017'!$A$5:$B$485,2,0)</f>
        <v>Основное мероприятие «Создание и обеспечение надлежащего состояния мест захоронения на территории города Ставрополя»</v>
      </c>
      <c r="M166" s="5" t="s">
        <v>459</v>
      </c>
      <c r="N166" s="252" t="b">
        <f t="shared" si="7"/>
        <v>1</v>
      </c>
      <c r="O166" s="7"/>
    </row>
    <row r="167" spans="1:15" s="32" customFormat="1" ht="36" customHeight="1">
      <c r="A167" s="30" t="s">
        <v>53</v>
      </c>
      <c r="B167" s="30" t="s">
        <v>316</v>
      </c>
      <c r="C167" s="30" t="s">
        <v>37</v>
      </c>
      <c r="D167" s="30" t="s">
        <v>463</v>
      </c>
      <c r="E167" s="190" t="s">
        <v>462</v>
      </c>
      <c r="F167" s="30" t="s">
        <v>53</v>
      </c>
      <c r="G167" s="30" t="s">
        <v>316</v>
      </c>
      <c r="H167" s="30" t="s">
        <v>37</v>
      </c>
      <c r="I167" s="30" t="s">
        <v>463</v>
      </c>
      <c r="J167" s="190" t="s">
        <v>1667</v>
      </c>
      <c r="K167" s="5" t="str">
        <f t="shared" si="6"/>
        <v>04 3 02 20290</v>
      </c>
      <c r="L167" s="252" t="str">
        <f>VLOOKUP(M167,'ЦСР 2017'!$A$5:$B$485,2,0)</f>
        <v>Расходы на проектирование, строительство и содержание муниципальных общественных кладбищ на территории города Ставрополя</v>
      </c>
      <c r="M167" s="5" t="s">
        <v>464</v>
      </c>
      <c r="N167" s="252" t="b">
        <f t="shared" si="7"/>
        <v>1</v>
      </c>
      <c r="O167" s="7"/>
    </row>
    <row r="168" spans="1:15" s="32" customFormat="1" ht="56.25">
      <c r="A168" s="30" t="s">
        <v>53</v>
      </c>
      <c r="B168" s="30" t="s">
        <v>316</v>
      </c>
      <c r="C168" s="30" t="s">
        <v>37</v>
      </c>
      <c r="D168" s="30" t="s">
        <v>1564</v>
      </c>
      <c r="E168" s="190" t="s">
        <v>1338</v>
      </c>
      <c r="F168" s="301"/>
      <c r="G168" s="301"/>
      <c r="H168" s="301"/>
      <c r="I168" s="301"/>
      <c r="J168" s="29" t="s">
        <v>1837</v>
      </c>
      <c r="K168" s="5" t="str">
        <f t="shared" si="6"/>
        <v xml:space="preserve">   </v>
      </c>
      <c r="L168" s="252" t="e">
        <f>VLOOKUP(M168,'ЦСР 2017'!$A$5:$B$485,2,0)</f>
        <v>#N/A</v>
      </c>
      <c r="M168" s="5" t="s">
        <v>1883</v>
      </c>
      <c r="N168" s="252" t="e">
        <f t="shared" si="7"/>
        <v>#N/A</v>
      </c>
      <c r="O168" s="7"/>
    </row>
    <row r="169" spans="1:15" s="32" customFormat="1" ht="36" customHeight="1">
      <c r="A169" s="30" t="s">
        <v>53</v>
      </c>
      <c r="B169" s="30" t="s">
        <v>316</v>
      </c>
      <c r="C169" s="30" t="s">
        <v>37</v>
      </c>
      <c r="D169" s="30" t="s">
        <v>1565</v>
      </c>
      <c r="E169" s="190" t="s">
        <v>1340</v>
      </c>
      <c r="F169" s="301"/>
      <c r="G169" s="301"/>
      <c r="H169" s="301"/>
      <c r="I169" s="301"/>
      <c r="J169" s="29" t="s">
        <v>1837</v>
      </c>
      <c r="K169" s="5" t="str">
        <f t="shared" si="6"/>
        <v xml:space="preserve">   </v>
      </c>
      <c r="L169" s="252" t="e">
        <f>VLOOKUP(M169,'ЦСР 2017'!$A$5:$B$485,2,0)</f>
        <v>#N/A</v>
      </c>
      <c r="M169" s="5" t="s">
        <v>1883</v>
      </c>
      <c r="N169" s="252" t="e">
        <f t="shared" si="7"/>
        <v>#N/A</v>
      </c>
      <c r="O169" s="7"/>
    </row>
    <row r="170" spans="1:15" s="32" customFormat="1" ht="58.5">
      <c r="A170" s="159" t="s">
        <v>53</v>
      </c>
      <c r="B170" s="159" t="s">
        <v>316</v>
      </c>
      <c r="C170" s="159" t="s">
        <v>48</v>
      </c>
      <c r="D170" s="159" t="s">
        <v>13</v>
      </c>
      <c r="E170" s="224" t="s">
        <v>1342</v>
      </c>
      <c r="F170" s="159" t="s">
        <v>53</v>
      </c>
      <c r="G170" s="159" t="s">
        <v>316</v>
      </c>
      <c r="H170" s="159" t="s">
        <v>48</v>
      </c>
      <c r="I170" s="159" t="s">
        <v>13</v>
      </c>
      <c r="J170" s="224" t="s">
        <v>1342</v>
      </c>
      <c r="K170" s="5" t="str">
        <f t="shared" si="6"/>
        <v>04 3 03 00000</v>
      </c>
      <c r="L170" s="252" t="str">
        <f>VLOOKUP(M170,'ЦСР 2017'!$A$5:$B$485,2,0)</f>
        <v>Основное мероприятие «Организация отлова и содержания безнадзорных животных, сбор трупов и их захоронение в установленном порядке»</v>
      </c>
      <c r="M170" s="5" t="s">
        <v>465</v>
      </c>
      <c r="N170" s="252" t="b">
        <f t="shared" si="7"/>
        <v>1</v>
      </c>
      <c r="O170" s="7"/>
    </row>
    <row r="171" spans="1:15" s="32" customFormat="1" ht="37.5">
      <c r="A171" s="14" t="s">
        <v>53</v>
      </c>
      <c r="B171" s="14" t="s">
        <v>316</v>
      </c>
      <c r="C171" s="256" t="s">
        <v>48</v>
      </c>
      <c r="D171" s="256">
        <v>77150</v>
      </c>
      <c r="E171" s="190" t="s">
        <v>1343</v>
      </c>
      <c r="F171" s="14" t="s">
        <v>53</v>
      </c>
      <c r="G171" s="14" t="s">
        <v>316</v>
      </c>
      <c r="H171" s="256" t="s">
        <v>48</v>
      </c>
      <c r="I171" s="256">
        <v>77150</v>
      </c>
      <c r="J171" s="190" t="s">
        <v>1343</v>
      </c>
      <c r="K171" s="5" t="str">
        <f t="shared" si="6"/>
        <v>04 3 03 77150</v>
      </c>
      <c r="L171" s="252" t="str">
        <f>VLOOKUP(M171,'ЦСР 2017'!$A$5:$B$485,2,0)</f>
        <v>Организация проведения на территории города Ставрополя мероприятий по отлову и содержанию безнадзорных животных</v>
      </c>
      <c r="M171" s="5" t="s">
        <v>466</v>
      </c>
      <c r="N171" s="252" t="b">
        <f t="shared" si="7"/>
        <v>1</v>
      </c>
      <c r="O171" s="7"/>
    </row>
    <row r="172" spans="1:15" s="32" customFormat="1" ht="39.75" thickBot="1">
      <c r="A172" s="159" t="s">
        <v>53</v>
      </c>
      <c r="B172" s="159" t="s">
        <v>316</v>
      </c>
      <c r="C172" s="159" t="s">
        <v>53</v>
      </c>
      <c r="D172" s="159" t="s">
        <v>13</v>
      </c>
      <c r="E172" s="224" t="s">
        <v>1344</v>
      </c>
      <c r="F172" s="159" t="s">
        <v>53</v>
      </c>
      <c r="G172" s="159" t="s">
        <v>316</v>
      </c>
      <c r="H172" s="159" t="s">
        <v>53</v>
      </c>
      <c r="I172" s="159" t="s">
        <v>13</v>
      </c>
      <c r="J172" s="224" t="s">
        <v>1344</v>
      </c>
      <c r="K172" s="5" t="str">
        <f t="shared" si="6"/>
        <v>04 3 04 00000</v>
      </c>
      <c r="L172" s="252" t="str">
        <f>VLOOKUP(M172,'ЦСР 2017'!$A$5:$B$485,2,0)</f>
        <v>Основное мероприятие «Благоустройство территории города Ставрополя»</v>
      </c>
      <c r="M172" s="5" t="s">
        <v>467</v>
      </c>
      <c r="N172" s="252" t="b">
        <f t="shared" si="7"/>
        <v>1</v>
      </c>
      <c r="O172" s="7"/>
    </row>
    <row r="173" spans="1:15" s="27" customFormat="1" ht="18.600000000000001" customHeight="1" thickBot="1">
      <c r="A173" s="30" t="s">
        <v>53</v>
      </c>
      <c r="B173" s="30" t="s">
        <v>316</v>
      </c>
      <c r="C173" s="30" t="s">
        <v>53</v>
      </c>
      <c r="D173" s="30" t="s">
        <v>22</v>
      </c>
      <c r="E173" s="190" t="s">
        <v>34</v>
      </c>
      <c r="F173" s="30" t="s">
        <v>53</v>
      </c>
      <c r="G173" s="30" t="s">
        <v>316</v>
      </c>
      <c r="H173" s="30" t="s">
        <v>53</v>
      </c>
      <c r="I173" s="30" t="s">
        <v>22</v>
      </c>
      <c r="J173" s="190" t="s">
        <v>34</v>
      </c>
      <c r="K173" s="5" t="str">
        <f t="shared" si="6"/>
        <v>04 3 04 11010</v>
      </c>
      <c r="L173" s="252" t="str">
        <f>VLOOKUP(M173,'ЦСР 2017'!$A$5:$B$485,2,0)</f>
        <v>Расходы на обеспечение деятельности (оказание услуг) муниципальных учреждений</v>
      </c>
      <c r="M173" s="5" t="s">
        <v>468</v>
      </c>
      <c r="N173" s="252" t="b">
        <f t="shared" si="7"/>
        <v>1</v>
      </c>
      <c r="O173" s="7"/>
    </row>
    <row r="174" spans="1:15">
      <c r="A174" s="30" t="s">
        <v>53</v>
      </c>
      <c r="B174" s="30" t="s">
        <v>316</v>
      </c>
      <c r="C174" s="30" t="s">
        <v>53</v>
      </c>
      <c r="D174" s="30" t="s">
        <v>472</v>
      </c>
      <c r="E174" s="265" t="s">
        <v>471</v>
      </c>
      <c r="F174" s="30" t="s">
        <v>53</v>
      </c>
      <c r="G174" s="30" t="s">
        <v>316</v>
      </c>
      <c r="H174" s="30" t="s">
        <v>53</v>
      </c>
      <c r="I174" s="30" t="s">
        <v>472</v>
      </c>
      <c r="J174" s="265" t="s">
        <v>1668</v>
      </c>
      <c r="K174" s="5" t="str">
        <f t="shared" si="6"/>
        <v>04 3 04 20280</v>
      </c>
      <c r="L174" s="252" t="str">
        <f>VLOOKUP(M174,'ЦСР 2017'!$A$5:$B$485,2,0)</f>
        <v>Расходы на обеспечение уличного освещения территории города Ставрополя</v>
      </c>
      <c r="M174" s="5" t="s">
        <v>473</v>
      </c>
      <c r="N174" s="252" t="b">
        <f t="shared" si="7"/>
        <v>1</v>
      </c>
      <c r="O174" s="7"/>
    </row>
    <row r="175" spans="1:15" ht="37.9" customHeight="1">
      <c r="A175" s="30" t="s">
        <v>53</v>
      </c>
      <c r="B175" s="30" t="s">
        <v>316</v>
      </c>
      <c r="C175" s="30" t="s">
        <v>53</v>
      </c>
      <c r="D175" s="30" t="s">
        <v>477</v>
      </c>
      <c r="E175" s="190" t="s">
        <v>476</v>
      </c>
      <c r="F175" s="30" t="s">
        <v>53</v>
      </c>
      <c r="G175" s="30" t="s">
        <v>316</v>
      </c>
      <c r="H175" s="30" t="s">
        <v>53</v>
      </c>
      <c r="I175" s="30" t="s">
        <v>477</v>
      </c>
      <c r="J175" s="190" t="s">
        <v>476</v>
      </c>
      <c r="K175" s="5" t="str">
        <f t="shared" si="6"/>
        <v>04 3 04 20300</v>
      </c>
      <c r="L175" s="252" t="str">
        <f>VLOOKUP(M175,'ЦСР 2017'!$A$5:$B$485,2,0)</f>
        <v>Расходы на прочие мероприятия по благоустройству территории города Ставрополя</v>
      </c>
      <c r="M175" s="5" t="s">
        <v>478</v>
      </c>
      <c r="N175" s="252" t="b">
        <f t="shared" si="7"/>
        <v>1</v>
      </c>
      <c r="O175" s="7"/>
    </row>
    <row r="176" spans="1:15" ht="37.5">
      <c r="A176" s="30" t="s">
        <v>53</v>
      </c>
      <c r="B176" s="30" t="s">
        <v>316</v>
      </c>
      <c r="C176" s="30" t="s">
        <v>53</v>
      </c>
      <c r="D176" s="30" t="s">
        <v>482</v>
      </c>
      <c r="E176" s="190" t="s">
        <v>481</v>
      </c>
      <c r="F176" s="30" t="s">
        <v>53</v>
      </c>
      <c r="G176" s="30" t="s">
        <v>316</v>
      </c>
      <c r="H176" s="30" t="s">
        <v>53</v>
      </c>
      <c r="I176" s="30" t="s">
        <v>482</v>
      </c>
      <c r="J176" s="190" t="s">
        <v>481</v>
      </c>
      <c r="K176" s="5" t="str">
        <f t="shared" si="6"/>
        <v>04 3 04 20780</v>
      </c>
      <c r="L176" s="252" t="str">
        <f>VLOOKUP(M176,'ЦСР 2017'!$A$5:$B$485,2,0)</f>
        <v>Расходы на проведение мероприятий по озеленению территории города Ставрополя</v>
      </c>
      <c r="M176" s="5" t="s">
        <v>483</v>
      </c>
      <c r="N176" s="252" t="b">
        <f t="shared" si="7"/>
        <v>1</v>
      </c>
      <c r="O176" s="7"/>
    </row>
    <row r="177" spans="1:15" ht="75">
      <c r="A177" s="30" t="s">
        <v>53</v>
      </c>
      <c r="B177" s="30" t="s">
        <v>316</v>
      </c>
      <c r="C177" s="30" t="s">
        <v>53</v>
      </c>
      <c r="D177" s="30" t="s">
        <v>487</v>
      </c>
      <c r="E177" s="190" t="s">
        <v>1345</v>
      </c>
      <c r="F177" s="30" t="s">
        <v>53</v>
      </c>
      <c r="G177" s="30" t="s">
        <v>316</v>
      </c>
      <c r="H177" s="30" t="s">
        <v>53</v>
      </c>
      <c r="I177" s="30" t="s">
        <v>487</v>
      </c>
      <c r="J177" s="190" t="s">
        <v>1345</v>
      </c>
      <c r="K177" s="5" t="str">
        <f t="shared" si="6"/>
        <v>04 3 04 20790</v>
      </c>
      <c r="L177" s="252" t="str">
        <f>VLOOKUP(M177,'ЦСР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v>
      </c>
      <c r="M177" s="5" t="s">
        <v>488</v>
      </c>
      <c r="N177" s="252" t="b">
        <f t="shared" si="7"/>
        <v>1</v>
      </c>
      <c r="O177" s="7"/>
    </row>
    <row r="178" spans="1:15" ht="75.75" thickBot="1">
      <c r="A178" s="258" t="s">
        <v>53</v>
      </c>
      <c r="B178" s="258" t="s">
        <v>316</v>
      </c>
      <c r="C178" s="258" t="s">
        <v>53</v>
      </c>
      <c r="D178" s="258" t="s">
        <v>492</v>
      </c>
      <c r="E178" s="190" t="s">
        <v>1346</v>
      </c>
      <c r="F178" s="258" t="s">
        <v>53</v>
      </c>
      <c r="G178" s="258" t="s">
        <v>316</v>
      </c>
      <c r="H178" s="258" t="s">
        <v>53</v>
      </c>
      <c r="I178" s="258" t="s">
        <v>492</v>
      </c>
      <c r="J178" s="190" t="s">
        <v>1346</v>
      </c>
      <c r="K178" s="5" t="str">
        <f t="shared" si="6"/>
        <v>04 3 04 20800</v>
      </c>
      <c r="L178" s="252" t="str">
        <f>VLOOKUP(M178,'ЦСР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M178" s="5" t="s">
        <v>493</v>
      </c>
      <c r="N178" s="252" t="b">
        <f t="shared" si="7"/>
        <v>1</v>
      </c>
      <c r="O178" s="7"/>
    </row>
    <row r="179" spans="1:15" s="27" customFormat="1" ht="75.75" thickBot="1">
      <c r="A179" s="30" t="s">
        <v>53</v>
      </c>
      <c r="B179" s="30" t="s">
        <v>316</v>
      </c>
      <c r="C179" s="30" t="s">
        <v>53</v>
      </c>
      <c r="D179" s="30" t="s">
        <v>1566</v>
      </c>
      <c r="E179" s="260" t="s">
        <v>1347</v>
      </c>
      <c r="F179" s="301"/>
      <c r="G179" s="301"/>
      <c r="H179" s="301"/>
      <c r="I179" s="301"/>
      <c r="J179" s="29" t="s">
        <v>1837</v>
      </c>
      <c r="K179" s="5" t="str">
        <f t="shared" si="6"/>
        <v xml:space="preserve">   </v>
      </c>
      <c r="L179" s="252" t="e">
        <f>VLOOKUP(M179,'ЦСР 2017'!$A$5:$B$485,2,0)</f>
        <v>#N/A</v>
      </c>
      <c r="M179" s="5" t="s">
        <v>1883</v>
      </c>
      <c r="N179" s="252" t="e">
        <f t="shared" si="7"/>
        <v>#N/A</v>
      </c>
      <c r="O179" s="7"/>
    </row>
    <row r="180" spans="1:15" s="27" customFormat="1" ht="38.25" thickBot="1">
      <c r="A180" s="30" t="s">
        <v>53</v>
      </c>
      <c r="B180" s="30" t="s">
        <v>316</v>
      </c>
      <c r="C180" s="30" t="s">
        <v>53</v>
      </c>
      <c r="D180" s="30" t="s">
        <v>482</v>
      </c>
      <c r="E180" s="190" t="s">
        <v>481</v>
      </c>
      <c r="F180" s="30" t="s">
        <v>53</v>
      </c>
      <c r="G180" s="30" t="s">
        <v>316</v>
      </c>
      <c r="H180" s="30" t="s">
        <v>53</v>
      </c>
      <c r="I180" s="30" t="s">
        <v>1859</v>
      </c>
      <c r="J180" s="190" t="s">
        <v>1669</v>
      </c>
      <c r="K180" s="5" t="str">
        <f t="shared" si="6"/>
        <v>04 3 04 21070</v>
      </c>
      <c r="L180" s="252" t="str">
        <f>VLOOKUP(M180,'ЦСР 2017'!$A$5:$B$485,2,0)</f>
        <v>Расходы на проведение работ по уходу за зелеными насаждениями</v>
      </c>
      <c r="M180" s="5" t="s">
        <v>1670</v>
      </c>
      <c r="N180" s="252" t="b">
        <f t="shared" si="7"/>
        <v>1</v>
      </c>
      <c r="O180" s="7"/>
    </row>
    <row r="181" spans="1:15" s="27" customFormat="1" ht="75.75" thickBot="1">
      <c r="A181" s="258" t="s">
        <v>53</v>
      </c>
      <c r="B181" s="258" t="s">
        <v>316</v>
      </c>
      <c r="C181" s="258" t="s">
        <v>53</v>
      </c>
      <c r="D181" s="258" t="s">
        <v>492</v>
      </c>
      <c r="E181" s="190" t="s">
        <v>1346</v>
      </c>
      <c r="F181" s="30" t="s">
        <v>53</v>
      </c>
      <c r="G181" s="30" t="s">
        <v>316</v>
      </c>
      <c r="H181" s="30" t="s">
        <v>53</v>
      </c>
      <c r="I181" s="30" t="s">
        <v>1860</v>
      </c>
      <c r="J181" s="190" t="s">
        <v>1671</v>
      </c>
      <c r="K181" s="5" t="str">
        <f t="shared" si="6"/>
        <v>04 3 04 21080</v>
      </c>
      <c r="L181" s="252" t="str">
        <f>VLOOKUP(M181,'ЦСР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центральной части города Ставрополя</v>
      </c>
      <c r="M181" s="5" t="s">
        <v>1672</v>
      </c>
      <c r="N181" s="252" t="b">
        <f t="shared" si="7"/>
        <v>1</v>
      </c>
      <c r="O181" s="7"/>
    </row>
    <row r="182" spans="1:15" s="27" customFormat="1" ht="38.25" thickBot="1">
      <c r="A182" s="30"/>
      <c r="B182" s="30"/>
      <c r="C182" s="30"/>
      <c r="D182" s="30"/>
      <c r="E182" s="260" t="s">
        <v>1554</v>
      </c>
      <c r="F182" s="30" t="s">
        <v>53</v>
      </c>
      <c r="G182" s="30" t="s">
        <v>316</v>
      </c>
      <c r="H182" s="30" t="s">
        <v>53</v>
      </c>
      <c r="I182" s="30" t="s">
        <v>1861</v>
      </c>
      <c r="J182" s="260" t="s">
        <v>1673</v>
      </c>
      <c r="K182" s="5" t="str">
        <f t="shared" si="6"/>
        <v>04 3 04 L5550</v>
      </c>
      <c r="L182" s="252" t="str">
        <f>VLOOKUP(M182,'ЦСР 2017'!$A$5:$B$485,2,0)</f>
        <v>Расходы на формирование современной городской среды за счет средств местного бюджета</v>
      </c>
      <c r="M182" s="5" t="s">
        <v>1674</v>
      </c>
      <c r="N182" s="252" t="b">
        <f t="shared" si="7"/>
        <v>1</v>
      </c>
      <c r="O182" s="7"/>
    </row>
    <row r="183" spans="1:15" s="27" customFormat="1" ht="46.15" customHeight="1" thickBot="1">
      <c r="A183" s="207" t="s">
        <v>62</v>
      </c>
      <c r="B183" s="207" t="s">
        <v>8</v>
      </c>
      <c r="C183" s="207" t="s">
        <v>12</v>
      </c>
      <c r="D183" s="207" t="s">
        <v>13</v>
      </c>
      <c r="E183" s="267" t="s">
        <v>495</v>
      </c>
      <c r="F183" s="207" t="s">
        <v>62</v>
      </c>
      <c r="G183" s="207" t="s">
        <v>8</v>
      </c>
      <c r="H183" s="207" t="s">
        <v>12</v>
      </c>
      <c r="I183" s="207" t="s">
        <v>13</v>
      </c>
      <c r="J183" s="267" t="s">
        <v>1675</v>
      </c>
      <c r="K183" s="5" t="str">
        <f t="shared" si="6"/>
        <v>05 0 00 00000</v>
      </c>
      <c r="L183" s="252" t="str">
        <f>VLOOKUP(M183,'ЦСР 2017'!$A$5:$B$485,2,0)</f>
        <v>Муниципальная программа «Развитие градостроительства на территории города Ставрополя»</v>
      </c>
      <c r="M183" s="5" t="s">
        <v>496</v>
      </c>
      <c r="N183" s="252" t="b">
        <f t="shared" si="7"/>
        <v>1</v>
      </c>
      <c r="O183" s="7"/>
    </row>
    <row r="184" spans="1:15" s="27" customFormat="1" ht="18.600000000000001" customHeight="1" thickBot="1">
      <c r="A184" s="25" t="s">
        <v>62</v>
      </c>
      <c r="B184" s="25" t="s">
        <v>15</v>
      </c>
      <c r="C184" s="25" t="s">
        <v>12</v>
      </c>
      <c r="D184" s="25" t="s">
        <v>13</v>
      </c>
      <c r="E184" s="223" t="s">
        <v>498</v>
      </c>
      <c r="F184" s="25" t="s">
        <v>62</v>
      </c>
      <c r="G184" s="25" t="s">
        <v>105</v>
      </c>
      <c r="H184" s="25" t="s">
        <v>12</v>
      </c>
      <c r="I184" s="25" t="s">
        <v>13</v>
      </c>
      <c r="J184" s="223" t="s">
        <v>1676</v>
      </c>
      <c r="K184" s="5" t="str">
        <f t="shared" si="6"/>
        <v>05 Б 00 00000</v>
      </c>
      <c r="L184" s="252" t="str">
        <f>VLOOKUP(M184,'ЦСР 2017'!$A$5:$B$485,2,0)</f>
        <v>Расходы в рамках реализации муниципальной программы «Развитие градостроительства на территории города Ставрополя»</v>
      </c>
      <c r="M184" s="5" t="s">
        <v>1677</v>
      </c>
      <c r="N184" s="252" t="b">
        <f t="shared" si="7"/>
        <v>1</v>
      </c>
      <c r="O184" s="7"/>
    </row>
    <row r="185" spans="1:15" ht="78">
      <c r="A185" s="159" t="s">
        <v>62</v>
      </c>
      <c r="B185" s="159" t="s">
        <v>15</v>
      </c>
      <c r="C185" s="159" t="s">
        <v>7</v>
      </c>
      <c r="D185" s="159" t="s">
        <v>13</v>
      </c>
      <c r="E185" s="224" t="s">
        <v>1349</v>
      </c>
      <c r="F185" s="159" t="s">
        <v>62</v>
      </c>
      <c r="G185" s="159" t="s">
        <v>105</v>
      </c>
      <c r="H185" s="159" t="s">
        <v>7</v>
      </c>
      <c r="I185" s="159" t="s">
        <v>13</v>
      </c>
      <c r="J185" s="224" t="s">
        <v>1349</v>
      </c>
      <c r="K185" s="5" t="str">
        <f t="shared" si="6"/>
        <v>05 Б 01 00000</v>
      </c>
      <c r="L185" s="252" t="str">
        <f>VLOOKUP(M185,'ЦСР 2017'!$A$5:$B$485,2,0)</f>
        <v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v>
      </c>
      <c r="M185" s="5" t="s">
        <v>1678</v>
      </c>
      <c r="N185" s="252" t="b">
        <f t="shared" si="7"/>
        <v>1</v>
      </c>
      <c r="O185" s="7"/>
    </row>
    <row r="186" spans="1:15" ht="18" customHeight="1">
      <c r="A186" s="256" t="s">
        <v>62</v>
      </c>
      <c r="B186" s="256" t="s">
        <v>15</v>
      </c>
      <c r="C186" s="256" t="s">
        <v>7</v>
      </c>
      <c r="D186" s="256" t="s">
        <v>503</v>
      </c>
      <c r="E186" s="190" t="s">
        <v>502</v>
      </c>
      <c r="F186" s="256" t="s">
        <v>62</v>
      </c>
      <c r="G186" s="256" t="s">
        <v>105</v>
      </c>
      <c r="H186" s="256" t="s">
        <v>7</v>
      </c>
      <c r="I186" s="256" t="s">
        <v>503</v>
      </c>
      <c r="J186" s="190" t="s">
        <v>1679</v>
      </c>
      <c r="K186" s="5" t="str">
        <f t="shared" si="6"/>
        <v>05 Б 01 20390</v>
      </c>
      <c r="L186" s="252" t="str">
        <f>VLOOKUP(M186,'ЦСР 2017'!$A$5:$B$485,2,0)</f>
        <v>Расходы на подготовку документов территориального планирования города Ставрополя</v>
      </c>
      <c r="M186" s="5" t="s">
        <v>1680</v>
      </c>
      <c r="N186" s="252" t="b">
        <f t="shared" si="7"/>
        <v>1</v>
      </c>
      <c r="O186" s="7"/>
    </row>
    <row r="187" spans="1:15" ht="54" customHeight="1">
      <c r="A187" s="159" t="s">
        <v>62</v>
      </c>
      <c r="B187" s="159" t="s">
        <v>15</v>
      </c>
      <c r="C187" s="159" t="s">
        <v>37</v>
      </c>
      <c r="D187" s="159" t="s">
        <v>13</v>
      </c>
      <c r="E187" s="224" t="s">
        <v>1350</v>
      </c>
      <c r="F187" s="159" t="s">
        <v>62</v>
      </c>
      <c r="G187" s="159" t="s">
        <v>105</v>
      </c>
      <c r="H187" s="159" t="s">
        <v>37</v>
      </c>
      <c r="I187" s="159" t="s">
        <v>13</v>
      </c>
      <c r="J187" s="224" t="s">
        <v>1681</v>
      </c>
      <c r="K187" s="5" t="str">
        <f t="shared" si="6"/>
        <v>05 Б 02 00000</v>
      </c>
      <c r="L187" s="252" t="str">
        <f>VLOOKUP(M187,'ЦСР 2017'!$A$5:$B$485,2,0)</f>
        <v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v>
      </c>
      <c r="M187" s="5" t="s">
        <v>1682</v>
      </c>
      <c r="N187" s="252" t="b">
        <f t="shared" si="7"/>
        <v>1</v>
      </c>
      <c r="O187" s="7"/>
    </row>
    <row r="188" spans="1:15" ht="18" customHeight="1">
      <c r="A188" s="256" t="s">
        <v>62</v>
      </c>
      <c r="B188" s="256" t="s">
        <v>15</v>
      </c>
      <c r="C188" s="256" t="s">
        <v>37</v>
      </c>
      <c r="D188" s="256" t="s">
        <v>503</v>
      </c>
      <c r="E188" s="190" t="s">
        <v>502</v>
      </c>
      <c r="F188" s="256" t="s">
        <v>62</v>
      </c>
      <c r="G188" s="256" t="s">
        <v>105</v>
      </c>
      <c r="H188" s="256" t="s">
        <v>37</v>
      </c>
      <c r="I188" s="256" t="s">
        <v>503</v>
      </c>
      <c r="J188" s="190" t="s">
        <v>502</v>
      </c>
      <c r="K188" s="5" t="str">
        <f t="shared" si="6"/>
        <v>05 Б 02 20390</v>
      </c>
      <c r="L188" s="252" t="str">
        <f>VLOOKUP(M188,'ЦСР 2017'!$A$5:$B$485,2,0)</f>
        <v>Расходы на подготовку документов территориального планирования</v>
      </c>
      <c r="M188" s="5" t="s">
        <v>1683</v>
      </c>
      <c r="N188" s="252" t="b">
        <f t="shared" si="7"/>
        <v>1</v>
      </c>
      <c r="O188" s="7"/>
    </row>
    <row r="189" spans="1:15" ht="45.6" customHeight="1">
      <c r="A189" s="9" t="s">
        <v>68</v>
      </c>
      <c r="B189" s="9" t="s">
        <v>8</v>
      </c>
      <c r="C189" s="9" t="s">
        <v>12</v>
      </c>
      <c r="D189" s="9" t="s">
        <v>13</v>
      </c>
      <c r="E189" s="136" t="s">
        <v>508</v>
      </c>
      <c r="F189" s="9" t="s">
        <v>68</v>
      </c>
      <c r="G189" s="9" t="s">
        <v>8</v>
      </c>
      <c r="H189" s="9" t="s">
        <v>12</v>
      </c>
      <c r="I189" s="9" t="s">
        <v>13</v>
      </c>
      <c r="J189" s="136" t="s">
        <v>1684</v>
      </c>
      <c r="K189" s="5" t="str">
        <f t="shared" ref="K189:K249" si="8">CONCATENATE(F189," ",G189," ",H189," ",I189)</f>
        <v>06 0 00 00000</v>
      </c>
      <c r="L189" s="252" t="str">
        <f>VLOOKUP(M189,'ЦСР 2017'!$A$5:$B$485,2,0)</f>
        <v>Муниципальная программа «Обеспечение жильем молодых семей в городе Ставрополе»</v>
      </c>
      <c r="M189" s="5" t="s">
        <v>509</v>
      </c>
      <c r="N189" s="252" t="b">
        <f t="shared" si="7"/>
        <v>1</v>
      </c>
      <c r="O189" s="7"/>
    </row>
    <row r="190" spans="1:15" ht="78.75" customHeight="1">
      <c r="A190" s="25" t="s">
        <v>68</v>
      </c>
      <c r="B190" s="25" t="s">
        <v>15</v>
      </c>
      <c r="C190" s="25" t="s">
        <v>12</v>
      </c>
      <c r="D190" s="25" t="s">
        <v>13</v>
      </c>
      <c r="E190" s="223" t="s">
        <v>512</v>
      </c>
      <c r="F190" s="25" t="s">
        <v>68</v>
      </c>
      <c r="G190" s="25" t="s">
        <v>105</v>
      </c>
      <c r="H190" s="25" t="s">
        <v>12</v>
      </c>
      <c r="I190" s="25" t="s">
        <v>13</v>
      </c>
      <c r="J190" s="223" t="s">
        <v>1685</v>
      </c>
      <c r="K190" s="5" t="str">
        <f t="shared" si="8"/>
        <v>06 Б 00 00000</v>
      </c>
      <c r="L190" s="252" t="str">
        <f>VLOOKUP(M190,'ЦСР 2017'!$A$5:$B$485,2,0)</f>
        <v xml:space="preserve">Расходы в рамках реализации муниципальной программы «Обеспечение жильем молодых семей в городе Ставрополе»  </v>
      </c>
      <c r="M190" s="5" t="s">
        <v>1686</v>
      </c>
      <c r="N190" s="252" t="b">
        <f t="shared" si="7"/>
        <v>1</v>
      </c>
      <c r="O190" s="7"/>
    </row>
    <row r="191" spans="1:15" ht="39">
      <c r="A191" s="159" t="s">
        <v>68</v>
      </c>
      <c r="B191" s="159" t="s">
        <v>15</v>
      </c>
      <c r="C191" s="159" t="s">
        <v>7</v>
      </c>
      <c r="D191" s="159" t="s">
        <v>13</v>
      </c>
      <c r="E191" s="224" t="s">
        <v>1351</v>
      </c>
      <c r="F191" s="159" t="s">
        <v>68</v>
      </c>
      <c r="G191" s="159" t="s">
        <v>105</v>
      </c>
      <c r="H191" s="159" t="s">
        <v>7</v>
      </c>
      <c r="I191" s="159" t="s">
        <v>13</v>
      </c>
      <c r="J191" s="224" t="s">
        <v>1351</v>
      </c>
      <c r="K191" s="5" t="str">
        <f t="shared" si="8"/>
        <v>06 Б 01 00000</v>
      </c>
      <c r="L191" s="252" t="str">
        <f>VLOOKUP(M191,'ЦСР 2017'!$A$5:$B$485,2,0)</f>
        <v>Основное мероприятие «Предоставление молодым семьям социальных выплат»</v>
      </c>
      <c r="M191" s="5" t="s">
        <v>1687</v>
      </c>
      <c r="N191" s="252" t="b">
        <f t="shared" si="7"/>
        <v>1</v>
      </c>
      <c r="O191" s="7"/>
    </row>
    <row r="192" spans="1:15" ht="37.5">
      <c r="A192" s="256" t="s">
        <v>68</v>
      </c>
      <c r="B192" s="256" t="s">
        <v>15</v>
      </c>
      <c r="C192" s="256" t="s">
        <v>7</v>
      </c>
      <c r="D192" s="256" t="s">
        <v>1567</v>
      </c>
      <c r="E192" s="260" t="s">
        <v>1352</v>
      </c>
      <c r="F192" s="256"/>
      <c r="G192" s="256"/>
      <c r="H192" s="256"/>
      <c r="I192" s="256"/>
      <c r="J192" s="29" t="s">
        <v>1837</v>
      </c>
      <c r="K192" s="5" t="str">
        <f t="shared" si="8"/>
        <v xml:space="preserve">   </v>
      </c>
      <c r="L192" s="252" t="e">
        <f>VLOOKUP(M192,'ЦСР 2017'!$A$5:$B$485,2,0)</f>
        <v>#N/A</v>
      </c>
      <c r="M192" s="5" t="s">
        <v>1883</v>
      </c>
      <c r="N192" s="252" t="e">
        <f t="shared" si="7"/>
        <v>#N/A</v>
      </c>
      <c r="O192" s="7"/>
    </row>
    <row r="193" spans="1:15" ht="38.25" thickBot="1">
      <c r="A193" s="256" t="s">
        <v>68</v>
      </c>
      <c r="B193" s="256" t="s">
        <v>15</v>
      </c>
      <c r="C193" s="256" t="s">
        <v>7</v>
      </c>
      <c r="D193" s="256" t="s">
        <v>1568</v>
      </c>
      <c r="E193" s="260" t="s">
        <v>517</v>
      </c>
      <c r="F193" s="73"/>
      <c r="G193" s="73"/>
      <c r="H193" s="73"/>
      <c r="I193" s="73"/>
      <c r="J193" s="29" t="s">
        <v>1837</v>
      </c>
      <c r="K193" s="5" t="str">
        <f t="shared" si="8"/>
        <v xml:space="preserve">   </v>
      </c>
      <c r="L193" s="252" t="e">
        <f>VLOOKUP(M193,'ЦСР 2017'!$A$5:$B$485,2,0)</f>
        <v>#N/A</v>
      </c>
      <c r="M193" s="5" t="s">
        <v>1883</v>
      </c>
      <c r="N193" s="252" t="e">
        <f t="shared" si="7"/>
        <v>#N/A</v>
      </c>
      <c r="O193" s="7"/>
    </row>
    <row r="194" spans="1:15" s="48" customFormat="1" ht="57" thickBot="1">
      <c r="A194" s="256" t="s">
        <v>68</v>
      </c>
      <c r="B194" s="256" t="s">
        <v>15</v>
      </c>
      <c r="C194" s="256" t="s">
        <v>7</v>
      </c>
      <c r="D194" s="256" t="s">
        <v>1569</v>
      </c>
      <c r="E194" s="266" t="s">
        <v>517</v>
      </c>
      <c r="F194" s="256" t="s">
        <v>68</v>
      </c>
      <c r="G194" s="256" t="s">
        <v>105</v>
      </c>
      <c r="H194" s="256" t="s">
        <v>7</v>
      </c>
      <c r="I194" s="256" t="s">
        <v>1569</v>
      </c>
      <c r="J194" s="266" t="s">
        <v>1688</v>
      </c>
      <c r="K194" s="5" t="str">
        <f t="shared" si="8"/>
        <v>06 Б 01 L0200</v>
      </c>
      <c r="L194" s="252" t="str">
        <f>VLOOKUP(M194,'ЦСР 2017'!$A$5:$B$485,2,0)</f>
        <v>Расходы на предоставление молодым семьям социальных выплат на приобретение жилого помещения или создание объекта индивидуального жилищного строительства</v>
      </c>
      <c r="M194" s="5" t="s">
        <v>1689</v>
      </c>
      <c r="N194" s="252" t="b">
        <f t="shared" si="7"/>
        <v>1</v>
      </c>
      <c r="O194" s="7"/>
    </row>
    <row r="195" spans="1:15" s="306" customFormat="1" ht="37.5">
      <c r="A195" s="25" t="s">
        <v>68</v>
      </c>
      <c r="B195" s="25" t="s">
        <v>94</v>
      </c>
      <c r="C195" s="25" t="s">
        <v>12</v>
      </c>
      <c r="D195" s="25" t="s">
        <v>13</v>
      </c>
      <c r="E195" s="232" t="s">
        <v>1356</v>
      </c>
      <c r="F195" s="25"/>
      <c r="G195" s="25"/>
      <c r="H195" s="25"/>
      <c r="I195" s="25"/>
      <c r="J195" s="500" t="s">
        <v>1873</v>
      </c>
      <c r="K195" s="5"/>
      <c r="L195" s="252" t="e">
        <f>VLOOKUP(M195,'ЦСР 2017'!$A$5:$B$485,2,0)</f>
        <v>#N/A</v>
      </c>
      <c r="M195" s="5"/>
      <c r="N195" s="252" t="e">
        <f t="shared" si="7"/>
        <v>#N/A</v>
      </c>
      <c r="O195" s="7"/>
    </row>
    <row r="196" spans="1:15" s="306" customFormat="1" ht="58.5">
      <c r="A196" s="159" t="s">
        <v>68</v>
      </c>
      <c r="B196" s="159" t="s">
        <v>94</v>
      </c>
      <c r="C196" s="159" t="s">
        <v>7</v>
      </c>
      <c r="D196" s="159" t="s">
        <v>13</v>
      </c>
      <c r="E196" s="224" t="s">
        <v>522</v>
      </c>
      <c r="F196" s="159"/>
      <c r="G196" s="159"/>
      <c r="H196" s="159"/>
      <c r="I196" s="159"/>
      <c r="J196" s="501"/>
      <c r="K196" s="5"/>
      <c r="L196" s="252" t="e">
        <f>VLOOKUP(M196,'ЦСР 2017'!$A$5:$B$485,2,0)</f>
        <v>#N/A</v>
      </c>
      <c r="M196" s="5"/>
      <c r="N196" s="252" t="e">
        <f t="shared" si="7"/>
        <v>#N/A</v>
      </c>
      <c r="O196" s="7"/>
    </row>
    <row r="197" spans="1:15" s="306" customFormat="1" ht="56.25">
      <c r="A197" s="30" t="s">
        <v>68</v>
      </c>
      <c r="B197" s="30" t="s">
        <v>94</v>
      </c>
      <c r="C197" s="30" t="s">
        <v>7</v>
      </c>
      <c r="D197" s="30" t="s">
        <v>1570</v>
      </c>
      <c r="E197" s="260" t="s">
        <v>1358</v>
      </c>
      <c r="F197" s="30"/>
      <c r="G197" s="30"/>
      <c r="H197" s="30"/>
      <c r="I197" s="30"/>
      <c r="J197" s="501"/>
      <c r="K197" s="5"/>
      <c r="L197" s="252" t="e">
        <f>VLOOKUP(M197,'ЦСР 2017'!$A$5:$B$485,2,0)</f>
        <v>#N/A</v>
      </c>
      <c r="M197" s="5"/>
      <c r="N197" s="252" t="e">
        <f t="shared" si="7"/>
        <v>#N/A</v>
      </c>
      <c r="O197" s="7"/>
    </row>
    <row r="198" spans="1:15" s="306" customFormat="1" ht="37.5">
      <c r="A198" s="30" t="s">
        <v>68</v>
      </c>
      <c r="B198" s="30" t="s">
        <v>94</v>
      </c>
      <c r="C198" s="30" t="s">
        <v>7</v>
      </c>
      <c r="D198" s="30" t="s">
        <v>1571</v>
      </c>
      <c r="E198" s="260" t="s">
        <v>525</v>
      </c>
      <c r="F198" s="30"/>
      <c r="G198" s="30"/>
      <c r="H198" s="30"/>
      <c r="I198" s="30"/>
      <c r="J198" s="501"/>
      <c r="K198" s="5"/>
      <c r="L198" s="252" t="e">
        <f>VLOOKUP(M198,'ЦСР 2017'!$A$5:$B$485,2,0)</f>
        <v>#N/A</v>
      </c>
      <c r="M198" s="5"/>
      <c r="N198" s="252" t="e">
        <f t="shared" si="7"/>
        <v>#N/A</v>
      </c>
      <c r="O198" s="7"/>
    </row>
    <row r="199" spans="1:15" s="306" customFormat="1" ht="37.5">
      <c r="A199" s="30" t="s">
        <v>68</v>
      </c>
      <c r="B199" s="30" t="s">
        <v>94</v>
      </c>
      <c r="C199" s="30" t="s">
        <v>7</v>
      </c>
      <c r="D199" s="30" t="s">
        <v>1572</v>
      </c>
      <c r="E199" s="260" t="s">
        <v>1362</v>
      </c>
      <c r="F199" s="30"/>
      <c r="G199" s="30"/>
      <c r="H199" s="30"/>
      <c r="I199" s="30"/>
      <c r="J199" s="501"/>
      <c r="K199" s="5"/>
      <c r="L199" s="252" t="e">
        <f>VLOOKUP(M199,'ЦСР 2017'!$A$5:$B$485,2,0)</f>
        <v>#N/A</v>
      </c>
      <c r="M199" s="5"/>
      <c r="N199" s="252" t="e">
        <f t="shared" si="7"/>
        <v>#N/A</v>
      </c>
      <c r="O199" s="7"/>
    </row>
    <row r="200" spans="1:15" s="306" customFormat="1" ht="75">
      <c r="A200" s="30" t="s">
        <v>68</v>
      </c>
      <c r="B200" s="30" t="s">
        <v>94</v>
      </c>
      <c r="C200" s="30" t="s">
        <v>7</v>
      </c>
      <c r="D200" s="30" t="s">
        <v>1573</v>
      </c>
      <c r="E200" s="190" t="s">
        <v>1364</v>
      </c>
      <c r="F200" s="30"/>
      <c r="G200" s="30"/>
      <c r="H200" s="30"/>
      <c r="I200" s="30"/>
      <c r="J200" s="501"/>
      <c r="K200" s="5"/>
      <c r="L200" s="252" t="e">
        <f>VLOOKUP(M200,'ЦСР 2017'!$A$5:$B$485,2,0)</f>
        <v>#N/A</v>
      </c>
      <c r="M200" s="5"/>
      <c r="N200" s="252" t="e">
        <f t="shared" ref="N200:N263" si="9">J200=L200</f>
        <v>#N/A</v>
      </c>
      <c r="O200" s="7"/>
    </row>
    <row r="201" spans="1:15" s="306" customFormat="1" ht="37.5">
      <c r="A201" s="30" t="s">
        <v>68</v>
      </c>
      <c r="B201" s="30" t="s">
        <v>94</v>
      </c>
      <c r="C201" s="30" t="s">
        <v>7</v>
      </c>
      <c r="D201" s="30" t="s">
        <v>1574</v>
      </c>
      <c r="E201" s="260" t="s">
        <v>525</v>
      </c>
      <c r="F201" s="30"/>
      <c r="G201" s="30"/>
      <c r="H201" s="30"/>
      <c r="I201" s="30"/>
      <c r="J201" s="502"/>
      <c r="K201" s="5"/>
      <c r="L201" s="252" t="e">
        <f>VLOOKUP(M201,'ЦСР 2017'!$A$5:$B$485,2,0)</f>
        <v>#N/A</v>
      </c>
      <c r="M201" s="5"/>
      <c r="N201" s="252" t="e">
        <f t="shared" si="9"/>
        <v>#N/A</v>
      </c>
      <c r="O201" s="7"/>
    </row>
    <row r="202" spans="1:15" s="49" customFormat="1" ht="45">
      <c r="A202" s="9" t="s">
        <v>73</v>
      </c>
      <c r="B202" s="9" t="s">
        <v>8</v>
      </c>
      <c r="C202" s="9" t="s">
        <v>12</v>
      </c>
      <c r="D202" s="9" t="s">
        <v>13</v>
      </c>
      <c r="E202" s="136" t="s">
        <v>527</v>
      </c>
      <c r="F202" s="9" t="s">
        <v>73</v>
      </c>
      <c r="G202" s="9" t="s">
        <v>8</v>
      </c>
      <c r="H202" s="9" t="s">
        <v>12</v>
      </c>
      <c r="I202" s="9" t="s">
        <v>13</v>
      </c>
      <c r="J202" s="136" t="s">
        <v>1690</v>
      </c>
      <c r="K202" s="5" t="str">
        <f t="shared" si="8"/>
        <v>07 0 00 00000</v>
      </c>
      <c r="L202" s="252" t="str">
        <f>VLOOKUP(M202,'ЦСР 2017'!$A$5:$B$485,2,0)</f>
        <v>Муниципальная программа «Культура города Ставрополя»</v>
      </c>
      <c r="M202" s="5" t="s">
        <v>528</v>
      </c>
      <c r="N202" s="252" t="b">
        <f t="shared" si="9"/>
        <v>1</v>
      </c>
      <c r="O202" s="7"/>
    </row>
    <row r="203" spans="1:15" s="49" customFormat="1" ht="52.15" customHeight="1">
      <c r="A203" s="25" t="s">
        <v>73</v>
      </c>
      <c r="B203" s="25" t="s">
        <v>15</v>
      </c>
      <c r="C203" s="25" t="s">
        <v>12</v>
      </c>
      <c r="D203" s="25" t="s">
        <v>13</v>
      </c>
      <c r="E203" s="223" t="s">
        <v>530</v>
      </c>
      <c r="F203" s="25" t="s">
        <v>73</v>
      </c>
      <c r="G203" s="25" t="s">
        <v>15</v>
      </c>
      <c r="H203" s="25" t="s">
        <v>12</v>
      </c>
      <c r="I203" s="25" t="s">
        <v>13</v>
      </c>
      <c r="J203" s="223" t="s">
        <v>1691</v>
      </c>
      <c r="K203" s="5" t="str">
        <f t="shared" si="8"/>
        <v>07 1 00 00000</v>
      </c>
      <c r="L203" s="252" t="str">
        <f>VLOOKUP(M203,'ЦСР 2017'!$A$5:$B$485,2,0)</f>
        <v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v>
      </c>
      <c r="M203" s="5" t="s">
        <v>531</v>
      </c>
      <c r="N203" s="252" t="b">
        <f t="shared" si="9"/>
        <v>1</v>
      </c>
      <c r="O203" s="7"/>
    </row>
    <row r="204" spans="1:15" s="49" customFormat="1" ht="97.5">
      <c r="A204" s="159" t="s">
        <v>73</v>
      </c>
      <c r="B204" s="159" t="s">
        <v>15</v>
      </c>
      <c r="C204" s="159" t="s">
        <v>7</v>
      </c>
      <c r="D204" s="159" t="s">
        <v>13</v>
      </c>
      <c r="E204" s="224" t="s">
        <v>1367</v>
      </c>
      <c r="F204" s="159" t="s">
        <v>73</v>
      </c>
      <c r="G204" s="159" t="s">
        <v>15</v>
      </c>
      <c r="H204" s="159" t="s">
        <v>7</v>
      </c>
      <c r="I204" s="159" t="s">
        <v>13</v>
      </c>
      <c r="J204" s="224" t="s">
        <v>1367</v>
      </c>
      <c r="K204" s="5" t="str">
        <f t="shared" si="8"/>
        <v>07 1 01 00000</v>
      </c>
      <c r="L204" s="252" t="str">
        <f>VLOOKUP(M204,'ЦСР 2017'!$A$5:$B$485,2,0)</f>
        <v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v>
      </c>
      <c r="M204" s="5" t="s">
        <v>532</v>
      </c>
      <c r="N204" s="252" t="b">
        <f t="shared" si="9"/>
        <v>1</v>
      </c>
      <c r="O204" s="7"/>
    </row>
    <row r="205" spans="1:15" s="49" customFormat="1" ht="18" customHeight="1">
      <c r="A205" s="256" t="s">
        <v>73</v>
      </c>
      <c r="B205" s="256" t="s">
        <v>15</v>
      </c>
      <c r="C205" s="256" t="s">
        <v>7</v>
      </c>
      <c r="D205" s="256" t="s">
        <v>535</v>
      </c>
      <c r="E205" s="260" t="s">
        <v>534</v>
      </c>
      <c r="F205" s="256" t="s">
        <v>73</v>
      </c>
      <c r="G205" s="256" t="s">
        <v>15</v>
      </c>
      <c r="H205" s="256" t="s">
        <v>7</v>
      </c>
      <c r="I205" s="256" t="s">
        <v>535</v>
      </c>
      <c r="J205" s="260" t="s">
        <v>534</v>
      </c>
      <c r="K205" s="5" t="str">
        <f t="shared" si="8"/>
        <v>07 1 01 20060</v>
      </c>
      <c r="L205" s="252" t="str">
        <f>VLOOKUP(M205,'ЦСР 2017'!$A$5:$B$485,2,0)</f>
        <v>Расходы на проведение культурно-массовых мероприятий в городе Ставрополе</v>
      </c>
      <c r="M205" s="5" t="s">
        <v>536</v>
      </c>
      <c r="N205" s="252" t="b">
        <f t="shared" si="9"/>
        <v>1</v>
      </c>
      <c r="O205" s="7"/>
    </row>
    <row r="206" spans="1:15" s="49" customFormat="1" ht="36" customHeight="1">
      <c r="A206" s="256" t="s">
        <v>73</v>
      </c>
      <c r="B206" s="256" t="s">
        <v>15</v>
      </c>
      <c r="C206" s="256" t="s">
        <v>7</v>
      </c>
      <c r="D206" s="256" t="s">
        <v>537</v>
      </c>
      <c r="E206" s="260" t="s">
        <v>1368</v>
      </c>
      <c r="F206" s="256" t="s">
        <v>73</v>
      </c>
      <c r="G206" s="256" t="s">
        <v>15</v>
      </c>
      <c r="H206" s="256" t="s">
        <v>7</v>
      </c>
      <c r="I206" s="256" t="s">
        <v>537</v>
      </c>
      <c r="J206" s="260" t="s">
        <v>1692</v>
      </c>
      <c r="K206" s="5" t="str">
        <f t="shared" si="8"/>
        <v>07 1 01 21130</v>
      </c>
      <c r="L206" s="252" t="str">
        <f>VLOOKUP(M206,'ЦСР 2017'!$A$5:$B$485,2,0)</f>
        <v>Расходы на размещение информационных баннеров на лайтбоксах на остановочных пунктах в городе Ставрополе</v>
      </c>
      <c r="M206" s="5" t="s">
        <v>538</v>
      </c>
      <c r="N206" s="252" t="b">
        <f t="shared" si="9"/>
        <v>1</v>
      </c>
      <c r="O206" s="7"/>
    </row>
    <row r="207" spans="1:15" s="49" customFormat="1">
      <c r="A207" s="25" t="s">
        <v>73</v>
      </c>
      <c r="B207" s="25" t="s">
        <v>94</v>
      </c>
      <c r="C207" s="25" t="s">
        <v>12</v>
      </c>
      <c r="D207" s="25" t="s">
        <v>13</v>
      </c>
      <c r="E207" s="223" t="s">
        <v>540</v>
      </c>
      <c r="F207" s="25" t="s">
        <v>73</v>
      </c>
      <c r="G207" s="25" t="s">
        <v>94</v>
      </c>
      <c r="H207" s="25" t="s">
        <v>12</v>
      </c>
      <c r="I207" s="25" t="s">
        <v>13</v>
      </c>
      <c r="J207" s="223" t="s">
        <v>540</v>
      </c>
      <c r="K207" s="5" t="str">
        <f t="shared" si="8"/>
        <v>07 2 00 00000</v>
      </c>
      <c r="L207" s="252" t="str">
        <f>VLOOKUP(M207,'ЦСР 2017'!$A$5:$B$485,2,0)</f>
        <v>Подпрограмма «Развитие культуры города Ставрополя»</v>
      </c>
      <c r="M207" s="5" t="s">
        <v>541</v>
      </c>
      <c r="N207" s="252" t="b">
        <f t="shared" si="9"/>
        <v>1</v>
      </c>
      <c r="O207" s="7"/>
    </row>
    <row r="208" spans="1:15" s="49" customFormat="1" ht="58.5">
      <c r="A208" s="159" t="s">
        <v>73</v>
      </c>
      <c r="B208" s="159" t="s">
        <v>94</v>
      </c>
      <c r="C208" s="159" t="s">
        <v>7</v>
      </c>
      <c r="D208" s="159" t="s">
        <v>13</v>
      </c>
      <c r="E208" s="224" t="s">
        <v>1369</v>
      </c>
      <c r="F208" s="159" t="s">
        <v>73</v>
      </c>
      <c r="G208" s="159" t="s">
        <v>94</v>
      </c>
      <c r="H208" s="159" t="s">
        <v>7</v>
      </c>
      <c r="I208" s="159" t="s">
        <v>13</v>
      </c>
      <c r="J208" s="224" t="s">
        <v>1693</v>
      </c>
      <c r="K208" s="5" t="str">
        <f t="shared" si="8"/>
        <v>07 2 01 00000</v>
      </c>
      <c r="L208" s="252" t="str">
        <f>VLOOKUP(M208,'ЦСР 2017'!$A$5:$B$485,2,0)</f>
        <v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v>
      </c>
      <c r="M208" s="5" t="s">
        <v>542</v>
      </c>
      <c r="N208" s="252" t="b">
        <f t="shared" si="9"/>
        <v>1</v>
      </c>
      <c r="O208" s="7"/>
    </row>
    <row r="209" spans="1:15" s="49" customFormat="1" ht="18" customHeight="1">
      <c r="A209" s="256" t="s">
        <v>73</v>
      </c>
      <c r="B209" s="256" t="s">
        <v>94</v>
      </c>
      <c r="C209" s="256" t="s">
        <v>7</v>
      </c>
      <c r="D209" s="30" t="s">
        <v>22</v>
      </c>
      <c r="E209" s="260" t="s">
        <v>34</v>
      </c>
      <c r="F209" s="256" t="s">
        <v>73</v>
      </c>
      <c r="G209" s="256" t="s">
        <v>94</v>
      </c>
      <c r="H209" s="256" t="s">
        <v>7</v>
      </c>
      <c r="I209" s="30" t="s">
        <v>22</v>
      </c>
      <c r="J209" s="260" t="s">
        <v>34</v>
      </c>
      <c r="K209" s="5" t="str">
        <f t="shared" si="8"/>
        <v>07 2 01 11010</v>
      </c>
      <c r="L209" s="252" t="str">
        <f>VLOOKUP(M209,'ЦСР 2017'!$A$5:$B$485,2,0)</f>
        <v>Расходы на обеспечение деятельности (оказание услуг) муниципальных учреждений</v>
      </c>
      <c r="M209" s="5" t="s">
        <v>545</v>
      </c>
      <c r="N209" s="252" t="b">
        <f t="shared" si="9"/>
        <v>1</v>
      </c>
      <c r="O209" s="7"/>
    </row>
    <row r="210" spans="1:15" s="49" customFormat="1" ht="56.25">
      <c r="A210" s="256" t="s">
        <v>73</v>
      </c>
      <c r="B210" s="256" t="s">
        <v>94</v>
      </c>
      <c r="C210" s="256" t="s">
        <v>7</v>
      </c>
      <c r="D210" s="30" t="s">
        <v>1539</v>
      </c>
      <c r="E210" s="190" t="s">
        <v>1238</v>
      </c>
      <c r="F210" s="73"/>
      <c r="G210" s="73"/>
      <c r="H210" s="73"/>
      <c r="I210" s="301"/>
      <c r="J210" s="29" t="s">
        <v>1837</v>
      </c>
      <c r="K210" s="5" t="str">
        <f t="shared" si="8"/>
        <v xml:space="preserve">   </v>
      </c>
      <c r="L210" s="252" t="e">
        <f>VLOOKUP(M210,'ЦСР 2017'!$A$5:$B$485,2,0)</f>
        <v>#N/A</v>
      </c>
      <c r="M210" s="5" t="s">
        <v>1883</v>
      </c>
      <c r="N210" s="252" t="e">
        <f t="shared" si="9"/>
        <v>#N/A</v>
      </c>
      <c r="O210" s="7"/>
    </row>
    <row r="211" spans="1:15" s="49" customFormat="1" ht="37.5">
      <c r="A211" s="256" t="s">
        <v>73</v>
      </c>
      <c r="B211" s="256" t="s">
        <v>94</v>
      </c>
      <c r="C211" s="256" t="s">
        <v>7</v>
      </c>
      <c r="D211" s="30" t="s">
        <v>1536</v>
      </c>
      <c r="E211" s="190" t="s">
        <v>1232</v>
      </c>
      <c r="F211" s="256" t="s">
        <v>73</v>
      </c>
      <c r="G211" s="256" t="s">
        <v>94</v>
      </c>
      <c r="H211" s="256" t="s">
        <v>7</v>
      </c>
      <c r="I211" s="30" t="s">
        <v>1536</v>
      </c>
      <c r="J211" s="190" t="s">
        <v>1610</v>
      </c>
      <c r="K211" s="5" t="str">
        <f t="shared" si="8"/>
        <v>07 2 01 77250</v>
      </c>
      <c r="L211" s="252" t="str">
        <f>VLOOKUP(M211,'ЦСР 2017'!$A$5:$B$485,2,0)</f>
        <v>Расходы на обеспечение выплаты работникам муниципальных учреждений минимального размера оплаты труда</v>
      </c>
      <c r="M211" s="5" t="s">
        <v>1371</v>
      </c>
      <c r="N211" s="252" t="b">
        <f t="shared" si="9"/>
        <v>1</v>
      </c>
      <c r="O211" s="7"/>
    </row>
    <row r="212" spans="1:15" s="49" customFormat="1" ht="56.25">
      <c r="A212" s="256" t="s">
        <v>73</v>
      </c>
      <c r="B212" s="256" t="s">
        <v>94</v>
      </c>
      <c r="C212" s="256" t="s">
        <v>7</v>
      </c>
      <c r="D212" s="30" t="s">
        <v>1540</v>
      </c>
      <c r="E212" s="190" t="s">
        <v>1241</v>
      </c>
      <c r="F212" s="73"/>
      <c r="G212" s="73"/>
      <c r="H212" s="73"/>
      <c r="I212" s="301"/>
      <c r="J212" s="29" t="s">
        <v>1837</v>
      </c>
      <c r="K212" s="5" t="str">
        <f t="shared" si="8"/>
        <v xml:space="preserve">   </v>
      </c>
      <c r="L212" s="252" t="e">
        <f>VLOOKUP(M212,'ЦСР 2017'!$A$5:$B$485,2,0)</f>
        <v>#N/A</v>
      </c>
      <c r="M212" s="5" t="s">
        <v>1883</v>
      </c>
      <c r="N212" s="252" t="e">
        <f t="shared" si="9"/>
        <v>#N/A</v>
      </c>
      <c r="O212" s="7"/>
    </row>
    <row r="213" spans="1:15" s="49" customFormat="1" ht="39">
      <c r="A213" s="159" t="s">
        <v>73</v>
      </c>
      <c r="B213" s="159" t="s">
        <v>94</v>
      </c>
      <c r="C213" s="159" t="s">
        <v>37</v>
      </c>
      <c r="D213" s="159" t="s">
        <v>13</v>
      </c>
      <c r="E213" s="224" t="s">
        <v>1373</v>
      </c>
      <c r="F213" s="159" t="s">
        <v>73</v>
      </c>
      <c r="G213" s="159" t="s">
        <v>94</v>
      </c>
      <c r="H213" s="159" t="s">
        <v>37</v>
      </c>
      <c r="I213" s="159" t="s">
        <v>13</v>
      </c>
      <c r="J213" s="224" t="s">
        <v>1373</v>
      </c>
      <c r="K213" s="5" t="str">
        <f t="shared" si="8"/>
        <v>07 2 02 00000</v>
      </c>
      <c r="L213" s="252" t="str">
        <f>VLOOKUP(M213,'ЦСР 2017'!$A$5:$B$485,2,0)</f>
        <v>Основное мероприятие «Обеспечение деятельности муниципальных учреждений  культурно-досугового типа»</v>
      </c>
      <c r="M213" s="5" t="s">
        <v>546</v>
      </c>
      <c r="N213" s="252" t="b">
        <f t="shared" si="9"/>
        <v>1</v>
      </c>
      <c r="O213" s="7"/>
    </row>
    <row r="214" spans="1:15" s="49" customFormat="1" ht="36" customHeight="1">
      <c r="A214" s="256" t="s">
        <v>73</v>
      </c>
      <c r="B214" s="256" t="s">
        <v>94</v>
      </c>
      <c r="C214" s="256" t="s">
        <v>37</v>
      </c>
      <c r="D214" s="30" t="s">
        <v>22</v>
      </c>
      <c r="E214" s="260" t="s">
        <v>34</v>
      </c>
      <c r="F214" s="256" t="s">
        <v>73</v>
      </c>
      <c r="G214" s="256" t="s">
        <v>94</v>
      </c>
      <c r="H214" s="256" t="s">
        <v>37</v>
      </c>
      <c r="I214" s="30" t="s">
        <v>22</v>
      </c>
      <c r="J214" s="260" t="s">
        <v>34</v>
      </c>
      <c r="K214" s="5" t="str">
        <f t="shared" si="8"/>
        <v>07 2 02 11010</v>
      </c>
      <c r="L214" s="252" t="str">
        <f>VLOOKUP(M214,'ЦСР 2017'!$A$5:$B$485,2,0)</f>
        <v>Расходы на обеспечение деятельности (оказание услуг) муниципальных учреждений</v>
      </c>
      <c r="M214" s="5" t="s">
        <v>550</v>
      </c>
      <c r="N214" s="252" t="b">
        <f t="shared" si="9"/>
        <v>1</v>
      </c>
      <c r="O214" s="7"/>
    </row>
    <row r="215" spans="1:15" s="49" customFormat="1" ht="39">
      <c r="A215" s="159" t="s">
        <v>73</v>
      </c>
      <c r="B215" s="159" t="s">
        <v>94</v>
      </c>
      <c r="C215" s="159" t="s">
        <v>48</v>
      </c>
      <c r="D215" s="159" t="s">
        <v>13</v>
      </c>
      <c r="E215" s="224" t="s">
        <v>1374</v>
      </c>
      <c r="F215" s="159" t="s">
        <v>73</v>
      </c>
      <c r="G215" s="159" t="s">
        <v>94</v>
      </c>
      <c r="H215" s="159" t="s">
        <v>48</v>
      </c>
      <c r="I215" s="159" t="s">
        <v>13</v>
      </c>
      <c r="J215" s="224" t="s">
        <v>1374</v>
      </c>
      <c r="K215" s="5" t="str">
        <f t="shared" si="8"/>
        <v>07 2 03 00000</v>
      </c>
      <c r="L215" s="252" t="str">
        <f>VLOOKUP(M215,'ЦСР 2017'!$A$5:$B$485,2,0)</f>
        <v>Основное мероприятие «Обеспечение деятельности муниципальных учреждений, осуществляющих музейное дело»</v>
      </c>
      <c r="M215" s="5" t="s">
        <v>551</v>
      </c>
      <c r="N215" s="252" t="b">
        <f t="shared" si="9"/>
        <v>1</v>
      </c>
      <c r="O215" s="7"/>
    </row>
    <row r="216" spans="1:15" s="49" customFormat="1" ht="18" customHeight="1">
      <c r="A216" s="256" t="s">
        <v>73</v>
      </c>
      <c r="B216" s="256" t="s">
        <v>94</v>
      </c>
      <c r="C216" s="256" t="s">
        <v>48</v>
      </c>
      <c r="D216" s="30" t="s">
        <v>22</v>
      </c>
      <c r="E216" s="260" t="s">
        <v>34</v>
      </c>
      <c r="F216" s="256" t="s">
        <v>73</v>
      </c>
      <c r="G216" s="256" t="s">
        <v>94</v>
      </c>
      <c r="H216" s="256" t="s">
        <v>48</v>
      </c>
      <c r="I216" s="30" t="s">
        <v>22</v>
      </c>
      <c r="J216" s="260" t="s">
        <v>34</v>
      </c>
      <c r="K216" s="5" t="str">
        <f t="shared" si="8"/>
        <v>07 2 03 11010</v>
      </c>
      <c r="L216" s="252" t="str">
        <f>VLOOKUP(M216,'ЦСР 2017'!$A$5:$B$485,2,0)</f>
        <v>Расходы на обеспечение деятельности (оказание услуг) муниципальных учреждений</v>
      </c>
      <c r="M216" s="5" t="s">
        <v>555</v>
      </c>
      <c r="N216" s="252" t="b">
        <f t="shared" si="9"/>
        <v>1</v>
      </c>
      <c r="O216" s="7"/>
    </row>
    <row r="217" spans="1:15" s="49" customFormat="1" ht="39">
      <c r="A217" s="159" t="s">
        <v>73</v>
      </c>
      <c r="B217" s="159" t="s">
        <v>94</v>
      </c>
      <c r="C217" s="159" t="s">
        <v>53</v>
      </c>
      <c r="D217" s="159" t="s">
        <v>13</v>
      </c>
      <c r="E217" s="224" t="s">
        <v>1375</v>
      </c>
      <c r="F217" s="159" t="s">
        <v>73</v>
      </c>
      <c r="G217" s="159" t="s">
        <v>94</v>
      </c>
      <c r="H217" s="159" t="s">
        <v>53</v>
      </c>
      <c r="I217" s="159" t="s">
        <v>13</v>
      </c>
      <c r="J217" s="224" t="s">
        <v>1375</v>
      </c>
      <c r="K217" s="5" t="str">
        <f t="shared" si="8"/>
        <v>07 2 04 00000</v>
      </c>
      <c r="L217" s="252" t="str">
        <f>VLOOKUP(M217,'ЦСР 2017'!$A$5:$B$485,2,0)</f>
        <v>Основное мероприятие «Обеспечение деятельности муниципальных учреждений, осуществляющих библиотечное обслуживание»</v>
      </c>
      <c r="M217" s="5" t="s">
        <v>556</v>
      </c>
      <c r="N217" s="252" t="b">
        <f t="shared" si="9"/>
        <v>1</v>
      </c>
      <c r="O217" s="7"/>
    </row>
    <row r="218" spans="1:15" s="49" customFormat="1" ht="18" customHeight="1">
      <c r="A218" s="256" t="s">
        <v>73</v>
      </c>
      <c r="B218" s="256" t="s">
        <v>94</v>
      </c>
      <c r="C218" s="256" t="s">
        <v>53</v>
      </c>
      <c r="D218" s="30" t="s">
        <v>22</v>
      </c>
      <c r="E218" s="260" t="s">
        <v>34</v>
      </c>
      <c r="F218" s="256" t="s">
        <v>73</v>
      </c>
      <c r="G218" s="256" t="s">
        <v>94</v>
      </c>
      <c r="H218" s="256" t="s">
        <v>53</v>
      </c>
      <c r="I218" s="30" t="s">
        <v>22</v>
      </c>
      <c r="J218" s="260" t="s">
        <v>34</v>
      </c>
      <c r="K218" s="5" t="str">
        <f t="shared" si="8"/>
        <v>07 2 04 11010</v>
      </c>
      <c r="L218" s="252" t="str">
        <f>VLOOKUP(M218,'ЦСР 2017'!$A$5:$B$485,2,0)</f>
        <v>Расходы на обеспечение деятельности (оказание услуг) муниципальных учреждений</v>
      </c>
      <c r="M218" s="5" t="s">
        <v>560</v>
      </c>
      <c r="N218" s="252" t="b">
        <f t="shared" si="9"/>
        <v>1</v>
      </c>
      <c r="O218" s="7"/>
    </row>
    <row r="219" spans="1:15" s="49" customFormat="1" ht="37.5">
      <c r="A219" s="256" t="s">
        <v>73</v>
      </c>
      <c r="B219" s="256" t="s">
        <v>94</v>
      </c>
      <c r="C219" s="256" t="s">
        <v>53</v>
      </c>
      <c r="D219" s="30" t="s">
        <v>1575</v>
      </c>
      <c r="E219" s="260" t="s">
        <v>1376</v>
      </c>
      <c r="F219" s="73"/>
      <c r="G219" s="73"/>
      <c r="H219" s="73"/>
      <c r="I219" s="301"/>
      <c r="J219" s="29" t="s">
        <v>1837</v>
      </c>
      <c r="K219" s="5" t="str">
        <f t="shared" si="8"/>
        <v xml:space="preserve">   </v>
      </c>
      <c r="L219" s="252" t="e">
        <f>VLOOKUP(M219,'ЦСР 2017'!$A$5:$B$485,2,0)</f>
        <v>#N/A</v>
      </c>
      <c r="M219" s="5" t="s">
        <v>1883</v>
      </c>
      <c r="N219" s="252" t="e">
        <f t="shared" si="9"/>
        <v>#N/A</v>
      </c>
      <c r="O219" s="7"/>
    </row>
    <row r="220" spans="1:15" s="49" customFormat="1" ht="37.5">
      <c r="A220" s="256" t="s">
        <v>73</v>
      </c>
      <c r="B220" s="256" t="s">
        <v>94</v>
      </c>
      <c r="C220" s="256" t="s">
        <v>53</v>
      </c>
      <c r="D220" s="30" t="s">
        <v>1576</v>
      </c>
      <c r="E220" s="260" t="s">
        <v>1378</v>
      </c>
      <c r="F220" s="73"/>
      <c r="G220" s="73"/>
      <c r="H220" s="73"/>
      <c r="I220" s="301"/>
      <c r="J220" s="29" t="s">
        <v>1837</v>
      </c>
      <c r="K220" s="5" t="str">
        <f t="shared" si="8"/>
        <v xml:space="preserve">   </v>
      </c>
      <c r="L220" s="252" t="e">
        <f>VLOOKUP(M220,'ЦСР 2017'!$A$5:$B$485,2,0)</f>
        <v>#N/A</v>
      </c>
      <c r="M220" s="5" t="s">
        <v>1883</v>
      </c>
      <c r="N220" s="252" t="e">
        <f t="shared" si="9"/>
        <v>#N/A</v>
      </c>
      <c r="O220" s="7"/>
    </row>
    <row r="221" spans="1:15" s="49" customFormat="1" ht="37.5">
      <c r="A221" s="256" t="s">
        <v>73</v>
      </c>
      <c r="B221" s="256" t="s">
        <v>94</v>
      </c>
      <c r="C221" s="256" t="s">
        <v>53</v>
      </c>
      <c r="D221" s="30" t="s">
        <v>22</v>
      </c>
      <c r="E221" s="260" t="s">
        <v>34</v>
      </c>
      <c r="F221" s="256" t="s">
        <v>73</v>
      </c>
      <c r="G221" s="256" t="s">
        <v>94</v>
      </c>
      <c r="H221" s="256" t="s">
        <v>53</v>
      </c>
      <c r="I221" s="30" t="s">
        <v>1862</v>
      </c>
      <c r="J221" s="260" t="s">
        <v>1694</v>
      </c>
      <c r="K221" s="5" t="str">
        <f t="shared" si="8"/>
        <v>07 2 04 L5194</v>
      </c>
      <c r="L221" s="252" t="str">
        <f>VLOOKUP(M221,'ЦСР 2017'!$A$5:$B$485,2,0)</f>
        <v>Расходы на комплектование книжных фондов библиотек муниципальных образований за счет средств местного бюджета</v>
      </c>
      <c r="M221" s="5" t="s">
        <v>1695</v>
      </c>
      <c r="N221" s="252" t="b">
        <f t="shared" si="9"/>
        <v>1</v>
      </c>
      <c r="O221" s="7"/>
    </row>
    <row r="222" spans="1:15" s="49" customFormat="1" ht="60.6" customHeight="1">
      <c r="A222" s="159" t="s">
        <v>73</v>
      </c>
      <c r="B222" s="159" t="s">
        <v>94</v>
      </c>
      <c r="C222" s="159" t="s">
        <v>62</v>
      </c>
      <c r="D222" s="159" t="s">
        <v>13</v>
      </c>
      <c r="E222" s="224" t="s">
        <v>1380</v>
      </c>
      <c r="F222" s="159" t="s">
        <v>73</v>
      </c>
      <c r="G222" s="159" t="s">
        <v>94</v>
      </c>
      <c r="H222" s="159" t="s">
        <v>62</v>
      </c>
      <c r="I222" s="159" t="s">
        <v>13</v>
      </c>
      <c r="J222" s="224" t="s">
        <v>1380</v>
      </c>
      <c r="K222" s="5" t="str">
        <f t="shared" si="8"/>
        <v>07 2 05 00000</v>
      </c>
      <c r="L222" s="252" t="str">
        <f>VLOOKUP(M222,'ЦСР 2017'!$A$5:$B$485,2,0)</f>
        <v>Основное мероприятие «Обеспечение деятельности муниципальных учреждений, осуществляющих театрально-концертную деятельность»</v>
      </c>
      <c r="M222" s="5" t="s">
        <v>561</v>
      </c>
      <c r="N222" s="252" t="b">
        <f t="shared" si="9"/>
        <v>1</v>
      </c>
      <c r="O222" s="7"/>
    </row>
    <row r="223" spans="1:15" s="49" customFormat="1" ht="36" customHeight="1">
      <c r="A223" s="256" t="s">
        <v>73</v>
      </c>
      <c r="B223" s="256" t="s">
        <v>94</v>
      </c>
      <c r="C223" s="256" t="s">
        <v>62</v>
      </c>
      <c r="D223" s="30" t="s">
        <v>22</v>
      </c>
      <c r="E223" s="260" t="s">
        <v>34</v>
      </c>
      <c r="F223" s="256" t="s">
        <v>73</v>
      </c>
      <c r="G223" s="256" t="s">
        <v>94</v>
      </c>
      <c r="H223" s="256" t="s">
        <v>62</v>
      </c>
      <c r="I223" s="30" t="s">
        <v>22</v>
      </c>
      <c r="J223" s="260" t="s">
        <v>34</v>
      </c>
      <c r="K223" s="5" t="str">
        <f t="shared" si="8"/>
        <v>07 2 05 11010</v>
      </c>
      <c r="L223" s="252" t="str">
        <f>VLOOKUP(M223,'ЦСР 2017'!$A$5:$B$485,2,0)</f>
        <v>Расходы на обеспечение деятельности (оказание услуг) муниципальных учреждений</v>
      </c>
      <c r="M223" s="5" t="s">
        <v>565</v>
      </c>
      <c r="N223" s="252" t="b">
        <f t="shared" si="9"/>
        <v>1</v>
      </c>
      <c r="O223" s="7"/>
    </row>
    <row r="224" spans="1:15" s="49" customFormat="1" ht="58.5">
      <c r="A224" s="159" t="s">
        <v>73</v>
      </c>
      <c r="B224" s="159" t="s">
        <v>94</v>
      </c>
      <c r="C224" s="159" t="s">
        <v>68</v>
      </c>
      <c r="D224" s="159" t="s">
        <v>13</v>
      </c>
      <c r="E224" s="224" t="s">
        <v>1381</v>
      </c>
      <c r="F224" s="159" t="s">
        <v>73</v>
      </c>
      <c r="G224" s="159" t="s">
        <v>94</v>
      </c>
      <c r="H224" s="159" t="s">
        <v>68</v>
      </c>
      <c r="I224" s="159" t="s">
        <v>13</v>
      </c>
      <c r="J224" s="224" t="s">
        <v>1381</v>
      </c>
      <c r="K224" s="5" t="str">
        <f t="shared" si="8"/>
        <v>07 2 06 00000</v>
      </c>
      <c r="L224" s="252" t="str">
        <f>VLOOKUP(M224,'ЦСР 2017'!$A$5:$B$485,2,0)</f>
        <v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v>
      </c>
      <c r="M224" s="5" t="s">
        <v>566</v>
      </c>
      <c r="N224" s="252" t="b">
        <f t="shared" si="9"/>
        <v>1</v>
      </c>
      <c r="O224" s="7"/>
    </row>
    <row r="225" spans="1:15" s="49" customFormat="1" ht="36" customHeight="1">
      <c r="A225" s="256" t="s">
        <v>73</v>
      </c>
      <c r="B225" s="256" t="s">
        <v>94</v>
      </c>
      <c r="C225" s="256" t="s">
        <v>68</v>
      </c>
      <c r="D225" s="256" t="s">
        <v>570</v>
      </c>
      <c r="E225" s="260" t="s">
        <v>569</v>
      </c>
      <c r="F225" s="256" t="s">
        <v>73</v>
      </c>
      <c r="G225" s="256" t="s">
        <v>94</v>
      </c>
      <c r="H225" s="256" t="s">
        <v>68</v>
      </c>
      <c r="I225" s="256" t="s">
        <v>570</v>
      </c>
      <c r="J225" s="260" t="s">
        <v>569</v>
      </c>
      <c r="K225" s="5" t="str">
        <f t="shared" si="8"/>
        <v>07 2 06 20400</v>
      </c>
      <c r="L225" s="252" t="str">
        <f>VLOOKUP(M225,'ЦСР 2017'!$A$5:$B$485,2,0)</f>
        <v>Расходы на реализацию мероприятий, направленных на сохранение историко-культурного наследия города Ставрополя</v>
      </c>
      <c r="M225" s="5" t="s">
        <v>571</v>
      </c>
      <c r="N225" s="252" t="b">
        <f t="shared" si="9"/>
        <v>1</v>
      </c>
      <c r="O225" s="7"/>
    </row>
    <row r="226" spans="1:15" s="49" customFormat="1" ht="117">
      <c r="A226" s="159" t="s">
        <v>73</v>
      </c>
      <c r="B226" s="159" t="s">
        <v>94</v>
      </c>
      <c r="C226" s="159" t="s">
        <v>93</v>
      </c>
      <c r="D226" s="159" t="s">
        <v>13</v>
      </c>
      <c r="E226" s="224" t="s">
        <v>1383</v>
      </c>
      <c r="F226" s="159" t="s">
        <v>73</v>
      </c>
      <c r="G226" s="159" t="s">
        <v>94</v>
      </c>
      <c r="H226" s="159" t="s">
        <v>93</v>
      </c>
      <c r="I226" s="159" t="s">
        <v>13</v>
      </c>
      <c r="J226" s="224" t="s">
        <v>1696</v>
      </c>
      <c r="K226" s="5" t="str">
        <f t="shared" si="8"/>
        <v>07 2 08 00000</v>
      </c>
      <c r="L226" s="252" t="str">
        <f>VLOOKUP(M226,'ЦСР 2017'!$A$5:$B$485,2,0)</f>
        <v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v>
      </c>
      <c r="M226" s="5" t="s">
        <v>577</v>
      </c>
      <c r="N226" s="252" t="b">
        <f t="shared" si="9"/>
        <v>1</v>
      </c>
      <c r="O226" s="7"/>
    </row>
    <row r="227" spans="1:15" s="49" customFormat="1" ht="90" customHeight="1">
      <c r="A227" s="256" t="s">
        <v>73</v>
      </c>
      <c r="B227" s="256" t="s">
        <v>94</v>
      </c>
      <c r="C227" s="256" t="s">
        <v>93</v>
      </c>
      <c r="D227" s="256" t="s">
        <v>578</v>
      </c>
      <c r="E227" s="260" t="s">
        <v>1384</v>
      </c>
      <c r="F227" s="256" t="s">
        <v>73</v>
      </c>
      <c r="G227" s="256" t="s">
        <v>94</v>
      </c>
      <c r="H227" s="256" t="s">
        <v>93</v>
      </c>
      <c r="I227" s="256" t="s">
        <v>578</v>
      </c>
      <c r="J227" s="260" t="s">
        <v>1697</v>
      </c>
      <c r="K227" s="5" t="str">
        <f t="shared" si="8"/>
        <v>07 2 08 21230</v>
      </c>
      <c r="L227" s="252" t="str">
        <f>VLOOKUP(M227,'ЦСР 2017'!$A$5:$B$485,2,0)</f>
        <v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v>
      </c>
      <c r="M227" s="5" t="s">
        <v>579</v>
      </c>
      <c r="N227" s="252" t="b">
        <f t="shared" si="9"/>
        <v>1</v>
      </c>
      <c r="O227" s="7"/>
    </row>
    <row r="228" spans="1:15" s="49" customFormat="1" ht="39">
      <c r="A228" s="159" t="s">
        <v>73</v>
      </c>
      <c r="B228" s="159" t="s">
        <v>94</v>
      </c>
      <c r="C228" s="159" t="s">
        <v>580</v>
      </c>
      <c r="D228" s="159" t="s">
        <v>13</v>
      </c>
      <c r="E228" s="224" t="s">
        <v>1385</v>
      </c>
      <c r="F228" s="159" t="s">
        <v>73</v>
      </c>
      <c r="G228" s="159" t="s">
        <v>94</v>
      </c>
      <c r="H228" s="159" t="s">
        <v>580</v>
      </c>
      <c r="I228" s="159" t="s">
        <v>13</v>
      </c>
      <c r="J228" s="224" t="s">
        <v>1698</v>
      </c>
      <c r="K228" s="5" t="str">
        <f t="shared" si="8"/>
        <v>07 2 09 00000</v>
      </c>
      <c r="L228" s="252" t="str">
        <f>VLOOKUP(M228,'ЦСР 2017'!$A$5:$B$485,2,0)</f>
        <v>Основное мероприятие «Модернизация материально-технической базы муниципальных учреждений отрасли «Культура» города Ставрополя»</v>
      </c>
      <c r="M228" s="5" t="s">
        <v>581</v>
      </c>
      <c r="N228" s="252" t="b">
        <f t="shared" si="9"/>
        <v>1</v>
      </c>
      <c r="O228" s="7"/>
    </row>
    <row r="229" spans="1:15" s="49" customFormat="1" ht="36" customHeight="1">
      <c r="A229" s="256" t="s">
        <v>73</v>
      </c>
      <c r="B229" s="256" t="s">
        <v>94</v>
      </c>
      <c r="C229" s="256" t="s">
        <v>580</v>
      </c>
      <c r="D229" s="256" t="s">
        <v>1577</v>
      </c>
      <c r="E229" s="260" t="s">
        <v>1386</v>
      </c>
      <c r="F229" s="256" t="s">
        <v>73</v>
      </c>
      <c r="G229" s="256" t="s">
        <v>94</v>
      </c>
      <c r="H229" s="256" t="s">
        <v>580</v>
      </c>
      <c r="I229" s="256" t="s">
        <v>1577</v>
      </c>
      <c r="J229" s="260" t="s">
        <v>1699</v>
      </c>
      <c r="K229" s="5" t="str">
        <f t="shared" si="8"/>
        <v>07 2 09 21280</v>
      </c>
      <c r="L229" s="252" t="str">
        <f>VLOOKUP(M229,'ЦСР 2017'!$A$5:$B$485,2,0)</f>
        <v>Расходы на модернизацию материально-технической базы муниципальных учреждений отрасли «Культура» города Ставрополя</v>
      </c>
      <c r="M229" s="5" t="s">
        <v>1387</v>
      </c>
      <c r="N229" s="252" t="b">
        <f t="shared" si="9"/>
        <v>1</v>
      </c>
      <c r="O229" s="7"/>
    </row>
    <row r="230" spans="1:15" s="49" customFormat="1" ht="97.5">
      <c r="A230" s="159" t="s">
        <v>73</v>
      </c>
      <c r="B230" s="159" t="s">
        <v>94</v>
      </c>
      <c r="C230" s="159" t="s">
        <v>652</v>
      </c>
      <c r="D230" s="159" t="s">
        <v>13</v>
      </c>
      <c r="E230" s="224" t="s">
        <v>1388</v>
      </c>
      <c r="F230" s="303"/>
      <c r="G230" s="303"/>
      <c r="H230" s="303"/>
      <c r="I230" s="303"/>
      <c r="J230" s="224"/>
      <c r="K230" s="5" t="str">
        <f t="shared" si="8"/>
        <v xml:space="preserve">   </v>
      </c>
      <c r="L230" s="252" t="e">
        <f>VLOOKUP(M230,'ЦСР 2017'!$A$5:$B$485,2,0)</f>
        <v>#N/A</v>
      </c>
      <c r="M230" s="5" t="s">
        <v>1883</v>
      </c>
      <c r="N230" s="252" t="e">
        <f t="shared" si="9"/>
        <v>#N/A</v>
      </c>
      <c r="O230" s="7"/>
    </row>
    <row r="231" spans="1:15" s="49" customFormat="1" ht="72" customHeight="1">
      <c r="A231" s="256" t="s">
        <v>73</v>
      </c>
      <c r="B231" s="256" t="s">
        <v>94</v>
      </c>
      <c r="C231" s="256" t="s">
        <v>652</v>
      </c>
      <c r="D231" s="256" t="s">
        <v>1578</v>
      </c>
      <c r="E231" s="190" t="s">
        <v>1390</v>
      </c>
      <c r="F231" s="73"/>
      <c r="G231" s="73"/>
      <c r="H231" s="73"/>
      <c r="I231" s="73"/>
      <c r="J231" s="29" t="s">
        <v>1837</v>
      </c>
      <c r="K231" s="5" t="str">
        <f t="shared" si="8"/>
        <v xml:space="preserve">   </v>
      </c>
      <c r="L231" s="252" t="e">
        <f>VLOOKUP(M231,'ЦСР 2017'!$A$5:$B$485,2,0)</f>
        <v>#N/A</v>
      </c>
      <c r="M231" s="5" t="s">
        <v>1883</v>
      </c>
      <c r="N231" s="252" t="e">
        <f t="shared" si="9"/>
        <v>#N/A</v>
      </c>
      <c r="O231" s="7"/>
    </row>
    <row r="232" spans="1:15" s="49" customFormat="1" ht="36" customHeight="1">
      <c r="A232" s="256" t="s">
        <v>73</v>
      </c>
      <c r="B232" s="256" t="s">
        <v>94</v>
      </c>
      <c r="C232" s="256" t="s">
        <v>652</v>
      </c>
      <c r="D232" s="256" t="s">
        <v>1579</v>
      </c>
      <c r="E232" s="190" t="s">
        <v>1392</v>
      </c>
      <c r="F232" s="73"/>
      <c r="G232" s="73"/>
      <c r="H232" s="73"/>
      <c r="I232" s="73"/>
      <c r="J232" s="29" t="s">
        <v>1837</v>
      </c>
      <c r="K232" s="5" t="str">
        <f t="shared" si="8"/>
        <v xml:space="preserve">   </v>
      </c>
      <c r="L232" s="252" t="e">
        <f>VLOOKUP(M232,'ЦСР 2017'!$A$5:$B$485,2,0)</f>
        <v>#N/A</v>
      </c>
      <c r="M232" s="5" t="s">
        <v>1883</v>
      </c>
      <c r="N232" s="252" t="e">
        <f t="shared" si="9"/>
        <v>#N/A</v>
      </c>
      <c r="O232" s="7"/>
    </row>
    <row r="233" spans="1:15" s="49" customFormat="1" ht="58.5">
      <c r="A233" s="159" t="s">
        <v>73</v>
      </c>
      <c r="B233" s="159" t="s">
        <v>94</v>
      </c>
      <c r="C233" s="159" t="s">
        <v>674</v>
      </c>
      <c r="D233" s="159" t="s">
        <v>13</v>
      </c>
      <c r="E233" s="224" t="s">
        <v>1580</v>
      </c>
      <c r="F233" s="159" t="s">
        <v>73</v>
      </c>
      <c r="G233" s="159" t="s">
        <v>94</v>
      </c>
      <c r="H233" s="159" t="s">
        <v>674</v>
      </c>
      <c r="I233" s="159" t="s">
        <v>13</v>
      </c>
      <c r="J233" s="224" t="s">
        <v>1580</v>
      </c>
      <c r="K233" s="5" t="str">
        <f t="shared" si="8"/>
        <v>07 2 11 00000</v>
      </c>
      <c r="L233" s="252" t="str">
        <f>VLOOKUP(M233,'ЦСР 2017'!$A$5:$B$485,2,0)</f>
        <v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v>
      </c>
      <c r="M233" s="5" t="s">
        <v>1700</v>
      </c>
      <c r="N233" s="252" t="b">
        <f t="shared" si="9"/>
        <v>1</v>
      </c>
      <c r="O233" s="7"/>
    </row>
    <row r="234" spans="1:15" s="49" customFormat="1" ht="54" customHeight="1">
      <c r="A234" s="256" t="s">
        <v>73</v>
      </c>
      <c r="B234" s="256" t="s">
        <v>94</v>
      </c>
      <c r="C234" s="256" t="s">
        <v>674</v>
      </c>
      <c r="D234" s="256" t="s">
        <v>1581</v>
      </c>
      <c r="E234" s="190" t="s">
        <v>1394</v>
      </c>
      <c r="F234" s="256" t="s">
        <v>73</v>
      </c>
      <c r="G234" s="256" t="s">
        <v>94</v>
      </c>
      <c r="H234" s="256" t="s">
        <v>674</v>
      </c>
      <c r="I234" s="256" t="s">
        <v>1581</v>
      </c>
      <c r="J234" s="190" t="s">
        <v>1394</v>
      </c>
      <c r="K234" s="5" t="str">
        <f t="shared" si="8"/>
        <v>07 2 11 60160</v>
      </c>
      <c r="L234" s="252" t="str">
        <f>VLOOKUP(M234,'ЦСР 2017'!$A$5:$B$485,2,0)</f>
        <v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v>
      </c>
      <c r="M234" s="5" t="s">
        <v>1395</v>
      </c>
      <c r="N234" s="252" t="b">
        <f t="shared" si="9"/>
        <v>1</v>
      </c>
      <c r="O234" s="7"/>
    </row>
    <row r="235" spans="1:15" s="49" customFormat="1" ht="58.5">
      <c r="A235" s="159"/>
      <c r="B235" s="159"/>
      <c r="C235" s="159"/>
      <c r="D235" s="159"/>
      <c r="E235" s="224"/>
      <c r="F235" s="159" t="s">
        <v>73</v>
      </c>
      <c r="G235" s="159" t="s">
        <v>94</v>
      </c>
      <c r="H235" s="159" t="s">
        <v>703</v>
      </c>
      <c r="I235" s="159" t="s">
        <v>13</v>
      </c>
      <c r="J235" s="224" t="s">
        <v>1701</v>
      </c>
      <c r="K235" s="5" t="str">
        <f t="shared" si="8"/>
        <v>07 2 12 00000</v>
      </c>
      <c r="L235" s="252" t="str">
        <f>VLOOKUP(M235,'ЦСР 2017'!$A$5:$B$485,2,0)</f>
        <v>Основное мероприятие «Проведение работ по капитальному ремонту зданий и сооружений в муниципальных бюджетных (автономных) учреждениях отрасли «Культура» города Ставрополя»</v>
      </c>
      <c r="M235" s="5" t="s">
        <v>1702</v>
      </c>
      <c r="N235" s="252" t="b">
        <f t="shared" si="9"/>
        <v>1</v>
      </c>
      <c r="O235" s="7"/>
    </row>
    <row r="236" spans="1:15" s="49" customFormat="1" ht="54" customHeight="1">
      <c r="A236" s="256"/>
      <c r="B236" s="256"/>
      <c r="C236" s="256"/>
      <c r="D236" s="256"/>
      <c r="E236" s="29" t="s">
        <v>1554</v>
      </c>
      <c r="F236" s="256" t="s">
        <v>73</v>
      </c>
      <c r="G236" s="256" t="s">
        <v>94</v>
      </c>
      <c r="H236" s="256" t="s">
        <v>703</v>
      </c>
      <c r="I236" s="256" t="s">
        <v>1863</v>
      </c>
      <c r="J236" s="190" t="s">
        <v>1703</v>
      </c>
      <c r="K236" s="5" t="str">
        <f t="shared" si="8"/>
        <v>07 2 12 21260</v>
      </c>
      <c r="L236" s="252" t="str">
        <f>VLOOKUP(M236,'ЦСР 2017'!$A$5:$B$485,2,0)</f>
        <v>Расходы на проведение ремонтных работ внутренних помещений здания муниципального автономного учреждения дополнительного образования «Детская школа искусств № 5» города Ставрополя по адресу: город Ставрополь, улица Доваторцев, 44/1 (в том числе изготовление проектно-сметной документации, технический надзор)</v>
      </c>
      <c r="M236" s="5" t="s">
        <v>1704</v>
      </c>
      <c r="N236" s="252" t="b">
        <f t="shared" si="9"/>
        <v>1</v>
      </c>
      <c r="O236" s="7"/>
    </row>
    <row r="237" spans="1:15" s="49" customFormat="1" ht="54" customHeight="1">
      <c r="A237" s="256"/>
      <c r="B237" s="256"/>
      <c r="C237" s="256"/>
      <c r="D237" s="256"/>
      <c r="E237" s="29" t="s">
        <v>1554</v>
      </c>
      <c r="F237" s="256" t="s">
        <v>73</v>
      </c>
      <c r="G237" s="256" t="s">
        <v>94</v>
      </c>
      <c r="H237" s="256" t="s">
        <v>703</v>
      </c>
      <c r="I237" s="256" t="s">
        <v>1578</v>
      </c>
      <c r="J237" s="190" t="s">
        <v>1705</v>
      </c>
      <c r="K237" s="5" t="str">
        <f t="shared" si="8"/>
        <v>07 2 12 S6660</v>
      </c>
      <c r="L237" s="252" t="str">
        <f>VLOOKUP(M237,'ЦСР 2017'!$A$5:$B$485,2,0)</f>
        <v>Проведение капитального ремонта зданий и сооружений муниципальных учреждений культуры за счет средств местного бюджета</v>
      </c>
      <c r="M237" s="5" t="s">
        <v>1706</v>
      </c>
      <c r="N237" s="252" t="b">
        <f t="shared" si="9"/>
        <v>1</v>
      </c>
      <c r="O237" s="7"/>
    </row>
    <row r="238" spans="1:15" s="49" customFormat="1" ht="39">
      <c r="A238" s="159" t="s">
        <v>73</v>
      </c>
      <c r="B238" s="159" t="s">
        <v>94</v>
      </c>
      <c r="C238" s="159" t="s">
        <v>751</v>
      </c>
      <c r="D238" s="159" t="s">
        <v>13</v>
      </c>
      <c r="E238" s="224" t="s">
        <v>1396</v>
      </c>
      <c r="F238" s="159" t="s">
        <v>73</v>
      </c>
      <c r="G238" s="159" t="s">
        <v>94</v>
      </c>
      <c r="H238" s="159" t="s">
        <v>751</v>
      </c>
      <c r="I238" s="159" t="s">
        <v>13</v>
      </c>
      <c r="J238" s="224" t="s">
        <v>1707</v>
      </c>
      <c r="K238" s="5" t="str">
        <f t="shared" si="8"/>
        <v>07 2 13 00000</v>
      </c>
      <c r="L238" s="252" t="str">
        <f>VLOOKUP(M238,'ЦСР 2017'!$A$5:$B$485,2,0)</f>
        <v>Основное мероприятие «Создание сценическо-концертной площадки с подземной автостоянкой в 52 квартале города Ставрополя»</v>
      </c>
      <c r="M238" s="5" t="s">
        <v>1397</v>
      </c>
      <c r="N238" s="252" t="b">
        <f t="shared" si="9"/>
        <v>1</v>
      </c>
      <c r="O238" s="7"/>
    </row>
    <row r="239" spans="1:15" s="49" customFormat="1" ht="36" customHeight="1">
      <c r="A239" s="256" t="s">
        <v>73</v>
      </c>
      <c r="B239" s="256" t="s">
        <v>94</v>
      </c>
      <c r="C239" s="256" t="s">
        <v>751</v>
      </c>
      <c r="D239" s="256" t="s">
        <v>101</v>
      </c>
      <c r="E239" s="190" t="s">
        <v>100</v>
      </c>
      <c r="F239" s="256" t="s">
        <v>73</v>
      </c>
      <c r="G239" s="256" t="s">
        <v>94</v>
      </c>
      <c r="H239" s="256" t="s">
        <v>751</v>
      </c>
      <c r="I239" s="256" t="s">
        <v>1864</v>
      </c>
      <c r="J239" s="190" t="s">
        <v>1708</v>
      </c>
      <c r="K239" s="5" t="str">
        <f t="shared" si="8"/>
        <v>07 2 13 40020</v>
      </c>
      <c r="L239" s="252" t="str">
        <f>VLOOKUP(M239,'ЦСР 2017'!$A$5:$B$485,2,0)</f>
        <v>Расходы на строительство сценическо-концертной площадки с подземной автостоянкой в 52 квартале города Ставрополя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v>
      </c>
      <c r="M239" s="5" t="s">
        <v>1709</v>
      </c>
      <c r="N239" s="252" t="b">
        <f t="shared" si="9"/>
        <v>1</v>
      </c>
      <c r="O239" s="7"/>
    </row>
    <row r="240" spans="1:15" s="49" customFormat="1" ht="58.5">
      <c r="A240" s="159" t="s">
        <v>73</v>
      </c>
      <c r="B240" s="159" t="s">
        <v>94</v>
      </c>
      <c r="C240" s="159" t="s">
        <v>73</v>
      </c>
      <c r="D240" s="159" t="s">
        <v>13</v>
      </c>
      <c r="E240" s="224" t="s">
        <v>1382</v>
      </c>
      <c r="F240" s="159" t="s">
        <v>73</v>
      </c>
      <c r="G240" s="159" t="s">
        <v>94</v>
      </c>
      <c r="H240" s="159" t="s">
        <v>776</v>
      </c>
      <c r="I240" s="159" t="s">
        <v>13</v>
      </c>
      <c r="J240" s="224" t="s">
        <v>1710</v>
      </c>
      <c r="K240" s="5" t="str">
        <f>CONCATENATE(F240," ",G240," ",H240," ",I240)</f>
        <v>07 2 14 00000</v>
      </c>
      <c r="L240" s="252" t="str">
        <f>VLOOKUP(M240,'ЦСР 2017'!$A$5:$B$485,2,0)</f>
        <v xml:space="preserve">Основное мероприятие «Строительство памятников на территории города Ставрополя» </v>
      </c>
      <c r="M240" s="5" t="s">
        <v>1711</v>
      </c>
      <c r="N240" s="252" t="b">
        <f t="shared" si="9"/>
        <v>1</v>
      </c>
      <c r="O240" s="7"/>
    </row>
    <row r="241" spans="1:15" s="49" customFormat="1" ht="36" customHeight="1">
      <c r="A241" s="256" t="s">
        <v>73</v>
      </c>
      <c r="B241" s="256" t="s">
        <v>94</v>
      </c>
      <c r="C241" s="256" t="s">
        <v>73</v>
      </c>
      <c r="D241" s="256" t="s">
        <v>101</v>
      </c>
      <c r="E241" s="260" t="s">
        <v>100</v>
      </c>
      <c r="F241" s="256" t="s">
        <v>73</v>
      </c>
      <c r="G241" s="256" t="s">
        <v>94</v>
      </c>
      <c r="H241" s="256" t="s">
        <v>776</v>
      </c>
      <c r="I241" s="256" t="s">
        <v>101</v>
      </c>
      <c r="J241" s="190" t="s">
        <v>100</v>
      </c>
      <c r="K241" s="5" t="str">
        <f>CONCATENATE(F241," ",G241," ",H241," ",I241)</f>
        <v>07 2 14 40010</v>
      </c>
      <c r="L241" s="252" t="str">
        <f>VLOOKUP(M241,'ЦСР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241" s="5" t="s">
        <v>1712</v>
      </c>
      <c r="N241" s="252" t="b">
        <f t="shared" si="9"/>
        <v>1</v>
      </c>
      <c r="O241" s="7"/>
    </row>
    <row r="242" spans="1:15" s="49" customFormat="1" ht="68.45" customHeight="1">
      <c r="A242" s="9" t="s">
        <v>93</v>
      </c>
      <c r="B242" s="9" t="s">
        <v>8</v>
      </c>
      <c r="C242" s="9" t="s">
        <v>12</v>
      </c>
      <c r="D242" s="9" t="s">
        <v>13</v>
      </c>
      <c r="E242" s="136" t="s">
        <v>584</v>
      </c>
      <c r="F242" s="9" t="s">
        <v>93</v>
      </c>
      <c r="G242" s="9" t="s">
        <v>8</v>
      </c>
      <c r="H242" s="9" t="s">
        <v>12</v>
      </c>
      <c r="I242" s="9" t="s">
        <v>13</v>
      </c>
      <c r="J242" s="136" t="s">
        <v>1713</v>
      </c>
      <c r="K242" s="5" t="str">
        <f t="shared" si="8"/>
        <v>08 0 00 00000</v>
      </c>
      <c r="L242" s="252" t="str">
        <f>VLOOKUP(M242,'ЦСР 2017'!$A$5:$B$485,2,0)</f>
        <v>Муниципальная программа «Развитие физической культуры и спорта в городе Ставрополе»</v>
      </c>
      <c r="M242" s="5" t="s">
        <v>585</v>
      </c>
      <c r="N242" s="252" t="b">
        <f t="shared" si="9"/>
        <v>1</v>
      </c>
      <c r="O242" s="7"/>
    </row>
    <row r="243" spans="1:15" s="49" customFormat="1" ht="52.15" customHeight="1">
      <c r="A243" s="25" t="s">
        <v>93</v>
      </c>
      <c r="B243" s="25" t="s">
        <v>15</v>
      </c>
      <c r="C243" s="25" t="s">
        <v>12</v>
      </c>
      <c r="D243" s="25" t="s">
        <v>13</v>
      </c>
      <c r="E243" s="232" t="s">
        <v>587</v>
      </c>
      <c r="F243" s="25" t="s">
        <v>93</v>
      </c>
      <c r="G243" s="25" t="s">
        <v>15</v>
      </c>
      <c r="H243" s="25" t="s">
        <v>12</v>
      </c>
      <c r="I243" s="25" t="s">
        <v>13</v>
      </c>
      <c r="J243" s="232" t="s">
        <v>587</v>
      </c>
      <c r="K243" s="5" t="str">
        <f t="shared" si="8"/>
        <v>08 1 00 00000</v>
      </c>
      <c r="L243" s="252" t="str">
        <f>VLOOKUP(M243,'ЦСР 2017'!$A$5:$B$485,2,0)</f>
        <v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v>
      </c>
      <c r="M243" s="5" t="s">
        <v>588</v>
      </c>
      <c r="N243" s="252" t="b">
        <f t="shared" si="9"/>
        <v>1</v>
      </c>
      <c r="O243" s="7"/>
    </row>
    <row r="244" spans="1:15" s="49" customFormat="1" ht="58.5">
      <c r="A244" s="159" t="s">
        <v>93</v>
      </c>
      <c r="B244" s="159" t="s">
        <v>15</v>
      </c>
      <c r="C244" s="159" t="s">
        <v>7</v>
      </c>
      <c r="D244" s="159" t="s">
        <v>13</v>
      </c>
      <c r="E244" s="224" t="s">
        <v>1399</v>
      </c>
      <c r="F244" s="159" t="s">
        <v>93</v>
      </c>
      <c r="G244" s="159" t="s">
        <v>15</v>
      </c>
      <c r="H244" s="159" t="s">
        <v>7</v>
      </c>
      <c r="I244" s="159" t="s">
        <v>13</v>
      </c>
      <c r="J244" s="224" t="s">
        <v>1399</v>
      </c>
      <c r="K244" s="5" t="str">
        <f t="shared" si="8"/>
        <v>08 1 01 00000</v>
      </c>
      <c r="L244" s="252" t="str">
        <f>VLOOKUP(M244,'ЦСР 2017'!$A$5:$B$485,2,0)</f>
        <v>Основное мероприятие «Обеспечение деятельности муниципальных 
учреждений дополнительного образования детей физкультурно-спортивной направленности города Ставрополя»</v>
      </c>
      <c r="M244" s="5" t="s">
        <v>589</v>
      </c>
      <c r="N244" s="252" t="b">
        <f t="shared" si="9"/>
        <v>1</v>
      </c>
      <c r="O244" s="7"/>
    </row>
    <row r="245" spans="1:15" s="49" customFormat="1" ht="36" customHeight="1">
      <c r="A245" s="256" t="s">
        <v>93</v>
      </c>
      <c r="B245" s="256" t="s">
        <v>15</v>
      </c>
      <c r="C245" s="256" t="s">
        <v>7</v>
      </c>
      <c r="D245" s="30" t="s">
        <v>22</v>
      </c>
      <c r="E245" s="260" t="s">
        <v>34</v>
      </c>
      <c r="F245" s="256" t="s">
        <v>93</v>
      </c>
      <c r="G245" s="256" t="s">
        <v>15</v>
      </c>
      <c r="H245" s="256" t="s">
        <v>7</v>
      </c>
      <c r="I245" s="30" t="s">
        <v>22</v>
      </c>
      <c r="J245" s="260" t="s">
        <v>34</v>
      </c>
      <c r="K245" s="5" t="str">
        <f t="shared" si="8"/>
        <v>08 1 01 11010</v>
      </c>
      <c r="L245" s="252" t="str">
        <f>VLOOKUP(M245,'ЦСР 2017'!$A$5:$B$485,2,0)</f>
        <v>Расходы на обеспечение деятельности (оказание услуг) муниципальных учреждений</v>
      </c>
      <c r="M245" s="5" t="s">
        <v>591</v>
      </c>
      <c r="N245" s="252" t="b">
        <f t="shared" si="9"/>
        <v>1</v>
      </c>
      <c r="O245" s="7"/>
    </row>
    <row r="246" spans="1:15" s="49" customFormat="1" ht="36" customHeight="1">
      <c r="A246" s="256" t="s">
        <v>93</v>
      </c>
      <c r="B246" s="256" t="s">
        <v>15</v>
      </c>
      <c r="C246" s="256" t="s">
        <v>7</v>
      </c>
      <c r="D246" s="30" t="s">
        <v>1536</v>
      </c>
      <c r="E246" s="190" t="s">
        <v>1232</v>
      </c>
      <c r="F246" s="256" t="s">
        <v>93</v>
      </c>
      <c r="G246" s="256" t="s">
        <v>15</v>
      </c>
      <c r="H246" s="256" t="s">
        <v>7</v>
      </c>
      <c r="I246" s="30" t="s">
        <v>1536</v>
      </c>
      <c r="J246" s="190" t="s">
        <v>1610</v>
      </c>
      <c r="K246" s="5" t="str">
        <f t="shared" si="8"/>
        <v>08 1 01 77250</v>
      </c>
      <c r="L246" s="252" t="str">
        <f>VLOOKUP(M246,'ЦСР 2017'!$A$5:$B$485,2,0)</f>
        <v>Расходы на обеспечение выплаты работникам муниципальных учреждений минимального размера оплаты труда</v>
      </c>
      <c r="M246" s="5" t="s">
        <v>1400</v>
      </c>
      <c r="N246" s="252" t="b">
        <f t="shared" si="9"/>
        <v>1</v>
      </c>
      <c r="O246" s="7"/>
    </row>
    <row r="247" spans="1:15" s="49" customFormat="1" ht="39">
      <c r="A247" s="159" t="s">
        <v>93</v>
      </c>
      <c r="B247" s="159" t="s">
        <v>15</v>
      </c>
      <c r="C247" s="159" t="s">
        <v>37</v>
      </c>
      <c r="D247" s="159" t="s">
        <v>13</v>
      </c>
      <c r="E247" s="224" t="s">
        <v>1401</v>
      </c>
      <c r="F247" s="159" t="s">
        <v>93</v>
      </c>
      <c r="G247" s="159" t="s">
        <v>15</v>
      </c>
      <c r="H247" s="159" t="s">
        <v>37</v>
      </c>
      <c r="I247" s="159" t="s">
        <v>13</v>
      </c>
      <c r="J247" s="224" t="s">
        <v>1401</v>
      </c>
      <c r="K247" s="5" t="str">
        <f t="shared" si="8"/>
        <v>08 1 02 00000</v>
      </c>
      <c r="L247" s="252" t="str">
        <f>VLOOKUP(M247,'ЦСР 2017'!$A$5:$B$485,2,0)</f>
        <v>Основное мероприятие «Обеспечение деятельности центров спортивной подготовки»</v>
      </c>
      <c r="M247" s="5" t="s">
        <v>592</v>
      </c>
      <c r="N247" s="252" t="b">
        <f t="shared" si="9"/>
        <v>1</v>
      </c>
      <c r="O247" s="7"/>
    </row>
    <row r="248" spans="1:15" s="49" customFormat="1" ht="18" customHeight="1">
      <c r="A248" s="256" t="s">
        <v>93</v>
      </c>
      <c r="B248" s="256" t="s">
        <v>15</v>
      </c>
      <c r="C248" s="256" t="s">
        <v>37</v>
      </c>
      <c r="D248" s="30" t="s">
        <v>22</v>
      </c>
      <c r="E248" s="260" t="s">
        <v>34</v>
      </c>
      <c r="F248" s="256" t="s">
        <v>93</v>
      </c>
      <c r="G248" s="256" t="s">
        <v>15</v>
      </c>
      <c r="H248" s="256" t="s">
        <v>37</v>
      </c>
      <c r="I248" s="30" t="s">
        <v>22</v>
      </c>
      <c r="J248" s="260" t="s">
        <v>34</v>
      </c>
      <c r="K248" s="5" t="str">
        <f t="shared" si="8"/>
        <v>08 1 02 11010</v>
      </c>
      <c r="L248" s="252" t="str">
        <f>VLOOKUP(M248,'ЦСР 2017'!$A$5:$B$485,2,0)</f>
        <v>Расходы на обеспечение деятельности (оказание услуг) муниципальных учреждений</v>
      </c>
      <c r="M248" s="5" t="s">
        <v>595</v>
      </c>
      <c r="N248" s="252" t="b">
        <f t="shared" si="9"/>
        <v>1</v>
      </c>
      <c r="O248" s="7"/>
    </row>
    <row r="249" spans="1:15" ht="36" customHeight="1">
      <c r="A249" s="256" t="s">
        <v>93</v>
      </c>
      <c r="B249" s="256" t="s">
        <v>15</v>
      </c>
      <c r="C249" s="256" t="s">
        <v>37</v>
      </c>
      <c r="D249" s="30" t="s">
        <v>1536</v>
      </c>
      <c r="E249" s="190" t="s">
        <v>1232</v>
      </c>
      <c r="F249" s="256" t="s">
        <v>93</v>
      </c>
      <c r="G249" s="256" t="s">
        <v>15</v>
      </c>
      <c r="H249" s="256" t="s">
        <v>37</v>
      </c>
      <c r="I249" s="30" t="s">
        <v>1536</v>
      </c>
      <c r="J249" s="190" t="s">
        <v>1610</v>
      </c>
      <c r="K249" s="5" t="str">
        <f t="shared" si="8"/>
        <v>08 1 02 77250</v>
      </c>
      <c r="L249" s="252" t="str">
        <f>VLOOKUP(M249,'ЦСР 2017'!$A$5:$B$485,2,0)</f>
        <v>Расходы на обеспечение выплаты работникам муниципальных учреждений минимального размера оплаты труда</v>
      </c>
      <c r="M249" s="5" t="s">
        <v>1402</v>
      </c>
      <c r="N249" s="252" t="b">
        <f t="shared" si="9"/>
        <v>1</v>
      </c>
      <c r="O249" s="7"/>
    </row>
    <row r="250" spans="1:15" ht="34.9" customHeight="1">
      <c r="A250" s="25" t="s">
        <v>93</v>
      </c>
      <c r="B250" s="25" t="s">
        <v>94</v>
      </c>
      <c r="C250" s="25" t="s">
        <v>12</v>
      </c>
      <c r="D250" s="25" t="s">
        <v>13</v>
      </c>
      <c r="E250" s="223" t="s">
        <v>597</v>
      </c>
      <c r="F250" s="496" t="s">
        <v>93</v>
      </c>
      <c r="G250" s="496" t="s">
        <v>15</v>
      </c>
      <c r="H250" s="496" t="s">
        <v>48</v>
      </c>
      <c r="I250" s="496" t="s">
        <v>13</v>
      </c>
      <c r="J250" s="498" t="s">
        <v>1714</v>
      </c>
      <c r="L250" s="252" t="e">
        <f>VLOOKUP(M250,'ЦСР 2017'!$A$5:$B$485,2,0)</f>
        <v>#N/A</v>
      </c>
      <c r="N250" s="252" t="e">
        <f t="shared" si="9"/>
        <v>#N/A</v>
      </c>
      <c r="O250" s="7"/>
    </row>
    <row r="251" spans="1:15" s="49" customFormat="1" ht="39">
      <c r="A251" s="159" t="s">
        <v>93</v>
      </c>
      <c r="B251" s="159" t="s">
        <v>94</v>
      </c>
      <c r="C251" s="159" t="s">
        <v>7</v>
      </c>
      <c r="D251" s="159" t="s">
        <v>13</v>
      </c>
      <c r="E251" s="224" t="s">
        <v>1403</v>
      </c>
      <c r="F251" s="497"/>
      <c r="G251" s="497"/>
      <c r="H251" s="497"/>
      <c r="I251" s="497"/>
      <c r="J251" s="499"/>
      <c r="K251" s="311" t="str">
        <f>CONCATENATE(F250," ",G250," ",H250," ",I250)</f>
        <v>08 1 03 00000</v>
      </c>
      <c r="L251" s="312" t="str">
        <f>VLOOKUP(M251,'ЦСР 2017'!$A$5:$B$485,2,0)</f>
        <v>Основное мероприятие «Обеспечение организации, проведения и участия в официальных физкультурных (физкультурно-оздоровительных) мероприятиях муниципальных учреждений дополнительного образования детей физкультурно-спортивной направленности города Ставрополя»</v>
      </c>
      <c r="M251" s="311" t="s">
        <v>1715</v>
      </c>
      <c r="N251" s="312" t="b">
        <f t="shared" si="9"/>
        <v>0</v>
      </c>
      <c r="O251" s="7"/>
    </row>
    <row r="252" spans="1:15" s="49" customFormat="1" ht="18" customHeight="1">
      <c r="A252" s="256" t="s">
        <v>93</v>
      </c>
      <c r="B252" s="256" t="s">
        <v>94</v>
      </c>
      <c r="C252" s="256" t="s">
        <v>7</v>
      </c>
      <c r="D252" s="256" t="s">
        <v>602</v>
      </c>
      <c r="E252" s="260" t="s">
        <v>601</v>
      </c>
      <c r="F252" s="256" t="s">
        <v>93</v>
      </c>
      <c r="G252" s="256" t="s">
        <v>15</v>
      </c>
      <c r="H252" s="256" t="s">
        <v>48</v>
      </c>
      <c r="I252" s="30" t="s">
        <v>22</v>
      </c>
      <c r="J252" s="260" t="s">
        <v>34</v>
      </c>
      <c r="K252" s="5" t="str">
        <f t="shared" ref="K252:K315" si="10">CONCATENATE(F252," ",G252," ",H252," ",I252)</f>
        <v>08 1 03 11010</v>
      </c>
      <c r="L252" s="252" t="str">
        <f>VLOOKUP(M252,'ЦСР 2017'!$A$5:$B$485,2,0)</f>
        <v>Расходы на обеспечение деятельности (оказание услуг) муниципальных учреждений</v>
      </c>
      <c r="M252" s="5" t="s">
        <v>1716</v>
      </c>
      <c r="N252" s="252" t="b">
        <f t="shared" si="9"/>
        <v>1</v>
      </c>
      <c r="O252" s="7"/>
    </row>
    <row r="253" spans="1:15" ht="34.9" customHeight="1">
      <c r="A253" s="25" t="s">
        <v>93</v>
      </c>
      <c r="B253" s="25" t="s">
        <v>94</v>
      </c>
      <c r="C253" s="25" t="s">
        <v>12</v>
      </c>
      <c r="D253" s="25" t="s">
        <v>13</v>
      </c>
      <c r="E253" s="223" t="s">
        <v>597</v>
      </c>
      <c r="F253" s="25" t="s">
        <v>93</v>
      </c>
      <c r="G253" s="25" t="s">
        <v>94</v>
      </c>
      <c r="H253" s="25" t="s">
        <v>12</v>
      </c>
      <c r="I253" s="25" t="s">
        <v>13</v>
      </c>
      <c r="J253" s="223" t="s">
        <v>1717</v>
      </c>
      <c r="K253" s="5" t="str">
        <f t="shared" si="10"/>
        <v>08 2 00 00000</v>
      </c>
      <c r="L253" s="252" t="str">
        <f>VLOOKUP(M253,'ЦСР 2017'!$A$5:$B$485,2,0)</f>
        <v>Подпрограмма «Организация и проведение физкультурных мероприятий и спортивных мероприятий»</v>
      </c>
      <c r="M253" s="5" t="s">
        <v>598</v>
      </c>
      <c r="N253" s="252" t="b">
        <f t="shared" si="9"/>
        <v>1</v>
      </c>
      <c r="O253" s="7"/>
    </row>
    <row r="254" spans="1:15" ht="39">
      <c r="A254" s="159" t="s">
        <v>93</v>
      </c>
      <c r="B254" s="159" t="s">
        <v>94</v>
      </c>
      <c r="C254" s="159" t="s">
        <v>7</v>
      </c>
      <c r="D254" s="159" t="s">
        <v>13</v>
      </c>
      <c r="E254" s="224" t="s">
        <v>1403</v>
      </c>
      <c r="F254" s="159" t="s">
        <v>93</v>
      </c>
      <c r="G254" s="159" t="s">
        <v>94</v>
      </c>
      <c r="H254" s="159" t="s">
        <v>7</v>
      </c>
      <c r="I254" s="159" t="s">
        <v>13</v>
      </c>
      <c r="J254" s="224" t="s">
        <v>1403</v>
      </c>
      <c r="K254" s="5" t="str">
        <f t="shared" si="10"/>
        <v>08 2 01 00000</v>
      </c>
      <c r="L254" s="252" t="str">
        <f>VLOOKUP(M254,'ЦСР 2017'!$A$5:$B$485,2,0)</f>
        <v>Основное мероприятие «Реализация мероприятий, направленных на развитие физической культуры и массового спорта»</v>
      </c>
      <c r="M254" s="5" t="s">
        <v>599</v>
      </c>
      <c r="N254" s="252" t="b">
        <f t="shared" si="9"/>
        <v>1</v>
      </c>
      <c r="O254" s="7"/>
    </row>
    <row r="255" spans="1:15" ht="36.6" customHeight="1" thickBot="1">
      <c r="A255" s="256" t="s">
        <v>93</v>
      </c>
      <c r="B255" s="256" t="s">
        <v>94</v>
      </c>
      <c r="C255" s="256" t="s">
        <v>7</v>
      </c>
      <c r="D255" s="256" t="s">
        <v>602</v>
      </c>
      <c r="E255" s="260" t="s">
        <v>601</v>
      </c>
      <c r="F255" s="256" t="s">
        <v>93</v>
      </c>
      <c r="G255" s="256" t="s">
        <v>94</v>
      </c>
      <c r="H255" s="256" t="s">
        <v>7</v>
      </c>
      <c r="I255" s="256" t="s">
        <v>602</v>
      </c>
      <c r="J255" s="260" t="s">
        <v>601</v>
      </c>
      <c r="K255" s="5" t="str">
        <f t="shared" si="10"/>
        <v>08 2 01 20420</v>
      </c>
      <c r="L255" s="252" t="str">
        <f>VLOOKUP(M255,'ЦСР 2017'!$A$5:$B$485,2,0)</f>
        <v>Расходы на реализацию мероприятий, направленных на развитие физической культуры и массового спорта</v>
      </c>
      <c r="M255" s="5" t="s">
        <v>603</v>
      </c>
      <c r="N255" s="252" t="b">
        <f t="shared" si="9"/>
        <v>1</v>
      </c>
      <c r="O255" s="7"/>
    </row>
    <row r="256" spans="1:15" s="27" customFormat="1" ht="39.75" thickBot="1">
      <c r="A256" s="159" t="s">
        <v>93</v>
      </c>
      <c r="B256" s="159" t="s">
        <v>94</v>
      </c>
      <c r="C256" s="159" t="s">
        <v>37</v>
      </c>
      <c r="D256" s="159" t="s">
        <v>13</v>
      </c>
      <c r="E256" s="224" t="s">
        <v>1583</v>
      </c>
      <c r="F256" s="159" t="s">
        <v>93</v>
      </c>
      <c r="G256" s="159" t="s">
        <v>94</v>
      </c>
      <c r="H256" s="159" t="s">
        <v>37</v>
      </c>
      <c r="I256" s="159" t="s">
        <v>13</v>
      </c>
      <c r="J256" s="224" t="s">
        <v>1583</v>
      </c>
      <c r="K256" s="5" t="str">
        <f t="shared" si="10"/>
        <v>08 2 02 00000</v>
      </c>
      <c r="L256" s="252" t="str">
        <f>VLOOKUP(M256,'ЦСР 2017'!$A$5:$B$485,2,0)</f>
        <v>Основное мероприятие «Изготовление и размещение пропагандирующей социальной рекламы о здоровом и активном образе жизни»</v>
      </c>
      <c r="M256" s="5" t="s">
        <v>1718</v>
      </c>
      <c r="N256" s="252" t="b">
        <f t="shared" si="9"/>
        <v>1</v>
      </c>
      <c r="O256" s="7"/>
    </row>
    <row r="257" spans="1:15" ht="54.6" customHeight="1">
      <c r="A257" s="256" t="s">
        <v>93</v>
      </c>
      <c r="B257" s="256" t="s">
        <v>94</v>
      </c>
      <c r="C257" s="256" t="s">
        <v>37</v>
      </c>
      <c r="D257" s="256" t="s">
        <v>606</v>
      </c>
      <c r="E257" s="260" t="s">
        <v>605</v>
      </c>
      <c r="F257" s="256" t="s">
        <v>93</v>
      </c>
      <c r="G257" s="256" t="s">
        <v>94</v>
      </c>
      <c r="H257" s="256" t="s">
        <v>37</v>
      </c>
      <c r="I257" s="256" t="s">
        <v>606</v>
      </c>
      <c r="J257" s="260" t="s">
        <v>1719</v>
      </c>
      <c r="K257" s="5" t="str">
        <f t="shared" si="10"/>
        <v>08 2 02 20440</v>
      </c>
      <c r="L257" s="252" t="str">
        <f>VLOOKUP(M257,'ЦСР 2017'!$A$5:$B$485,2,0)</f>
        <v xml:space="preserve">Расходы на пропаганду здорового образа жизни </v>
      </c>
      <c r="M257" s="5" t="s">
        <v>1720</v>
      </c>
      <c r="N257" s="252" t="b">
        <f t="shared" si="9"/>
        <v>1</v>
      </c>
      <c r="O257" s="7"/>
    </row>
    <row r="258" spans="1:15" ht="58.5">
      <c r="A258" s="159" t="s">
        <v>93</v>
      </c>
      <c r="B258" s="159" t="s">
        <v>94</v>
      </c>
      <c r="C258" s="159" t="s">
        <v>48</v>
      </c>
      <c r="D258" s="159" t="s">
        <v>13</v>
      </c>
      <c r="E258" s="224" t="s">
        <v>1582</v>
      </c>
      <c r="F258" s="159" t="s">
        <v>93</v>
      </c>
      <c r="G258" s="159" t="s">
        <v>94</v>
      </c>
      <c r="H258" s="159" t="s">
        <v>48</v>
      </c>
      <c r="I258" s="159" t="s">
        <v>13</v>
      </c>
      <c r="J258" s="224" t="s">
        <v>1582</v>
      </c>
      <c r="K258" s="5" t="str">
        <f t="shared" si="10"/>
        <v>08 2 03 00000</v>
      </c>
      <c r="L258" s="252" t="str">
        <f>VLOOKUP(M258,'ЦСР 2017'!$A$5:$B$485,2,0)</f>
        <v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v>
      </c>
      <c r="M258" s="5" t="s">
        <v>1721</v>
      </c>
      <c r="N258" s="252" t="b">
        <f t="shared" si="9"/>
        <v>1</v>
      </c>
      <c r="O258" s="7"/>
    </row>
    <row r="259" spans="1:15" ht="62.25" customHeight="1">
      <c r="A259" s="256" t="s">
        <v>93</v>
      </c>
      <c r="B259" s="256" t="s">
        <v>94</v>
      </c>
      <c r="C259" s="256" t="s">
        <v>48</v>
      </c>
      <c r="D259" s="256" t="s">
        <v>606</v>
      </c>
      <c r="E259" s="260" t="s">
        <v>605</v>
      </c>
      <c r="F259" s="256" t="s">
        <v>93</v>
      </c>
      <c r="G259" s="256" t="s">
        <v>94</v>
      </c>
      <c r="H259" s="256" t="s">
        <v>48</v>
      </c>
      <c r="I259" s="256" t="s">
        <v>1865</v>
      </c>
      <c r="J259" s="260" t="s">
        <v>1722</v>
      </c>
      <c r="K259" s="5" t="str">
        <f t="shared" si="10"/>
        <v>08 2 03 21060</v>
      </c>
      <c r="L259" s="252" t="str">
        <f>VLOOKUP(M259,'ЦСР 2017'!$A$5:$B$485,2,0)</f>
        <v>Расходы на повышение квалификации работников отрасли  «Физическая культура и спорт»</v>
      </c>
      <c r="M259" s="5" t="s">
        <v>1723</v>
      </c>
      <c r="N259" s="252" t="b">
        <f t="shared" si="9"/>
        <v>1</v>
      </c>
      <c r="O259" s="7"/>
    </row>
    <row r="260" spans="1:15" ht="78">
      <c r="A260" s="159" t="s">
        <v>93</v>
      </c>
      <c r="B260" s="159" t="s">
        <v>94</v>
      </c>
      <c r="C260" s="159" t="s">
        <v>53</v>
      </c>
      <c r="D260" s="159" t="s">
        <v>13</v>
      </c>
      <c r="E260" s="224" t="s">
        <v>1404</v>
      </c>
      <c r="F260" s="159" t="s">
        <v>93</v>
      </c>
      <c r="G260" s="159" t="s">
        <v>94</v>
      </c>
      <c r="H260" s="159" t="s">
        <v>53</v>
      </c>
      <c r="I260" s="159" t="s">
        <v>13</v>
      </c>
      <c r="J260" s="224" t="s">
        <v>1404</v>
      </c>
      <c r="K260" s="5" t="str">
        <f t="shared" si="10"/>
        <v>08 2 04 00000</v>
      </c>
      <c r="L260" s="252" t="str">
        <f>VLOOKUP(M260,'ЦСР 2017'!$A$5:$B$485,2,0)</f>
        <v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v>
      </c>
      <c r="M260" s="5" t="s">
        <v>607</v>
      </c>
      <c r="N260" s="252" t="b">
        <f t="shared" si="9"/>
        <v>1</v>
      </c>
      <c r="O260" s="7"/>
    </row>
    <row r="261" spans="1:15" ht="75">
      <c r="A261" s="256" t="s">
        <v>93</v>
      </c>
      <c r="B261" s="256" t="s">
        <v>94</v>
      </c>
      <c r="C261" s="256" t="s">
        <v>53</v>
      </c>
      <c r="D261" s="256" t="s">
        <v>610</v>
      </c>
      <c r="E261" s="260" t="s">
        <v>1405</v>
      </c>
      <c r="F261" s="256" t="s">
        <v>93</v>
      </c>
      <c r="G261" s="256" t="s">
        <v>94</v>
      </c>
      <c r="H261" s="256" t="s">
        <v>53</v>
      </c>
      <c r="I261" s="256" t="s">
        <v>610</v>
      </c>
      <c r="J261" s="260" t="s">
        <v>1724</v>
      </c>
      <c r="K261" s="5" t="str">
        <f t="shared" si="10"/>
        <v>08 2 04 60120</v>
      </c>
      <c r="L261" s="252" t="str">
        <f>VLOOKUP(M261,'ЦСР 2017'!$A$5:$B$485,2,0)</f>
        <v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v>
      </c>
      <c r="M261" s="5" t="s">
        <v>611</v>
      </c>
      <c r="N261" s="252" t="b">
        <f t="shared" si="9"/>
        <v>1</v>
      </c>
      <c r="O261" s="7"/>
    </row>
    <row r="262" spans="1:15" ht="54" customHeight="1">
      <c r="A262" s="256"/>
      <c r="B262" s="256"/>
      <c r="C262" s="256"/>
      <c r="D262" s="256"/>
      <c r="E262" s="260" t="s">
        <v>1554</v>
      </c>
      <c r="F262" s="256" t="s">
        <v>93</v>
      </c>
      <c r="G262" s="256" t="s">
        <v>94</v>
      </c>
      <c r="H262" s="256" t="s">
        <v>53</v>
      </c>
      <c r="I262" s="256" t="s">
        <v>1866</v>
      </c>
      <c r="J262" s="260" t="s">
        <v>1725</v>
      </c>
      <c r="K262" s="5" t="str">
        <f t="shared" si="10"/>
        <v>08 2 04 60150</v>
      </c>
      <c r="L262" s="252" t="str">
        <f>VLOOKUP(M262,'ЦСР 2017'!$A$5:$B$485,2,0)</f>
        <v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v>
      </c>
      <c r="M262" s="5" t="s">
        <v>1726</v>
      </c>
      <c r="N262" s="252" t="b">
        <f t="shared" si="9"/>
        <v>1</v>
      </c>
      <c r="O262" s="7"/>
    </row>
    <row r="263" spans="1:15" ht="37.5">
      <c r="A263" s="25" t="s">
        <v>93</v>
      </c>
      <c r="B263" s="25" t="s">
        <v>316</v>
      </c>
      <c r="C263" s="25" t="s">
        <v>12</v>
      </c>
      <c r="D263" s="25" t="s">
        <v>13</v>
      </c>
      <c r="E263" s="223" t="s">
        <v>613</v>
      </c>
      <c r="F263" s="302"/>
      <c r="G263" s="302"/>
      <c r="H263" s="302"/>
      <c r="I263" s="302"/>
      <c r="J263" s="223"/>
      <c r="K263" s="5" t="str">
        <f t="shared" si="10"/>
        <v xml:space="preserve">   </v>
      </c>
      <c r="L263" s="252" t="e">
        <f>VLOOKUP(M263,'ЦСР 2017'!$A$5:$B$485,2,0)</f>
        <v>#N/A</v>
      </c>
      <c r="M263" s="5" t="s">
        <v>1883</v>
      </c>
      <c r="N263" s="252" t="e">
        <f t="shared" si="9"/>
        <v>#N/A</v>
      </c>
      <c r="O263" s="7"/>
    </row>
    <row r="264" spans="1:15" ht="39">
      <c r="A264" s="159" t="s">
        <v>93</v>
      </c>
      <c r="B264" s="159" t="s">
        <v>316</v>
      </c>
      <c r="C264" s="159" t="s">
        <v>7</v>
      </c>
      <c r="D264" s="159" t="s">
        <v>13</v>
      </c>
      <c r="E264" s="224" t="s">
        <v>1406</v>
      </c>
      <c r="F264" s="303"/>
      <c r="G264" s="303"/>
      <c r="H264" s="303"/>
      <c r="I264" s="303"/>
      <c r="J264" s="224"/>
      <c r="K264" s="5" t="str">
        <f t="shared" si="10"/>
        <v xml:space="preserve">   </v>
      </c>
      <c r="L264" s="252" t="e">
        <f>VLOOKUP(M264,'ЦСР 2017'!$A$5:$B$485,2,0)</f>
        <v>#N/A</v>
      </c>
      <c r="M264" s="5" t="s">
        <v>1883</v>
      </c>
      <c r="N264" s="252" t="e">
        <f t="shared" ref="N264:N327" si="11">J264=L264</f>
        <v>#N/A</v>
      </c>
      <c r="O264" s="7"/>
    </row>
    <row r="265" spans="1:15">
      <c r="A265" s="256" t="s">
        <v>93</v>
      </c>
      <c r="B265" s="256" t="s">
        <v>316</v>
      </c>
      <c r="C265" s="256" t="s">
        <v>7</v>
      </c>
      <c r="D265" s="256" t="s">
        <v>1584</v>
      </c>
      <c r="E265" s="260" t="s">
        <v>1407</v>
      </c>
      <c r="F265" s="73"/>
      <c r="G265" s="73"/>
      <c r="H265" s="73"/>
      <c r="I265" s="73"/>
      <c r="J265" s="29" t="s">
        <v>1837</v>
      </c>
      <c r="K265" s="5" t="str">
        <f t="shared" si="10"/>
        <v xml:space="preserve">   </v>
      </c>
      <c r="L265" s="252" t="e">
        <f>VLOOKUP(M265,'ЦСР 2017'!$A$5:$B$485,2,0)</f>
        <v>#N/A</v>
      </c>
      <c r="M265" s="5" t="s">
        <v>1883</v>
      </c>
      <c r="N265" s="252" t="e">
        <f t="shared" si="11"/>
        <v>#N/A</v>
      </c>
      <c r="O265" s="7"/>
    </row>
    <row r="266" spans="1:15" ht="36" customHeight="1">
      <c r="A266" s="256" t="s">
        <v>93</v>
      </c>
      <c r="B266" s="256" t="s">
        <v>316</v>
      </c>
      <c r="C266" s="256" t="s">
        <v>7</v>
      </c>
      <c r="D266" s="256" t="s">
        <v>1585</v>
      </c>
      <c r="E266" s="190" t="s">
        <v>575</v>
      </c>
      <c r="F266" s="73"/>
      <c r="G266" s="73"/>
      <c r="H266" s="73"/>
      <c r="I266" s="73"/>
      <c r="J266" s="29" t="s">
        <v>1837</v>
      </c>
      <c r="K266" s="5" t="str">
        <f t="shared" si="10"/>
        <v xml:space="preserve">   </v>
      </c>
      <c r="L266" s="252" t="e">
        <f>VLOOKUP(M266,'ЦСР 2017'!$A$5:$B$485,2,0)</f>
        <v>#N/A</v>
      </c>
      <c r="M266" s="5" t="s">
        <v>1883</v>
      </c>
      <c r="N266" s="252" t="e">
        <f t="shared" si="11"/>
        <v>#N/A</v>
      </c>
      <c r="O266" s="7"/>
    </row>
    <row r="267" spans="1:15" ht="45">
      <c r="A267" s="9" t="s">
        <v>580</v>
      </c>
      <c r="B267" s="9" t="s">
        <v>8</v>
      </c>
      <c r="C267" s="9" t="s">
        <v>12</v>
      </c>
      <c r="D267" s="9" t="s">
        <v>13</v>
      </c>
      <c r="E267" s="136" t="s">
        <v>620</v>
      </c>
      <c r="F267" s="9" t="s">
        <v>580</v>
      </c>
      <c r="G267" s="9" t="s">
        <v>8</v>
      </c>
      <c r="H267" s="9" t="s">
        <v>12</v>
      </c>
      <c r="I267" s="9" t="s">
        <v>13</v>
      </c>
      <c r="J267" s="136" t="s">
        <v>1727</v>
      </c>
      <c r="K267" s="5" t="str">
        <f t="shared" si="10"/>
        <v>09 0 00 00000</v>
      </c>
      <c r="L267" s="252" t="str">
        <f>VLOOKUP(M267,'ЦСР 2017'!$A$5:$B$485,2,0)</f>
        <v>Муниципальная программа «Молодежь города Ставрополя»</v>
      </c>
      <c r="M267" s="5" t="s">
        <v>621</v>
      </c>
      <c r="N267" s="252" t="b">
        <f t="shared" si="11"/>
        <v>1</v>
      </c>
      <c r="O267" s="7"/>
    </row>
    <row r="268" spans="1:15" ht="37.5">
      <c r="A268" s="25" t="s">
        <v>580</v>
      </c>
      <c r="B268" s="25" t="s">
        <v>105</v>
      </c>
      <c r="C268" s="25" t="s">
        <v>12</v>
      </c>
      <c r="D268" s="25" t="s">
        <v>13</v>
      </c>
      <c r="E268" s="232" t="s">
        <v>623</v>
      </c>
      <c r="F268" s="25" t="s">
        <v>580</v>
      </c>
      <c r="G268" s="25" t="s">
        <v>105</v>
      </c>
      <c r="H268" s="25" t="s">
        <v>12</v>
      </c>
      <c r="I268" s="25" t="s">
        <v>13</v>
      </c>
      <c r="J268" s="232" t="s">
        <v>1728</v>
      </c>
      <c r="K268" s="5" t="str">
        <f t="shared" si="10"/>
        <v>09 Б 00 00000</v>
      </c>
      <c r="L268" s="252" t="str">
        <f>VLOOKUP(M268,'ЦСР 2017'!$A$5:$B$485,2,0)</f>
        <v>Расходы в рамках реализации муниципальной программы «Молодежь города Ставрополя»</v>
      </c>
      <c r="M268" s="5" t="s">
        <v>624</v>
      </c>
      <c r="N268" s="252" t="b">
        <f t="shared" si="11"/>
        <v>1</v>
      </c>
      <c r="O268" s="7"/>
    </row>
    <row r="269" spans="1:15" ht="39">
      <c r="A269" s="159" t="s">
        <v>580</v>
      </c>
      <c r="B269" s="159" t="s">
        <v>105</v>
      </c>
      <c r="C269" s="159" t="s">
        <v>7</v>
      </c>
      <c r="D269" s="159" t="s">
        <v>13</v>
      </c>
      <c r="E269" s="224" t="s">
        <v>625</v>
      </c>
      <c r="F269" s="159" t="s">
        <v>580</v>
      </c>
      <c r="G269" s="159" t="s">
        <v>105</v>
      </c>
      <c r="H269" s="159" t="s">
        <v>7</v>
      </c>
      <c r="I269" s="159" t="s">
        <v>13</v>
      </c>
      <c r="J269" s="224" t="s">
        <v>625</v>
      </c>
      <c r="K269" s="5" t="str">
        <f t="shared" si="10"/>
        <v>09 Б 01 00000</v>
      </c>
      <c r="L269" s="252" t="str">
        <f>VLOOKUP(M269,'ЦСР 2017'!$A$5:$B$485,2,0)</f>
        <v>Основное мероприятие «Проведение мероприятий по гражданскому и патриотическому воспитанию молодежи»</v>
      </c>
      <c r="M269" s="5" t="s">
        <v>626</v>
      </c>
      <c r="N269" s="252" t="b">
        <f t="shared" si="11"/>
        <v>1</v>
      </c>
      <c r="O269" s="7"/>
    </row>
    <row r="270" spans="1:15" ht="18" customHeight="1">
      <c r="A270" s="256" t="s">
        <v>580</v>
      </c>
      <c r="B270" s="256" t="s">
        <v>105</v>
      </c>
      <c r="C270" s="256" t="s">
        <v>7</v>
      </c>
      <c r="D270" s="256" t="s">
        <v>629</v>
      </c>
      <c r="E270" s="260" t="s">
        <v>628</v>
      </c>
      <c r="F270" s="482" t="s">
        <v>580</v>
      </c>
      <c r="G270" s="482" t="s">
        <v>105</v>
      </c>
      <c r="H270" s="482" t="s">
        <v>7</v>
      </c>
      <c r="I270" s="482" t="s">
        <v>632</v>
      </c>
      <c r="J270" s="494" t="s">
        <v>631</v>
      </c>
      <c r="L270" s="252" t="e">
        <f>VLOOKUP(M270,'ЦСР 2017'!$A$5:$B$485,2,0)</f>
        <v>#N/A</v>
      </c>
      <c r="N270" s="252" t="e">
        <f t="shared" si="11"/>
        <v>#N/A</v>
      </c>
      <c r="O270" s="7"/>
    </row>
    <row r="271" spans="1:15" ht="56.25">
      <c r="A271" s="256" t="s">
        <v>580</v>
      </c>
      <c r="B271" s="256" t="s">
        <v>105</v>
      </c>
      <c r="C271" s="256" t="s">
        <v>7</v>
      </c>
      <c r="D271" s="256" t="s">
        <v>632</v>
      </c>
      <c r="E271" s="260" t="s">
        <v>631</v>
      </c>
      <c r="F271" s="483"/>
      <c r="G271" s="483"/>
      <c r="H271" s="483"/>
      <c r="I271" s="483"/>
      <c r="J271" s="495"/>
      <c r="K271" s="311" t="str">
        <f>CONCATENATE(F270," ",G270," ",H270," ",I270)</f>
        <v>09 Б 01 20460</v>
      </c>
      <c r="L271" s="312" t="str">
        <f>VLOOKUP(M271,'ЦСР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1" s="311" t="s">
        <v>633</v>
      </c>
      <c r="N271" s="312" t="b">
        <f t="shared" si="11"/>
        <v>0</v>
      </c>
      <c r="O271" s="7"/>
    </row>
    <row r="272" spans="1:15" ht="39">
      <c r="A272" s="159" t="s">
        <v>580</v>
      </c>
      <c r="B272" s="159" t="s">
        <v>105</v>
      </c>
      <c r="C272" s="159" t="s">
        <v>37</v>
      </c>
      <c r="D272" s="159" t="s">
        <v>13</v>
      </c>
      <c r="E272" s="224" t="s">
        <v>634</v>
      </c>
      <c r="F272" s="159" t="s">
        <v>580</v>
      </c>
      <c r="G272" s="159" t="s">
        <v>105</v>
      </c>
      <c r="H272" s="159" t="s">
        <v>37</v>
      </c>
      <c r="I272" s="159" t="s">
        <v>13</v>
      </c>
      <c r="J272" s="224" t="s">
        <v>634</v>
      </c>
      <c r="K272" s="5" t="str">
        <f t="shared" si="10"/>
        <v>09 Б 02 00000</v>
      </c>
      <c r="L272" s="252" t="str">
        <f>VLOOKUP(M272,'ЦСР 2017'!$A$5:$B$485,2,0)</f>
        <v>Основное мероприятие «Создание системы поддержки  и поощрения талантливой и успешной молодежи города Ставрополя»</v>
      </c>
      <c r="M272" s="5" t="s">
        <v>635</v>
      </c>
      <c r="N272" s="252" t="b">
        <f t="shared" si="11"/>
        <v>1</v>
      </c>
      <c r="O272" s="7"/>
    </row>
    <row r="273" spans="1:15" ht="18" customHeight="1">
      <c r="A273" s="256" t="s">
        <v>580</v>
      </c>
      <c r="B273" s="256" t="s">
        <v>105</v>
      </c>
      <c r="C273" s="256" t="s">
        <v>37</v>
      </c>
      <c r="D273" s="256" t="s">
        <v>629</v>
      </c>
      <c r="E273" s="260" t="s">
        <v>628</v>
      </c>
      <c r="F273" s="482" t="s">
        <v>580</v>
      </c>
      <c r="G273" s="482" t="s">
        <v>105</v>
      </c>
      <c r="H273" s="482" t="s">
        <v>37</v>
      </c>
      <c r="I273" s="482" t="s">
        <v>632</v>
      </c>
      <c r="J273" s="494" t="s">
        <v>631</v>
      </c>
      <c r="L273" s="252" t="e">
        <f>VLOOKUP(M273,'ЦСР 2017'!$A$5:$B$485,2,0)</f>
        <v>#N/A</v>
      </c>
      <c r="N273" s="252" t="e">
        <f t="shared" si="11"/>
        <v>#N/A</v>
      </c>
      <c r="O273" s="7"/>
    </row>
    <row r="274" spans="1:15" ht="56.25">
      <c r="A274" s="256" t="s">
        <v>580</v>
      </c>
      <c r="B274" s="256" t="s">
        <v>105</v>
      </c>
      <c r="C274" s="256" t="s">
        <v>37</v>
      </c>
      <c r="D274" s="256" t="s">
        <v>632</v>
      </c>
      <c r="E274" s="260" t="s">
        <v>631</v>
      </c>
      <c r="F274" s="483"/>
      <c r="G274" s="483"/>
      <c r="H274" s="483"/>
      <c r="I274" s="483"/>
      <c r="J274" s="495"/>
      <c r="K274" s="311" t="str">
        <f>CONCATENATE(F273," ",G273," ",H273," ",I273)</f>
        <v>09 Б 02 20460</v>
      </c>
      <c r="L274" s="312" t="str">
        <f>VLOOKUP(M274,'ЦСР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4" s="311" t="s">
        <v>637</v>
      </c>
      <c r="N274" s="312" t="b">
        <f t="shared" si="11"/>
        <v>0</v>
      </c>
      <c r="O274" s="7"/>
    </row>
    <row r="275" spans="1:15" ht="39.75" thickBot="1">
      <c r="A275" s="159" t="s">
        <v>580</v>
      </c>
      <c r="B275" s="159" t="s">
        <v>105</v>
      </c>
      <c r="C275" s="159" t="s">
        <v>48</v>
      </c>
      <c r="D275" s="159" t="s">
        <v>13</v>
      </c>
      <c r="E275" s="224" t="s">
        <v>638</v>
      </c>
      <c r="F275" s="159" t="s">
        <v>580</v>
      </c>
      <c r="G275" s="159" t="s">
        <v>105</v>
      </c>
      <c r="H275" s="159" t="s">
        <v>48</v>
      </c>
      <c r="I275" s="159" t="s">
        <v>13</v>
      </c>
      <c r="J275" s="224" t="s">
        <v>638</v>
      </c>
      <c r="K275" s="5" t="str">
        <f t="shared" si="10"/>
        <v>09 Б 03 00000</v>
      </c>
      <c r="L275" s="252" t="str">
        <f>VLOOKUP(M275,'ЦСР 2017'!$A$5:$B$485,2,0)</f>
        <v>Основное мероприятие «Поддержка интеллектуальной и инновационной деятельности молодежи»</v>
      </c>
      <c r="M275" s="5" t="s">
        <v>639</v>
      </c>
      <c r="N275" s="252" t="b">
        <f t="shared" si="11"/>
        <v>1</v>
      </c>
      <c r="O275" s="7"/>
    </row>
    <row r="276" spans="1:15" s="27" customFormat="1" ht="18.600000000000001" customHeight="1" thickBot="1">
      <c r="A276" s="256" t="s">
        <v>580</v>
      </c>
      <c r="B276" s="256" t="s">
        <v>105</v>
      </c>
      <c r="C276" s="256" t="s">
        <v>48</v>
      </c>
      <c r="D276" s="256" t="s">
        <v>629</v>
      </c>
      <c r="E276" s="260" t="s">
        <v>628</v>
      </c>
      <c r="F276" s="482" t="s">
        <v>580</v>
      </c>
      <c r="G276" s="482" t="s">
        <v>105</v>
      </c>
      <c r="H276" s="482" t="s">
        <v>48</v>
      </c>
      <c r="I276" s="482" t="s">
        <v>632</v>
      </c>
      <c r="J276" s="494" t="s">
        <v>631</v>
      </c>
      <c r="K276" s="5"/>
      <c r="L276" s="252" t="e">
        <f>VLOOKUP(M276,'ЦСР 2017'!$A$5:$B$485,2,0)</f>
        <v>#N/A</v>
      </c>
      <c r="M276" s="5"/>
      <c r="N276" s="252" t="e">
        <f t="shared" si="11"/>
        <v>#N/A</v>
      </c>
      <c r="O276" s="7"/>
    </row>
    <row r="277" spans="1:15" s="27" customFormat="1" ht="57" thickBot="1">
      <c r="A277" s="256" t="s">
        <v>580</v>
      </c>
      <c r="B277" s="256" t="s">
        <v>105</v>
      </c>
      <c r="C277" s="256" t="s">
        <v>48</v>
      </c>
      <c r="D277" s="256" t="s">
        <v>632</v>
      </c>
      <c r="E277" s="260" t="s">
        <v>631</v>
      </c>
      <c r="F277" s="483"/>
      <c r="G277" s="483"/>
      <c r="H277" s="483"/>
      <c r="I277" s="483"/>
      <c r="J277" s="495"/>
      <c r="K277" s="311" t="str">
        <f>CONCATENATE(F276," ",G276," ",H276," ",I276)</f>
        <v>09 Б 03 20460</v>
      </c>
      <c r="L277" s="312" t="str">
        <f>VLOOKUP(M277,'ЦСР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7" s="311" t="s">
        <v>640</v>
      </c>
      <c r="N277" s="312" t="b">
        <f t="shared" si="11"/>
        <v>0</v>
      </c>
      <c r="O277" s="7"/>
    </row>
    <row r="278" spans="1:15" ht="58.5">
      <c r="A278" s="159" t="s">
        <v>580</v>
      </c>
      <c r="B278" s="159" t="s">
        <v>105</v>
      </c>
      <c r="C278" s="159" t="s">
        <v>53</v>
      </c>
      <c r="D278" s="159" t="s">
        <v>13</v>
      </c>
      <c r="E278" s="224" t="s">
        <v>641</v>
      </c>
      <c r="F278" s="159" t="s">
        <v>580</v>
      </c>
      <c r="G278" s="159" t="s">
        <v>105</v>
      </c>
      <c r="H278" s="159" t="s">
        <v>53</v>
      </c>
      <c r="I278" s="159" t="s">
        <v>13</v>
      </c>
      <c r="J278" s="224" t="s">
        <v>641</v>
      </c>
      <c r="K278" s="5" t="str">
        <f t="shared" si="10"/>
        <v>09 Б 04 00000</v>
      </c>
      <c r="L278" s="252" t="str">
        <f>VLOOKUP(M278,'ЦСР 2017'!$A$5:$B$485,2,0)</f>
        <v>Основное мероприятие «Формирование условий для реализации молодежных инициатив и развития деятельности молодежных объединений»</v>
      </c>
      <c r="M278" s="5" t="s">
        <v>642</v>
      </c>
      <c r="N278" s="252" t="b">
        <f t="shared" si="11"/>
        <v>1</v>
      </c>
      <c r="O278" s="7"/>
    </row>
    <row r="279" spans="1:15" ht="18.600000000000001" customHeight="1">
      <c r="A279" s="256" t="s">
        <v>580</v>
      </c>
      <c r="B279" s="256" t="s">
        <v>105</v>
      </c>
      <c r="C279" s="256" t="s">
        <v>53</v>
      </c>
      <c r="D279" s="256" t="s">
        <v>629</v>
      </c>
      <c r="E279" s="260" t="s">
        <v>628</v>
      </c>
      <c r="F279" s="482" t="s">
        <v>580</v>
      </c>
      <c r="G279" s="482" t="s">
        <v>105</v>
      </c>
      <c r="H279" s="482" t="s">
        <v>53</v>
      </c>
      <c r="I279" s="482" t="s">
        <v>632</v>
      </c>
      <c r="J279" s="494" t="s">
        <v>631</v>
      </c>
      <c r="L279" s="252" t="e">
        <f>VLOOKUP(M279,'ЦСР 2017'!$A$5:$B$485,2,0)</f>
        <v>#N/A</v>
      </c>
      <c r="N279" s="252" t="e">
        <f t="shared" si="11"/>
        <v>#N/A</v>
      </c>
      <c r="O279" s="7"/>
    </row>
    <row r="280" spans="1:15" ht="56.25">
      <c r="A280" s="256" t="s">
        <v>580</v>
      </c>
      <c r="B280" s="256" t="s">
        <v>105</v>
      </c>
      <c r="C280" s="256" t="s">
        <v>53</v>
      </c>
      <c r="D280" s="256" t="s">
        <v>632</v>
      </c>
      <c r="E280" s="260" t="s">
        <v>631</v>
      </c>
      <c r="F280" s="483"/>
      <c r="G280" s="483"/>
      <c r="H280" s="483"/>
      <c r="I280" s="483"/>
      <c r="J280" s="495"/>
      <c r="K280" s="311" t="str">
        <f>CONCATENATE(F279," ",G279," ",H279," ",I279)</f>
        <v>09 Б 04 20460</v>
      </c>
      <c r="L280" s="312" t="str">
        <f>VLOOKUP(M280,'ЦСР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80" s="311" t="s">
        <v>643</v>
      </c>
      <c r="N280" s="312" t="b">
        <f t="shared" si="11"/>
        <v>0</v>
      </c>
      <c r="O280" s="7"/>
    </row>
    <row r="281" spans="1:15" ht="39">
      <c r="A281" s="159" t="s">
        <v>580</v>
      </c>
      <c r="B281" s="159" t="s">
        <v>105</v>
      </c>
      <c r="C281" s="159" t="s">
        <v>62</v>
      </c>
      <c r="D281" s="159" t="s">
        <v>13</v>
      </c>
      <c r="E281" s="224" t="s">
        <v>644</v>
      </c>
      <c r="F281" s="159" t="s">
        <v>580</v>
      </c>
      <c r="G281" s="159" t="s">
        <v>105</v>
      </c>
      <c r="H281" s="159" t="s">
        <v>62</v>
      </c>
      <c r="I281" s="159" t="s">
        <v>13</v>
      </c>
      <c r="J281" s="224" t="s">
        <v>644</v>
      </c>
      <c r="K281" s="5" t="str">
        <f t="shared" si="10"/>
        <v>09 Б 05 00000</v>
      </c>
      <c r="L281" s="252" t="str">
        <f>VLOOKUP(M281,'ЦСР 2017'!$A$5:$B$485,2,0)</f>
        <v>Основное мероприятие «Методическое и информационное сопровождение реализации молодежной политики в городе Ставрополе»</v>
      </c>
      <c r="M281" s="5" t="s">
        <v>645</v>
      </c>
      <c r="N281" s="252" t="b">
        <f t="shared" si="11"/>
        <v>1</v>
      </c>
      <c r="O281" s="7"/>
    </row>
    <row r="282" spans="1:15" ht="18" customHeight="1">
      <c r="A282" s="256" t="s">
        <v>580</v>
      </c>
      <c r="B282" s="256" t="s">
        <v>105</v>
      </c>
      <c r="C282" s="256" t="s">
        <v>62</v>
      </c>
      <c r="D282" s="256" t="s">
        <v>629</v>
      </c>
      <c r="E282" s="260" t="s">
        <v>628</v>
      </c>
      <c r="F282" s="482" t="s">
        <v>580</v>
      </c>
      <c r="G282" s="482" t="s">
        <v>105</v>
      </c>
      <c r="H282" s="482" t="s">
        <v>62</v>
      </c>
      <c r="I282" s="482" t="s">
        <v>632</v>
      </c>
      <c r="J282" s="494" t="s">
        <v>631</v>
      </c>
      <c r="K282" s="5" t="e">
        <f>CONCATENATE(#REF!," ",#REF!," ",#REF!," ",#REF!)</f>
        <v>#REF!</v>
      </c>
      <c r="L282" s="252" t="e">
        <f>VLOOKUP(M282,'ЦСР 2017'!$A$5:$B$485,2,0)</f>
        <v>#REF!</v>
      </c>
      <c r="M282" s="5" t="e">
        <v>#REF!</v>
      </c>
      <c r="N282" s="252" t="e">
        <f t="shared" si="11"/>
        <v>#REF!</v>
      </c>
      <c r="O282" s="7"/>
    </row>
    <row r="283" spans="1:15" ht="56.25">
      <c r="A283" s="256" t="s">
        <v>580</v>
      </c>
      <c r="B283" s="256" t="s">
        <v>105</v>
      </c>
      <c r="C283" s="256" t="s">
        <v>62</v>
      </c>
      <c r="D283" s="256" t="s">
        <v>632</v>
      </c>
      <c r="E283" s="260" t="s">
        <v>631</v>
      </c>
      <c r="F283" s="483"/>
      <c r="G283" s="483"/>
      <c r="H283" s="483"/>
      <c r="I283" s="483"/>
      <c r="J283" s="495"/>
      <c r="K283" s="311" t="str">
        <f>CONCATENATE(F282," ",G282," ",H282," ",I282)</f>
        <v>09 Б 05 20460</v>
      </c>
      <c r="L283" s="312" t="str">
        <f>VLOOKUP(M283,'ЦСР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83" s="311" t="s">
        <v>646</v>
      </c>
      <c r="N283" s="312" t="b">
        <f t="shared" si="11"/>
        <v>0</v>
      </c>
      <c r="O283" s="7"/>
    </row>
    <row r="284" spans="1:15" ht="39">
      <c r="A284" s="159" t="s">
        <v>580</v>
      </c>
      <c r="B284" s="159" t="s">
        <v>105</v>
      </c>
      <c r="C284" s="159" t="s">
        <v>68</v>
      </c>
      <c r="D284" s="159" t="s">
        <v>13</v>
      </c>
      <c r="E284" s="224" t="s">
        <v>647</v>
      </c>
      <c r="F284" s="159" t="s">
        <v>580</v>
      </c>
      <c r="G284" s="159" t="s">
        <v>105</v>
      </c>
      <c r="H284" s="159" t="s">
        <v>68</v>
      </c>
      <c r="I284" s="159" t="s">
        <v>13</v>
      </c>
      <c r="J284" s="224" t="s">
        <v>647</v>
      </c>
      <c r="K284" s="5" t="str">
        <f t="shared" si="10"/>
        <v>09 Б 06 00000</v>
      </c>
      <c r="L284" s="252" t="str">
        <f>VLOOKUP(M284,'ЦСР 2017'!$A$5:$B$485,2,0)</f>
        <v>Основное мероприятие «Обеспечение деятельности муниципальных бюджетных учреждений города Ставрополя»</v>
      </c>
      <c r="M284" s="5" t="s">
        <v>648</v>
      </c>
      <c r="N284" s="252" t="b">
        <f t="shared" si="11"/>
        <v>1</v>
      </c>
      <c r="O284" s="7"/>
    </row>
    <row r="285" spans="1:15" ht="18" customHeight="1">
      <c r="A285" s="256" t="s">
        <v>580</v>
      </c>
      <c r="B285" s="256" t="s">
        <v>105</v>
      </c>
      <c r="C285" s="256" t="s">
        <v>68</v>
      </c>
      <c r="D285" s="30" t="s">
        <v>22</v>
      </c>
      <c r="E285" s="260" t="s">
        <v>34</v>
      </c>
      <c r="F285" s="256" t="s">
        <v>580</v>
      </c>
      <c r="G285" s="256" t="s">
        <v>105</v>
      </c>
      <c r="H285" s="256" t="s">
        <v>68</v>
      </c>
      <c r="I285" s="30" t="s">
        <v>22</v>
      </c>
      <c r="J285" s="260" t="s">
        <v>34</v>
      </c>
      <c r="K285" s="5" t="str">
        <f t="shared" si="10"/>
        <v>09 Б 06 11010</v>
      </c>
      <c r="L285" s="252" t="str">
        <f>VLOOKUP(M285,'ЦСР 2017'!$A$5:$B$485,2,0)</f>
        <v>Расходы на обеспечение деятельности (оказание услуг) муниципальных учреждений</v>
      </c>
      <c r="M285" s="5" t="s">
        <v>651</v>
      </c>
      <c r="N285" s="252" t="b">
        <f t="shared" si="11"/>
        <v>1</v>
      </c>
      <c r="O285" s="7"/>
    </row>
    <row r="286" spans="1:15" ht="67.5">
      <c r="A286" s="9" t="s">
        <v>652</v>
      </c>
      <c r="B286" s="9" t="s">
        <v>8</v>
      </c>
      <c r="C286" s="9" t="s">
        <v>12</v>
      </c>
      <c r="D286" s="9" t="s">
        <v>13</v>
      </c>
      <c r="E286" s="136" t="s">
        <v>654</v>
      </c>
      <c r="F286" s="9" t="s">
        <v>652</v>
      </c>
      <c r="G286" s="9" t="s">
        <v>8</v>
      </c>
      <c r="H286" s="9" t="s">
        <v>12</v>
      </c>
      <c r="I286" s="9" t="s">
        <v>13</v>
      </c>
      <c r="J286" s="136" t="s">
        <v>1729</v>
      </c>
      <c r="K286" s="5" t="str">
        <f t="shared" si="10"/>
        <v>10 0 00 00000</v>
      </c>
      <c r="L286" s="252" t="str">
        <f>VLOOKUP(M286,'ЦСР 2017'!$A$5:$B$485,2,0)</f>
        <v>Муниципальная программа «Управление муниципальными финансами и муниципальным долгом города Ставрополя»</v>
      </c>
      <c r="M286" s="5" t="s">
        <v>655</v>
      </c>
      <c r="N286" s="252" t="b">
        <f t="shared" si="11"/>
        <v>1</v>
      </c>
      <c r="O286" s="7"/>
    </row>
    <row r="287" spans="1:15" ht="56.25">
      <c r="A287" s="25" t="s">
        <v>652</v>
      </c>
      <c r="B287" s="25" t="s">
        <v>105</v>
      </c>
      <c r="C287" s="25" t="s">
        <v>12</v>
      </c>
      <c r="D287" s="25" t="s">
        <v>13</v>
      </c>
      <c r="E287" s="223" t="s">
        <v>1410</v>
      </c>
      <c r="F287" s="25" t="s">
        <v>652</v>
      </c>
      <c r="G287" s="25" t="s">
        <v>105</v>
      </c>
      <c r="H287" s="25" t="s">
        <v>12</v>
      </c>
      <c r="I287" s="25" t="s">
        <v>13</v>
      </c>
      <c r="J287" s="223" t="s">
        <v>1730</v>
      </c>
      <c r="K287" s="5" t="str">
        <f t="shared" si="10"/>
        <v>10 Б 00 00000</v>
      </c>
      <c r="L287" s="252" t="str">
        <f>VLOOKUP(M287,'ЦСР 2017'!$A$5:$B$485,2,0)</f>
        <v>Расходы в рамках реализации муниципальной программы «Управление муниципальными финансами и муниципальным долгом города Ставрополя»</v>
      </c>
      <c r="M287" s="5" t="s">
        <v>658</v>
      </c>
      <c r="N287" s="252" t="b">
        <f t="shared" si="11"/>
        <v>1</v>
      </c>
      <c r="O287" s="7"/>
    </row>
    <row r="288" spans="1:15" ht="39">
      <c r="A288" s="159" t="s">
        <v>652</v>
      </c>
      <c r="B288" s="159" t="s">
        <v>105</v>
      </c>
      <c r="C288" s="159" t="s">
        <v>7</v>
      </c>
      <c r="D288" s="159" t="s">
        <v>13</v>
      </c>
      <c r="E288" s="224" t="s">
        <v>1411</v>
      </c>
      <c r="F288" s="159" t="s">
        <v>652</v>
      </c>
      <c r="G288" s="159" t="s">
        <v>105</v>
      </c>
      <c r="H288" s="159" t="s">
        <v>7</v>
      </c>
      <c r="I288" s="159" t="s">
        <v>13</v>
      </c>
      <c r="J288" s="224" t="s">
        <v>1411</v>
      </c>
      <c r="K288" s="5" t="str">
        <f t="shared" si="10"/>
        <v>10 Б 01 00000</v>
      </c>
      <c r="L288" s="252" t="str">
        <f>VLOOKUP(M288,'ЦСР 2017'!$A$5:$B$485,2,0)</f>
        <v>Основное мероприятие «Формирование резервного фонда администрации города Ставрополя»</v>
      </c>
      <c r="M288" s="5" t="s">
        <v>659</v>
      </c>
      <c r="N288" s="252" t="b">
        <f t="shared" si="11"/>
        <v>1</v>
      </c>
      <c r="O288" s="7"/>
    </row>
    <row r="289" spans="1:15">
      <c r="A289" s="256" t="s">
        <v>652</v>
      </c>
      <c r="B289" s="256" t="s">
        <v>105</v>
      </c>
      <c r="C289" s="256" t="s">
        <v>7</v>
      </c>
      <c r="D289" s="256" t="s">
        <v>662</v>
      </c>
      <c r="E289" s="260" t="s">
        <v>661</v>
      </c>
      <c r="F289" s="256" t="s">
        <v>652</v>
      </c>
      <c r="G289" s="256" t="s">
        <v>105</v>
      </c>
      <c r="H289" s="256" t="s">
        <v>7</v>
      </c>
      <c r="I289" s="256" t="s">
        <v>662</v>
      </c>
      <c r="J289" s="260" t="s">
        <v>661</v>
      </c>
      <c r="K289" s="5" t="str">
        <f t="shared" si="10"/>
        <v>10 Б 01 20020</v>
      </c>
      <c r="L289" s="252" t="str">
        <f>VLOOKUP(M289,'ЦСР 2017'!$A$5:$B$485,2,0)</f>
        <v>Резервный фонд администрации города Ставрополя</v>
      </c>
      <c r="M289" s="5" t="s">
        <v>663</v>
      </c>
      <c r="N289" s="252" t="b">
        <f t="shared" si="11"/>
        <v>1</v>
      </c>
      <c r="O289" s="7"/>
    </row>
    <row r="290" spans="1:15" s="54" customFormat="1" ht="78">
      <c r="A290" s="159" t="s">
        <v>652</v>
      </c>
      <c r="B290" s="159" t="s">
        <v>105</v>
      </c>
      <c r="C290" s="159" t="s">
        <v>37</v>
      </c>
      <c r="D290" s="159" t="s">
        <v>13</v>
      </c>
      <c r="E290" s="224" t="s">
        <v>1412</v>
      </c>
      <c r="F290" s="159" t="s">
        <v>652</v>
      </c>
      <c r="G290" s="159" t="s">
        <v>105</v>
      </c>
      <c r="H290" s="159" t="s">
        <v>37</v>
      </c>
      <c r="I290" s="159" t="s">
        <v>13</v>
      </c>
      <c r="J290" s="224" t="s">
        <v>1412</v>
      </c>
      <c r="K290" s="5" t="str">
        <f t="shared" si="10"/>
        <v>10 Б 02 00000</v>
      </c>
      <c r="L290" s="252" t="str">
        <f>VLOOKUP(M290,'ЦСР 2017'!$A$5:$B$485,2,0)</f>
        <v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v>
      </c>
      <c r="M290" s="5" t="s">
        <v>664</v>
      </c>
      <c r="N290" s="252" t="b">
        <f t="shared" si="11"/>
        <v>1</v>
      </c>
      <c r="O290" s="7"/>
    </row>
    <row r="291" spans="1:15" s="54" customFormat="1">
      <c r="A291" s="256" t="s">
        <v>652</v>
      </c>
      <c r="B291" s="256" t="s">
        <v>105</v>
      </c>
      <c r="C291" s="256" t="s">
        <v>37</v>
      </c>
      <c r="D291" s="256" t="s">
        <v>667</v>
      </c>
      <c r="E291" s="260" t="s">
        <v>666</v>
      </c>
      <c r="F291" s="256" t="s">
        <v>652</v>
      </c>
      <c r="G291" s="256" t="s">
        <v>105</v>
      </c>
      <c r="H291" s="256" t="s">
        <v>37</v>
      </c>
      <c r="I291" s="256" t="s">
        <v>667</v>
      </c>
      <c r="J291" s="260" t="s">
        <v>666</v>
      </c>
      <c r="K291" s="5" t="str">
        <f t="shared" si="10"/>
        <v>10 Б 02 20050</v>
      </c>
      <c r="L291" s="252" t="str">
        <f>VLOOKUP(M291,'ЦСР 2017'!$A$5:$B$485,2,0)</f>
        <v>Расходы на выплаты на основании исполнительных листов судебных органов</v>
      </c>
      <c r="M291" s="5" t="s">
        <v>668</v>
      </c>
      <c r="N291" s="252" t="b">
        <f t="shared" si="11"/>
        <v>1</v>
      </c>
      <c r="O291" s="7"/>
    </row>
    <row r="292" spans="1:15" ht="58.5">
      <c r="A292" s="159" t="s">
        <v>652</v>
      </c>
      <c r="B292" s="159" t="s">
        <v>105</v>
      </c>
      <c r="C292" s="159" t="s">
        <v>48</v>
      </c>
      <c r="D292" s="159" t="s">
        <v>13</v>
      </c>
      <c r="E292" s="224" t="s">
        <v>1413</v>
      </c>
      <c r="F292" s="159" t="s">
        <v>652</v>
      </c>
      <c r="G292" s="159" t="s">
        <v>105</v>
      </c>
      <c r="H292" s="159" t="s">
        <v>48</v>
      </c>
      <c r="I292" s="159" t="s">
        <v>13</v>
      </c>
      <c r="J292" s="224" t="s">
        <v>1413</v>
      </c>
      <c r="K292" s="5" t="str">
        <f t="shared" si="10"/>
        <v>10 Б 03 00000</v>
      </c>
      <c r="L292" s="252" t="str">
        <f>VLOOKUP(M292,'ЦСР 2017'!$A$5:$B$485,2,0)</f>
        <v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v>
      </c>
      <c r="M292" s="5" t="s">
        <v>669</v>
      </c>
      <c r="N292" s="252" t="b">
        <f t="shared" si="11"/>
        <v>1</v>
      </c>
      <c r="O292" s="7"/>
    </row>
    <row r="293" spans="1:15">
      <c r="A293" s="256" t="s">
        <v>652</v>
      </c>
      <c r="B293" s="256" t="s">
        <v>105</v>
      </c>
      <c r="C293" s="256" t="s">
        <v>48</v>
      </c>
      <c r="D293" s="256" t="s">
        <v>672</v>
      </c>
      <c r="E293" s="260" t="s">
        <v>671</v>
      </c>
      <c r="F293" s="256" t="s">
        <v>652</v>
      </c>
      <c r="G293" s="256" t="s">
        <v>105</v>
      </c>
      <c r="H293" s="256" t="s">
        <v>48</v>
      </c>
      <c r="I293" s="256" t="s">
        <v>672</v>
      </c>
      <c r="J293" s="260" t="s">
        <v>671</v>
      </c>
      <c r="K293" s="5" t="str">
        <f t="shared" si="10"/>
        <v>10 Б 03 20010</v>
      </c>
      <c r="L293" s="252" t="str">
        <f>VLOOKUP(M293,'ЦСР 2017'!$A$5:$B$485,2,0)</f>
        <v>Обслуживание муниципального долга города Ставрополя</v>
      </c>
      <c r="M293" s="5" t="s">
        <v>673</v>
      </c>
      <c r="N293" s="252" t="b">
        <f t="shared" si="11"/>
        <v>1</v>
      </c>
      <c r="O293" s="7"/>
    </row>
    <row r="294" spans="1:15" s="54" customFormat="1" ht="90">
      <c r="A294" s="209" t="s">
        <v>674</v>
      </c>
      <c r="B294" s="210" t="s">
        <v>8</v>
      </c>
      <c r="C294" s="9" t="s">
        <v>12</v>
      </c>
      <c r="D294" s="9" t="s">
        <v>13</v>
      </c>
      <c r="E294" s="136" t="s">
        <v>676</v>
      </c>
      <c r="F294" s="209" t="s">
        <v>674</v>
      </c>
      <c r="G294" s="210" t="s">
        <v>8</v>
      </c>
      <c r="H294" s="9" t="s">
        <v>12</v>
      </c>
      <c r="I294" s="9" t="s">
        <v>13</v>
      </c>
      <c r="J294" s="136" t="s">
        <v>1731</v>
      </c>
      <c r="K294" s="5" t="str">
        <f t="shared" si="10"/>
        <v>11 0 00 00000</v>
      </c>
      <c r="L294" s="252" t="str">
        <f>VLOOKUP(M294,'ЦСР 2017'!$A$5:$B$485,2,0)</f>
        <v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v>
      </c>
      <c r="M294" s="5" t="s">
        <v>677</v>
      </c>
      <c r="N294" s="252" t="b">
        <f t="shared" si="11"/>
        <v>1</v>
      </c>
      <c r="O294" s="7"/>
    </row>
    <row r="295" spans="1:15" ht="52.15" customHeight="1">
      <c r="A295" s="211" t="s">
        <v>674</v>
      </c>
      <c r="B295" s="212" t="s">
        <v>105</v>
      </c>
      <c r="C295" s="25" t="s">
        <v>12</v>
      </c>
      <c r="D295" s="25" t="s">
        <v>13</v>
      </c>
      <c r="E295" s="223" t="s">
        <v>657</v>
      </c>
      <c r="F295" s="211" t="s">
        <v>674</v>
      </c>
      <c r="G295" s="212" t="s">
        <v>105</v>
      </c>
      <c r="H295" s="25" t="s">
        <v>12</v>
      </c>
      <c r="I295" s="25" t="s">
        <v>13</v>
      </c>
      <c r="J295" s="223" t="s">
        <v>1732</v>
      </c>
      <c r="K295" s="5" t="str">
        <f t="shared" si="10"/>
        <v>11 Б 00 00000</v>
      </c>
      <c r="L295" s="252" t="str">
        <f>VLOOKUP(M295,'ЦСР 2017'!$A$5:$B$485,2,0)</f>
        <v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v>
      </c>
      <c r="M295" s="5" t="s">
        <v>679</v>
      </c>
      <c r="N295" s="252" t="b">
        <f t="shared" si="11"/>
        <v>1</v>
      </c>
      <c r="O295" s="7"/>
    </row>
    <row r="296" spans="1:15" s="54" customFormat="1" ht="58.5">
      <c r="A296" s="159" t="s">
        <v>674</v>
      </c>
      <c r="B296" s="253" t="s">
        <v>105</v>
      </c>
      <c r="C296" s="159" t="s">
        <v>7</v>
      </c>
      <c r="D296" s="159" t="s">
        <v>13</v>
      </c>
      <c r="E296" s="224" t="s">
        <v>1414</v>
      </c>
      <c r="F296" s="159" t="s">
        <v>674</v>
      </c>
      <c r="G296" s="253" t="s">
        <v>105</v>
      </c>
      <c r="H296" s="159" t="s">
        <v>7</v>
      </c>
      <c r="I296" s="159" t="s">
        <v>13</v>
      </c>
      <c r="J296" s="224" t="s">
        <v>1414</v>
      </c>
      <c r="K296" s="5" t="str">
        <f t="shared" si="10"/>
        <v>11 Б 01 00000</v>
      </c>
      <c r="L296" s="252" t="str">
        <f>VLOOKUP(M296,'ЦСР 2017'!$A$5:$B$485,2,0)</f>
        <v>Основное мероприятие «Управление и распоряжение объектами недвижимого имущества, находящимися в муниципальной собственности города Ставрополя»</v>
      </c>
      <c r="M296" s="5" t="s">
        <v>680</v>
      </c>
      <c r="N296" s="252" t="b">
        <f t="shared" si="11"/>
        <v>1</v>
      </c>
      <c r="O296" s="7"/>
    </row>
    <row r="297" spans="1:15" ht="56.25">
      <c r="A297" s="256" t="s">
        <v>674</v>
      </c>
      <c r="B297" s="254" t="s">
        <v>105</v>
      </c>
      <c r="C297" s="256" t="s">
        <v>7</v>
      </c>
      <c r="D297" s="256" t="s">
        <v>683</v>
      </c>
      <c r="E297" s="260" t="s">
        <v>682</v>
      </c>
      <c r="F297" s="256" t="s">
        <v>674</v>
      </c>
      <c r="G297" s="254" t="s">
        <v>105</v>
      </c>
      <c r="H297" s="256" t="s">
        <v>7</v>
      </c>
      <c r="I297" s="256" t="s">
        <v>683</v>
      </c>
      <c r="J297" s="260" t="s">
        <v>682</v>
      </c>
      <c r="K297" s="5" t="str">
        <f t="shared" si="10"/>
        <v>11 Б 01 20030</v>
      </c>
      <c r="L297" s="252" t="str">
        <f>VLOOKUP(M297,'ЦСР 2017'!$A$5:$B$485,2,0)</f>
        <v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v>
      </c>
      <c r="M297" s="5" t="s">
        <v>684</v>
      </c>
      <c r="N297" s="252" t="b">
        <f t="shared" si="11"/>
        <v>1</v>
      </c>
      <c r="O297" s="7"/>
    </row>
    <row r="298" spans="1:15" ht="37.5">
      <c r="A298" s="256" t="s">
        <v>674</v>
      </c>
      <c r="B298" s="254" t="s">
        <v>105</v>
      </c>
      <c r="C298" s="256" t="s">
        <v>7</v>
      </c>
      <c r="D298" s="256" t="s">
        <v>687</v>
      </c>
      <c r="E298" s="260" t="s">
        <v>686</v>
      </c>
      <c r="F298" s="256" t="s">
        <v>674</v>
      </c>
      <c r="G298" s="254" t="s">
        <v>105</v>
      </c>
      <c r="H298" s="256" t="s">
        <v>7</v>
      </c>
      <c r="I298" s="256" t="s">
        <v>687</v>
      </c>
      <c r="J298" s="260" t="s">
        <v>686</v>
      </c>
      <c r="K298" s="5" t="str">
        <f t="shared" si="10"/>
        <v>11 Б 01 20070</v>
      </c>
      <c r="L298" s="252" t="str">
        <f>VLOOKUP(M298,'ЦСР 2017'!$A$5:$B$485,2,0)</f>
        <v xml:space="preserve">Расходы на содержание объектов муниципальной казны города Ставрополя в части нежилых помещений </v>
      </c>
      <c r="M298" s="5" t="s">
        <v>688</v>
      </c>
      <c r="N298" s="252" t="b">
        <f t="shared" si="11"/>
        <v>1</v>
      </c>
      <c r="O298" s="7"/>
    </row>
    <row r="299" spans="1:15" ht="37.5">
      <c r="A299" s="256" t="s">
        <v>674</v>
      </c>
      <c r="B299" s="254" t="s">
        <v>105</v>
      </c>
      <c r="C299" s="256" t="s">
        <v>7</v>
      </c>
      <c r="D299" s="256" t="s">
        <v>691</v>
      </c>
      <c r="E299" s="260" t="s">
        <v>690</v>
      </c>
      <c r="F299" s="256" t="s">
        <v>674</v>
      </c>
      <c r="G299" s="254" t="s">
        <v>105</v>
      </c>
      <c r="H299" s="256" t="s">
        <v>7</v>
      </c>
      <c r="I299" s="256" t="s">
        <v>691</v>
      </c>
      <c r="J299" s="260" t="s">
        <v>690</v>
      </c>
      <c r="K299" s="5" t="str">
        <f t="shared" si="10"/>
        <v>11 Б 01 20840</v>
      </c>
      <c r="L299" s="252" t="str">
        <f>VLOOKUP(M299,'ЦСР 2017'!$A$5:$B$485,2,0)</f>
        <v>Расходы на содержание объектов муниципальной казны города Ставрополя в части жилых помещений</v>
      </c>
      <c r="M299" s="5" t="s">
        <v>692</v>
      </c>
      <c r="N299" s="252" t="b">
        <f t="shared" si="11"/>
        <v>1</v>
      </c>
      <c r="O299" s="7"/>
    </row>
    <row r="300" spans="1:15" ht="93.75">
      <c r="A300" s="28">
        <v>72</v>
      </c>
      <c r="B300" s="28" t="s">
        <v>94</v>
      </c>
      <c r="C300" s="30" t="s">
        <v>12</v>
      </c>
      <c r="D300" s="59">
        <v>21120</v>
      </c>
      <c r="E300" s="270" t="s">
        <v>1480</v>
      </c>
      <c r="F300" s="482" t="s">
        <v>674</v>
      </c>
      <c r="G300" s="506" t="s">
        <v>105</v>
      </c>
      <c r="H300" s="482" t="s">
        <v>7</v>
      </c>
      <c r="I300" s="482" t="s">
        <v>1867</v>
      </c>
      <c r="J300" s="494" t="s">
        <v>1733</v>
      </c>
      <c r="K300" s="5" t="str">
        <f t="shared" si="10"/>
        <v>11 Б 01 21120</v>
      </c>
      <c r="L300" s="252" t="str">
        <f>VLOOKUP(M300,'ЦСР 2017'!$A$5:$B$485,2,0)</f>
        <v>Расходы на уплату взносов на капитальный ремонт общего имущества в многоквартирных домах</v>
      </c>
      <c r="M300" s="5" t="s">
        <v>1734</v>
      </c>
      <c r="N300" s="252" t="b">
        <f t="shared" si="11"/>
        <v>1</v>
      </c>
      <c r="O300" s="7"/>
    </row>
    <row r="301" spans="1:15" ht="93.75">
      <c r="A301" s="28">
        <v>77</v>
      </c>
      <c r="B301" s="28" t="s">
        <v>94</v>
      </c>
      <c r="C301" s="30" t="s">
        <v>12</v>
      </c>
      <c r="D301" s="59">
        <v>21120</v>
      </c>
      <c r="E301" s="270" t="s">
        <v>1480</v>
      </c>
      <c r="F301" s="505"/>
      <c r="G301" s="507"/>
      <c r="H301" s="505"/>
      <c r="I301" s="505"/>
      <c r="J301" s="509"/>
      <c r="L301" s="252" t="e">
        <f>VLOOKUP(M301,'ЦСР 2017'!$A$5:$B$485,2,0)</f>
        <v>#N/A</v>
      </c>
      <c r="N301" s="252" t="e">
        <f t="shared" si="11"/>
        <v>#N/A</v>
      </c>
      <c r="O301" s="7"/>
    </row>
    <row r="302" spans="1:15" ht="93.75">
      <c r="A302" s="28">
        <v>80</v>
      </c>
      <c r="B302" s="28" t="s">
        <v>94</v>
      </c>
      <c r="C302" s="30" t="s">
        <v>12</v>
      </c>
      <c r="D302" s="59">
        <v>21120</v>
      </c>
      <c r="E302" s="270" t="s">
        <v>1480</v>
      </c>
      <c r="F302" s="505"/>
      <c r="G302" s="507"/>
      <c r="H302" s="505"/>
      <c r="I302" s="505"/>
      <c r="J302" s="509"/>
      <c r="L302" s="252" t="e">
        <f>VLOOKUP(M302,'ЦСР 2017'!$A$5:$B$485,2,0)</f>
        <v>#N/A</v>
      </c>
      <c r="N302" s="252" t="e">
        <f t="shared" si="11"/>
        <v>#N/A</v>
      </c>
      <c r="O302" s="7"/>
    </row>
    <row r="303" spans="1:15" ht="93.75">
      <c r="A303" s="28">
        <v>82</v>
      </c>
      <c r="B303" s="28" t="s">
        <v>94</v>
      </c>
      <c r="C303" s="30" t="s">
        <v>12</v>
      </c>
      <c r="D303" s="59">
        <v>21120</v>
      </c>
      <c r="E303" s="270" t="s">
        <v>1480</v>
      </c>
      <c r="F303" s="505"/>
      <c r="G303" s="507"/>
      <c r="H303" s="505"/>
      <c r="I303" s="505"/>
      <c r="J303" s="509"/>
      <c r="L303" s="252" t="e">
        <f>VLOOKUP(M303,'ЦСР 2017'!$A$5:$B$485,2,0)</f>
        <v>#N/A</v>
      </c>
      <c r="N303" s="252" t="e">
        <f t="shared" si="11"/>
        <v>#N/A</v>
      </c>
      <c r="O303" s="7"/>
    </row>
    <row r="304" spans="1:15" ht="93.75">
      <c r="A304" s="28" t="s">
        <v>1184</v>
      </c>
      <c r="B304" s="28" t="s">
        <v>94</v>
      </c>
      <c r="C304" s="30" t="s">
        <v>12</v>
      </c>
      <c r="D304" s="59">
        <v>21120</v>
      </c>
      <c r="E304" s="270" t="s">
        <v>1507</v>
      </c>
      <c r="F304" s="483"/>
      <c r="G304" s="508"/>
      <c r="H304" s="483"/>
      <c r="I304" s="483"/>
      <c r="J304" s="495"/>
      <c r="L304" s="252" t="e">
        <f>VLOOKUP(M304,'ЦСР 2017'!$A$5:$B$485,2,0)</f>
        <v>#N/A</v>
      </c>
      <c r="N304" s="252" t="e">
        <f t="shared" si="11"/>
        <v>#N/A</v>
      </c>
      <c r="O304" s="7"/>
    </row>
    <row r="305" spans="1:15" ht="39">
      <c r="A305" s="159" t="s">
        <v>674</v>
      </c>
      <c r="B305" s="253" t="s">
        <v>105</v>
      </c>
      <c r="C305" s="159" t="s">
        <v>37</v>
      </c>
      <c r="D305" s="159" t="s">
        <v>13</v>
      </c>
      <c r="E305" s="224" t="s">
        <v>1415</v>
      </c>
      <c r="F305" s="159" t="s">
        <v>674</v>
      </c>
      <c r="G305" s="253" t="s">
        <v>105</v>
      </c>
      <c r="H305" s="159" t="s">
        <v>37</v>
      </c>
      <c r="I305" s="159" t="s">
        <v>13</v>
      </c>
      <c r="J305" s="224" t="s">
        <v>1415</v>
      </c>
      <c r="K305" s="5" t="str">
        <f t="shared" si="10"/>
        <v>11 Б 02 00000</v>
      </c>
      <c r="L305" s="252" t="str">
        <f>VLOOKUP(M305,'ЦСР 2017'!$A$5:$B$485,2,0)</f>
        <v>Основное мероприятие «Управление и распоряжение земельными участками, расположенными на территории города Ставрополя»</v>
      </c>
      <c r="M305" s="5" t="s">
        <v>693</v>
      </c>
      <c r="N305" s="252" t="b">
        <f t="shared" si="11"/>
        <v>1</v>
      </c>
      <c r="O305" s="7"/>
    </row>
    <row r="306" spans="1:15" ht="56.25">
      <c r="A306" s="256" t="s">
        <v>674</v>
      </c>
      <c r="B306" s="254" t="s">
        <v>105</v>
      </c>
      <c r="C306" s="256" t="s">
        <v>37</v>
      </c>
      <c r="D306" s="256" t="s">
        <v>696</v>
      </c>
      <c r="E306" s="260" t="s">
        <v>1416</v>
      </c>
      <c r="F306" s="256" t="s">
        <v>674</v>
      </c>
      <c r="G306" s="254" t="s">
        <v>105</v>
      </c>
      <c r="H306" s="256" t="s">
        <v>37</v>
      </c>
      <c r="I306" s="256" t="s">
        <v>696</v>
      </c>
      <c r="J306" s="260" t="s">
        <v>1735</v>
      </c>
      <c r="K306" s="5" t="str">
        <f t="shared" si="10"/>
        <v>11 Б 02 20180</v>
      </c>
      <c r="L306" s="252" t="str">
        <f>VLOOKUP(M306,'ЦСР 2017'!$A$5:$B$485,2,0)</f>
        <v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v>
      </c>
      <c r="M306" s="5" t="s">
        <v>697</v>
      </c>
      <c r="N306" s="252" t="b">
        <f t="shared" si="11"/>
        <v>1</v>
      </c>
      <c r="O306" s="7"/>
    </row>
    <row r="307" spans="1:15" ht="78">
      <c r="A307" s="159" t="s">
        <v>674</v>
      </c>
      <c r="B307" s="253" t="s">
        <v>105</v>
      </c>
      <c r="C307" s="159" t="s">
        <v>48</v>
      </c>
      <c r="D307" s="159" t="s">
        <v>13</v>
      </c>
      <c r="E307" s="224" t="s">
        <v>1417</v>
      </c>
      <c r="F307" s="159" t="s">
        <v>674</v>
      </c>
      <c r="G307" s="253" t="s">
        <v>105</v>
      </c>
      <c r="H307" s="159" t="s">
        <v>48</v>
      </c>
      <c r="I307" s="159" t="s">
        <v>13</v>
      </c>
      <c r="J307" s="224" t="s">
        <v>1736</v>
      </c>
      <c r="K307" s="5" t="str">
        <f t="shared" si="10"/>
        <v>11 Б 03 00000</v>
      </c>
      <c r="L307" s="252" t="str">
        <f>VLOOKUP(M307,'ЦСР 2017'!$A$5:$B$485,2,0)</f>
        <v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v>
      </c>
      <c r="M307" s="5" t="s">
        <v>698</v>
      </c>
      <c r="N307" s="252" t="b">
        <f t="shared" si="11"/>
        <v>1</v>
      </c>
      <c r="O307" s="7"/>
    </row>
    <row r="308" spans="1:15" ht="56.25">
      <c r="A308" s="256" t="s">
        <v>674</v>
      </c>
      <c r="B308" s="254" t="s">
        <v>105</v>
      </c>
      <c r="C308" s="256" t="s">
        <v>48</v>
      </c>
      <c r="D308" s="256" t="s">
        <v>701</v>
      </c>
      <c r="E308" s="260" t="s">
        <v>700</v>
      </c>
      <c r="F308" s="256" t="s">
        <v>674</v>
      </c>
      <c r="G308" s="254" t="s">
        <v>105</v>
      </c>
      <c r="H308" s="256" t="s">
        <v>48</v>
      </c>
      <c r="I308" s="256" t="s">
        <v>701</v>
      </c>
      <c r="J308" s="260" t="s">
        <v>700</v>
      </c>
      <c r="K308" s="5" t="str">
        <f t="shared" si="10"/>
        <v>11 Б 03 20340</v>
      </c>
      <c r="L308" s="252" t="str">
        <f>VLOOKUP(M308,'ЦСР 2017'!$A$5:$B$485,2,0)</f>
        <v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v>
      </c>
      <c r="M308" s="5" t="s">
        <v>702</v>
      </c>
      <c r="N308" s="252" t="b">
        <f t="shared" si="11"/>
        <v>1</v>
      </c>
      <c r="O308" s="7"/>
    </row>
    <row r="309" spans="1:15" ht="45">
      <c r="A309" s="9" t="s">
        <v>703</v>
      </c>
      <c r="B309" s="9" t="s">
        <v>8</v>
      </c>
      <c r="C309" s="9" t="s">
        <v>12</v>
      </c>
      <c r="D309" s="9" t="s">
        <v>13</v>
      </c>
      <c r="E309" s="136" t="s">
        <v>705</v>
      </c>
      <c r="F309" s="9" t="s">
        <v>703</v>
      </c>
      <c r="G309" s="9" t="s">
        <v>8</v>
      </c>
      <c r="H309" s="9" t="s">
        <v>12</v>
      </c>
      <c r="I309" s="9" t="s">
        <v>13</v>
      </c>
      <c r="J309" s="136" t="s">
        <v>1737</v>
      </c>
      <c r="K309" s="5" t="str">
        <f t="shared" si="10"/>
        <v>12 0 00 00000</v>
      </c>
      <c r="L309" s="252" t="str">
        <f>VLOOKUP(M309,'ЦСР 2017'!$A$5:$B$485,2,0)</f>
        <v>Муниципальная программа «Экономическое развитие города Ставрополя»</v>
      </c>
      <c r="M309" s="5" t="s">
        <v>706</v>
      </c>
      <c r="N309" s="252" t="b">
        <f t="shared" si="11"/>
        <v>1</v>
      </c>
      <c r="O309" s="7"/>
    </row>
    <row r="310" spans="1:15" ht="37.5">
      <c r="A310" s="25" t="s">
        <v>703</v>
      </c>
      <c r="B310" s="25" t="s">
        <v>15</v>
      </c>
      <c r="C310" s="25" t="s">
        <v>12</v>
      </c>
      <c r="D310" s="25" t="s">
        <v>13</v>
      </c>
      <c r="E310" s="223" t="s">
        <v>708</v>
      </c>
      <c r="F310" s="25" t="s">
        <v>703</v>
      </c>
      <c r="G310" s="25" t="s">
        <v>15</v>
      </c>
      <c r="H310" s="25" t="s">
        <v>12</v>
      </c>
      <c r="I310" s="25" t="s">
        <v>13</v>
      </c>
      <c r="J310" s="223" t="s">
        <v>708</v>
      </c>
      <c r="K310" s="5" t="str">
        <f t="shared" si="10"/>
        <v>12 1 00 00000</v>
      </c>
      <c r="L310" s="252" t="str">
        <f>VLOOKUP(M310,'ЦСР 2017'!$A$5:$B$485,2,0)</f>
        <v>Подпрограмма «Развитие малого и среднего предпринимательства в городе Ставрополе»</v>
      </c>
      <c r="M310" s="5" t="s">
        <v>709</v>
      </c>
      <c r="N310" s="252" t="b">
        <f t="shared" si="11"/>
        <v>1</v>
      </c>
      <c r="O310" s="7"/>
    </row>
    <row r="311" spans="1:15" ht="39">
      <c r="A311" s="159" t="s">
        <v>703</v>
      </c>
      <c r="B311" s="159" t="s">
        <v>15</v>
      </c>
      <c r="C311" s="159" t="s">
        <v>7</v>
      </c>
      <c r="D311" s="159" t="s">
        <v>13</v>
      </c>
      <c r="E311" s="224" t="s">
        <v>1418</v>
      </c>
      <c r="F311" s="159" t="s">
        <v>703</v>
      </c>
      <c r="G311" s="159" t="s">
        <v>15</v>
      </c>
      <c r="H311" s="159" t="s">
        <v>7</v>
      </c>
      <c r="I311" s="159" t="s">
        <v>13</v>
      </c>
      <c r="J311" s="224" t="s">
        <v>1418</v>
      </c>
      <c r="K311" s="5" t="str">
        <f t="shared" si="10"/>
        <v>12 1 01 00000</v>
      </c>
      <c r="L311" s="252" t="str">
        <f>VLOOKUP(M311,'ЦСР 2017'!$A$5:$B$485,2,0)</f>
        <v>Основное мероприятие «Финансовая поддержка субъектов малого и среднего предпринимательства в городе Ставрополе»</v>
      </c>
      <c r="M311" s="5" t="s">
        <v>710</v>
      </c>
      <c r="N311" s="252" t="b">
        <f t="shared" si="11"/>
        <v>1</v>
      </c>
      <c r="O311" s="7"/>
    </row>
    <row r="312" spans="1:15" ht="56.25">
      <c r="A312" s="256" t="s">
        <v>703</v>
      </c>
      <c r="B312" s="256" t="s">
        <v>15</v>
      </c>
      <c r="C312" s="256" t="s">
        <v>7</v>
      </c>
      <c r="D312" s="256" t="s">
        <v>713</v>
      </c>
      <c r="E312" s="260" t="s">
        <v>1419</v>
      </c>
      <c r="F312" s="256" t="s">
        <v>703</v>
      </c>
      <c r="G312" s="256" t="s">
        <v>15</v>
      </c>
      <c r="H312" s="256" t="s">
        <v>7</v>
      </c>
      <c r="I312" s="256" t="s">
        <v>713</v>
      </c>
      <c r="J312" s="260" t="s">
        <v>1419</v>
      </c>
      <c r="K312" s="5" t="str">
        <f t="shared" si="10"/>
        <v>12 1 01 60130</v>
      </c>
      <c r="L312" s="252" t="str">
        <f>VLOOKUP(M312,'ЦСР 2017'!$A$5:$B$485,2,0)</f>
        <v>Предоставление субсидий субъектам малого и среднего предпринимательства, осуществляющим деятельность на территории города Ставрополя</v>
      </c>
      <c r="M312" s="5" t="s">
        <v>714</v>
      </c>
      <c r="N312" s="252" t="b">
        <f t="shared" si="11"/>
        <v>1</v>
      </c>
      <c r="O312" s="7"/>
    </row>
    <row r="313" spans="1:15" ht="58.5">
      <c r="A313" s="159" t="s">
        <v>703</v>
      </c>
      <c r="B313" s="159" t="s">
        <v>15</v>
      </c>
      <c r="C313" s="159" t="s">
        <v>37</v>
      </c>
      <c r="D313" s="159" t="s">
        <v>13</v>
      </c>
      <c r="E313" s="224" t="s">
        <v>1420</v>
      </c>
      <c r="F313" s="159" t="s">
        <v>703</v>
      </c>
      <c r="G313" s="159" t="s">
        <v>15</v>
      </c>
      <c r="H313" s="159" t="s">
        <v>37</v>
      </c>
      <c r="I313" s="159" t="s">
        <v>13</v>
      </c>
      <c r="J313" s="224" t="s">
        <v>1420</v>
      </c>
      <c r="K313" s="5" t="str">
        <f t="shared" si="10"/>
        <v>12 1 02 00000</v>
      </c>
      <c r="L313" s="252" t="str">
        <f>VLOOKUP(M313,'ЦСР 2017'!$A$5:$B$485,2,0)</f>
        <v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v>
      </c>
      <c r="M313" s="5" t="s">
        <v>715</v>
      </c>
      <c r="N313" s="252" t="b">
        <f t="shared" si="11"/>
        <v>1</v>
      </c>
      <c r="O313" s="7"/>
    </row>
    <row r="314" spans="1:15" s="32" customFormat="1" ht="56.25">
      <c r="A314" s="256" t="s">
        <v>703</v>
      </c>
      <c r="B314" s="256" t="s">
        <v>15</v>
      </c>
      <c r="C314" s="256" t="s">
        <v>37</v>
      </c>
      <c r="D314" s="256" t="s">
        <v>716</v>
      </c>
      <c r="E314" s="260" t="s">
        <v>717</v>
      </c>
      <c r="F314" s="256" t="s">
        <v>703</v>
      </c>
      <c r="G314" s="256" t="s">
        <v>15</v>
      </c>
      <c r="H314" s="256" t="s">
        <v>37</v>
      </c>
      <c r="I314" s="256" t="s">
        <v>716</v>
      </c>
      <c r="J314" s="260" t="s">
        <v>1738</v>
      </c>
      <c r="K314" s="5" t="str">
        <f t="shared" si="10"/>
        <v>12 1 02 20480</v>
      </c>
      <c r="L314" s="252" t="str">
        <f>VLOOKUP(M314,'ЦСР 2017'!$A$5:$B$485,2,0)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M314" s="5" t="s">
        <v>718</v>
      </c>
      <c r="N314" s="252" t="b">
        <f t="shared" si="11"/>
        <v>1</v>
      </c>
      <c r="O314" s="7"/>
    </row>
    <row r="315" spans="1:15" ht="36" customHeight="1">
      <c r="A315" s="159" t="s">
        <v>703</v>
      </c>
      <c r="B315" s="159" t="s">
        <v>15</v>
      </c>
      <c r="C315" s="159" t="s">
        <v>48</v>
      </c>
      <c r="D315" s="159" t="s">
        <v>13</v>
      </c>
      <c r="E315" s="224" t="s">
        <v>1421</v>
      </c>
      <c r="F315" s="159" t="s">
        <v>703</v>
      </c>
      <c r="G315" s="159" t="s">
        <v>15</v>
      </c>
      <c r="H315" s="159" t="s">
        <v>48</v>
      </c>
      <c r="I315" s="159" t="s">
        <v>13</v>
      </c>
      <c r="J315" s="224" t="s">
        <v>1421</v>
      </c>
      <c r="K315" s="5" t="str">
        <f t="shared" si="10"/>
        <v>12 1 03 00000</v>
      </c>
      <c r="L315" s="252" t="str">
        <f>VLOOKUP(M315,'ЦСР 2017'!$A$5:$B$485,2,0)</f>
        <v>Основное мероприятие «Обеспечение благоприятных условий для развития малого и среднего предпринимательства на территории города Ставрополя»</v>
      </c>
      <c r="M315" s="5" t="s">
        <v>719</v>
      </c>
      <c r="N315" s="252" t="b">
        <f t="shared" si="11"/>
        <v>1</v>
      </c>
      <c r="O315" s="7"/>
    </row>
    <row r="316" spans="1:15" ht="56.25">
      <c r="A316" s="256" t="s">
        <v>703</v>
      </c>
      <c r="B316" s="256" t="s">
        <v>15</v>
      </c>
      <c r="C316" s="256" t="s">
        <v>48</v>
      </c>
      <c r="D316" s="256" t="s">
        <v>716</v>
      </c>
      <c r="E316" s="260" t="s">
        <v>717</v>
      </c>
      <c r="F316" s="256" t="s">
        <v>703</v>
      </c>
      <c r="G316" s="256" t="s">
        <v>15</v>
      </c>
      <c r="H316" s="256" t="s">
        <v>48</v>
      </c>
      <c r="I316" s="256" t="s">
        <v>716</v>
      </c>
      <c r="J316" s="260" t="s">
        <v>1738</v>
      </c>
      <c r="K316" s="5" t="str">
        <f t="shared" ref="K316:K379" si="12">CONCATENATE(F316," ",G316," ",H316," ",I316)</f>
        <v>12 1 03 20480</v>
      </c>
      <c r="L316" s="252" t="str">
        <f>VLOOKUP(M316,'ЦСР 2017'!$A$5:$B$485,2,0)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M316" s="5" t="s">
        <v>720</v>
      </c>
      <c r="N316" s="252" t="b">
        <f t="shared" si="11"/>
        <v>1</v>
      </c>
      <c r="O316" s="7"/>
    </row>
    <row r="317" spans="1:15" ht="37.5">
      <c r="A317" s="25" t="s">
        <v>703</v>
      </c>
      <c r="B317" s="25" t="s">
        <v>94</v>
      </c>
      <c r="C317" s="25" t="s">
        <v>12</v>
      </c>
      <c r="D317" s="25" t="s">
        <v>13</v>
      </c>
      <c r="E317" s="223" t="s">
        <v>1422</v>
      </c>
      <c r="F317" s="484" t="s">
        <v>703</v>
      </c>
      <c r="G317" s="484" t="s">
        <v>94</v>
      </c>
      <c r="H317" s="484" t="s">
        <v>12</v>
      </c>
      <c r="I317" s="484" t="s">
        <v>13</v>
      </c>
      <c r="J317" s="503" t="s">
        <v>1739</v>
      </c>
      <c r="K317" s="5" t="str">
        <f t="shared" si="12"/>
        <v>12 2 00 00000</v>
      </c>
      <c r="L317" s="252" t="str">
        <f>VLOOKUP(M317,'ЦСР 2017'!$A$5:$B$485,2,0)</f>
        <v>Подпрограмма «Создание благоприятных условий для экономического развития города Ставрополя»</v>
      </c>
      <c r="M317" s="5" t="s">
        <v>723</v>
      </c>
      <c r="N317" s="252" t="b">
        <f t="shared" si="11"/>
        <v>1</v>
      </c>
      <c r="O317" s="7"/>
    </row>
    <row r="318" spans="1:15" ht="37.5">
      <c r="A318" s="25" t="s">
        <v>703</v>
      </c>
      <c r="B318" s="25" t="s">
        <v>316</v>
      </c>
      <c r="C318" s="25" t="s">
        <v>12</v>
      </c>
      <c r="D318" s="25" t="s">
        <v>13</v>
      </c>
      <c r="E318" s="223" t="s">
        <v>740</v>
      </c>
      <c r="F318" s="485"/>
      <c r="G318" s="485"/>
      <c r="H318" s="485"/>
      <c r="I318" s="485"/>
      <c r="J318" s="504"/>
      <c r="K318" s="5" t="str">
        <f t="shared" si="12"/>
        <v xml:space="preserve">   </v>
      </c>
      <c r="L318" s="252" t="e">
        <f>VLOOKUP(M318,'ЦСР 2017'!$A$5:$B$485,2,0)</f>
        <v>#N/A</v>
      </c>
      <c r="M318" s="5" t="s">
        <v>1883</v>
      </c>
      <c r="N318" s="252" t="e">
        <f t="shared" si="11"/>
        <v>#N/A</v>
      </c>
      <c r="O318" s="7"/>
    </row>
    <row r="319" spans="1:15" s="57" customFormat="1" ht="39">
      <c r="A319" s="159" t="s">
        <v>703</v>
      </c>
      <c r="B319" s="159" t="s">
        <v>316</v>
      </c>
      <c r="C319" s="159" t="s">
        <v>7</v>
      </c>
      <c r="D319" s="159" t="s">
        <v>13</v>
      </c>
      <c r="E319" s="224" t="s">
        <v>1425</v>
      </c>
      <c r="F319" s="159" t="s">
        <v>703</v>
      </c>
      <c r="G319" s="159" t="s">
        <v>94</v>
      </c>
      <c r="H319" s="159" t="s">
        <v>7</v>
      </c>
      <c r="I319" s="159" t="s">
        <v>13</v>
      </c>
      <c r="J319" s="224" t="s">
        <v>1740</v>
      </c>
      <c r="K319" s="5" t="str">
        <f t="shared" si="12"/>
        <v>12 2 01 00000</v>
      </c>
      <c r="L319" s="252" t="str">
        <f>VLOOKUP(M319,'ЦСР 2017'!$A$5:$B$485,2,0)</f>
        <v>Основное мероприятие «Создание благоприятных условий для развития инвестиционной деятельности»</v>
      </c>
      <c r="M319" s="5" t="s">
        <v>1741</v>
      </c>
      <c r="N319" s="252" t="b">
        <f t="shared" si="11"/>
        <v>1</v>
      </c>
      <c r="O319" s="7"/>
    </row>
    <row r="320" spans="1:15" ht="36" customHeight="1">
      <c r="A320" s="256" t="s">
        <v>703</v>
      </c>
      <c r="B320" s="256" t="s">
        <v>316</v>
      </c>
      <c r="C320" s="256" t="s">
        <v>7</v>
      </c>
      <c r="D320" s="256" t="s">
        <v>745</v>
      </c>
      <c r="E320" s="260" t="s">
        <v>746</v>
      </c>
      <c r="F320" s="482" t="s">
        <v>703</v>
      </c>
      <c r="G320" s="482" t="s">
        <v>94</v>
      </c>
      <c r="H320" s="482" t="s">
        <v>7</v>
      </c>
      <c r="I320" s="482" t="s">
        <v>745</v>
      </c>
      <c r="J320" s="494" t="s">
        <v>1742</v>
      </c>
      <c r="K320" s="5" t="str">
        <f t="shared" si="12"/>
        <v>12 2 01 20650</v>
      </c>
      <c r="L320" s="252" t="str">
        <f>VLOOKUP(M320,'ЦСР 2017'!$A$5:$B$485,2,0)</f>
        <v>Расходы на информирование об инвестиционных возможностях города Ставрополя</v>
      </c>
      <c r="M320" s="5" t="s">
        <v>1743</v>
      </c>
      <c r="N320" s="252" t="b">
        <f t="shared" si="11"/>
        <v>1</v>
      </c>
      <c r="O320" s="7"/>
    </row>
    <row r="321" spans="1:15" ht="58.5">
      <c r="A321" s="159" t="s">
        <v>703</v>
      </c>
      <c r="B321" s="159" t="s">
        <v>316</v>
      </c>
      <c r="C321" s="159" t="s">
        <v>37</v>
      </c>
      <c r="D321" s="159" t="s">
        <v>13</v>
      </c>
      <c r="E321" s="224" t="s">
        <v>748</v>
      </c>
      <c r="F321" s="505"/>
      <c r="G321" s="505"/>
      <c r="H321" s="505"/>
      <c r="I321" s="505"/>
      <c r="J321" s="509"/>
      <c r="K321" s="5" t="str">
        <f>CONCATENATE(F321," ",G321," ",H321," ",I321)</f>
        <v xml:space="preserve">   </v>
      </c>
      <c r="L321" s="252" t="e">
        <f>VLOOKUP(M321,'ЦСР 2017'!$A$5:$B$485,2,0)</f>
        <v>#N/A</v>
      </c>
      <c r="M321" s="5" t="s">
        <v>1883</v>
      </c>
      <c r="N321" s="252" t="e">
        <f t="shared" si="11"/>
        <v>#N/A</v>
      </c>
      <c r="O321" s="7"/>
    </row>
    <row r="322" spans="1:15" ht="37.5">
      <c r="A322" s="256" t="s">
        <v>703</v>
      </c>
      <c r="B322" s="256" t="s">
        <v>316</v>
      </c>
      <c r="C322" s="256" t="s">
        <v>37</v>
      </c>
      <c r="D322" s="256" t="s">
        <v>745</v>
      </c>
      <c r="E322" s="260" t="s">
        <v>746</v>
      </c>
      <c r="F322" s="483"/>
      <c r="G322" s="483"/>
      <c r="H322" s="483"/>
      <c r="I322" s="483"/>
      <c r="J322" s="495"/>
      <c r="K322" s="5" t="str">
        <f>CONCATENATE(F322," ",G322," ",H322," ",I322)</f>
        <v xml:space="preserve">   </v>
      </c>
      <c r="L322" s="252" t="e">
        <f>VLOOKUP(M322,'ЦСР 2017'!$A$5:$B$485,2,0)</f>
        <v>#N/A</v>
      </c>
      <c r="M322" s="5" t="s">
        <v>1883</v>
      </c>
      <c r="N322" s="252" t="e">
        <f t="shared" si="11"/>
        <v>#N/A</v>
      </c>
      <c r="O322" s="7"/>
    </row>
    <row r="323" spans="1:15" ht="39">
      <c r="A323" s="159" t="s">
        <v>703</v>
      </c>
      <c r="B323" s="159" t="s">
        <v>94</v>
      </c>
      <c r="C323" s="159" t="s">
        <v>7</v>
      </c>
      <c r="D323" s="159" t="s">
        <v>13</v>
      </c>
      <c r="E323" s="224" t="s">
        <v>1586</v>
      </c>
      <c r="F323" s="159" t="s">
        <v>703</v>
      </c>
      <c r="G323" s="159" t="s">
        <v>94</v>
      </c>
      <c r="H323" s="159" t="s">
        <v>37</v>
      </c>
      <c r="I323" s="159" t="s">
        <v>13</v>
      </c>
      <c r="J323" s="224" t="s">
        <v>1744</v>
      </c>
      <c r="K323" s="5" t="str">
        <f t="shared" si="12"/>
        <v>12 2 02 00000</v>
      </c>
      <c r="L323" s="252" t="str">
        <f>VLOOKUP(M323,'ЦСР 2017'!$A$5:$B$485,2,0)</f>
        <v>Основное мероприятие «Создание условий для развития туризма на территории города Ставрополя»</v>
      </c>
      <c r="M323" s="5" t="s">
        <v>727</v>
      </c>
      <c r="N323" s="252" t="b">
        <f t="shared" si="11"/>
        <v>1</v>
      </c>
      <c r="O323" s="7"/>
    </row>
    <row r="324" spans="1:15" ht="37.5">
      <c r="A324" s="256" t="s">
        <v>703</v>
      </c>
      <c r="B324" s="256" t="s">
        <v>94</v>
      </c>
      <c r="C324" s="256" t="s">
        <v>7</v>
      </c>
      <c r="D324" s="256" t="s">
        <v>726</v>
      </c>
      <c r="E324" s="260" t="s">
        <v>725</v>
      </c>
      <c r="F324" s="482" t="s">
        <v>703</v>
      </c>
      <c r="G324" s="482" t="s">
        <v>94</v>
      </c>
      <c r="H324" s="482" t="s">
        <v>37</v>
      </c>
      <c r="I324" s="482" t="s">
        <v>726</v>
      </c>
      <c r="J324" s="494" t="s">
        <v>1745</v>
      </c>
      <c r="L324" s="252" t="e">
        <f>VLOOKUP(M324,'ЦСР 2017'!$A$5:$B$485,2,0)</f>
        <v>#N/A</v>
      </c>
      <c r="N324" s="252" t="e">
        <f t="shared" si="11"/>
        <v>#N/A</v>
      </c>
      <c r="O324" s="7"/>
    </row>
    <row r="325" spans="1:15" ht="39">
      <c r="A325" s="159" t="s">
        <v>703</v>
      </c>
      <c r="B325" s="159" t="s">
        <v>94</v>
      </c>
      <c r="C325" s="159" t="s">
        <v>37</v>
      </c>
      <c r="D325" s="159" t="s">
        <v>13</v>
      </c>
      <c r="E325" s="224" t="s">
        <v>1423</v>
      </c>
      <c r="F325" s="505"/>
      <c r="G325" s="505"/>
      <c r="H325" s="505"/>
      <c r="I325" s="505"/>
      <c r="J325" s="509"/>
      <c r="K325" s="5" t="str">
        <f t="shared" si="12"/>
        <v xml:space="preserve">   </v>
      </c>
      <c r="L325" s="252" t="e">
        <f>VLOOKUP(M325,'ЦСР 2017'!$A$5:$B$485,2,0)</f>
        <v>#N/A</v>
      </c>
      <c r="M325" s="5" t="s">
        <v>1883</v>
      </c>
      <c r="N325" s="252" t="e">
        <f t="shared" si="11"/>
        <v>#N/A</v>
      </c>
      <c r="O325" s="7"/>
    </row>
    <row r="326" spans="1:15" ht="37.5">
      <c r="A326" s="256" t="s">
        <v>703</v>
      </c>
      <c r="B326" s="256" t="s">
        <v>94</v>
      </c>
      <c r="C326" s="256" t="s">
        <v>37</v>
      </c>
      <c r="D326" s="256" t="s">
        <v>726</v>
      </c>
      <c r="E326" s="260" t="s">
        <v>725</v>
      </c>
      <c r="F326" s="483"/>
      <c r="G326" s="483"/>
      <c r="H326" s="483"/>
      <c r="I326" s="483"/>
      <c r="J326" s="495"/>
      <c r="K326" s="311" t="str">
        <f>CONCATENATE(F324," ",G324," ",H324," ",I324)</f>
        <v>12 2 02 20640</v>
      </c>
      <c r="L326" s="312" t="str">
        <f>VLOOKUP(M326,'ЦСР 2017'!$A$5:$B$485,2,0)</f>
        <v>Расходы на повышение туристической привлекательности города Ставрополя, развитие внутреннего и въездного туризма в городе Ставрополе</v>
      </c>
      <c r="M326" s="311" t="s">
        <v>728</v>
      </c>
      <c r="N326" s="312" t="b">
        <f t="shared" si="11"/>
        <v>0</v>
      </c>
      <c r="O326" s="7"/>
    </row>
    <row r="327" spans="1:15" ht="39">
      <c r="A327" s="159" t="s">
        <v>703</v>
      </c>
      <c r="B327" s="159" t="s">
        <v>94</v>
      </c>
      <c r="C327" s="159" t="s">
        <v>48</v>
      </c>
      <c r="D327" s="159" t="s">
        <v>13</v>
      </c>
      <c r="E327" s="224" t="s">
        <v>1424</v>
      </c>
      <c r="F327" s="159" t="s">
        <v>703</v>
      </c>
      <c r="G327" s="159" t="s">
        <v>94</v>
      </c>
      <c r="H327" s="159" t="s">
        <v>48</v>
      </c>
      <c r="I327" s="159" t="s">
        <v>13</v>
      </c>
      <c r="J327" s="224" t="s">
        <v>1746</v>
      </c>
      <c r="K327" s="5" t="str">
        <f>CONCATENATE(F327," ",G327," ",H327," ",I327)</f>
        <v>12 2 03 00000</v>
      </c>
      <c r="L327" s="252" t="str">
        <f>VLOOKUP(M327,'ЦСР 2017'!$A$5:$B$485,2,0)</f>
        <v>Основное мероприятие «Развитие международного, межрегионального и межмуниципального сотрудничества города Ставрополя»</v>
      </c>
      <c r="M327" s="5" t="s">
        <v>729</v>
      </c>
      <c r="N327" s="252" t="b">
        <f t="shared" si="11"/>
        <v>1</v>
      </c>
      <c r="O327" s="7"/>
    </row>
    <row r="328" spans="1:15" ht="37.5">
      <c r="A328" s="256" t="s">
        <v>703</v>
      </c>
      <c r="B328" s="256" t="s">
        <v>94</v>
      </c>
      <c r="C328" s="256" t="s">
        <v>48</v>
      </c>
      <c r="D328" s="256" t="s">
        <v>733</v>
      </c>
      <c r="E328" s="260" t="s">
        <v>732</v>
      </c>
      <c r="F328" s="256" t="s">
        <v>703</v>
      </c>
      <c r="G328" s="256" t="s">
        <v>94</v>
      </c>
      <c r="H328" s="256" t="s">
        <v>48</v>
      </c>
      <c r="I328" s="256" t="s">
        <v>733</v>
      </c>
      <c r="J328" s="260" t="s">
        <v>1747</v>
      </c>
      <c r="K328" s="5" t="str">
        <f>CONCATENATE(F328," ",G328," ",H328," ",I328)</f>
        <v>12 2 03 20040</v>
      </c>
      <c r="L328" s="252" t="str">
        <f>VLOOKUP(M328,'ЦСР 2017'!$A$5:$B$485,2,0)</f>
        <v>Обеспечение членства в международных, общероссийских и региональных объединениях муниципальных образований (оплата членских взносов)</v>
      </c>
      <c r="M328" s="5" t="s">
        <v>734</v>
      </c>
      <c r="N328" s="252" t="b">
        <f t="shared" ref="N328:N391" si="13">J328=L328</f>
        <v>1</v>
      </c>
      <c r="O328" s="7"/>
    </row>
    <row r="329" spans="1:15" ht="75">
      <c r="A329" s="256" t="s">
        <v>703</v>
      </c>
      <c r="B329" s="256" t="s">
        <v>94</v>
      </c>
      <c r="C329" s="256" t="s">
        <v>48</v>
      </c>
      <c r="D329" s="256" t="s">
        <v>737</v>
      </c>
      <c r="E329" s="260" t="s">
        <v>736</v>
      </c>
      <c r="F329" s="256" t="s">
        <v>703</v>
      </c>
      <c r="G329" s="256" t="s">
        <v>94</v>
      </c>
      <c r="H329" s="256" t="s">
        <v>48</v>
      </c>
      <c r="I329" s="256" t="s">
        <v>737</v>
      </c>
      <c r="J329" s="260" t="s">
        <v>1748</v>
      </c>
      <c r="K329" s="5" t="str">
        <f>CONCATENATE(F329," ",G329," ",H329," ",I329)</f>
        <v>12 2 03 20090</v>
      </c>
      <c r="L329" s="252" t="str">
        <f>VLOOKUP(M329,'ЦСР 2017'!$A$5:$B$485,2,0)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M329" s="5" t="s">
        <v>738</v>
      </c>
      <c r="N329" s="252" t="b">
        <f t="shared" si="13"/>
        <v>1</v>
      </c>
      <c r="O329" s="7"/>
    </row>
    <row r="330" spans="1:15" ht="67.5">
      <c r="A330" s="9" t="s">
        <v>751</v>
      </c>
      <c r="B330" s="9" t="s">
        <v>8</v>
      </c>
      <c r="C330" s="9" t="s">
        <v>12</v>
      </c>
      <c r="D330" s="9" t="s">
        <v>13</v>
      </c>
      <c r="E330" s="136" t="s">
        <v>754</v>
      </c>
      <c r="F330" s="9" t="s">
        <v>751</v>
      </c>
      <c r="G330" s="9" t="s">
        <v>8</v>
      </c>
      <c r="H330" s="9" t="s">
        <v>12</v>
      </c>
      <c r="I330" s="9" t="s">
        <v>13</v>
      </c>
      <c r="J330" s="136" t="s">
        <v>1749</v>
      </c>
      <c r="K330" s="5" t="str">
        <f t="shared" si="12"/>
        <v>13 0 00 00000</v>
      </c>
      <c r="L330" s="252" t="str">
        <f>VLOOKUP(M330,'ЦСР 2017'!$A$5:$B$485,2,0)</f>
        <v>Муниципальная программа «Развитие муниципальной службы и противодействие коррупции в городе Ставрополе»</v>
      </c>
      <c r="M330" s="5" t="s">
        <v>755</v>
      </c>
      <c r="N330" s="252" t="b">
        <f t="shared" si="13"/>
        <v>1</v>
      </c>
      <c r="O330" s="7"/>
    </row>
    <row r="331" spans="1:15" ht="37.5">
      <c r="A331" s="25" t="s">
        <v>751</v>
      </c>
      <c r="B331" s="25" t="s">
        <v>15</v>
      </c>
      <c r="C331" s="25" t="s">
        <v>12</v>
      </c>
      <c r="D331" s="25" t="s">
        <v>13</v>
      </c>
      <c r="E331" s="232" t="s">
        <v>1426</v>
      </c>
      <c r="F331" s="25" t="s">
        <v>751</v>
      </c>
      <c r="G331" s="25" t="s">
        <v>15</v>
      </c>
      <c r="H331" s="25" t="s">
        <v>12</v>
      </c>
      <c r="I331" s="25" t="s">
        <v>13</v>
      </c>
      <c r="J331" s="232" t="s">
        <v>1750</v>
      </c>
      <c r="K331" s="5" t="str">
        <f t="shared" si="12"/>
        <v>13 1 00 00000</v>
      </c>
      <c r="L331" s="252" t="str">
        <f>VLOOKUP(M331,'ЦСР 2017'!$A$5:$B$485,2,0)</f>
        <v xml:space="preserve">Подпрограмма «Развитие муниципальной службы в городе Ставрополе» </v>
      </c>
      <c r="M331" s="5" t="s">
        <v>758</v>
      </c>
      <c r="N331" s="252" t="b">
        <f t="shared" si="13"/>
        <v>1</v>
      </c>
      <c r="O331" s="7"/>
    </row>
    <row r="332" spans="1:15" ht="58.5">
      <c r="A332" s="159" t="s">
        <v>751</v>
      </c>
      <c r="B332" s="159" t="s">
        <v>15</v>
      </c>
      <c r="C332" s="159" t="s">
        <v>7</v>
      </c>
      <c r="D332" s="159" t="s">
        <v>13</v>
      </c>
      <c r="E332" s="224" t="s">
        <v>1427</v>
      </c>
      <c r="F332" s="159" t="s">
        <v>751</v>
      </c>
      <c r="G332" s="159" t="s">
        <v>15</v>
      </c>
      <c r="H332" s="159" t="s">
        <v>7</v>
      </c>
      <c r="I332" s="159" t="s">
        <v>13</v>
      </c>
      <c r="J332" s="224" t="s">
        <v>1427</v>
      </c>
      <c r="K332" s="5" t="str">
        <f t="shared" si="12"/>
        <v>13 1 01 00000</v>
      </c>
      <c r="L332" s="252" t="str">
        <f>VLOOKUP(M332,'ЦСР 2017'!$A$5:$B$485,2,0)</f>
        <v>Основное мероприятие «Создание условий для профессионального развития и подготовки кадров в органах местного самоуправления города Ставрополя»</v>
      </c>
      <c r="M332" s="5" t="s">
        <v>759</v>
      </c>
      <c r="N332" s="252" t="b">
        <f t="shared" si="13"/>
        <v>1</v>
      </c>
      <c r="O332" s="7"/>
    </row>
    <row r="333" spans="1:15" s="32" customFormat="1" ht="56.25">
      <c r="A333" s="256" t="s">
        <v>751</v>
      </c>
      <c r="B333" s="256" t="s">
        <v>15</v>
      </c>
      <c r="C333" s="256" t="s">
        <v>7</v>
      </c>
      <c r="D333" s="256" t="s">
        <v>762</v>
      </c>
      <c r="E333" s="233" t="s">
        <v>1428</v>
      </c>
      <c r="F333" s="256" t="s">
        <v>751</v>
      </c>
      <c r="G333" s="256" t="s">
        <v>15</v>
      </c>
      <c r="H333" s="256" t="s">
        <v>7</v>
      </c>
      <c r="I333" s="256" t="s">
        <v>762</v>
      </c>
      <c r="J333" s="233" t="s">
        <v>1751</v>
      </c>
      <c r="K333" s="5" t="str">
        <f t="shared" si="12"/>
        <v>13 1 01 20450</v>
      </c>
      <c r="L333" s="252" t="str">
        <f>VLOOKUP(M333,'ЦСР 2017'!$A$5:$B$485,2,0)</f>
        <v>Расходы на реализацию мероприятий, направленных на повышение профессионального уровня муниципальных служащих</v>
      </c>
      <c r="M333" s="5" t="s">
        <v>763</v>
      </c>
      <c r="N333" s="252" t="b">
        <f t="shared" si="13"/>
        <v>1</v>
      </c>
      <c r="O333" s="7"/>
    </row>
    <row r="334" spans="1:15" ht="37.5">
      <c r="A334" s="25" t="s">
        <v>751</v>
      </c>
      <c r="B334" s="25" t="s">
        <v>94</v>
      </c>
      <c r="C334" s="25" t="s">
        <v>12</v>
      </c>
      <c r="D334" s="25" t="s">
        <v>13</v>
      </c>
      <c r="E334" s="223" t="s">
        <v>765</v>
      </c>
      <c r="F334" s="25" t="s">
        <v>751</v>
      </c>
      <c r="G334" s="25" t="s">
        <v>94</v>
      </c>
      <c r="H334" s="25" t="s">
        <v>12</v>
      </c>
      <c r="I334" s="25" t="s">
        <v>13</v>
      </c>
      <c r="J334" s="223" t="s">
        <v>1752</v>
      </c>
      <c r="K334" s="5" t="str">
        <f t="shared" si="12"/>
        <v>13 2 00 00000</v>
      </c>
      <c r="L334" s="252" t="str">
        <f>VLOOKUP(M334,'ЦСР 2017'!$A$5:$B$485,2,0)</f>
        <v>«Противодействие коррупции в сфере деятельности администрации города Ставрополя и ее органах»</v>
      </c>
      <c r="M334" s="5" t="s">
        <v>766</v>
      </c>
      <c r="N334" s="252" t="b">
        <f t="shared" si="13"/>
        <v>1</v>
      </c>
      <c r="O334" s="7"/>
    </row>
    <row r="335" spans="1:15" s="32" customFormat="1" ht="136.5">
      <c r="A335" s="159" t="s">
        <v>751</v>
      </c>
      <c r="B335" s="159" t="s">
        <v>94</v>
      </c>
      <c r="C335" s="159" t="s">
        <v>7</v>
      </c>
      <c r="D335" s="159" t="s">
        <v>13</v>
      </c>
      <c r="E335" s="224" t="s">
        <v>1429</v>
      </c>
      <c r="F335" s="159" t="s">
        <v>751</v>
      </c>
      <c r="G335" s="159" t="s">
        <v>94</v>
      </c>
      <c r="H335" s="159" t="s">
        <v>7</v>
      </c>
      <c r="I335" s="159" t="s">
        <v>13</v>
      </c>
      <c r="J335" s="224" t="s">
        <v>1430</v>
      </c>
      <c r="K335" s="5" t="str">
        <f t="shared" si="12"/>
        <v>13 2 01 00000</v>
      </c>
      <c r="L335" s="252" t="str">
        <f>VLOOKUP(M335,'ЦСР 2017'!$A$5:$B$485,2,0)</f>
        <v>Основное мероприятие «Профилактика коррупции, антикоррупционное просвещение и пропаганда»</v>
      </c>
      <c r="M335" s="5" t="s">
        <v>767</v>
      </c>
      <c r="N335" s="252" t="b">
        <f t="shared" si="13"/>
        <v>1</v>
      </c>
      <c r="O335" s="7"/>
    </row>
    <row r="336" spans="1:15" ht="56.25">
      <c r="A336" s="256" t="s">
        <v>751</v>
      </c>
      <c r="B336" s="256" t="s">
        <v>94</v>
      </c>
      <c r="C336" s="256" t="s">
        <v>7</v>
      </c>
      <c r="D336" s="256" t="s">
        <v>770</v>
      </c>
      <c r="E336" s="233" t="s">
        <v>769</v>
      </c>
      <c r="F336" s="256" t="s">
        <v>751</v>
      </c>
      <c r="G336" s="256" t="s">
        <v>94</v>
      </c>
      <c r="H336" s="256" t="s">
        <v>7</v>
      </c>
      <c r="I336" s="256" t="s">
        <v>770</v>
      </c>
      <c r="J336" s="233" t="s">
        <v>769</v>
      </c>
      <c r="K336" s="5" t="str">
        <f t="shared" si="12"/>
        <v>13 2 01 20620</v>
      </c>
      <c r="L336" s="252" t="str">
        <f>VLOOKUP(M336,'ЦСР 2017'!$A$5:$B$485,2,0)</f>
        <v>Расходы на реализацию мероприятий, направленных на противодействие коррупции в сфере деятельности администрации города Ставрополя и ее органов</v>
      </c>
      <c r="M336" s="5" t="s">
        <v>771</v>
      </c>
      <c r="N336" s="252" t="b">
        <f t="shared" si="13"/>
        <v>1</v>
      </c>
      <c r="O336" s="7"/>
    </row>
    <row r="337" spans="1:15" s="32" customFormat="1" ht="39.75" thickBot="1">
      <c r="A337" s="159" t="s">
        <v>751</v>
      </c>
      <c r="B337" s="159" t="s">
        <v>94</v>
      </c>
      <c r="C337" s="159" t="s">
        <v>37</v>
      </c>
      <c r="D337" s="159" t="s">
        <v>13</v>
      </c>
      <c r="E337" s="224" t="s">
        <v>1430</v>
      </c>
      <c r="F337" s="303"/>
      <c r="G337" s="303"/>
      <c r="H337" s="303"/>
      <c r="I337" s="303"/>
      <c r="J337" s="224"/>
      <c r="K337" s="5" t="str">
        <f t="shared" si="12"/>
        <v xml:space="preserve">   </v>
      </c>
      <c r="L337" s="252" t="e">
        <f>VLOOKUP(M337,'ЦСР 2017'!$A$5:$B$485,2,0)</f>
        <v>#N/A</v>
      </c>
      <c r="M337" s="5" t="s">
        <v>1883</v>
      </c>
      <c r="N337" s="252" t="e">
        <f t="shared" si="13"/>
        <v>#N/A</v>
      </c>
      <c r="O337" s="7"/>
    </row>
    <row r="338" spans="1:15" s="27" customFormat="1" ht="57" thickBot="1">
      <c r="A338" s="256" t="s">
        <v>751</v>
      </c>
      <c r="B338" s="256" t="s">
        <v>94</v>
      </c>
      <c r="C338" s="256" t="s">
        <v>37</v>
      </c>
      <c r="D338" s="256" t="s">
        <v>770</v>
      </c>
      <c r="E338" s="233" t="s">
        <v>769</v>
      </c>
      <c r="F338" s="73"/>
      <c r="G338" s="73"/>
      <c r="H338" s="73"/>
      <c r="I338" s="73"/>
      <c r="J338" s="29" t="s">
        <v>1837</v>
      </c>
      <c r="K338" s="5" t="str">
        <f t="shared" si="12"/>
        <v xml:space="preserve">   </v>
      </c>
      <c r="L338" s="252" t="e">
        <f>VLOOKUP(M338,'ЦСР 2017'!$A$5:$B$485,2,0)</f>
        <v>#N/A</v>
      </c>
      <c r="M338" s="5" t="s">
        <v>1883</v>
      </c>
      <c r="N338" s="252" t="e">
        <f t="shared" si="13"/>
        <v>#N/A</v>
      </c>
      <c r="O338" s="7"/>
    </row>
    <row r="339" spans="1:15" ht="90">
      <c r="A339" s="215" t="s">
        <v>776</v>
      </c>
      <c r="B339" s="215" t="s">
        <v>8</v>
      </c>
      <c r="C339" s="215" t="s">
        <v>12</v>
      </c>
      <c r="D339" s="215" t="s">
        <v>13</v>
      </c>
      <c r="E339" s="268" t="s">
        <v>1431</v>
      </c>
      <c r="F339" s="215" t="s">
        <v>776</v>
      </c>
      <c r="G339" s="215" t="s">
        <v>8</v>
      </c>
      <c r="H339" s="215" t="s">
        <v>12</v>
      </c>
      <c r="I339" s="215" t="s">
        <v>13</v>
      </c>
      <c r="J339" s="268" t="s">
        <v>1753</v>
      </c>
      <c r="K339" s="5" t="str">
        <f t="shared" si="12"/>
        <v>14 0 00 00000</v>
      </c>
      <c r="L339" s="252" t="str">
        <f>VLOOKUP(M339,'ЦСР 2017'!$A$5:$B$485,2,0)</f>
        <v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v>
      </c>
      <c r="M339" s="5" t="s">
        <v>777</v>
      </c>
      <c r="N339" s="252" t="b">
        <f t="shared" si="13"/>
        <v>1</v>
      </c>
      <c r="O339" s="7"/>
    </row>
    <row r="340" spans="1:15" s="32" customFormat="1" ht="37.5">
      <c r="A340" s="216" t="s">
        <v>776</v>
      </c>
      <c r="B340" s="216" t="s">
        <v>15</v>
      </c>
      <c r="C340" s="216" t="s">
        <v>12</v>
      </c>
      <c r="D340" s="216" t="s">
        <v>13</v>
      </c>
      <c r="E340" s="269" t="s">
        <v>779</v>
      </c>
      <c r="F340" s="216" t="s">
        <v>776</v>
      </c>
      <c r="G340" s="216" t="s">
        <v>15</v>
      </c>
      <c r="H340" s="216" t="s">
        <v>12</v>
      </c>
      <c r="I340" s="216" t="s">
        <v>13</v>
      </c>
      <c r="J340" s="269" t="s">
        <v>779</v>
      </c>
      <c r="K340" s="5" t="str">
        <f t="shared" si="12"/>
        <v>14 1 00 00000</v>
      </c>
      <c r="L340" s="252" t="str">
        <f>VLOOKUP(M340,'ЦСР 2017'!$A$5:$B$485,2,0)</f>
        <v>Подпрограмма «Развитие информационного общества в городе Ставрополе»</v>
      </c>
      <c r="M340" s="5" t="s">
        <v>780</v>
      </c>
      <c r="N340" s="252" t="b">
        <f t="shared" si="13"/>
        <v>1</v>
      </c>
      <c r="O340" s="7"/>
    </row>
    <row r="341" spans="1:15" ht="39">
      <c r="A341" s="217" t="s">
        <v>776</v>
      </c>
      <c r="B341" s="217" t="s">
        <v>15</v>
      </c>
      <c r="C341" s="217" t="s">
        <v>7</v>
      </c>
      <c r="D341" s="217" t="s">
        <v>13</v>
      </c>
      <c r="E341" s="224" t="s">
        <v>1432</v>
      </c>
      <c r="F341" s="217" t="s">
        <v>776</v>
      </c>
      <c r="G341" s="217" t="s">
        <v>15</v>
      </c>
      <c r="H341" s="217" t="s">
        <v>7</v>
      </c>
      <c r="I341" s="217" t="s">
        <v>13</v>
      </c>
      <c r="J341" s="224" t="s">
        <v>1432</v>
      </c>
      <c r="K341" s="5" t="str">
        <f t="shared" si="12"/>
        <v>14 1 01 00000</v>
      </c>
      <c r="L341" s="252" t="str">
        <f>VLOOKUP(M341,'ЦСР 2017'!$A$5:$B$485,2,0)</f>
        <v>Основное мероприятие «Развитие и обеспечение функционирования инфраструктуры информационного общества в городе Ставрополе»</v>
      </c>
      <c r="M341" s="5" t="s">
        <v>781</v>
      </c>
      <c r="N341" s="252" t="b">
        <f t="shared" si="13"/>
        <v>1</v>
      </c>
      <c r="O341" s="7"/>
    </row>
    <row r="342" spans="1:15" s="32" customFormat="1" ht="37.5">
      <c r="A342" s="28" t="s">
        <v>776</v>
      </c>
      <c r="B342" s="28" t="s">
        <v>15</v>
      </c>
      <c r="C342" s="28" t="s">
        <v>7</v>
      </c>
      <c r="D342" s="28" t="s">
        <v>784</v>
      </c>
      <c r="E342" s="233" t="s">
        <v>783</v>
      </c>
      <c r="F342" s="28" t="s">
        <v>776</v>
      </c>
      <c r="G342" s="28" t="s">
        <v>15</v>
      </c>
      <c r="H342" s="28" t="s">
        <v>7</v>
      </c>
      <c r="I342" s="28" t="s">
        <v>784</v>
      </c>
      <c r="J342" s="233" t="s">
        <v>783</v>
      </c>
      <c r="K342" s="5" t="str">
        <f t="shared" si="12"/>
        <v>14 1 01 20630</v>
      </c>
      <c r="L342" s="252" t="str">
        <f>VLOOKUP(M342,'ЦСР 2017'!$A$5:$B$485,2,0)</f>
        <v>Расходы на развитие и обеспечение функционирования информационного общества в городе Ставрополе</v>
      </c>
      <c r="M342" s="5" t="s">
        <v>785</v>
      </c>
      <c r="N342" s="252" t="b">
        <f t="shared" si="13"/>
        <v>1</v>
      </c>
      <c r="O342" s="7"/>
    </row>
    <row r="343" spans="1:15" ht="58.5">
      <c r="A343" s="217" t="s">
        <v>776</v>
      </c>
      <c r="B343" s="217" t="s">
        <v>15</v>
      </c>
      <c r="C343" s="217" t="s">
        <v>37</v>
      </c>
      <c r="D343" s="217" t="s">
        <v>13</v>
      </c>
      <c r="E343" s="224" t="s">
        <v>1433</v>
      </c>
      <c r="F343" s="217" t="s">
        <v>776</v>
      </c>
      <c r="G343" s="217" t="s">
        <v>15</v>
      </c>
      <c r="H343" s="217" t="s">
        <v>37</v>
      </c>
      <c r="I343" s="217" t="s">
        <v>13</v>
      </c>
      <c r="J343" s="224" t="s">
        <v>1433</v>
      </c>
      <c r="K343" s="5" t="str">
        <f t="shared" si="12"/>
        <v>14 1 02 00000</v>
      </c>
      <c r="L343" s="252" t="str">
        <f>VLOOKUP(M343,'ЦСР 2017'!$A$5:$B$485,2,0)</f>
        <v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v>
      </c>
      <c r="M343" s="5" t="s">
        <v>786</v>
      </c>
      <c r="N343" s="252" t="b">
        <f t="shared" si="13"/>
        <v>1</v>
      </c>
      <c r="O343" s="7"/>
    </row>
    <row r="344" spans="1:15" s="32" customFormat="1" ht="37.5">
      <c r="A344" s="218" t="s">
        <v>776</v>
      </c>
      <c r="B344" s="218" t="s">
        <v>15</v>
      </c>
      <c r="C344" s="218" t="s">
        <v>37</v>
      </c>
      <c r="D344" s="218" t="s">
        <v>784</v>
      </c>
      <c r="E344" s="233" t="s">
        <v>783</v>
      </c>
      <c r="F344" s="218" t="s">
        <v>776</v>
      </c>
      <c r="G344" s="218" t="s">
        <v>15</v>
      </c>
      <c r="H344" s="218" t="s">
        <v>37</v>
      </c>
      <c r="I344" s="218" t="s">
        <v>784</v>
      </c>
      <c r="J344" s="233" t="s">
        <v>783</v>
      </c>
      <c r="K344" s="5" t="str">
        <f t="shared" si="12"/>
        <v>14 1 02 20630</v>
      </c>
      <c r="L344" s="252" t="str">
        <f>VLOOKUP(M344,'ЦСР 2017'!$A$5:$B$485,2,0)</f>
        <v>Расходы на развитие и обеспечение функционирования информационного общества в городе Ставрополе</v>
      </c>
      <c r="M344" s="5" t="s">
        <v>787</v>
      </c>
      <c r="N344" s="252" t="b">
        <f t="shared" si="13"/>
        <v>1</v>
      </c>
      <c r="O344" s="7"/>
    </row>
    <row r="345" spans="1:15" ht="58.5">
      <c r="A345" s="217" t="s">
        <v>776</v>
      </c>
      <c r="B345" s="217" t="s">
        <v>15</v>
      </c>
      <c r="C345" s="217" t="s">
        <v>48</v>
      </c>
      <c r="D345" s="217" t="s">
        <v>13</v>
      </c>
      <c r="E345" s="224" t="s">
        <v>1434</v>
      </c>
      <c r="F345" s="217" t="s">
        <v>776</v>
      </c>
      <c r="G345" s="217" t="s">
        <v>15</v>
      </c>
      <c r="H345" s="217" t="s">
        <v>48</v>
      </c>
      <c r="I345" s="217" t="s">
        <v>13</v>
      </c>
      <c r="J345" s="224" t="s">
        <v>1434</v>
      </c>
      <c r="K345" s="5" t="str">
        <f t="shared" si="12"/>
        <v>14 1 03 00000</v>
      </c>
      <c r="L345" s="252" t="str">
        <f>VLOOKUP(M345,'ЦСР 2017'!$A$5:$B$485,2,0)</f>
        <v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v>
      </c>
      <c r="M345" s="5" t="s">
        <v>788</v>
      </c>
      <c r="N345" s="252" t="b">
        <f t="shared" si="13"/>
        <v>1</v>
      </c>
      <c r="O345" s="7"/>
    </row>
    <row r="346" spans="1:15" s="32" customFormat="1" ht="38.25" thickBot="1">
      <c r="A346" s="218" t="s">
        <v>776</v>
      </c>
      <c r="B346" s="218" t="s">
        <v>15</v>
      </c>
      <c r="C346" s="218" t="s">
        <v>48</v>
      </c>
      <c r="D346" s="218" t="s">
        <v>791</v>
      </c>
      <c r="E346" s="233" t="s">
        <v>790</v>
      </c>
      <c r="F346" s="218" t="s">
        <v>776</v>
      </c>
      <c r="G346" s="218" t="s">
        <v>15</v>
      </c>
      <c r="H346" s="218" t="s">
        <v>48</v>
      </c>
      <c r="I346" s="218" t="s">
        <v>1868</v>
      </c>
      <c r="J346" s="233" t="s">
        <v>790</v>
      </c>
      <c r="K346" s="5" t="str">
        <f t="shared" si="12"/>
        <v>14 1 03 98710</v>
      </c>
      <c r="L346" s="252" t="str">
        <f>VLOOKUP(M346,'ЦСР 2017'!$A$5:$B$485,2,0)</f>
        <v>Расходы на оказание информационных услуг средствами массовой информации</v>
      </c>
      <c r="M346" s="5" t="s">
        <v>1754</v>
      </c>
      <c r="N346" s="252" t="b">
        <f t="shared" si="13"/>
        <v>1</v>
      </c>
      <c r="O346" s="7"/>
    </row>
    <row r="347" spans="1:15" s="27" customFormat="1" ht="39.75" thickBot="1">
      <c r="A347" s="217" t="s">
        <v>776</v>
      </c>
      <c r="B347" s="217" t="s">
        <v>15</v>
      </c>
      <c r="C347" s="217" t="s">
        <v>53</v>
      </c>
      <c r="D347" s="217" t="s">
        <v>13</v>
      </c>
      <c r="E347" s="224" t="s">
        <v>1435</v>
      </c>
      <c r="F347" s="217" t="s">
        <v>776</v>
      </c>
      <c r="G347" s="217" t="s">
        <v>15</v>
      </c>
      <c r="H347" s="217" t="s">
        <v>53</v>
      </c>
      <c r="I347" s="217" t="s">
        <v>13</v>
      </c>
      <c r="J347" s="224" t="s">
        <v>1435</v>
      </c>
      <c r="K347" s="5" t="str">
        <f t="shared" si="12"/>
        <v>14 1 04 00000</v>
      </c>
      <c r="L347" s="252" t="str">
        <f>VLOOKUP(M347,'ЦСР 2017'!$A$5:$B$485,2,0)</f>
        <v>Основное мероприятие «Официальное опубликование муниципальных правовых актов города Ставрополя в газете «Вечерний Ставрополь»</v>
      </c>
      <c r="M347" s="5" t="s">
        <v>793</v>
      </c>
      <c r="N347" s="252" t="b">
        <f t="shared" si="13"/>
        <v>1</v>
      </c>
      <c r="O347" s="7"/>
    </row>
    <row r="348" spans="1:15" ht="37.5">
      <c r="A348" s="218" t="s">
        <v>776</v>
      </c>
      <c r="B348" s="218" t="s">
        <v>15</v>
      </c>
      <c r="C348" s="218" t="s">
        <v>53</v>
      </c>
      <c r="D348" s="218" t="s">
        <v>796</v>
      </c>
      <c r="E348" s="233" t="s">
        <v>1436</v>
      </c>
      <c r="F348" s="218" t="s">
        <v>776</v>
      </c>
      <c r="G348" s="218" t="s">
        <v>15</v>
      </c>
      <c r="H348" s="218" t="s">
        <v>53</v>
      </c>
      <c r="I348" s="218" t="s">
        <v>1869</v>
      </c>
      <c r="J348" s="233" t="s">
        <v>1436</v>
      </c>
      <c r="K348" s="5" t="str">
        <f t="shared" si="12"/>
        <v>14 1 04 98720</v>
      </c>
      <c r="L348" s="252" t="str">
        <f>VLOOKUP(M348,'ЦСР 2017'!$A$5:$B$485,2,0)</f>
        <v>Расходы на официальное опубликование муниципальных правовых актов города Ставрополя в газете «Вечерний Ставрополь»</v>
      </c>
      <c r="M348" s="5" t="s">
        <v>1755</v>
      </c>
      <c r="N348" s="252" t="b">
        <f t="shared" si="13"/>
        <v>1</v>
      </c>
      <c r="O348" s="7"/>
    </row>
    <row r="349" spans="1:15" s="32" customFormat="1" ht="56.25">
      <c r="A349" s="216" t="s">
        <v>776</v>
      </c>
      <c r="B349" s="216" t="s">
        <v>94</v>
      </c>
      <c r="C349" s="216" t="s">
        <v>12</v>
      </c>
      <c r="D349" s="216" t="s">
        <v>13</v>
      </c>
      <c r="E349" s="269" t="s">
        <v>1437</v>
      </c>
      <c r="F349" s="216" t="s">
        <v>776</v>
      </c>
      <c r="G349" s="216" t="s">
        <v>94</v>
      </c>
      <c r="H349" s="216" t="s">
        <v>12</v>
      </c>
      <c r="I349" s="216" t="s">
        <v>13</v>
      </c>
      <c r="J349" s="269" t="s">
        <v>1756</v>
      </c>
      <c r="K349" s="5" t="str">
        <f t="shared" si="12"/>
        <v>14 2 00 00000</v>
      </c>
      <c r="L349" s="252" t="str">
        <f>VLOOKUP(M349,'ЦСР 2017'!$A$5:$B$485,2,0)</f>
        <v xml:space="preserve">Подпрограмма «Оптимизация и повышение качества предоставления государственных и муниципальных услуг в городе Ставрополе» </v>
      </c>
      <c r="M349" s="5" t="s">
        <v>800</v>
      </c>
      <c r="N349" s="252" t="b">
        <f t="shared" si="13"/>
        <v>1</v>
      </c>
      <c r="O349" s="7"/>
    </row>
    <row r="350" spans="1:15" ht="39">
      <c r="A350" s="217" t="s">
        <v>776</v>
      </c>
      <c r="B350" s="217" t="s">
        <v>94</v>
      </c>
      <c r="C350" s="217" t="s">
        <v>7</v>
      </c>
      <c r="D350" s="217" t="s">
        <v>13</v>
      </c>
      <c r="E350" s="224" t="s">
        <v>1438</v>
      </c>
      <c r="F350" s="217" t="s">
        <v>776</v>
      </c>
      <c r="G350" s="217" t="s">
        <v>94</v>
      </c>
      <c r="H350" s="217" t="s">
        <v>7</v>
      </c>
      <c r="I350" s="217" t="s">
        <v>13</v>
      </c>
      <c r="J350" s="224" t="s">
        <v>1757</v>
      </c>
      <c r="K350" s="5" t="str">
        <f t="shared" si="12"/>
        <v>14 2 01 00000</v>
      </c>
      <c r="L350" s="252" t="str">
        <f>VLOOKUP(M350,'ЦСР 2017'!$A$5:$B$485,2,0)</f>
        <v>Основное мероприятие «Организация и предоставление муниципальных услуг в городе Ставрополе в электронном виде»</v>
      </c>
      <c r="M350" s="5" t="s">
        <v>801</v>
      </c>
      <c r="N350" s="252" t="b">
        <f t="shared" si="13"/>
        <v>1</v>
      </c>
      <c r="O350" s="7"/>
    </row>
    <row r="351" spans="1:15" ht="75">
      <c r="A351" s="218" t="s">
        <v>776</v>
      </c>
      <c r="B351" s="218" t="s">
        <v>94</v>
      </c>
      <c r="C351" s="218" t="s">
        <v>7</v>
      </c>
      <c r="D351" s="218" t="s">
        <v>804</v>
      </c>
      <c r="E351" s="233" t="s">
        <v>803</v>
      </c>
      <c r="F351" s="218" t="s">
        <v>776</v>
      </c>
      <c r="G351" s="218" t="s">
        <v>94</v>
      </c>
      <c r="H351" s="218" t="s">
        <v>7</v>
      </c>
      <c r="I351" s="218" t="s">
        <v>804</v>
      </c>
      <c r="J351" s="233" t="s">
        <v>1758</v>
      </c>
      <c r="K351" s="5" t="str">
        <f t="shared" si="12"/>
        <v>14 2 01 20710</v>
      </c>
      <c r="L351" s="252" t="str">
        <f>VLOOKUP(M351,'ЦСР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1" s="5" t="s">
        <v>805</v>
      </c>
      <c r="N351" s="252" t="b">
        <f t="shared" si="13"/>
        <v>1</v>
      </c>
      <c r="O351" s="7"/>
    </row>
    <row r="352" spans="1:15" ht="78">
      <c r="A352" s="217" t="s">
        <v>776</v>
      </c>
      <c r="B352" s="217" t="s">
        <v>94</v>
      </c>
      <c r="C352" s="217" t="s">
        <v>37</v>
      </c>
      <c r="D352" s="217" t="s">
        <v>13</v>
      </c>
      <c r="E352" s="224" t="s">
        <v>1439</v>
      </c>
      <c r="F352" s="217" t="s">
        <v>776</v>
      </c>
      <c r="G352" s="217" t="s">
        <v>94</v>
      </c>
      <c r="H352" s="217" t="s">
        <v>37</v>
      </c>
      <c r="I352" s="217" t="s">
        <v>13</v>
      </c>
      <c r="J352" s="224" t="s">
        <v>1439</v>
      </c>
      <c r="K352" s="5" t="str">
        <f t="shared" si="12"/>
        <v>14 2 02 00000</v>
      </c>
      <c r="L352" s="252" t="str">
        <f>VLOOKUP(M352,'ЦСР 2017'!$A$5:$B$485,2,0)</f>
        <v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v>
      </c>
      <c r="M352" s="5" t="s">
        <v>806</v>
      </c>
      <c r="N352" s="252" t="b">
        <f t="shared" si="13"/>
        <v>1</v>
      </c>
      <c r="O352" s="7"/>
    </row>
    <row r="353" spans="1:15" ht="75">
      <c r="A353" s="218" t="s">
        <v>776</v>
      </c>
      <c r="B353" s="218" t="s">
        <v>94</v>
      </c>
      <c r="C353" s="218" t="s">
        <v>37</v>
      </c>
      <c r="D353" s="218" t="s">
        <v>804</v>
      </c>
      <c r="E353" s="233" t="s">
        <v>803</v>
      </c>
      <c r="F353" s="218" t="s">
        <v>776</v>
      </c>
      <c r="G353" s="218" t="s">
        <v>94</v>
      </c>
      <c r="H353" s="218" t="s">
        <v>37</v>
      </c>
      <c r="I353" s="218" t="s">
        <v>804</v>
      </c>
      <c r="J353" s="233" t="s">
        <v>1758</v>
      </c>
      <c r="K353" s="5" t="str">
        <f t="shared" si="12"/>
        <v>14 2 02 20710</v>
      </c>
      <c r="L353" s="252" t="str">
        <f>VLOOKUP(M353,'ЦСР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3" s="5" t="s">
        <v>808</v>
      </c>
      <c r="N353" s="252" t="b">
        <f t="shared" si="13"/>
        <v>1</v>
      </c>
      <c r="O353" s="7"/>
    </row>
    <row r="354" spans="1:15" s="49" customFormat="1" ht="78">
      <c r="A354" s="217" t="s">
        <v>776</v>
      </c>
      <c r="B354" s="217" t="s">
        <v>94</v>
      </c>
      <c r="C354" s="217" t="s">
        <v>48</v>
      </c>
      <c r="D354" s="217" t="s">
        <v>13</v>
      </c>
      <c r="E354" s="224" t="s">
        <v>1587</v>
      </c>
      <c r="F354" s="217" t="s">
        <v>776</v>
      </c>
      <c r="G354" s="217" t="s">
        <v>94</v>
      </c>
      <c r="H354" s="217" t="s">
        <v>48</v>
      </c>
      <c r="I354" s="217" t="s">
        <v>13</v>
      </c>
      <c r="J354" s="224" t="s">
        <v>1587</v>
      </c>
      <c r="K354" s="5" t="str">
        <f t="shared" si="12"/>
        <v>14 2 03 00000</v>
      </c>
      <c r="L354" s="252" t="str">
        <f>VLOOKUP(M354,'ЦСР 2017'!$A$5:$B$485,2,0)</f>
        <v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v>
      </c>
      <c r="M354" s="5" t="s">
        <v>1759</v>
      </c>
      <c r="N354" s="252" t="b">
        <f t="shared" si="13"/>
        <v>1</v>
      </c>
      <c r="O354" s="7"/>
    </row>
    <row r="355" spans="1:15" s="49" customFormat="1" ht="75">
      <c r="A355" s="218" t="s">
        <v>776</v>
      </c>
      <c r="B355" s="218" t="s">
        <v>94</v>
      </c>
      <c r="C355" s="218" t="s">
        <v>48</v>
      </c>
      <c r="D355" s="218" t="s">
        <v>804</v>
      </c>
      <c r="E355" s="233" t="s">
        <v>803</v>
      </c>
      <c r="F355" s="218" t="s">
        <v>776</v>
      </c>
      <c r="G355" s="218" t="s">
        <v>94</v>
      </c>
      <c r="H355" s="218" t="s">
        <v>48</v>
      </c>
      <c r="I355" s="218" t="s">
        <v>804</v>
      </c>
      <c r="J355" s="233" t="s">
        <v>1758</v>
      </c>
      <c r="K355" s="5" t="str">
        <f t="shared" si="12"/>
        <v>14 2 03 20710</v>
      </c>
      <c r="L355" s="252" t="str">
        <f>VLOOKUP(M355,'ЦСР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5" s="5" t="s">
        <v>1760</v>
      </c>
      <c r="N355" s="252" t="b">
        <f t="shared" si="13"/>
        <v>1</v>
      </c>
      <c r="O355" s="7"/>
    </row>
    <row r="356" spans="1:15" s="49" customFormat="1" ht="58.5">
      <c r="A356" s="217" t="s">
        <v>776</v>
      </c>
      <c r="B356" s="217" t="s">
        <v>94</v>
      </c>
      <c r="C356" s="217" t="s">
        <v>53</v>
      </c>
      <c r="D356" s="217" t="s">
        <v>13</v>
      </c>
      <c r="E356" s="224" t="s">
        <v>1440</v>
      </c>
      <c r="F356" s="217" t="s">
        <v>776</v>
      </c>
      <c r="G356" s="217" t="s">
        <v>94</v>
      </c>
      <c r="H356" s="217" t="s">
        <v>53</v>
      </c>
      <c r="I356" s="217" t="s">
        <v>13</v>
      </c>
      <c r="J356" s="224" t="s">
        <v>1440</v>
      </c>
      <c r="K356" s="5" t="str">
        <f t="shared" si="12"/>
        <v>14 2 04 00000</v>
      </c>
      <c r="L356" s="252" t="str">
        <f>VLOOKUP(M356,'ЦСР 2017'!$A$5:$B$485,2,0)</f>
        <v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v>
      </c>
      <c r="M356" s="5" t="s">
        <v>809</v>
      </c>
      <c r="N356" s="252" t="b">
        <f t="shared" si="13"/>
        <v>1</v>
      </c>
      <c r="O356" s="7"/>
    </row>
    <row r="357" spans="1:15" s="49" customFormat="1" ht="18" customHeight="1">
      <c r="A357" s="218">
        <v>14</v>
      </c>
      <c r="B357" s="218">
        <v>2</v>
      </c>
      <c r="C357" s="218" t="s">
        <v>53</v>
      </c>
      <c r="D357" s="30" t="s">
        <v>22</v>
      </c>
      <c r="E357" s="233" t="s">
        <v>34</v>
      </c>
      <c r="F357" s="218">
        <v>14</v>
      </c>
      <c r="G357" s="218">
        <v>2</v>
      </c>
      <c r="H357" s="218" t="s">
        <v>53</v>
      </c>
      <c r="I357" s="30" t="s">
        <v>22</v>
      </c>
      <c r="J357" s="233" t="s">
        <v>34</v>
      </c>
      <c r="K357" s="5" t="str">
        <f t="shared" si="12"/>
        <v>14 2 04 11010</v>
      </c>
      <c r="L357" s="252" t="str">
        <f>VLOOKUP(M357,'ЦСР 2017'!$A$5:$B$485,2,0)</f>
        <v>Расходы на обеспечение деятельности (оказание услуг) муниципальных учреждений</v>
      </c>
      <c r="M357" s="5" t="s">
        <v>812</v>
      </c>
      <c r="N357" s="252" t="b">
        <f t="shared" si="13"/>
        <v>1</v>
      </c>
      <c r="O357" s="7"/>
    </row>
    <row r="358" spans="1:15" s="49" customFormat="1" ht="90">
      <c r="A358" s="9" t="s">
        <v>813</v>
      </c>
      <c r="B358" s="9" t="s">
        <v>8</v>
      </c>
      <c r="C358" s="9" t="s">
        <v>12</v>
      </c>
      <c r="D358" s="9" t="s">
        <v>13</v>
      </c>
      <c r="E358" s="136" t="s">
        <v>815</v>
      </c>
      <c r="F358" s="9" t="s">
        <v>813</v>
      </c>
      <c r="G358" s="9" t="s">
        <v>8</v>
      </c>
      <c r="H358" s="9" t="s">
        <v>12</v>
      </c>
      <c r="I358" s="9" t="s">
        <v>13</v>
      </c>
      <c r="J358" s="136" t="s">
        <v>1761</v>
      </c>
      <c r="K358" s="5" t="str">
        <f t="shared" si="12"/>
        <v>15 0 00 00000</v>
      </c>
      <c r="L358" s="252" t="str">
        <f>VLOOKUP(M358,'ЦСР 2017'!$A$5:$B$485,2,0)</f>
        <v>Муниципальная программа «Обеспечение безопасности, общественного порядка и профилактика правонарушений в городе Ставрополе»</v>
      </c>
      <c r="M358" s="5" t="s">
        <v>816</v>
      </c>
      <c r="N358" s="252" t="b">
        <f t="shared" si="13"/>
        <v>1</v>
      </c>
      <c r="O358" s="7"/>
    </row>
    <row r="359" spans="1:15" s="49" customFormat="1">
      <c r="A359" s="25" t="s">
        <v>813</v>
      </c>
      <c r="B359" s="25" t="s">
        <v>15</v>
      </c>
      <c r="C359" s="25" t="s">
        <v>12</v>
      </c>
      <c r="D359" s="25" t="s">
        <v>13</v>
      </c>
      <c r="E359" s="223" t="s">
        <v>818</v>
      </c>
      <c r="F359" s="25" t="s">
        <v>813</v>
      </c>
      <c r="G359" s="25" t="s">
        <v>15</v>
      </c>
      <c r="H359" s="25" t="s">
        <v>12</v>
      </c>
      <c r="I359" s="25" t="s">
        <v>13</v>
      </c>
      <c r="J359" s="223" t="s">
        <v>1762</v>
      </c>
      <c r="K359" s="5" t="str">
        <f t="shared" si="12"/>
        <v>15 1 00 00000</v>
      </c>
      <c r="L359" s="252" t="str">
        <f>VLOOKUP(M359,'ЦСР 2017'!$A$5:$B$485,2,0)</f>
        <v>Подпрограмма «Безопасный Ставрополь»</v>
      </c>
      <c r="M359" s="5" t="s">
        <v>819</v>
      </c>
      <c r="N359" s="252" t="b">
        <f t="shared" si="13"/>
        <v>1</v>
      </c>
      <c r="O359" s="7"/>
    </row>
    <row r="360" spans="1:15" s="49" customFormat="1" ht="39">
      <c r="A360" s="159" t="s">
        <v>813</v>
      </c>
      <c r="B360" s="159" t="s">
        <v>15</v>
      </c>
      <c r="C360" s="159" t="s">
        <v>7</v>
      </c>
      <c r="D360" s="159" t="s">
        <v>13</v>
      </c>
      <c r="E360" s="224" t="s">
        <v>1441</v>
      </c>
      <c r="F360" s="159"/>
      <c r="G360" s="159"/>
      <c r="H360" s="159"/>
      <c r="I360" s="159"/>
      <c r="J360" s="510" t="s">
        <v>1871</v>
      </c>
      <c r="K360" s="5"/>
      <c r="L360" s="252" t="e">
        <f>VLOOKUP(M360,'ЦСР 2017'!$A$5:$B$485,2,0)</f>
        <v>#N/A</v>
      </c>
      <c r="M360" s="5"/>
      <c r="N360" s="252" t="e">
        <f t="shared" si="13"/>
        <v>#N/A</v>
      </c>
      <c r="O360" s="7"/>
    </row>
    <row r="361" spans="1:15" s="49" customFormat="1" ht="37.5">
      <c r="A361" s="28" t="s">
        <v>813</v>
      </c>
      <c r="B361" s="28" t="s">
        <v>15</v>
      </c>
      <c r="C361" s="28" t="s">
        <v>7</v>
      </c>
      <c r="D361" s="28" t="s">
        <v>823</v>
      </c>
      <c r="E361" s="233" t="s">
        <v>822</v>
      </c>
      <c r="F361" s="28"/>
      <c r="G361" s="28"/>
      <c r="H361" s="28"/>
      <c r="I361" s="28"/>
      <c r="J361" s="511"/>
      <c r="K361" s="5"/>
      <c r="L361" s="252" t="e">
        <f>VLOOKUP(M361,'ЦСР 2017'!$A$5:$B$485,2,0)</f>
        <v>#N/A</v>
      </c>
      <c r="M361" s="5"/>
      <c r="N361" s="252" t="e">
        <f t="shared" si="13"/>
        <v>#N/A</v>
      </c>
      <c r="O361" s="7"/>
    </row>
    <row r="362" spans="1:15" s="49" customFormat="1" ht="58.5">
      <c r="A362" s="159" t="s">
        <v>813</v>
      </c>
      <c r="B362" s="159" t="s">
        <v>15</v>
      </c>
      <c r="C362" s="159" t="s">
        <v>37</v>
      </c>
      <c r="D362" s="159" t="s">
        <v>13</v>
      </c>
      <c r="E362" s="224" t="s">
        <v>1442</v>
      </c>
      <c r="F362" s="159"/>
      <c r="G362" s="159"/>
      <c r="H362" s="159"/>
      <c r="I362" s="159"/>
      <c r="J362" s="511"/>
      <c r="K362" s="5"/>
      <c r="L362" s="252" t="e">
        <f>VLOOKUP(M362,'ЦСР 2017'!$A$5:$B$485,2,0)</f>
        <v>#N/A</v>
      </c>
      <c r="M362" s="5"/>
      <c r="N362" s="252" t="e">
        <f t="shared" si="13"/>
        <v>#N/A</v>
      </c>
      <c r="O362" s="7"/>
    </row>
    <row r="363" spans="1:15" s="49" customFormat="1" ht="37.9" customHeight="1">
      <c r="A363" s="28" t="s">
        <v>813</v>
      </c>
      <c r="B363" s="28" t="s">
        <v>15</v>
      </c>
      <c r="C363" s="28" t="s">
        <v>37</v>
      </c>
      <c r="D363" s="28" t="s">
        <v>823</v>
      </c>
      <c r="E363" s="233" t="s">
        <v>822</v>
      </c>
      <c r="F363" s="28"/>
      <c r="G363" s="28"/>
      <c r="H363" s="28"/>
      <c r="I363" s="28"/>
      <c r="J363" s="512"/>
      <c r="K363" s="5"/>
      <c r="L363" s="252" t="e">
        <f>VLOOKUP(M363,'ЦСР 2017'!$A$5:$B$485,2,0)</f>
        <v>#N/A</v>
      </c>
      <c r="M363" s="5"/>
      <c r="N363" s="252" t="e">
        <f t="shared" si="13"/>
        <v>#N/A</v>
      </c>
      <c r="O363" s="7"/>
    </row>
    <row r="364" spans="1:15" s="49" customFormat="1" ht="58.5">
      <c r="A364" s="159" t="s">
        <v>813</v>
      </c>
      <c r="B364" s="159" t="s">
        <v>15</v>
      </c>
      <c r="C364" s="159" t="s">
        <v>48</v>
      </c>
      <c r="D364" s="159" t="s">
        <v>13</v>
      </c>
      <c r="E364" s="224" t="s">
        <v>1443</v>
      </c>
      <c r="F364" s="159" t="s">
        <v>813</v>
      </c>
      <c r="G364" s="159" t="s">
        <v>15</v>
      </c>
      <c r="H364" s="159" t="s">
        <v>7</v>
      </c>
      <c r="I364" s="159" t="s">
        <v>13</v>
      </c>
      <c r="J364" s="224" t="s">
        <v>1763</v>
      </c>
      <c r="K364" s="5" t="str">
        <f t="shared" si="12"/>
        <v>15 1 01 00000</v>
      </c>
      <c r="L364" s="252" t="str">
        <f>VLOOKUP(M364,'ЦСР 2017'!$A$5:$B$485,2,0)</f>
        <v>Основное мероприятие «Осуществление мер, направленных на укрепление межнационального согласия, профилактику межнациональных (межэтнических) конфликтов»</v>
      </c>
      <c r="M364" s="5" t="s">
        <v>820</v>
      </c>
      <c r="N364" s="252" t="b">
        <f t="shared" si="13"/>
        <v>1</v>
      </c>
      <c r="O364" s="7"/>
    </row>
    <row r="365" spans="1:15" s="49" customFormat="1" ht="37.5">
      <c r="A365" s="28" t="s">
        <v>813</v>
      </c>
      <c r="B365" s="28" t="s">
        <v>15</v>
      </c>
      <c r="C365" s="28" t="s">
        <v>48</v>
      </c>
      <c r="D365" s="28" t="s">
        <v>823</v>
      </c>
      <c r="E365" s="233" t="s">
        <v>822</v>
      </c>
      <c r="F365" s="28" t="s">
        <v>813</v>
      </c>
      <c r="G365" s="28" t="s">
        <v>15</v>
      </c>
      <c r="H365" s="28" t="s">
        <v>7</v>
      </c>
      <c r="I365" s="28" t="s">
        <v>823</v>
      </c>
      <c r="J365" s="233" t="s">
        <v>822</v>
      </c>
      <c r="K365" s="5" t="str">
        <f t="shared" si="12"/>
        <v>15 1 01 20350</v>
      </c>
      <c r="L365" s="252" t="str">
        <f>VLOOKUP(M365,'ЦСР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365" s="5" t="s">
        <v>824</v>
      </c>
      <c r="N365" s="252" t="b">
        <f t="shared" si="13"/>
        <v>1</v>
      </c>
      <c r="O365" s="7"/>
    </row>
    <row r="366" spans="1:15" s="49" customFormat="1" ht="19.5">
      <c r="A366" s="159" t="s">
        <v>813</v>
      </c>
      <c r="B366" s="159" t="s">
        <v>15</v>
      </c>
      <c r="C366" s="159" t="s">
        <v>53</v>
      </c>
      <c r="D366" s="159" t="s">
        <v>13</v>
      </c>
      <c r="E366" s="224" t="s">
        <v>1444</v>
      </c>
      <c r="F366" s="159" t="s">
        <v>813</v>
      </c>
      <c r="G366" s="159" t="s">
        <v>15</v>
      </c>
      <c r="H366" s="159" t="s">
        <v>37</v>
      </c>
      <c r="I366" s="159" t="s">
        <v>13</v>
      </c>
      <c r="J366" s="224" t="s">
        <v>1444</v>
      </c>
      <c r="K366" s="5" t="str">
        <f t="shared" si="12"/>
        <v>15 1 02 00000</v>
      </c>
      <c r="L366" s="252" t="str">
        <f>VLOOKUP(M366,'ЦСР 2017'!$A$5:$B$485,2,0)</f>
        <v>Основное мероприятие «Профилактика терроризма и экстремизма»</v>
      </c>
      <c r="M366" s="5" t="s">
        <v>825</v>
      </c>
      <c r="N366" s="252" t="b">
        <f t="shared" si="13"/>
        <v>1</v>
      </c>
      <c r="O366" s="7"/>
    </row>
    <row r="367" spans="1:15" s="49" customFormat="1" ht="37.5">
      <c r="A367" s="28" t="s">
        <v>813</v>
      </c>
      <c r="B367" s="28" t="s">
        <v>15</v>
      </c>
      <c r="C367" s="28" t="s">
        <v>53</v>
      </c>
      <c r="D367" s="28" t="s">
        <v>823</v>
      </c>
      <c r="E367" s="233" t="s">
        <v>822</v>
      </c>
      <c r="F367" s="28" t="s">
        <v>813</v>
      </c>
      <c r="G367" s="28" t="s">
        <v>15</v>
      </c>
      <c r="H367" s="28" t="s">
        <v>37</v>
      </c>
      <c r="I367" s="28" t="s">
        <v>823</v>
      </c>
      <c r="J367" s="233" t="s">
        <v>822</v>
      </c>
      <c r="K367" s="5" t="str">
        <f t="shared" si="12"/>
        <v>15 1 02 20350</v>
      </c>
      <c r="L367" s="252" t="str">
        <f>VLOOKUP(M367,'ЦСР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367" s="5" t="s">
        <v>826</v>
      </c>
      <c r="N367" s="252" t="b">
        <f t="shared" si="13"/>
        <v>1</v>
      </c>
      <c r="O367" s="7"/>
    </row>
    <row r="368" spans="1:15" s="49" customFormat="1" ht="56.25">
      <c r="A368" s="28" t="s">
        <v>813</v>
      </c>
      <c r="B368" s="28" t="s">
        <v>15</v>
      </c>
      <c r="C368" s="28" t="s">
        <v>53</v>
      </c>
      <c r="D368" s="28" t="s">
        <v>1588</v>
      </c>
      <c r="E368" s="190" t="s">
        <v>1445</v>
      </c>
      <c r="F368" s="84"/>
      <c r="G368" s="84"/>
      <c r="H368" s="84"/>
      <c r="I368" s="84"/>
      <c r="J368" s="29" t="s">
        <v>1837</v>
      </c>
      <c r="K368" s="5" t="str">
        <f t="shared" si="12"/>
        <v xml:space="preserve">   </v>
      </c>
      <c r="L368" s="252" t="e">
        <f>VLOOKUP(M368,'ЦСР 2017'!$A$5:$B$485,2,0)</f>
        <v>#N/A</v>
      </c>
      <c r="M368" s="5" t="s">
        <v>1883</v>
      </c>
      <c r="N368" s="252" t="e">
        <f t="shared" si="13"/>
        <v>#N/A</v>
      </c>
      <c r="O368" s="7"/>
    </row>
    <row r="369" spans="1:15" s="49" customFormat="1" ht="56.25">
      <c r="A369" s="28" t="s">
        <v>813</v>
      </c>
      <c r="B369" s="28" t="s">
        <v>15</v>
      </c>
      <c r="C369" s="28" t="s">
        <v>53</v>
      </c>
      <c r="D369" s="28" t="s">
        <v>1589</v>
      </c>
      <c r="E369" s="190" t="s">
        <v>1447</v>
      </c>
      <c r="F369" s="84"/>
      <c r="G369" s="84"/>
      <c r="H369" s="84"/>
      <c r="I369" s="84"/>
      <c r="J369" s="29" t="s">
        <v>1837</v>
      </c>
      <c r="K369" s="5" t="str">
        <f t="shared" si="12"/>
        <v xml:space="preserve">   </v>
      </c>
      <c r="L369" s="252" t="e">
        <f>VLOOKUP(M369,'ЦСР 2017'!$A$5:$B$485,2,0)</f>
        <v>#N/A</v>
      </c>
      <c r="M369" s="5" t="s">
        <v>1883</v>
      </c>
      <c r="N369" s="252" t="e">
        <f t="shared" si="13"/>
        <v>#N/A</v>
      </c>
      <c r="O369" s="7"/>
    </row>
    <row r="370" spans="1:15">
      <c r="A370" s="25" t="s">
        <v>813</v>
      </c>
      <c r="B370" s="25" t="s">
        <v>94</v>
      </c>
      <c r="C370" s="25" t="s">
        <v>12</v>
      </c>
      <c r="D370" s="25" t="s">
        <v>13</v>
      </c>
      <c r="E370" s="223" t="s">
        <v>832</v>
      </c>
      <c r="F370" s="25" t="s">
        <v>813</v>
      </c>
      <c r="G370" s="25" t="s">
        <v>94</v>
      </c>
      <c r="H370" s="25" t="s">
        <v>12</v>
      </c>
      <c r="I370" s="25" t="s">
        <v>13</v>
      </c>
      <c r="J370" s="223" t="s">
        <v>1764</v>
      </c>
      <c r="K370" s="5" t="str">
        <f t="shared" si="12"/>
        <v>15 2 00 00000</v>
      </c>
      <c r="L370" s="252" t="str">
        <f>VLOOKUP(M370,'ЦСР 2017'!$A$5:$B$485,2,0)</f>
        <v xml:space="preserve">Подпрограмма «НЕзависимость» </v>
      </c>
      <c r="M370" s="5" t="s">
        <v>833</v>
      </c>
      <c r="N370" s="252" t="b">
        <f t="shared" si="13"/>
        <v>1</v>
      </c>
      <c r="O370" s="7"/>
    </row>
    <row r="371" spans="1:15" ht="58.5">
      <c r="A371" s="159" t="s">
        <v>813</v>
      </c>
      <c r="B371" s="159" t="s">
        <v>94</v>
      </c>
      <c r="C371" s="159" t="s">
        <v>7</v>
      </c>
      <c r="D371" s="159" t="s">
        <v>13</v>
      </c>
      <c r="E371" s="224" t="s">
        <v>1590</v>
      </c>
      <c r="F371" s="159" t="s">
        <v>813</v>
      </c>
      <c r="G371" s="159" t="s">
        <v>94</v>
      </c>
      <c r="H371" s="159" t="s">
        <v>7</v>
      </c>
      <c r="I371" s="159" t="s">
        <v>13</v>
      </c>
      <c r="J371" s="224" t="s">
        <v>1590</v>
      </c>
      <c r="K371" s="5" t="str">
        <f t="shared" si="12"/>
        <v>15 2 01 00000</v>
      </c>
      <c r="L371" s="252" t="str">
        <f>VLOOKUP(M371,'ЦСР 2017'!$A$5:$B$485,2,0)</f>
        <v>Основное мероприятие «Мониторинг наркоситуации в городе Ставрополе на основе социологических исследований и статистических данных»</v>
      </c>
      <c r="M371" s="5" t="s">
        <v>1765</v>
      </c>
      <c r="N371" s="252" t="b">
        <f t="shared" si="13"/>
        <v>1</v>
      </c>
      <c r="O371" s="7"/>
    </row>
    <row r="372" spans="1:15" ht="75">
      <c r="A372" s="28" t="s">
        <v>813</v>
      </c>
      <c r="B372" s="28" t="s">
        <v>94</v>
      </c>
      <c r="C372" s="28" t="s">
        <v>7</v>
      </c>
      <c r="D372" s="28" t="s">
        <v>837</v>
      </c>
      <c r="E372" s="233" t="s">
        <v>836</v>
      </c>
      <c r="F372" s="28" t="s">
        <v>813</v>
      </c>
      <c r="G372" s="28" t="s">
        <v>94</v>
      </c>
      <c r="H372" s="28" t="s">
        <v>7</v>
      </c>
      <c r="I372" s="28" t="s">
        <v>837</v>
      </c>
      <c r="J372" s="233" t="s">
        <v>1766</v>
      </c>
      <c r="K372" s="5" t="str">
        <f t="shared" si="12"/>
        <v>15 2 01 20370</v>
      </c>
      <c r="L372" s="252" t="str">
        <f>VLOOKUP(M372,'ЦСР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2" s="5" t="s">
        <v>1767</v>
      </c>
      <c r="N372" s="252" t="b">
        <f t="shared" si="13"/>
        <v>1</v>
      </c>
      <c r="O372" s="7"/>
    </row>
    <row r="373" spans="1:15" ht="58.5">
      <c r="A373" s="159" t="s">
        <v>813</v>
      </c>
      <c r="B373" s="159" t="s">
        <v>94</v>
      </c>
      <c r="C373" s="159" t="s">
        <v>37</v>
      </c>
      <c r="D373" s="159" t="s">
        <v>13</v>
      </c>
      <c r="E373" s="224" t="s">
        <v>1449</v>
      </c>
      <c r="F373" s="159" t="s">
        <v>813</v>
      </c>
      <c r="G373" s="159" t="s">
        <v>94</v>
      </c>
      <c r="H373" s="159" t="s">
        <v>37</v>
      </c>
      <c r="I373" s="159" t="s">
        <v>13</v>
      </c>
      <c r="J373" s="224" t="s">
        <v>1449</v>
      </c>
      <c r="K373" s="5" t="str">
        <f t="shared" si="12"/>
        <v>15 2 02 00000</v>
      </c>
      <c r="L373" s="252" t="str">
        <f>VLOOKUP(M373,'ЦСР 2017'!$A$5:$B$485,2,0)</f>
        <v>Основное мероприятие «Профилактика зависимости от наркотических и других психоактивных веществ среди детей и молодежи»</v>
      </c>
      <c r="M373" s="5" t="s">
        <v>838</v>
      </c>
      <c r="N373" s="252" t="b">
        <f t="shared" si="13"/>
        <v>1</v>
      </c>
      <c r="O373" s="7"/>
    </row>
    <row r="374" spans="1:15" ht="75">
      <c r="A374" s="28" t="s">
        <v>813</v>
      </c>
      <c r="B374" s="28" t="s">
        <v>94</v>
      </c>
      <c r="C374" s="28" t="s">
        <v>37</v>
      </c>
      <c r="D374" s="28" t="s">
        <v>837</v>
      </c>
      <c r="E374" s="233" t="s">
        <v>836</v>
      </c>
      <c r="F374" s="28" t="s">
        <v>813</v>
      </c>
      <c r="G374" s="28" t="s">
        <v>94</v>
      </c>
      <c r="H374" s="28" t="s">
        <v>37</v>
      </c>
      <c r="I374" s="28" t="s">
        <v>837</v>
      </c>
      <c r="J374" s="233" t="s">
        <v>1766</v>
      </c>
      <c r="K374" s="5" t="str">
        <f t="shared" si="12"/>
        <v>15 2 02 20370</v>
      </c>
      <c r="L374" s="252" t="str">
        <f>VLOOKUP(M374,'ЦСР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4" s="5" t="s">
        <v>839</v>
      </c>
      <c r="N374" s="252" t="b">
        <f t="shared" si="13"/>
        <v>1</v>
      </c>
      <c r="O374" s="7"/>
    </row>
    <row r="375" spans="1:15" ht="39">
      <c r="A375" s="159" t="s">
        <v>813</v>
      </c>
      <c r="B375" s="159" t="s">
        <v>94</v>
      </c>
      <c r="C375" s="159" t="s">
        <v>48</v>
      </c>
      <c r="D375" s="159" t="s">
        <v>13</v>
      </c>
      <c r="E375" s="224" t="s">
        <v>1450</v>
      </c>
      <c r="F375" s="159" t="s">
        <v>813</v>
      </c>
      <c r="G375" s="159" t="s">
        <v>94</v>
      </c>
      <c r="H375" s="159" t="s">
        <v>48</v>
      </c>
      <c r="I375" s="159" t="s">
        <v>13</v>
      </c>
      <c r="J375" s="224" t="s">
        <v>1450</v>
      </c>
      <c r="K375" s="5" t="str">
        <f t="shared" si="12"/>
        <v>15 2 03 00000</v>
      </c>
      <c r="L375" s="252" t="str">
        <f>VLOOKUP(M375,'ЦСР 2017'!$A$5:$B$485,2,0)</f>
        <v>Основное мероприятие «Профилактика зависимого (аддиктивного) поведения и пропаганда здорового образа жизни»</v>
      </c>
      <c r="M375" s="5" t="s">
        <v>840</v>
      </c>
      <c r="N375" s="252" t="b">
        <f t="shared" si="13"/>
        <v>1</v>
      </c>
      <c r="O375" s="7"/>
    </row>
    <row r="376" spans="1:15" ht="75">
      <c r="A376" s="28" t="s">
        <v>813</v>
      </c>
      <c r="B376" s="28" t="s">
        <v>94</v>
      </c>
      <c r="C376" s="28" t="s">
        <v>48</v>
      </c>
      <c r="D376" s="28" t="s">
        <v>837</v>
      </c>
      <c r="E376" s="233" t="s">
        <v>836</v>
      </c>
      <c r="F376" s="28" t="s">
        <v>813</v>
      </c>
      <c r="G376" s="28" t="s">
        <v>94</v>
      </c>
      <c r="H376" s="28" t="s">
        <v>48</v>
      </c>
      <c r="I376" s="28" t="s">
        <v>837</v>
      </c>
      <c r="J376" s="233" t="s">
        <v>1766</v>
      </c>
      <c r="K376" s="5" t="str">
        <f t="shared" si="12"/>
        <v>15 2 03 20370</v>
      </c>
      <c r="L376" s="252" t="str">
        <f>VLOOKUP(M376,'ЦСР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6" s="5" t="s">
        <v>841</v>
      </c>
      <c r="N376" s="252" t="b">
        <f t="shared" si="13"/>
        <v>1</v>
      </c>
      <c r="O376" s="7"/>
    </row>
    <row r="377" spans="1:15" ht="37.5">
      <c r="A377" s="25" t="s">
        <v>813</v>
      </c>
      <c r="B377" s="25" t="s">
        <v>316</v>
      </c>
      <c r="C377" s="25" t="s">
        <v>12</v>
      </c>
      <c r="D377" s="25" t="s">
        <v>13</v>
      </c>
      <c r="E377" s="223" t="s">
        <v>843</v>
      </c>
      <c r="F377" s="25" t="s">
        <v>813</v>
      </c>
      <c r="G377" s="25" t="s">
        <v>316</v>
      </c>
      <c r="H377" s="25" t="s">
        <v>12</v>
      </c>
      <c r="I377" s="25" t="s">
        <v>13</v>
      </c>
      <c r="J377" s="223" t="s">
        <v>1768</v>
      </c>
      <c r="K377" s="5" t="str">
        <f t="shared" si="12"/>
        <v>15 3 00 00000</v>
      </c>
      <c r="L377" s="252" t="str">
        <f>VLOOKUP(M377,'ЦСР 2017'!$A$5:$B$485,2,0)</f>
        <v xml:space="preserve">Подпрограмма «Профилактика правонарушений в городе Ставрополе» </v>
      </c>
      <c r="M377" s="5" t="s">
        <v>844</v>
      </c>
      <c r="N377" s="252" t="b">
        <f t="shared" si="13"/>
        <v>1</v>
      </c>
      <c r="O377" s="7"/>
    </row>
    <row r="378" spans="1:15" ht="39">
      <c r="A378" s="159" t="s">
        <v>813</v>
      </c>
      <c r="B378" s="159" t="s">
        <v>316</v>
      </c>
      <c r="C378" s="159" t="s">
        <v>7</v>
      </c>
      <c r="D378" s="159" t="s">
        <v>13</v>
      </c>
      <c r="E378" s="224" t="s">
        <v>1451</v>
      </c>
      <c r="F378" s="159" t="s">
        <v>813</v>
      </c>
      <c r="G378" s="159" t="s">
        <v>316</v>
      </c>
      <c r="H378" s="159" t="s">
        <v>7</v>
      </c>
      <c r="I378" s="159" t="s">
        <v>13</v>
      </c>
      <c r="J378" s="224" t="s">
        <v>1451</v>
      </c>
      <c r="K378" s="5" t="str">
        <f t="shared" si="12"/>
        <v>15 3 01 00000</v>
      </c>
      <c r="L378" s="252" t="str">
        <f>VLOOKUP(M378,'ЦСР 2017'!$A$5:$B$485,2,0)</f>
        <v>Основное мероприятие «Профилактика правонарушений несовершеннолетних»</v>
      </c>
      <c r="M378" s="5" t="s">
        <v>845</v>
      </c>
      <c r="N378" s="252" t="b">
        <f t="shared" si="13"/>
        <v>1</v>
      </c>
      <c r="O378" s="7"/>
    </row>
    <row r="379" spans="1:15" ht="37.5">
      <c r="A379" s="28" t="s">
        <v>813</v>
      </c>
      <c r="B379" s="28" t="s">
        <v>316</v>
      </c>
      <c r="C379" s="28" t="s">
        <v>7</v>
      </c>
      <c r="D379" s="28" t="s">
        <v>849</v>
      </c>
      <c r="E379" s="233" t="s">
        <v>848</v>
      </c>
      <c r="F379" s="28" t="s">
        <v>813</v>
      </c>
      <c r="G379" s="28" t="s">
        <v>316</v>
      </c>
      <c r="H379" s="28" t="s">
        <v>7</v>
      </c>
      <c r="I379" s="28" t="s">
        <v>849</v>
      </c>
      <c r="J379" s="233" t="s">
        <v>848</v>
      </c>
      <c r="K379" s="5" t="str">
        <f t="shared" si="12"/>
        <v>15 3 01 20660</v>
      </c>
      <c r="L379" s="252" t="str">
        <f>VLOOKUP(M379,'ЦСР 2017'!$A$5:$B$485,2,0)</f>
        <v>Расходы на реализацию мероприятий, направленных на профилактику правонарушений в городе Ставрополе</v>
      </c>
      <c r="M379" s="5" t="s">
        <v>850</v>
      </c>
      <c r="N379" s="252" t="b">
        <f t="shared" si="13"/>
        <v>1</v>
      </c>
      <c r="O379" s="7"/>
    </row>
    <row r="380" spans="1:15" ht="39">
      <c r="A380" s="159" t="s">
        <v>813</v>
      </c>
      <c r="B380" s="159" t="s">
        <v>316</v>
      </c>
      <c r="C380" s="159" t="s">
        <v>37</v>
      </c>
      <c r="D380" s="159" t="s">
        <v>13</v>
      </c>
      <c r="E380" s="224" t="s">
        <v>1452</v>
      </c>
      <c r="F380" s="159" t="s">
        <v>813</v>
      </c>
      <c r="G380" s="159" t="s">
        <v>316</v>
      </c>
      <c r="H380" s="159" t="s">
        <v>37</v>
      </c>
      <c r="I380" s="159" t="s">
        <v>13</v>
      </c>
      <c r="J380" s="224" t="s">
        <v>1452</v>
      </c>
      <c r="K380" s="5" t="str">
        <f t="shared" ref="K380:K456" si="14">CONCATENATE(F380," ",G380," ",H380," ",I380)</f>
        <v>15 3 02 00000</v>
      </c>
      <c r="L380" s="252" t="str">
        <f>VLOOKUP(M380,'ЦСР 2017'!$A$5:$B$485,2,0)</f>
        <v>Основное мероприятие «Обеспечение безопасности людей на водных объектах города Ставрополя»</v>
      </c>
      <c r="M380" s="5" t="s">
        <v>851</v>
      </c>
      <c r="N380" s="252" t="b">
        <f t="shared" si="13"/>
        <v>1</v>
      </c>
      <c r="O380" s="7"/>
    </row>
    <row r="381" spans="1:15" ht="37.5">
      <c r="A381" s="28" t="s">
        <v>813</v>
      </c>
      <c r="B381" s="28" t="s">
        <v>316</v>
      </c>
      <c r="C381" s="28" t="s">
        <v>37</v>
      </c>
      <c r="D381" s="28" t="s">
        <v>849</v>
      </c>
      <c r="E381" s="233" t="s">
        <v>848</v>
      </c>
      <c r="F381" s="28" t="s">
        <v>813</v>
      </c>
      <c r="G381" s="28" t="s">
        <v>316</v>
      </c>
      <c r="H381" s="28" t="s">
        <v>37</v>
      </c>
      <c r="I381" s="28" t="s">
        <v>1870</v>
      </c>
      <c r="J381" s="233" t="s">
        <v>1769</v>
      </c>
      <c r="K381" s="5" t="str">
        <f t="shared" si="14"/>
        <v>15 3 02 21290</v>
      </c>
      <c r="L381" s="252" t="str">
        <f>VLOOKUP(M381,'ЦСР 2017'!$A$5:$B$485,2,0)</f>
        <v>Расходы на реализацию мероприятий, направленных на обеспечение безопасности на водных объектах города Ставрополя</v>
      </c>
      <c r="M381" s="5" t="s">
        <v>1770</v>
      </c>
      <c r="N381" s="252" t="b">
        <f t="shared" si="13"/>
        <v>1</v>
      </c>
      <c r="O381" s="7"/>
    </row>
    <row r="382" spans="1:15" s="4" customFormat="1" ht="39">
      <c r="A382" s="159" t="s">
        <v>813</v>
      </c>
      <c r="B382" s="159" t="s">
        <v>316</v>
      </c>
      <c r="C382" s="159" t="s">
        <v>48</v>
      </c>
      <c r="D382" s="159" t="s">
        <v>13</v>
      </c>
      <c r="E382" s="224" t="s">
        <v>1453</v>
      </c>
      <c r="F382" s="159" t="s">
        <v>813</v>
      </c>
      <c r="G382" s="159" t="s">
        <v>316</v>
      </c>
      <c r="H382" s="159" t="s">
        <v>48</v>
      </c>
      <c r="I382" s="159" t="s">
        <v>13</v>
      </c>
      <c r="J382" s="224" t="s">
        <v>1453</v>
      </c>
      <c r="K382" s="5" t="str">
        <f t="shared" si="14"/>
        <v>15 3 03 00000</v>
      </c>
      <c r="L382" s="252" t="str">
        <f>VLOOKUP(M382,'ЦСР 2017'!$A$5:$B$485,2,0)</f>
        <v>Основное мероприятие «Организация материально-технического обеспечения деятельности народной дружины города Ставрополя»</v>
      </c>
      <c r="M382" s="5" t="s">
        <v>853</v>
      </c>
      <c r="N382" s="252" t="b">
        <f t="shared" si="13"/>
        <v>1</v>
      </c>
      <c r="O382" s="7"/>
    </row>
    <row r="383" spans="1:15" s="4" customFormat="1" ht="56.25">
      <c r="A383" s="28" t="s">
        <v>813</v>
      </c>
      <c r="B383" s="28" t="s">
        <v>316</v>
      </c>
      <c r="C383" s="28" t="s">
        <v>48</v>
      </c>
      <c r="D383" s="28" t="s">
        <v>857</v>
      </c>
      <c r="E383" s="233" t="s">
        <v>1454</v>
      </c>
      <c r="F383" s="28" t="s">
        <v>813</v>
      </c>
      <c r="G383" s="28" t="s">
        <v>316</v>
      </c>
      <c r="H383" s="28" t="s">
        <v>48</v>
      </c>
      <c r="I383" s="28" t="s">
        <v>857</v>
      </c>
      <c r="J383" s="233" t="s">
        <v>1454</v>
      </c>
      <c r="K383" s="5" t="str">
        <f t="shared" si="14"/>
        <v>15 3 03 20100</v>
      </c>
      <c r="L383" s="252" t="str">
        <f>VLOOKUP(M383,'ЦСР 2017'!$A$5:$B$485,2,0)</f>
        <v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v>
      </c>
      <c r="M383" s="5" t="s">
        <v>858</v>
      </c>
      <c r="N383" s="252" t="b">
        <f t="shared" si="13"/>
        <v>1</v>
      </c>
      <c r="O383" s="7"/>
    </row>
    <row r="384" spans="1:15" s="4" customFormat="1" ht="114" customHeight="1">
      <c r="A384" s="23">
        <v>16</v>
      </c>
      <c r="B384" s="23" t="s">
        <v>8</v>
      </c>
      <c r="C384" s="23" t="s">
        <v>12</v>
      </c>
      <c r="D384" s="23" t="s">
        <v>13</v>
      </c>
      <c r="E384" s="136" t="s">
        <v>862</v>
      </c>
      <c r="F384" s="23">
        <v>16</v>
      </c>
      <c r="G384" s="23" t="s">
        <v>8</v>
      </c>
      <c r="H384" s="23" t="s">
        <v>12</v>
      </c>
      <c r="I384" s="23" t="s">
        <v>13</v>
      </c>
      <c r="J384" s="136" t="s">
        <v>1771</v>
      </c>
      <c r="K384" s="5" t="str">
        <f t="shared" si="14"/>
        <v>16 0 00 00000</v>
      </c>
      <c r="L384" s="252" t="str">
        <f>VLOOKUP(M384,'ЦСР 2017'!$A$5:$B$485,2,0)</f>
        <v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v>
      </c>
      <c r="M384" s="5" t="s">
        <v>863</v>
      </c>
      <c r="N384" s="252" t="b">
        <f t="shared" si="13"/>
        <v>1</v>
      </c>
      <c r="O384" s="7"/>
    </row>
    <row r="385" spans="1:15" s="4" customFormat="1" ht="37.5">
      <c r="A385" s="25" t="s">
        <v>859</v>
      </c>
      <c r="B385" s="25" t="s">
        <v>15</v>
      </c>
      <c r="C385" s="25" t="s">
        <v>12</v>
      </c>
      <c r="D385" s="25" t="s">
        <v>13</v>
      </c>
      <c r="E385" s="232" t="s">
        <v>865</v>
      </c>
      <c r="F385" s="25" t="s">
        <v>859</v>
      </c>
      <c r="G385" s="25" t="s">
        <v>15</v>
      </c>
      <c r="H385" s="25" t="s">
        <v>12</v>
      </c>
      <c r="I385" s="25" t="s">
        <v>13</v>
      </c>
      <c r="J385" s="232" t="s">
        <v>865</v>
      </c>
      <c r="K385" s="5" t="str">
        <f t="shared" si="14"/>
        <v>16 1 00 00000</v>
      </c>
      <c r="L385" s="252" t="str">
        <f>VLOOKUP(M385,'ЦСР 2017'!$A$5:$B$485,2,0)</f>
        <v>Подпрограмма «Осуществление мероприятий по гражданской обороне, защите населения и территорий от чрезвычайных ситуаций»</v>
      </c>
      <c r="M385" s="5" t="s">
        <v>866</v>
      </c>
      <c r="N385" s="252" t="b">
        <f t="shared" si="13"/>
        <v>1</v>
      </c>
      <c r="O385" s="7"/>
    </row>
    <row r="386" spans="1:15" s="4" customFormat="1" ht="58.5">
      <c r="A386" s="159" t="s">
        <v>859</v>
      </c>
      <c r="B386" s="159" t="s">
        <v>15</v>
      </c>
      <c r="C386" s="159" t="s">
        <v>7</v>
      </c>
      <c r="D386" s="159" t="s">
        <v>13</v>
      </c>
      <c r="E386" s="224" t="s">
        <v>1455</v>
      </c>
      <c r="F386" s="159" t="s">
        <v>859</v>
      </c>
      <c r="G386" s="159" t="s">
        <v>15</v>
      </c>
      <c r="H386" s="159" t="s">
        <v>7</v>
      </c>
      <c r="I386" s="159" t="s">
        <v>13</v>
      </c>
      <c r="J386" s="224" t="s">
        <v>1455</v>
      </c>
      <c r="K386" s="5" t="str">
        <f t="shared" si="14"/>
        <v>16 1 01 00000</v>
      </c>
      <c r="L386" s="252" t="str">
        <f>VLOOKUP(M386,'ЦСР 2017'!$A$5:$B$485,2,0)</f>
        <v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v>
      </c>
      <c r="M386" s="5" t="s">
        <v>867</v>
      </c>
      <c r="N386" s="252" t="b">
        <f t="shared" si="13"/>
        <v>1</v>
      </c>
      <c r="O386" s="7"/>
    </row>
    <row r="387" spans="1:15" s="4" customFormat="1" ht="54" customHeight="1">
      <c r="A387" s="30" t="s">
        <v>859</v>
      </c>
      <c r="B387" s="30" t="s">
        <v>15</v>
      </c>
      <c r="C387" s="30" t="s">
        <v>7</v>
      </c>
      <c r="D387" s="30" t="s">
        <v>871</v>
      </c>
      <c r="E387" s="270" t="s">
        <v>1456</v>
      </c>
      <c r="F387" s="30" t="s">
        <v>859</v>
      </c>
      <c r="G387" s="30" t="s">
        <v>15</v>
      </c>
      <c r="H387" s="30" t="s">
        <v>7</v>
      </c>
      <c r="I387" s="30" t="s">
        <v>871</v>
      </c>
      <c r="J387" s="270" t="s">
        <v>1456</v>
      </c>
      <c r="K387" s="5" t="str">
        <f t="shared" si="14"/>
        <v>16 1 01 20120</v>
      </c>
      <c r="L387" s="252" t="str">
        <f>VLOOKUP(M387,'ЦСР 2017'!$A$5:$B$485,2,0)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v>
      </c>
      <c r="M387" s="5" t="s">
        <v>872</v>
      </c>
      <c r="N387" s="252" t="b">
        <f t="shared" si="13"/>
        <v>1</v>
      </c>
      <c r="O387" s="7"/>
    </row>
    <row r="388" spans="1:15" s="4" customFormat="1" ht="58.5">
      <c r="A388" s="159" t="s">
        <v>859</v>
      </c>
      <c r="B388" s="159" t="s">
        <v>15</v>
      </c>
      <c r="C388" s="159" t="s">
        <v>48</v>
      </c>
      <c r="D388" s="159" t="s">
        <v>13</v>
      </c>
      <c r="E388" s="224" t="s">
        <v>1458</v>
      </c>
      <c r="F388" s="159" t="s">
        <v>859</v>
      </c>
      <c r="G388" s="159" t="s">
        <v>15</v>
      </c>
      <c r="H388" s="159" t="s">
        <v>37</v>
      </c>
      <c r="I388" s="159" t="s">
        <v>13</v>
      </c>
      <c r="J388" s="224" t="s">
        <v>1772</v>
      </c>
      <c r="K388" s="5" t="str">
        <f t="shared" si="14"/>
        <v>16 1 02 00000</v>
      </c>
      <c r="L388" s="252" t="str">
        <f>VLOOKUP(M388,'ЦСР 2017'!$A$5:$B$485,2,0)</f>
        <v>Основное мероприятие «Проведение аварийно-спасательных работ и организация обучения населения города Ставрополя»</v>
      </c>
      <c r="M388" s="5" t="s">
        <v>873</v>
      </c>
      <c r="N388" s="252" t="b">
        <f t="shared" si="13"/>
        <v>1</v>
      </c>
      <c r="O388" s="7"/>
    </row>
    <row r="389" spans="1:15" s="4" customFormat="1" ht="18" customHeight="1">
      <c r="A389" s="30" t="s">
        <v>859</v>
      </c>
      <c r="B389" s="30" t="s">
        <v>15</v>
      </c>
      <c r="C389" s="30" t="s">
        <v>48</v>
      </c>
      <c r="D389" s="30" t="s">
        <v>22</v>
      </c>
      <c r="E389" s="270" t="s">
        <v>34</v>
      </c>
      <c r="F389" s="30" t="s">
        <v>859</v>
      </c>
      <c r="G389" s="30" t="s">
        <v>15</v>
      </c>
      <c r="H389" s="30" t="s">
        <v>37</v>
      </c>
      <c r="I389" s="30" t="s">
        <v>22</v>
      </c>
      <c r="J389" s="270" t="s">
        <v>34</v>
      </c>
      <c r="K389" s="5" t="str">
        <f t="shared" si="14"/>
        <v>16 1 02 11010</v>
      </c>
      <c r="L389" s="252" t="str">
        <f>VLOOKUP(M389,'ЦСР 2017'!$A$5:$B$485,2,0)</f>
        <v>Расходы на обеспечение деятельности (оказание услуг) муниципальных учреждений</v>
      </c>
      <c r="M389" s="5" t="s">
        <v>1773</v>
      </c>
      <c r="N389" s="252" t="b">
        <f t="shared" si="13"/>
        <v>1</v>
      </c>
      <c r="O389" s="7"/>
    </row>
    <row r="390" spans="1:15" s="4" customFormat="1" ht="39">
      <c r="A390" s="159" t="s">
        <v>859</v>
      </c>
      <c r="B390" s="159" t="s">
        <v>15</v>
      </c>
      <c r="C390" s="159" t="s">
        <v>62</v>
      </c>
      <c r="D390" s="159" t="s">
        <v>13</v>
      </c>
      <c r="E390" s="224" t="s">
        <v>1452</v>
      </c>
      <c r="F390" s="159" t="s">
        <v>859</v>
      </c>
      <c r="G390" s="159" t="s">
        <v>15</v>
      </c>
      <c r="H390" s="159" t="s">
        <v>48</v>
      </c>
      <c r="I390" s="159" t="s">
        <v>13</v>
      </c>
      <c r="J390" s="224" t="s">
        <v>1452</v>
      </c>
      <c r="K390" s="5" t="str">
        <f t="shared" si="14"/>
        <v>16 1 03 00000</v>
      </c>
      <c r="L390" s="252" t="str">
        <f>VLOOKUP(M390,'ЦСР 2017'!$A$5:$B$485,2,0)</f>
        <v>Основное мероприятие «Обеспечение безопасности людей на водных объектах города Ставрополя»</v>
      </c>
      <c r="M390" s="5" t="s">
        <v>879</v>
      </c>
      <c r="N390" s="252" t="b">
        <f t="shared" si="13"/>
        <v>1</v>
      </c>
      <c r="O390" s="7"/>
    </row>
    <row r="391" spans="1:15" s="4" customFormat="1" ht="55.15" customHeight="1">
      <c r="A391" s="30" t="s">
        <v>859</v>
      </c>
      <c r="B391" s="30" t="s">
        <v>15</v>
      </c>
      <c r="C391" s="30" t="s">
        <v>62</v>
      </c>
      <c r="D391" s="30" t="s">
        <v>871</v>
      </c>
      <c r="E391" s="270" t="s">
        <v>870</v>
      </c>
      <c r="F391" s="30" t="s">
        <v>859</v>
      </c>
      <c r="G391" s="30" t="s">
        <v>15</v>
      </c>
      <c r="H391" s="30" t="s">
        <v>48</v>
      </c>
      <c r="I391" s="30" t="s">
        <v>871</v>
      </c>
      <c r="J391" s="270" t="s">
        <v>870</v>
      </c>
      <c r="K391" s="5" t="str">
        <f t="shared" si="14"/>
        <v>16 1 03 20120</v>
      </c>
      <c r="L391" s="252" t="str">
        <f>VLOOKUP(M391,'ЦСР 2017'!$A$5:$B$485,2,0)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v>
      </c>
      <c r="M391" s="5" t="s">
        <v>1774</v>
      </c>
      <c r="N391" s="252" t="b">
        <f t="shared" si="13"/>
        <v>1</v>
      </c>
      <c r="O391" s="7"/>
    </row>
    <row r="392" spans="1:15" s="4" customFormat="1" ht="37.5">
      <c r="A392" s="25" t="s">
        <v>859</v>
      </c>
      <c r="B392" s="25" t="s">
        <v>94</v>
      </c>
      <c r="C392" s="25" t="s">
        <v>12</v>
      </c>
      <c r="D392" s="25" t="s">
        <v>13</v>
      </c>
      <c r="E392" s="223" t="s">
        <v>889</v>
      </c>
      <c r="F392" s="25" t="s">
        <v>859</v>
      </c>
      <c r="G392" s="25" t="s">
        <v>94</v>
      </c>
      <c r="H392" s="25" t="s">
        <v>12</v>
      </c>
      <c r="I392" s="25" t="s">
        <v>13</v>
      </c>
      <c r="J392" s="223" t="s">
        <v>889</v>
      </c>
      <c r="K392" s="5" t="str">
        <f t="shared" si="14"/>
        <v>16 2 00 00000</v>
      </c>
      <c r="L392" s="252" t="str">
        <f>VLOOKUP(M392,'ЦСР 2017'!$A$5:$B$485,2,0)</f>
        <v>Подпрограмма «Обеспечение пожарной безопасности в границах города Ставрополя»</v>
      </c>
      <c r="M392" s="5" t="s">
        <v>890</v>
      </c>
      <c r="N392" s="252" t="b">
        <f t="shared" ref="N392:N455" si="15">J392=L392</f>
        <v>1</v>
      </c>
      <c r="O392" s="7"/>
    </row>
    <row r="393" spans="1:15" s="4" customFormat="1" ht="39">
      <c r="A393" s="159" t="s">
        <v>859</v>
      </c>
      <c r="B393" s="159" t="s">
        <v>94</v>
      </c>
      <c r="C393" s="159" t="s">
        <v>7</v>
      </c>
      <c r="D393" s="159" t="s">
        <v>13</v>
      </c>
      <c r="E393" s="224" t="s">
        <v>1460</v>
      </c>
      <c r="F393" s="159" t="s">
        <v>859</v>
      </c>
      <c r="G393" s="159" t="s">
        <v>94</v>
      </c>
      <c r="H393" s="159" t="s">
        <v>7</v>
      </c>
      <c r="I393" s="159" t="s">
        <v>13</v>
      </c>
      <c r="J393" s="224" t="s">
        <v>1775</v>
      </c>
      <c r="K393" s="5" t="str">
        <f t="shared" si="14"/>
        <v>16 2 01 00000</v>
      </c>
      <c r="L393" s="252" t="str">
        <f>VLOOKUP(M393,'ЦСР 2017'!$A$5:$B$485,2,0)</f>
        <v>Основное мероприятие «Обеспечение первичных мер пожарной безопасности»</v>
      </c>
      <c r="M393" s="5" t="s">
        <v>891</v>
      </c>
      <c r="N393" s="252" t="b">
        <f t="shared" si="15"/>
        <v>1</v>
      </c>
      <c r="O393" s="7"/>
    </row>
    <row r="394" spans="1:15" s="4" customFormat="1" ht="37.5">
      <c r="A394" s="30" t="s">
        <v>859</v>
      </c>
      <c r="B394" s="30" t="s">
        <v>94</v>
      </c>
      <c r="C394" s="30" t="s">
        <v>7</v>
      </c>
      <c r="D394" s="30" t="s">
        <v>895</v>
      </c>
      <c r="E394" s="270" t="s">
        <v>894</v>
      </c>
      <c r="F394" s="30" t="s">
        <v>859</v>
      </c>
      <c r="G394" s="30" t="s">
        <v>94</v>
      </c>
      <c r="H394" s="30" t="s">
        <v>7</v>
      </c>
      <c r="I394" s="30" t="s">
        <v>895</v>
      </c>
      <c r="J394" s="270" t="s">
        <v>894</v>
      </c>
      <c r="K394" s="5" t="str">
        <f t="shared" si="14"/>
        <v>16 2 01 20540</v>
      </c>
      <c r="L394" s="252" t="str">
        <f>VLOOKUP(M394,'ЦСР 2017'!$A$5:$B$485,2,0)</f>
        <v>Обеспечение первичных мер пожарной безопасности в границах города Ставрополя</v>
      </c>
      <c r="M394" s="5" t="s">
        <v>896</v>
      </c>
      <c r="N394" s="252" t="b">
        <f t="shared" si="15"/>
        <v>1</v>
      </c>
      <c r="O394" s="7"/>
    </row>
    <row r="395" spans="1:15" s="4" customFormat="1" ht="39">
      <c r="A395" s="159" t="s">
        <v>859</v>
      </c>
      <c r="B395" s="159" t="s">
        <v>94</v>
      </c>
      <c r="C395" s="159" t="s">
        <v>37</v>
      </c>
      <c r="D395" s="159" t="s">
        <v>13</v>
      </c>
      <c r="E395" s="224" t="s">
        <v>1461</v>
      </c>
      <c r="F395" s="159" t="s">
        <v>859</v>
      </c>
      <c r="G395" s="159" t="s">
        <v>94</v>
      </c>
      <c r="H395" s="159" t="s">
        <v>37</v>
      </c>
      <c r="I395" s="159" t="s">
        <v>13</v>
      </c>
      <c r="J395" s="224" t="s">
        <v>1461</v>
      </c>
      <c r="K395" s="5" t="str">
        <f t="shared" si="14"/>
        <v>16 2 02 00000</v>
      </c>
      <c r="L395" s="252" t="str">
        <f>VLOOKUP(M395,'ЦСР 2017'!$A$5:$B$485,2,0)</f>
        <v>Основное мероприятие «Выполнение противопожарных мероприятий в муниципальных учреждениях города Ставрополя»</v>
      </c>
      <c r="M395" s="5" t="s">
        <v>897</v>
      </c>
      <c r="N395" s="252" t="b">
        <f t="shared" si="15"/>
        <v>1</v>
      </c>
      <c r="O395" s="7"/>
    </row>
    <row r="396" spans="1:15" s="4" customFormat="1" ht="37.5">
      <c r="A396" s="256" t="s">
        <v>859</v>
      </c>
      <c r="B396" s="256" t="s">
        <v>94</v>
      </c>
      <c r="C396" s="256" t="s">
        <v>37</v>
      </c>
      <c r="D396" s="256" t="s">
        <v>901</v>
      </c>
      <c r="E396" s="270" t="s">
        <v>900</v>
      </c>
      <c r="F396" s="256" t="s">
        <v>859</v>
      </c>
      <c r="G396" s="256" t="s">
        <v>94</v>
      </c>
      <c r="H396" s="256" t="s">
        <v>37</v>
      </c>
      <c r="I396" s="256" t="s">
        <v>901</v>
      </c>
      <c r="J396" s="270" t="s">
        <v>900</v>
      </c>
      <c r="K396" s="5" t="str">
        <f t="shared" si="14"/>
        <v>16 2 02 20550</v>
      </c>
      <c r="L396" s="252" t="str">
        <f>VLOOKUP(M396,'ЦСР 2017'!$A$5:$B$485,2,0)</f>
        <v>Обеспечение пожарной безопасности в муниципальных учреждениях образования, культуры, физической культуры и спорта города Ставрополя</v>
      </c>
      <c r="M396" s="5" t="s">
        <v>902</v>
      </c>
      <c r="N396" s="252" t="b">
        <f t="shared" si="15"/>
        <v>1</v>
      </c>
      <c r="O396" s="7"/>
    </row>
    <row r="397" spans="1:15" s="4" customFormat="1" ht="33.6" customHeight="1">
      <c r="A397" s="25" t="s">
        <v>859</v>
      </c>
      <c r="B397" s="25" t="s">
        <v>15</v>
      </c>
      <c r="C397" s="25" t="s">
        <v>12</v>
      </c>
      <c r="D397" s="25" t="s">
        <v>13</v>
      </c>
      <c r="E397" s="232" t="s">
        <v>865</v>
      </c>
      <c r="F397" s="25" t="s">
        <v>859</v>
      </c>
      <c r="G397" s="25" t="s">
        <v>316</v>
      </c>
      <c r="H397" s="25" t="s">
        <v>12</v>
      </c>
      <c r="I397" s="25" t="s">
        <v>13</v>
      </c>
      <c r="J397" s="223" t="s">
        <v>1776</v>
      </c>
      <c r="K397" s="5" t="str">
        <f t="shared" si="14"/>
        <v>16 3 00 00000</v>
      </c>
      <c r="L397" s="252" t="str">
        <f>VLOOKUP(M397,'ЦСР 2017'!$A$5:$B$485,2,0)</f>
        <v>Подпрограмма «Построение и развитие аппаратно-программного комплекса «Безопасный город» на территории города Ставрополя»</v>
      </c>
      <c r="M397" s="5" t="s">
        <v>1777</v>
      </c>
      <c r="N397" s="252" t="b">
        <f t="shared" si="15"/>
        <v>1</v>
      </c>
      <c r="O397" s="7"/>
    </row>
    <row r="398" spans="1:15" s="4" customFormat="1" ht="58.5">
      <c r="A398" s="159" t="s">
        <v>859</v>
      </c>
      <c r="B398" s="159" t="s">
        <v>15</v>
      </c>
      <c r="C398" s="159" t="s">
        <v>53</v>
      </c>
      <c r="D398" s="159" t="s">
        <v>13</v>
      </c>
      <c r="E398" s="224" t="s">
        <v>1459</v>
      </c>
      <c r="F398" s="159" t="s">
        <v>859</v>
      </c>
      <c r="G398" s="159" t="s">
        <v>316</v>
      </c>
      <c r="H398" s="159" t="s">
        <v>7</v>
      </c>
      <c r="I398" s="159" t="s">
        <v>13</v>
      </c>
      <c r="J398" s="224" t="s">
        <v>1778</v>
      </c>
      <c r="K398" s="5" t="str">
        <f>CONCATENATE(F398," ",G398," ",H398," ",I398)</f>
        <v>16 3 01 00000</v>
      </c>
      <c r="L398" s="252" t="str">
        <f>VLOOKUP(M398,'ЦСР 2017'!$A$5:$B$485,2,0)</f>
        <v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v>
      </c>
      <c r="M398" s="5" t="s">
        <v>1779</v>
      </c>
      <c r="N398" s="252" t="b">
        <f t="shared" si="15"/>
        <v>1</v>
      </c>
      <c r="O398" s="7"/>
    </row>
    <row r="399" spans="1:15" s="4" customFormat="1" ht="18" customHeight="1">
      <c r="A399" s="30" t="s">
        <v>859</v>
      </c>
      <c r="B399" s="30" t="s">
        <v>15</v>
      </c>
      <c r="C399" s="30" t="s">
        <v>53</v>
      </c>
      <c r="D399" s="30" t="s">
        <v>22</v>
      </c>
      <c r="E399" s="270" t="s">
        <v>34</v>
      </c>
      <c r="F399" s="30" t="s">
        <v>859</v>
      </c>
      <c r="G399" s="30" t="s">
        <v>316</v>
      </c>
      <c r="H399" s="30" t="s">
        <v>7</v>
      </c>
      <c r="I399" s="30" t="s">
        <v>22</v>
      </c>
      <c r="J399" s="270" t="s">
        <v>34</v>
      </c>
      <c r="K399" s="5" t="str">
        <f>CONCATENATE(F399," ",G399," ",H399," ",I399)</f>
        <v>16 3 01 11010</v>
      </c>
      <c r="L399" s="252" t="str">
        <f>VLOOKUP(M399,'ЦСР 2017'!$A$5:$B$485,2,0)</f>
        <v>Расходы на обеспечение деятельности (оказание услуг) муниципальных учреждений</v>
      </c>
      <c r="M399" s="5" t="s">
        <v>1780</v>
      </c>
      <c r="N399" s="252" t="b">
        <f t="shared" si="15"/>
        <v>1</v>
      </c>
      <c r="O399" s="7"/>
    </row>
    <row r="400" spans="1:15" s="4" customFormat="1" ht="97.5">
      <c r="A400" s="159" t="s">
        <v>859</v>
      </c>
      <c r="B400" s="159" t="s">
        <v>15</v>
      </c>
      <c r="C400" s="159" t="s">
        <v>37</v>
      </c>
      <c r="D400" s="159" t="s">
        <v>13</v>
      </c>
      <c r="E400" s="224" t="s">
        <v>1457</v>
      </c>
      <c r="F400" s="159" t="s">
        <v>859</v>
      </c>
      <c r="G400" s="159" t="s">
        <v>316</v>
      </c>
      <c r="H400" s="159" t="s">
        <v>37</v>
      </c>
      <c r="I400" s="159" t="s">
        <v>13</v>
      </c>
      <c r="J400" s="224" t="s">
        <v>1457</v>
      </c>
      <c r="K400" s="5" t="str">
        <f t="shared" ref="K400:K405" si="16">CONCATENATE(F400," ",G400," ",H400," ",I400)</f>
        <v>16 3 02 00000</v>
      </c>
      <c r="L400" s="252" t="str">
        <f>VLOOKUP(M400,'ЦСР 2017'!$A$5:$B$485,2,0)</f>
        <v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v>
      </c>
      <c r="M400" s="5" t="s">
        <v>1781</v>
      </c>
      <c r="N400" s="252" t="b">
        <f t="shared" si="15"/>
        <v>1</v>
      </c>
      <c r="O400" s="7"/>
    </row>
    <row r="401" spans="1:15" s="4" customFormat="1" ht="56.25">
      <c r="A401" s="30" t="s">
        <v>859</v>
      </c>
      <c r="B401" s="30" t="s">
        <v>15</v>
      </c>
      <c r="C401" s="30" t="s">
        <v>37</v>
      </c>
      <c r="D401" s="30" t="s">
        <v>877</v>
      </c>
      <c r="E401" s="270" t="s">
        <v>876</v>
      </c>
      <c r="F401" s="30" t="s">
        <v>859</v>
      </c>
      <c r="G401" s="30" t="s">
        <v>316</v>
      </c>
      <c r="H401" s="30" t="s">
        <v>37</v>
      </c>
      <c r="I401" s="30" t="s">
        <v>877</v>
      </c>
      <c r="J401" s="270" t="s">
        <v>876</v>
      </c>
      <c r="K401" s="5" t="str">
        <f t="shared" si="16"/>
        <v>16 3 02 20690</v>
      </c>
      <c r="L401" s="252" t="str">
        <f>VLOOKUP(M401,'ЦСР 2017'!$A$5:$B$485,2,0)</f>
        <v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v>
      </c>
      <c r="M401" s="5" t="s">
        <v>1782</v>
      </c>
      <c r="N401" s="252" t="b">
        <f t="shared" si="15"/>
        <v>1</v>
      </c>
      <c r="O401" s="7"/>
    </row>
    <row r="402" spans="1:15" s="4" customFormat="1" ht="39">
      <c r="A402" s="159" t="s">
        <v>813</v>
      </c>
      <c r="B402" s="159" t="s">
        <v>15</v>
      </c>
      <c r="C402" s="159" t="s">
        <v>7</v>
      </c>
      <c r="D402" s="159" t="s">
        <v>13</v>
      </c>
      <c r="E402" s="224" t="s">
        <v>1441</v>
      </c>
      <c r="F402" s="159" t="s">
        <v>859</v>
      </c>
      <c r="G402" s="159" t="s">
        <v>316</v>
      </c>
      <c r="H402" s="159" t="s">
        <v>48</v>
      </c>
      <c r="I402" s="159" t="s">
        <v>13</v>
      </c>
      <c r="J402" s="224" t="s">
        <v>1441</v>
      </c>
      <c r="K402" s="5" t="str">
        <f t="shared" si="16"/>
        <v>16 3 03 00000</v>
      </c>
      <c r="L402" s="252" t="str">
        <f>VLOOKUP(M402,'ЦСР 2017'!$A$5:$B$485,2,0)</f>
        <v>Основное мероприятие «Приобретение и установка систем видеонаблюдения в местах массового пребывания граждан»</v>
      </c>
      <c r="M402" s="5" t="s">
        <v>1783</v>
      </c>
      <c r="N402" s="252" t="b">
        <f t="shared" si="15"/>
        <v>1</v>
      </c>
      <c r="O402" s="7"/>
    </row>
    <row r="403" spans="1:15" s="4" customFormat="1" ht="37.5">
      <c r="A403" s="30" t="s">
        <v>813</v>
      </c>
      <c r="B403" s="30" t="s">
        <v>15</v>
      </c>
      <c r="C403" s="30" t="s">
        <v>7</v>
      </c>
      <c r="D403" s="30" t="s">
        <v>823</v>
      </c>
      <c r="E403" s="270" t="s">
        <v>822</v>
      </c>
      <c r="F403" s="30" t="s">
        <v>859</v>
      </c>
      <c r="G403" s="30" t="s">
        <v>316</v>
      </c>
      <c r="H403" s="30" t="s">
        <v>48</v>
      </c>
      <c r="I403" s="30" t="s">
        <v>823</v>
      </c>
      <c r="J403" s="270" t="s">
        <v>822</v>
      </c>
      <c r="K403" s="5" t="str">
        <f t="shared" si="16"/>
        <v>16 3 03 20350</v>
      </c>
      <c r="L403" s="252" t="str">
        <f>VLOOKUP(M403,'ЦСР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403" s="5" t="s">
        <v>1784</v>
      </c>
      <c r="N403" s="252" t="b">
        <f t="shared" si="15"/>
        <v>1</v>
      </c>
      <c r="O403" s="7"/>
    </row>
    <row r="404" spans="1:15" s="49" customFormat="1" ht="78">
      <c r="A404" s="159" t="s">
        <v>813</v>
      </c>
      <c r="B404" s="159" t="s">
        <v>15</v>
      </c>
      <c r="C404" s="159" t="s">
        <v>37</v>
      </c>
      <c r="D404" s="159" t="s">
        <v>13</v>
      </c>
      <c r="E404" s="224" t="s">
        <v>1442</v>
      </c>
      <c r="F404" s="159" t="s">
        <v>859</v>
      </c>
      <c r="G404" s="159" t="s">
        <v>316</v>
      </c>
      <c r="H404" s="159" t="s">
        <v>53</v>
      </c>
      <c r="I404" s="159" t="s">
        <v>13</v>
      </c>
      <c r="J404" s="224" t="s">
        <v>1785</v>
      </c>
      <c r="K404" s="5" t="str">
        <f t="shared" si="16"/>
        <v>16 3 04 00000</v>
      </c>
      <c r="L404" s="252" t="str">
        <f>VLOOKUP(M404,'ЦСР 2017'!$A$5:$B$485,2,0)</f>
        <v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v>
      </c>
      <c r="M404" s="5" t="s">
        <v>1786</v>
      </c>
      <c r="N404" s="252" t="b">
        <f t="shared" si="15"/>
        <v>1</v>
      </c>
      <c r="O404" s="7"/>
    </row>
    <row r="405" spans="1:15" s="49" customFormat="1" ht="37.5">
      <c r="A405" s="28" t="s">
        <v>813</v>
      </c>
      <c r="B405" s="28" t="s">
        <v>15</v>
      </c>
      <c r="C405" s="28" t="s">
        <v>37</v>
      </c>
      <c r="D405" s="28" t="s">
        <v>823</v>
      </c>
      <c r="E405" s="233" t="s">
        <v>822</v>
      </c>
      <c r="F405" s="28" t="s">
        <v>859</v>
      </c>
      <c r="G405" s="28" t="s">
        <v>316</v>
      </c>
      <c r="H405" s="28" t="s">
        <v>53</v>
      </c>
      <c r="I405" s="28" t="s">
        <v>823</v>
      </c>
      <c r="J405" s="270" t="s">
        <v>822</v>
      </c>
      <c r="K405" s="5" t="str">
        <f t="shared" si="16"/>
        <v>16 3 04 20350</v>
      </c>
      <c r="L405" s="252" t="str">
        <f>VLOOKUP(M405,'ЦСР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405" s="5" t="s">
        <v>1787</v>
      </c>
      <c r="N405" s="252" t="b">
        <f t="shared" si="15"/>
        <v>1</v>
      </c>
      <c r="O405" s="7"/>
    </row>
    <row r="406" spans="1:15" s="4" customFormat="1" ht="67.5">
      <c r="A406" s="9" t="s">
        <v>903</v>
      </c>
      <c r="B406" s="9" t="s">
        <v>8</v>
      </c>
      <c r="C406" s="9" t="s">
        <v>12</v>
      </c>
      <c r="D406" s="9" t="s">
        <v>13</v>
      </c>
      <c r="E406" s="136" t="s">
        <v>905</v>
      </c>
      <c r="F406" s="9" t="s">
        <v>903</v>
      </c>
      <c r="G406" s="9" t="s">
        <v>8</v>
      </c>
      <c r="H406" s="9" t="s">
        <v>12</v>
      </c>
      <c r="I406" s="9" t="s">
        <v>13</v>
      </c>
      <c r="J406" s="136" t="s">
        <v>1788</v>
      </c>
      <c r="K406" s="5" t="str">
        <f t="shared" si="14"/>
        <v>17 0 00 00000</v>
      </c>
      <c r="L406" s="252" t="str">
        <f>VLOOKUP(M406,'ЦСР 2017'!$A$5:$B$485,2,0)</f>
        <v>Муниципальная программа «Энергосбережение и повышение энергетической эффективности в городе Ставрополе»</v>
      </c>
      <c r="M406" s="5" t="s">
        <v>906</v>
      </c>
      <c r="N406" s="252" t="b">
        <f t="shared" si="15"/>
        <v>1</v>
      </c>
      <c r="O406" s="7"/>
    </row>
    <row r="407" spans="1:15" s="4" customFormat="1" ht="56.25">
      <c r="A407" s="25" t="s">
        <v>903</v>
      </c>
      <c r="B407" s="25" t="s">
        <v>105</v>
      </c>
      <c r="C407" s="25" t="s">
        <v>12</v>
      </c>
      <c r="D407" s="25" t="s">
        <v>13</v>
      </c>
      <c r="E407" s="223" t="s">
        <v>908</v>
      </c>
      <c r="F407" s="25" t="s">
        <v>903</v>
      </c>
      <c r="G407" s="25" t="s">
        <v>105</v>
      </c>
      <c r="H407" s="25" t="s">
        <v>12</v>
      </c>
      <c r="I407" s="25" t="s">
        <v>13</v>
      </c>
      <c r="J407" s="223" t="s">
        <v>1789</v>
      </c>
      <c r="K407" s="5" t="str">
        <f t="shared" si="14"/>
        <v>17 Б 00 00000</v>
      </c>
      <c r="L407" s="252" t="str">
        <f>VLOOKUP(M407,'ЦСР 2017'!$A$5:$B$485,2,0)</f>
        <v>Расходы в рамках реализации муниципальной программы «Энергосбережение и повышение энергетической эффективности в городе Ставрополе»</v>
      </c>
      <c r="M407" s="5" t="s">
        <v>909</v>
      </c>
      <c r="N407" s="252" t="b">
        <f t="shared" si="15"/>
        <v>1</v>
      </c>
      <c r="O407" s="7"/>
    </row>
    <row r="408" spans="1:15" s="4" customFormat="1" ht="39">
      <c r="A408" s="159" t="s">
        <v>903</v>
      </c>
      <c r="B408" s="159" t="s">
        <v>105</v>
      </c>
      <c r="C408" s="159" t="s">
        <v>7</v>
      </c>
      <c r="D408" s="159" t="s">
        <v>13</v>
      </c>
      <c r="E408" s="224" t="s">
        <v>1462</v>
      </c>
      <c r="F408" s="159" t="s">
        <v>903</v>
      </c>
      <c r="G408" s="159" t="s">
        <v>105</v>
      </c>
      <c r="H408" s="159" t="s">
        <v>7</v>
      </c>
      <c r="I408" s="159" t="s">
        <v>13</v>
      </c>
      <c r="J408" s="224" t="s">
        <v>1462</v>
      </c>
      <c r="K408" s="5" t="str">
        <f t="shared" si="14"/>
        <v>17 Б 01 00000</v>
      </c>
      <c r="L408" s="252" t="str">
        <f>VLOOKUP(M408,'ЦСР 2017'!$A$5:$B$485,2,0)</f>
        <v>Основное мероприятие «Энергосбережение и энергоэффективность в бюджетном секторе»</v>
      </c>
      <c r="M408" s="5" t="s">
        <v>910</v>
      </c>
      <c r="N408" s="252" t="b">
        <f t="shared" si="15"/>
        <v>1</v>
      </c>
      <c r="O408" s="7"/>
    </row>
    <row r="409" spans="1:15" s="4" customFormat="1" ht="37.5">
      <c r="A409" s="28" t="s">
        <v>903</v>
      </c>
      <c r="B409" s="28" t="s">
        <v>105</v>
      </c>
      <c r="C409" s="28" t="s">
        <v>7</v>
      </c>
      <c r="D409" s="28" t="s">
        <v>914</v>
      </c>
      <c r="E409" s="233" t="s">
        <v>913</v>
      </c>
      <c r="F409" s="28" t="s">
        <v>903</v>
      </c>
      <c r="G409" s="28" t="s">
        <v>105</v>
      </c>
      <c r="H409" s="28" t="s">
        <v>7</v>
      </c>
      <c r="I409" s="28" t="s">
        <v>914</v>
      </c>
      <c r="J409" s="233" t="s">
        <v>913</v>
      </c>
      <c r="K409" s="5" t="str">
        <f t="shared" si="14"/>
        <v>17 Б 01 20490</v>
      </c>
      <c r="L409" s="252" t="str">
        <f>VLOOKUP(M409,'ЦСР 2017'!$A$5:$B$485,2,0)</f>
        <v>Расходы на проведение мероприятий по энергосбережению и повышению энергоэффективности</v>
      </c>
      <c r="M409" s="5" t="s">
        <v>915</v>
      </c>
      <c r="N409" s="252" t="b">
        <f t="shared" si="15"/>
        <v>1</v>
      </c>
      <c r="O409" s="7"/>
    </row>
    <row r="410" spans="1:15" s="4" customFormat="1" ht="39">
      <c r="A410" s="159" t="s">
        <v>903</v>
      </c>
      <c r="B410" s="159" t="s">
        <v>105</v>
      </c>
      <c r="C410" s="159" t="s">
        <v>37</v>
      </c>
      <c r="D410" s="159" t="s">
        <v>13</v>
      </c>
      <c r="E410" s="224" t="s">
        <v>1463</v>
      </c>
      <c r="F410" s="159" t="s">
        <v>903</v>
      </c>
      <c r="G410" s="159" t="s">
        <v>105</v>
      </c>
      <c r="H410" s="159" t="s">
        <v>37</v>
      </c>
      <c r="I410" s="159" t="s">
        <v>13</v>
      </c>
      <c r="J410" s="224" t="s">
        <v>1463</v>
      </c>
      <c r="K410" s="5" t="str">
        <f t="shared" si="14"/>
        <v>17 Б 02 00000</v>
      </c>
      <c r="L410" s="252" t="str">
        <f>VLOOKUP(M410,'ЦСР 2017'!$A$5:$B$485,2,0)</f>
        <v>Основное мероприятие «Энергосбережение и энергоэффективность систем коммунальной инфраструктуры»</v>
      </c>
      <c r="M410" s="5" t="s">
        <v>916</v>
      </c>
      <c r="N410" s="252" t="b">
        <f t="shared" si="15"/>
        <v>1</v>
      </c>
      <c r="O410" s="7"/>
    </row>
    <row r="411" spans="1:15" s="4" customFormat="1" ht="37.5">
      <c r="A411" s="28" t="s">
        <v>903</v>
      </c>
      <c r="B411" s="28" t="s">
        <v>105</v>
      </c>
      <c r="C411" s="28" t="s">
        <v>37</v>
      </c>
      <c r="D411" s="28" t="s">
        <v>914</v>
      </c>
      <c r="E411" s="233" t="s">
        <v>913</v>
      </c>
      <c r="F411" s="28" t="s">
        <v>903</v>
      </c>
      <c r="G411" s="28" t="s">
        <v>105</v>
      </c>
      <c r="H411" s="28" t="s">
        <v>37</v>
      </c>
      <c r="I411" s="28" t="s">
        <v>914</v>
      </c>
      <c r="J411" s="233" t="s">
        <v>913</v>
      </c>
      <c r="K411" s="5" t="str">
        <f t="shared" si="14"/>
        <v>17 Б 02 20490</v>
      </c>
      <c r="L411" s="252" t="str">
        <f>VLOOKUP(M411,'ЦСР 2017'!$A$5:$B$485,2,0)</f>
        <v>Расходы на проведение мероприятий по энергосбережению и повышению энергоэффективности</v>
      </c>
      <c r="M411" s="5" t="s">
        <v>917</v>
      </c>
      <c r="N411" s="252" t="b">
        <f t="shared" si="15"/>
        <v>1</v>
      </c>
      <c r="O411" s="7"/>
    </row>
    <row r="412" spans="1:15" s="4" customFormat="1" ht="45">
      <c r="A412" s="9" t="s">
        <v>918</v>
      </c>
      <c r="B412" s="9" t="s">
        <v>8</v>
      </c>
      <c r="C412" s="9" t="s">
        <v>12</v>
      </c>
      <c r="D412" s="9" t="s">
        <v>13</v>
      </c>
      <c r="E412" s="136" t="s">
        <v>920</v>
      </c>
      <c r="F412" s="9" t="s">
        <v>918</v>
      </c>
      <c r="G412" s="9" t="s">
        <v>8</v>
      </c>
      <c r="H412" s="9" t="s">
        <v>12</v>
      </c>
      <c r="I412" s="9" t="s">
        <v>13</v>
      </c>
      <c r="J412" s="136" t="s">
        <v>1790</v>
      </c>
      <c r="K412" s="5" t="str">
        <f t="shared" si="14"/>
        <v>18 0 00 00000</v>
      </c>
      <c r="L412" s="252" t="str">
        <f>VLOOKUP(M412,'ЦСР 2017'!$A$5:$B$485,2,0)</f>
        <v>Муниципальная программа «Развитие казачества в городе Ставрополе»</v>
      </c>
      <c r="M412" s="5" t="s">
        <v>921</v>
      </c>
      <c r="N412" s="252" t="b">
        <f t="shared" si="15"/>
        <v>1</v>
      </c>
      <c r="O412" s="7"/>
    </row>
    <row r="413" spans="1:15" s="4" customFormat="1" ht="37.5">
      <c r="A413" s="25" t="s">
        <v>918</v>
      </c>
      <c r="B413" s="25" t="s">
        <v>105</v>
      </c>
      <c r="C413" s="25" t="s">
        <v>12</v>
      </c>
      <c r="D413" s="25" t="s">
        <v>13</v>
      </c>
      <c r="E413" s="223" t="s">
        <v>924</v>
      </c>
      <c r="F413" s="25" t="s">
        <v>918</v>
      </c>
      <c r="G413" s="25" t="s">
        <v>105</v>
      </c>
      <c r="H413" s="25" t="s">
        <v>12</v>
      </c>
      <c r="I413" s="25" t="s">
        <v>13</v>
      </c>
      <c r="J413" s="223" t="s">
        <v>1791</v>
      </c>
      <c r="K413" s="5" t="str">
        <f t="shared" si="14"/>
        <v>18 Б 00 00000</v>
      </c>
      <c r="L413" s="252" t="str">
        <f>VLOOKUP(M413,'ЦСР 2017'!$A$5:$B$485,2,0)</f>
        <v>Расходы в рамках реализации муниципальной программы «Развитие казачества в городе Ставрополе»</v>
      </c>
      <c r="M413" s="5" t="s">
        <v>925</v>
      </c>
      <c r="N413" s="252" t="b">
        <f t="shared" si="15"/>
        <v>1</v>
      </c>
      <c r="O413" s="7"/>
    </row>
    <row r="414" spans="1:15" s="4" customFormat="1" ht="58.5">
      <c r="A414" s="159" t="s">
        <v>918</v>
      </c>
      <c r="B414" s="159" t="s">
        <v>105</v>
      </c>
      <c r="C414" s="159" t="s">
        <v>7</v>
      </c>
      <c r="D414" s="159" t="s">
        <v>13</v>
      </c>
      <c r="E414" s="224" t="s">
        <v>1464</v>
      </c>
      <c r="F414" s="159" t="s">
        <v>918</v>
      </c>
      <c r="G414" s="159" t="s">
        <v>105</v>
      </c>
      <c r="H414" s="159" t="s">
        <v>7</v>
      </c>
      <c r="I414" s="159" t="s">
        <v>13</v>
      </c>
      <c r="J414" s="224" t="s">
        <v>1464</v>
      </c>
      <c r="K414" s="5" t="str">
        <f t="shared" si="14"/>
        <v>18 Б 01 00000</v>
      </c>
      <c r="L414" s="252" t="str">
        <f>VLOOKUP(M414,'ЦСР 2017'!$A$5:$B$485,2,0)</f>
        <v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v>
      </c>
      <c r="M414" s="5" t="s">
        <v>926</v>
      </c>
      <c r="N414" s="252" t="b">
        <f t="shared" si="15"/>
        <v>1</v>
      </c>
      <c r="O414" s="7"/>
    </row>
    <row r="415" spans="1:15" s="4" customFormat="1" ht="90" customHeight="1">
      <c r="A415" s="28" t="s">
        <v>918</v>
      </c>
      <c r="B415" s="28" t="s">
        <v>105</v>
      </c>
      <c r="C415" s="28" t="s">
        <v>7</v>
      </c>
      <c r="D415" s="28" t="s">
        <v>929</v>
      </c>
      <c r="E415" s="233" t="s">
        <v>1465</v>
      </c>
      <c r="F415" s="28" t="s">
        <v>918</v>
      </c>
      <c r="G415" s="28" t="s">
        <v>105</v>
      </c>
      <c r="H415" s="28" t="s">
        <v>7</v>
      </c>
      <c r="I415" s="28" t="s">
        <v>929</v>
      </c>
      <c r="J415" s="233" t="s">
        <v>1465</v>
      </c>
      <c r="K415" s="5" t="str">
        <f t="shared" si="14"/>
        <v>18 Б 01 60080</v>
      </c>
      <c r="L415" s="252" t="str">
        <f>VLOOKUP(M415,'ЦСР 2017'!$A$5:$B$485,2,0)</f>
        <v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v>
      </c>
      <c r="M415" s="5" t="s">
        <v>930</v>
      </c>
      <c r="N415" s="252" t="b">
        <f t="shared" si="15"/>
        <v>1</v>
      </c>
      <c r="O415" s="7"/>
    </row>
    <row r="416" spans="1:15" s="4" customFormat="1" ht="78">
      <c r="A416" s="159" t="s">
        <v>918</v>
      </c>
      <c r="B416" s="159" t="s">
        <v>105</v>
      </c>
      <c r="C416" s="159" t="s">
        <v>37</v>
      </c>
      <c r="D416" s="159" t="s">
        <v>13</v>
      </c>
      <c r="E416" s="224" t="s">
        <v>1591</v>
      </c>
      <c r="F416" s="159" t="s">
        <v>918</v>
      </c>
      <c r="G416" s="159" t="s">
        <v>105</v>
      </c>
      <c r="H416" s="159" t="s">
        <v>37</v>
      </c>
      <c r="I416" s="159" t="s">
        <v>13</v>
      </c>
      <c r="J416" s="224" t="s">
        <v>1591</v>
      </c>
      <c r="K416" s="5" t="str">
        <f t="shared" si="14"/>
        <v>18 Б 02 00000</v>
      </c>
      <c r="L416" s="252" t="str">
        <f>VLOOKUP(M416,'ЦСР 2017'!$A$5:$B$485,2,0)</f>
        <v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v>
      </c>
      <c r="M416" s="5" t="s">
        <v>1792</v>
      </c>
      <c r="N416" s="252" t="b">
        <f t="shared" si="15"/>
        <v>1</v>
      </c>
      <c r="O416" s="7"/>
    </row>
    <row r="417" spans="1:15" s="4" customFormat="1" ht="37.5">
      <c r="A417" s="28" t="s">
        <v>918</v>
      </c>
      <c r="B417" s="28" t="s">
        <v>105</v>
      </c>
      <c r="C417" s="28" t="s">
        <v>37</v>
      </c>
      <c r="D417" s="28" t="s">
        <v>933</v>
      </c>
      <c r="E417" s="233" t="s">
        <v>932</v>
      </c>
      <c r="F417" s="28" t="s">
        <v>918</v>
      </c>
      <c r="G417" s="28" t="s">
        <v>105</v>
      </c>
      <c r="H417" s="28" t="s">
        <v>37</v>
      </c>
      <c r="I417" s="28" t="s">
        <v>933</v>
      </c>
      <c r="J417" s="233" t="s">
        <v>932</v>
      </c>
      <c r="K417" s="5" t="str">
        <f t="shared" si="14"/>
        <v>18 Б 02 20360</v>
      </c>
      <c r="L417" s="252" t="str">
        <f>VLOOKUP(M417,'ЦСР 2017'!$A$5:$B$485,2,0)</f>
        <v xml:space="preserve">Расходы на реализацию мероприятий, направленных на создание условий для развития казачества на территории города Ставрополя </v>
      </c>
      <c r="M417" s="5" t="s">
        <v>1793</v>
      </c>
      <c r="N417" s="252" t="b">
        <f t="shared" si="15"/>
        <v>1</v>
      </c>
      <c r="O417" s="7"/>
    </row>
    <row r="418" spans="1:15" s="4" customFormat="1" ht="67.5">
      <c r="A418" s="9" t="s">
        <v>68</v>
      </c>
      <c r="B418" s="9" t="s">
        <v>94</v>
      </c>
      <c r="C418" s="9" t="s">
        <v>12</v>
      </c>
      <c r="D418" s="9" t="s">
        <v>13</v>
      </c>
      <c r="E418" s="136" t="s">
        <v>1356</v>
      </c>
      <c r="F418" s="9" t="s">
        <v>1872</v>
      </c>
      <c r="G418" s="9" t="s">
        <v>105</v>
      </c>
      <c r="H418" s="9" t="s">
        <v>12</v>
      </c>
      <c r="I418" s="9" t="s">
        <v>13</v>
      </c>
      <c r="J418" s="136" t="s">
        <v>1796</v>
      </c>
      <c r="K418" s="5" t="str">
        <f>CONCATENATE(F418," ",G418," ",H418," ",I418)</f>
        <v>19 Б 00 00000</v>
      </c>
      <c r="L418" s="252" t="str">
        <f>VLOOKUP(M418,'ЦСР 2017'!$A$5:$B$485,2,0)</f>
        <v>Расходы в рамках реализации муниципальной программы «Переселение граждан из аварийного жилищного фонда в городе Ставрополе»</v>
      </c>
      <c r="M418" s="5" t="s">
        <v>1797</v>
      </c>
      <c r="N418" s="252" t="b">
        <f t="shared" si="15"/>
        <v>1</v>
      </c>
      <c r="O418" s="7"/>
    </row>
    <row r="419" spans="1:15" s="4" customFormat="1" ht="56.25">
      <c r="A419" s="25" t="s">
        <v>68</v>
      </c>
      <c r="B419" s="25" t="s">
        <v>94</v>
      </c>
      <c r="C419" s="25" t="s">
        <v>7</v>
      </c>
      <c r="D419" s="25" t="s">
        <v>13</v>
      </c>
      <c r="E419" s="223" t="s">
        <v>522</v>
      </c>
      <c r="F419" s="25" t="s">
        <v>1872</v>
      </c>
      <c r="G419" s="25" t="s">
        <v>105</v>
      </c>
      <c r="H419" s="25" t="s">
        <v>12</v>
      </c>
      <c r="I419" s="25" t="s">
        <v>13</v>
      </c>
      <c r="J419" s="223" t="s">
        <v>1796</v>
      </c>
      <c r="K419" s="5" t="str">
        <f>CONCATENATE(F419," ",G419," ",H419," ",I419)</f>
        <v>19 Б 00 00000</v>
      </c>
      <c r="L419" s="252" t="str">
        <f>VLOOKUP(M419,'ЦСР 2017'!$A$5:$B$485,2,0)</f>
        <v>Расходы в рамках реализации муниципальной программы «Переселение граждан из аварийного жилищного фонда в городе Ставрополе»</v>
      </c>
      <c r="M419" s="5" t="s">
        <v>1797</v>
      </c>
      <c r="N419" s="252" t="b">
        <f t="shared" si="15"/>
        <v>1</v>
      </c>
      <c r="O419" s="7"/>
    </row>
    <row r="420" spans="1:15" s="4" customFormat="1" ht="58.5">
      <c r="A420" s="159"/>
      <c r="B420" s="159"/>
      <c r="C420" s="159"/>
      <c r="D420" s="159"/>
      <c r="E420" s="224"/>
      <c r="F420" s="159" t="s">
        <v>1872</v>
      </c>
      <c r="G420" s="159" t="s">
        <v>105</v>
      </c>
      <c r="H420" s="159" t="s">
        <v>7</v>
      </c>
      <c r="I420" s="159" t="s">
        <v>13</v>
      </c>
      <c r="J420" s="224" t="s">
        <v>1798</v>
      </c>
      <c r="K420" s="5" t="str">
        <f t="shared" ref="K420:K422" si="17">CONCATENATE(F420," ",G420," ",H420," ",I420)</f>
        <v>19 Б 01 00000</v>
      </c>
      <c r="L420" s="252" t="str">
        <f>VLOOKUP(M420,'ЦСР 2017'!$A$5:$B$485,2,0)</f>
        <v>Основное мероприятие «Снос многоквартирных домов, признанных до 01 января 2012 года аварийными и подлежащими сносу в связи с физическим износом в процессе их эксплуатации в городе Ставрополе»</v>
      </c>
      <c r="M420" s="5" t="s">
        <v>1799</v>
      </c>
      <c r="N420" s="252" t="b">
        <f t="shared" si="15"/>
        <v>1</v>
      </c>
      <c r="O420" s="7"/>
    </row>
    <row r="421" spans="1:15" s="49" customFormat="1" ht="56.25">
      <c r="A421" s="30" t="s">
        <v>68</v>
      </c>
      <c r="B421" s="30" t="s">
        <v>94</v>
      </c>
      <c r="C421" s="30" t="s">
        <v>7</v>
      </c>
      <c r="D421" s="30" t="s">
        <v>1570</v>
      </c>
      <c r="E421" s="260" t="s">
        <v>1358</v>
      </c>
      <c r="F421" s="301"/>
      <c r="G421" s="301"/>
      <c r="H421" s="301"/>
      <c r="I421" s="301"/>
      <c r="J421" s="29" t="s">
        <v>1837</v>
      </c>
      <c r="K421" s="5" t="str">
        <f t="shared" si="17"/>
        <v xml:space="preserve">   </v>
      </c>
      <c r="L421" s="252" t="e">
        <f>VLOOKUP(M421,'ЦСР 2017'!$A$5:$B$485,2,0)</f>
        <v>#N/A</v>
      </c>
      <c r="M421" s="5" t="s">
        <v>1883</v>
      </c>
      <c r="N421" s="252" t="e">
        <f t="shared" si="15"/>
        <v>#N/A</v>
      </c>
      <c r="O421" s="7"/>
    </row>
    <row r="422" spans="1:15" s="49" customFormat="1" ht="37.5">
      <c r="A422" s="30" t="s">
        <v>68</v>
      </c>
      <c r="B422" s="30" t="s">
        <v>94</v>
      </c>
      <c r="C422" s="30" t="s">
        <v>7</v>
      </c>
      <c r="D422" s="30" t="s">
        <v>1571</v>
      </c>
      <c r="E422" s="260" t="s">
        <v>525</v>
      </c>
      <c r="F422" s="30" t="s">
        <v>1872</v>
      </c>
      <c r="G422" s="30" t="s">
        <v>105</v>
      </c>
      <c r="H422" s="30" t="s">
        <v>7</v>
      </c>
      <c r="I422" s="30" t="s">
        <v>1571</v>
      </c>
      <c r="J422" s="260" t="s">
        <v>525</v>
      </c>
      <c r="K422" s="5" t="str">
        <f t="shared" si="17"/>
        <v>19 Б 01 09602</v>
      </c>
      <c r="L422" s="252" t="str">
        <f>VLOOKUP(M422,'ЦСР 2017'!$A$5:$B$485,2,0)</f>
        <v>Обеспечение мероприятий по переселению граждан из аварийного жилищного фонда в городе Ставрополе</v>
      </c>
      <c r="M422" s="5" t="s">
        <v>1800</v>
      </c>
      <c r="N422" s="252" t="b">
        <f t="shared" si="15"/>
        <v>1</v>
      </c>
      <c r="O422" s="7"/>
    </row>
    <row r="423" spans="1:15" s="49" customFormat="1" ht="37.5">
      <c r="A423" s="30" t="s">
        <v>68</v>
      </c>
      <c r="B423" s="30" t="s">
        <v>94</v>
      </c>
      <c r="C423" s="30" t="s">
        <v>7</v>
      </c>
      <c r="D423" s="30" t="s">
        <v>1572</v>
      </c>
      <c r="E423" s="260" t="s">
        <v>1362</v>
      </c>
      <c r="F423" s="301"/>
      <c r="G423" s="301"/>
      <c r="H423" s="301"/>
      <c r="I423" s="301"/>
      <c r="J423" s="29" t="s">
        <v>1837</v>
      </c>
      <c r="K423" s="5" t="str">
        <f>CONCATENATE(F423," ",G423," ",H423," ",I423)</f>
        <v xml:space="preserve">   </v>
      </c>
      <c r="L423" s="252" t="e">
        <f>VLOOKUP(M423,'ЦСР 2017'!$A$5:$B$485,2,0)</f>
        <v>#N/A</v>
      </c>
      <c r="M423" s="5" t="s">
        <v>1883</v>
      </c>
      <c r="N423" s="252" t="e">
        <f t="shared" si="15"/>
        <v>#N/A</v>
      </c>
      <c r="O423" s="7"/>
    </row>
    <row r="424" spans="1:15" s="49" customFormat="1" ht="75">
      <c r="A424" s="30" t="s">
        <v>68</v>
      </c>
      <c r="B424" s="30" t="s">
        <v>94</v>
      </c>
      <c r="C424" s="30" t="s">
        <v>7</v>
      </c>
      <c r="D424" s="30" t="s">
        <v>1573</v>
      </c>
      <c r="E424" s="190" t="s">
        <v>1364</v>
      </c>
      <c r="F424" s="301"/>
      <c r="G424" s="301"/>
      <c r="H424" s="301"/>
      <c r="I424" s="301"/>
      <c r="J424" s="29" t="s">
        <v>1837</v>
      </c>
      <c r="K424" s="5" t="str">
        <f>CONCATENATE(F424," ",G424," ",H424," ",I424)</f>
        <v xml:space="preserve">   </v>
      </c>
      <c r="L424" s="252" t="e">
        <f>VLOOKUP(M424,'ЦСР 2017'!$A$5:$B$485,2,0)</f>
        <v>#N/A</v>
      </c>
      <c r="M424" s="5" t="s">
        <v>1883</v>
      </c>
      <c r="N424" s="252" t="e">
        <f t="shared" si="15"/>
        <v>#N/A</v>
      </c>
      <c r="O424" s="7"/>
    </row>
    <row r="425" spans="1:15" s="49" customFormat="1" ht="37.5">
      <c r="A425" s="30" t="s">
        <v>68</v>
      </c>
      <c r="B425" s="30" t="s">
        <v>94</v>
      </c>
      <c r="C425" s="30" t="s">
        <v>7</v>
      </c>
      <c r="D425" s="30" t="s">
        <v>1574</v>
      </c>
      <c r="E425" s="260" t="s">
        <v>525</v>
      </c>
      <c r="F425" s="301"/>
      <c r="G425" s="301"/>
      <c r="H425" s="301"/>
      <c r="I425" s="301"/>
      <c r="J425" s="29" t="s">
        <v>1837</v>
      </c>
      <c r="K425" s="5" t="str">
        <f>CONCATENATE(F425," ",G425," ",H425," ",I425)</f>
        <v xml:space="preserve">   </v>
      </c>
      <c r="L425" s="252" t="e">
        <f>VLOOKUP(M425,'ЦСР 2017'!$A$5:$B$485,2,0)</f>
        <v>#N/A</v>
      </c>
      <c r="M425" s="5" t="s">
        <v>1883</v>
      </c>
      <c r="N425" s="252" t="e">
        <f t="shared" si="15"/>
        <v>#N/A</v>
      </c>
      <c r="O425" s="7"/>
    </row>
    <row r="426" spans="1:15" s="4" customFormat="1" ht="45">
      <c r="A426" s="23">
        <v>70</v>
      </c>
      <c r="B426" s="23">
        <v>0</v>
      </c>
      <c r="C426" s="9" t="s">
        <v>12</v>
      </c>
      <c r="D426" s="9" t="s">
        <v>13</v>
      </c>
      <c r="E426" s="136" t="s">
        <v>935</v>
      </c>
      <c r="F426" s="23">
        <v>70</v>
      </c>
      <c r="G426" s="23">
        <v>0</v>
      </c>
      <c r="H426" s="9" t="s">
        <v>12</v>
      </c>
      <c r="I426" s="9" t="s">
        <v>13</v>
      </c>
      <c r="J426" s="136" t="s">
        <v>935</v>
      </c>
      <c r="K426" s="5" t="str">
        <f t="shared" si="14"/>
        <v>70 0 00 00000</v>
      </c>
      <c r="L426" s="252" t="str">
        <f>VLOOKUP(M426,'ЦСР 2017'!$A$5:$B$485,2,0)</f>
        <v>Обеспечение деятельности Ставропольской городской Думы</v>
      </c>
      <c r="M426" s="5" t="s">
        <v>936</v>
      </c>
      <c r="N426" s="252" t="b">
        <f t="shared" si="15"/>
        <v>1</v>
      </c>
      <c r="O426" s="7"/>
    </row>
    <row r="427" spans="1:15" s="4" customFormat="1" ht="37.5">
      <c r="A427" s="24" t="s">
        <v>937</v>
      </c>
      <c r="B427" s="24" t="s">
        <v>15</v>
      </c>
      <c r="C427" s="25" t="s">
        <v>12</v>
      </c>
      <c r="D427" s="25" t="s">
        <v>13</v>
      </c>
      <c r="E427" s="223" t="s">
        <v>939</v>
      </c>
      <c r="F427" s="24" t="s">
        <v>937</v>
      </c>
      <c r="G427" s="24" t="s">
        <v>15</v>
      </c>
      <c r="H427" s="25" t="s">
        <v>12</v>
      </c>
      <c r="I427" s="25" t="s">
        <v>13</v>
      </c>
      <c r="J427" s="223" t="s">
        <v>939</v>
      </c>
      <c r="K427" s="5" t="str">
        <f t="shared" si="14"/>
        <v>70 1 00 00000</v>
      </c>
      <c r="L427" s="252" t="str">
        <f>VLOOKUP(M427,'ЦСР 2017'!$A$5:$B$485,2,0)</f>
        <v>Непрограммные расходы в рамках обеспечения деятельности Ставропольской городской Думы</v>
      </c>
      <c r="M427" s="5" t="s">
        <v>940</v>
      </c>
      <c r="N427" s="252" t="b">
        <f t="shared" si="15"/>
        <v>1</v>
      </c>
      <c r="O427" s="7"/>
    </row>
    <row r="428" spans="1:15" s="4" customFormat="1" ht="37.5">
      <c r="A428" s="28">
        <v>70</v>
      </c>
      <c r="B428" s="28">
        <v>1</v>
      </c>
      <c r="C428" s="30" t="s">
        <v>12</v>
      </c>
      <c r="D428" s="59">
        <v>10010</v>
      </c>
      <c r="E428" s="270" t="s">
        <v>942</v>
      </c>
      <c r="F428" s="28">
        <v>70</v>
      </c>
      <c r="G428" s="28">
        <v>1</v>
      </c>
      <c r="H428" s="30" t="s">
        <v>12</v>
      </c>
      <c r="I428" s="59">
        <v>10010</v>
      </c>
      <c r="J428" s="270" t="s">
        <v>942</v>
      </c>
      <c r="K428" s="5" t="str">
        <f t="shared" si="14"/>
        <v>70 1 00 10010</v>
      </c>
      <c r="L428" s="252" t="str">
        <f>VLOOKUP(M428,'ЦСР 2017'!$A$5:$B$485,2,0)</f>
        <v>Расходы на обеспечение функций органов местного самоуправления города Ставрополя</v>
      </c>
      <c r="M428" s="5" t="s">
        <v>943</v>
      </c>
      <c r="N428" s="252" t="b">
        <f t="shared" si="15"/>
        <v>1</v>
      </c>
      <c r="O428" s="7"/>
    </row>
    <row r="429" spans="1:15" s="4" customFormat="1" ht="37.5">
      <c r="A429" s="28">
        <v>70</v>
      </c>
      <c r="B429" s="28">
        <v>1</v>
      </c>
      <c r="C429" s="30" t="s">
        <v>12</v>
      </c>
      <c r="D429" s="59">
        <v>10020</v>
      </c>
      <c r="E429" s="270" t="s">
        <v>945</v>
      </c>
      <c r="F429" s="28">
        <v>70</v>
      </c>
      <c r="G429" s="28">
        <v>1</v>
      </c>
      <c r="H429" s="30" t="s">
        <v>12</v>
      </c>
      <c r="I429" s="59">
        <v>10020</v>
      </c>
      <c r="J429" s="270" t="s">
        <v>945</v>
      </c>
      <c r="K429" s="5" t="str">
        <f t="shared" si="14"/>
        <v>70 1 00 10020</v>
      </c>
      <c r="L429" s="252" t="str">
        <f>VLOOKUP(M429,'ЦСР 2017'!$A$5:$B$485,2,0)</f>
        <v>Расходы на выплаты по оплате труда работников органов местного самоуправления города Ставрополя</v>
      </c>
      <c r="M429" s="5" t="s">
        <v>946</v>
      </c>
      <c r="N429" s="252" t="b">
        <f t="shared" si="15"/>
        <v>1</v>
      </c>
      <c r="O429" s="7"/>
    </row>
    <row r="430" spans="1:15" s="4" customFormat="1">
      <c r="A430" s="24">
        <v>70</v>
      </c>
      <c r="B430" s="24">
        <v>2</v>
      </c>
      <c r="C430" s="25" t="s">
        <v>12</v>
      </c>
      <c r="D430" s="25" t="s">
        <v>13</v>
      </c>
      <c r="E430" s="223" t="s">
        <v>950</v>
      </c>
      <c r="F430" s="24"/>
      <c r="G430" s="24"/>
      <c r="H430" s="25"/>
      <c r="I430" s="25"/>
      <c r="J430" s="503" t="s">
        <v>1876</v>
      </c>
      <c r="K430" s="5" t="str">
        <f t="shared" si="14"/>
        <v xml:space="preserve">   </v>
      </c>
      <c r="L430" s="252" t="e">
        <f>VLOOKUP(M430,'ЦСР 2017'!$A$5:$B$485,2,0)</f>
        <v>#N/A</v>
      </c>
      <c r="M430" s="5" t="s">
        <v>1883</v>
      </c>
      <c r="N430" s="252" t="e">
        <f t="shared" si="15"/>
        <v>#N/A</v>
      </c>
      <c r="O430" s="7"/>
    </row>
    <row r="431" spans="1:15" s="4" customFormat="1" ht="37.5">
      <c r="A431" s="28">
        <v>70</v>
      </c>
      <c r="B431" s="28" t="s">
        <v>94</v>
      </c>
      <c r="C431" s="30" t="s">
        <v>12</v>
      </c>
      <c r="D431" s="59">
        <v>10010</v>
      </c>
      <c r="E431" s="270" t="s">
        <v>942</v>
      </c>
      <c r="F431" s="28"/>
      <c r="G431" s="28"/>
      <c r="H431" s="30"/>
      <c r="I431" s="59"/>
      <c r="J431" s="513"/>
      <c r="K431" s="5" t="str">
        <f t="shared" si="14"/>
        <v xml:space="preserve">   </v>
      </c>
      <c r="L431" s="252" t="e">
        <f>VLOOKUP(M431,'ЦСР 2017'!$A$5:$B$485,2,0)</f>
        <v>#N/A</v>
      </c>
      <c r="M431" s="5" t="s">
        <v>1883</v>
      </c>
      <c r="N431" s="252" t="e">
        <f t="shared" si="15"/>
        <v>#N/A</v>
      </c>
      <c r="O431" s="7"/>
    </row>
    <row r="432" spans="1:15" s="4" customFormat="1" ht="37.5">
      <c r="A432" s="28">
        <v>70</v>
      </c>
      <c r="B432" s="28">
        <v>2</v>
      </c>
      <c r="C432" s="30" t="s">
        <v>12</v>
      </c>
      <c r="D432" s="59">
        <v>10020</v>
      </c>
      <c r="E432" s="270" t="s">
        <v>945</v>
      </c>
      <c r="F432" s="28"/>
      <c r="G432" s="28"/>
      <c r="H432" s="30"/>
      <c r="I432" s="59"/>
      <c r="J432" s="504"/>
      <c r="K432" s="5" t="str">
        <f t="shared" si="14"/>
        <v xml:space="preserve">   </v>
      </c>
      <c r="L432" s="252" t="e">
        <f>VLOOKUP(M432,'ЦСР 2017'!$A$5:$B$485,2,0)</f>
        <v>#N/A</v>
      </c>
      <c r="M432" s="5" t="s">
        <v>1883</v>
      </c>
      <c r="N432" s="252" t="e">
        <f t="shared" si="15"/>
        <v>#N/A</v>
      </c>
      <c r="O432" s="7"/>
    </row>
    <row r="433" spans="1:15" s="4" customFormat="1">
      <c r="A433" s="24" t="s">
        <v>937</v>
      </c>
      <c r="B433" s="24" t="s">
        <v>346</v>
      </c>
      <c r="C433" s="25" t="s">
        <v>12</v>
      </c>
      <c r="D433" s="25" t="s">
        <v>13</v>
      </c>
      <c r="E433" s="223" t="s">
        <v>1466</v>
      </c>
      <c r="F433" s="24">
        <v>70</v>
      </c>
      <c r="G433" s="24">
        <v>2</v>
      </c>
      <c r="H433" s="25" t="s">
        <v>12</v>
      </c>
      <c r="I433" s="25" t="s">
        <v>13</v>
      </c>
      <c r="J433" s="223" t="s">
        <v>1466</v>
      </c>
      <c r="K433" s="5" t="str">
        <f>CONCATENATE(F433," ",G433," ",H433," ",I433)</f>
        <v>70 2 00 00000</v>
      </c>
      <c r="L433" s="252" t="str">
        <f>VLOOKUP(M433,'ЦСР 2017'!$A$5:$B$485,2,0)</f>
        <v>Председатель представительного органа муниципального образования</v>
      </c>
      <c r="M433" s="5" t="s">
        <v>951</v>
      </c>
      <c r="N433" s="252" t="b">
        <f t="shared" si="15"/>
        <v>1</v>
      </c>
      <c r="O433" s="7"/>
    </row>
    <row r="434" spans="1:15" s="4" customFormat="1" ht="37.5">
      <c r="A434" s="478" t="s">
        <v>937</v>
      </c>
      <c r="B434" s="478" t="s">
        <v>346</v>
      </c>
      <c r="C434" s="474" t="s">
        <v>12</v>
      </c>
      <c r="D434" s="480">
        <v>10020</v>
      </c>
      <c r="E434" s="489" t="s">
        <v>945</v>
      </c>
      <c r="F434" s="28">
        <v>70</v>
      </c>
      <c r="G434" s="28" t="s">
        <v>94</v>
      </c>
      <c r="H434" s="30" t="s">
        <v>12</v>
      </c>
      <c r="I434" s="59">
        <v>10010</v>
      </c>
      <c r="J434" s="270" t="s">
        <v>942</v>
      </c>
      <c r="K434" s="5" t="str">
        <f>CONCATENATE(F434," ",G434," ",H434," ",I434)</f>
        <v>70 2 00 10010</v>
      </c>
      <c r="L434" s="252" t="str">
        <f>VLOOKUP(M434,'ЦСР 2017'!$A$5:$B$485,2,0)</f>
        <v>Расходы на обеспечение функций органов местного самоуправления города Ставрополя</v>
      </c>
      <c r="M434" s="5" t="s">
        <v>952</v>
      </c>
      <c r="N434" s="252" t="b">
        <f t="shared" si="15"/>
        <v>1</v>
      </c>
      <c r="O434" s="7"/>
    </row>
    <row r="435" spans="1:15" s="4" customFormat="1" ht="37.5">
      <c r="A435" s="479"/>
      <c r="B435" s="479"/>
      <c r="C435" s="475"/>
      <c r="D435" s="481"/>
      <c r="E435" s="490"/>
      <c r="F435" s="28">
        <v>70</v>
      </c>
      <c r="G435" s="28">
        <v>2</v>
      </c>
      <c r="H435" s="30" t="s">
        <v>12</v>
      </c>
      <c r="I435" s="59">
        <v>10020</v>
      </c>
      <c r="J435" s="270" t="s">
        <v>945</v>
      </c>
      <c r="K435" s="5" t="str">
        <f t="shared" ref="K435:K436" si="18">CONCATENATE(F435," ",G435," ",H435," ",I435)</f>
        <v>70 2 00 10020</v>
      </c>
      <c r="L435" s="252" t="str">
        <f>VLOOKUP(M435,'ЦСР 2017'!$A$5:$B$485,2,0)</f>
        <v>Расходы на выплаты по оплате труда работников органов местного самоуправления города Ставрополя</v>
      </c>
      <c r="M435" s="5" t="s">
        <v>954</v>
      </c>
      <c r="N435" s="252" t="b">
        <f t="shared" si="15"/>
        <v>1</v>
      </c>
      <c r="O435" s="7"/>
    </row>
    <row r="436" spans="1:15" s="4" customFormat="1">
      <c r="A436" s="24">
        <v>70</v>
      </c>
      <c r="B436" s="24">
        <v>3</v>
      </c>
      <c r="C436" s="25" t="s">
        <v>12</v>
      </c>
      <c r="D436" s="25" t="s">
        <v>13</v>
      </c>
      <c r="E436" s="223" t="s">
        <v>956</v>
      </c>
      <c r="F436" s="24">
        <v>70</v>
      </c>
      <c r="G436" s="24">
        <v>3</v>
      </c>
      <c r="H436" s="25" t="s">
        <v>12</v>
      </c>
      <c r="I436" s="25" t="s">
        <v>13</v>
      </c>
      <c r="J436" s="223" t="s">
        <v>956</v>
      </c>
      <c r="K436" s="5" t="str">
        <f t="shared" si="18"/>
        <v>70 3 00 00000</v>
      </c>
      <c r="L436" s="252" t="str">
        <f>VLOOKUP(M436,'ЦСР 2017'!$A$5:$B$485,2,0)</f>
        <v>Депутаты представительного органа муниципального образования</v>
      </c>
      <c r="M436" s="5" t="s">
        <v>957</v>
      </c>
      <c r="N436" s="252" t="b">
        <f t="shared" si="15"/>
        <v>1</v>
      </c>
      <c r="O436" s="7"/>
    </row>
    <row r="437" spans="1:15" s="4" customFormat="1" ht="37.5">
      <c r="A437" s="28">
        <v>70</v>
      </c>
      <c r="B437" s="28" t="s">
        <v>316</v>
      </c>
      <c r="C437" s="30" t="s">
        <v>12</v>
      </c>
      <c r="D437" s="59">
        <v>10010</v>
      </c>
      <c r="E437" s="270" t="s">
        <v>942</v>
      </c>
      <c r="F437" s="28">
        <v>70</v>
      </c>
      <c r="G437" s="28" t="s">
        <v>316</v>
      </c>
      <c r="H437" s="30" t="s">
        <v>12</v>
      </c>
      <c r="I437" s="59">
        <v>10010</v>
      </c>
      <c r="J437" s="270" t="s">
        <v>942</v>
      </c>
      <c r="K437" s="5" t="str">
        <f t="shared" si="14"/>
        <v>70 3 00 10010</v>
      </c>
      <c r="L437" s="252" t="str">
        <f>VLOOKUP(M437,'ЦСР 2017'!$A$5:$B$485,2,0)</f>
        <v>Расходы на обеспечение функций органов местного самоуправления города Ставрополя</v>
      </c>
      <c r="M437" s="5" t="s">
        <v>958</v>
      </c>
      <c r="N437" s="252" t="b">
        <f t="shared" si="15"/>
        <v>1</v>
      </c>
      <c r="O437" s="7"/>
    </row>
    <row r="438" spans="1:15" s="4" customFormat="1" ht="37.5">
      <c r="A438" s="28">
        <v>70</v>
      </c>
      <c r="B438" s="28" t="s">
        <v>316</v>
      </c>
      <c r="C438" s="30" t="s">
        <v>12</v>
      </c>
      <c r="D438" s="59">
        <v>10020</v>
      </c>
      <c r="E438" s="270" t="s">
        <v>945</v>
      </c>
      <c r="F438" s="28">
        <v>70</v>
      </c>
      <c r="G438" s="28" t="s">
        <v>316</v>
      </c>
      <c r="H438" s="30" t="s">
        <v>12</v>
      </c>
      <c r="I438" s="59">
        <v>10020</v>
      </c>
      <c r="J438" s="270" t="s">
        <v>945</v>
      </c>
      <c r="K438" s="5" t="str">
        <f t="shared" si="14"/>
        <v>70 3 00 10020</v>
      </c>
      <c r="L438" s="252" t="str">
        <f>VLOOKUP(M438,'ЦСР 2017'!$A$5:$B$485,2,0)</f>
        <v>Расходы на выплаты по оплате труда работников органов местного самоуправления города Ставрополя</v>
      </c>
      <c r="M438" s="5" t="s">
        <v>960</v>
      </c>
      <c r="N438" s="252" t="b">
        <f t="shared" si="15"/>
        <v>1</v>
      </c>
      <c r="O438" s="7"/>
    </row>
    <row r="439" spans="1:15" s="4" customFormat="1">
      <c r="A439" s="24">
        <v>70</v>
      </c>
      <c r="B439" s="24" t="s">
        <v>326</v>
      </c>
      <c r="C439" s="25" t="s">
        <v>12</v>
      </c>
      <c r="D439" s="25" t="s">
        <v>13</v>
      </c>
      <c r="E439" s="223" t="s">
        <v>962</v>
      </c>
      <c r="F439" s="81"/>
      <c r="G439" s="81"/>
      <c r="H439" s="302"/>
      <c r="I439" s="302"/>
      <c r="J439" s="503" t="s">
        <v>1874</v>
      </c>
      <c r="K439" s="5" t="str">
        <f t="shared" si="14"/>
        <v xml:space="preserve">   </v>
      </c>
      <c r="L439" s="252" t="e">
        <f>VLOOKUP(M439,'ЦСР 2017'!$A$5:$B$485,2,0)</f>
        <v>#N/A</v>
      </c>
      <c r="M439" s="5" t="s">
        <v>1883</v>
      </c>
      <c r="N439" s="252" t="e">
        <f t="shared" si="15"/>
        <v>#N/A</v>
      </c>
      <c r="O439" s="7"/>
    </row>
    <row r="440" spans="1:15" s="4" customFormat="1" ht="37.5">
      <c r="A440" s="28">
        <v>70</v>
      </c>
      <c r="B440" s="28" t="s">
        <v>326</v>
      </c>
      <c r="C440" s="30" t="s">
        <v>12</v>
      </c>
      <c r="D440" s="59">
        <v>10010</v>
      </c>
      <c r="E440" s="270" t="s">
        <v>942</v>
      </c>
      <c r="F440" s="84"/>
      <c r="G440" s="84"/>
      <c r="H440" s="301"/>
      <c r="I440" s="305"/>
      <c r="J440" s="513"/>
      <c r="K440" s="5" t="str">
        <f t="shared" si="14"/>
        <v xml:space="preserve">   </v>
      </c>
      <c r="L440" s="252" t="e">
        <f>VLOOKUP(M440,'ЦСР 2017'!$A$5:$B$485,2,0)</f>
        <v>#N/A</v>
      </c>
      <c r="M440" s="5" t="s">
        <v>1883</v>
      </c>
      <c r="N440" s="252" t="e">
        <f t="shared" si="15"/>
        <v>#N/A</v>
      </c>
      <c r="O440" s="7"/>
    </row>
    <row r="441" spans="1:15" s="4" customFormat="1" ht="37.5">
      <c r="A441" s="28">
        <v>70</v>
      </c>
      <c r="B441" s="28" t="s">
        <v>326</v>
      </c>
      <c r="C441" s="30" t="s">
        <v>12</v>
      </c>
      <c r="D441" s="59">
        <v>10020</v>
      </c>
      <c r="E441" s="270" t="s">
        <v>945</v>
      </c>
      <c r="F441" s="84"/>
      <c r="G441" s="84"/>
      <c r="H441" s="301"/>
      <c r="I441" s="305"/>
      <c r="J441" s="504"/>
      <c r="K441" s="5" t="str">
        <f t="shared" si="14"/>
        <v xml:space="preserve">   </v>
      </c>
      <c r="L441" s="252" t="e">
        <f>VLOOKUP(M441,'ЦСР 2017'!$A$5:$B$485,2,0)</f>
        <v>#N/A</v>
      </c>
      <c r="M441" s="5" t="s">
        <v>1883</v>
      </c>
      <c r="N441" s="252" t="e">
        <f t="shared" si="15"/>
        <v>#N/A</v>
      </c>
      <c r="O441" s="7"/>
    </row>
    <row r="442" spans="1:15" s="4" customFormat="1">
      <c r="A442" s="24">
        <v>70</v>
      </c>
      <c r="B442" s="24" t="s">
        <v>336</v>
      </c>
      <c r="C442" s="25" t="s">
        <v>12</v>
      </c>
      <c r="D442" s="25" t="s">
        <v>13</v>
      </c>
      <c r="E442" s="223" t="s">
        <v>1023</v>
      </c>
      <c r="F442" s="24">
        <v>70</v>
      </c>
      <c r="G442" s="24" t="s">
        <v>326</v>
      </c>
      <c r="H442" s="25" t="s">
        <v>12</v>
      </c>
      <c r="I442" s="25" t="s">
        <v>13</v>
      </c>
      <c r="J442" s="223" t="s">
        <v>1023</v>
      </c>
      <c r="K442" s="5" t="str">
        <f t="shared" si="14"/>
        <v>70 4 00 00000</v>
      </c>
      <c r="L442" s="252" t="str">
        <f>VLOOKUP(M442,'ЦСР 2017'!$A$5:$B$485,2,0)</f>
        <v>Расходы, предусмотренные на иные цели</v>
      </c>
      <c r="M442" s="5" t="s">
        <v>963</v>
      </c>
      <c r="N442" s="252" t="b">
        <f t="shared" si="15"/>
        <v>1</v>
      </c>
      <c r="O442" s="7"/>
    </row>
    <row r="443" spans="1:15" s="4" customFormat="1" ht="75">
      <c r="A443" s="28">
        <v>70</v>
      </c>
      <c r="B443" s="28" t="s">
        <v>336</v>
      </c>
      <c r="C443" s="30" t="s">
        <v>12</v>
      </c>
      <c r="D443" s="59">
        <v>20090</v>
      </c>
      <c r="E443" s="190" t="s">
        <v>736</v>
      </c>
      <c r="F443" s="28">
        <v>70</v>
      </c>
      <c r="G443" s="28" t="s">
        <v>326</v>
      </c>
      <c r="H443" s="30" t="s">
        <v>12</v>
      </c>
      <c r="I443" s="59">
        <v>20090</v>
      </c>
      <c r="J443" s="190" t="s">
        <v>1748</v>
      </c>
      <c r="K443" s="5" t="str">
        <f>CONCATENATE(F443," ",G443," ",H443," ",I443)</f>
        <v>70 4 00 20090</v>
      </c>
      <c r="L443" s="252" t="str">
        <f>VLOOKUP(M443,'ЦСР 2017'!$A$5:$B$485,2,0)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M443" s="5" t="s">
        <v>1801</v>
      </c>
      <c r="N443" s="252" t="b">
        <f t="shared" si="15"/>
        <v>1</v>
      </c>
      <c r="O443" s="7"/>
    </row>
    <row r="444" spans="1:15" s="4" customFormat="1" ht="37.5">
      <c r="A444" s="14">
        <v>70</v>
      </c>
      <c r="B444" s="14">
        <v>1</v>
      </c>
      <c r="C444" s="256" t="s">
        <v>12</v>
      </c>
      <c r="D444" s="17">
        <v>20080</v>
      </c>
      <c r="E444" s="262" t="s">
        <v>790</v>
      </c>
      <c r="F444" s="14">
        <v>70</v>
      </c>
      <c r="G444" s="14" t="s">
        <v>326</v>
      </c>
      <c r="H444" s="256" t="s">
        <v>12</v>
      </c>
      <c r="I444" s="17">
        <v>98710</v>
      </c>
      <c r="J444" s="260" t="s">
        <v>790</v>
      </c>
      <c r="K444" s="5" t="str">
        <f t="shared" si="14"/>
        <v>70 4 00 98710</v>
      </c>
      <c r="L444" s="252" t="str">
        <f>VLOOKUP(M444,'ЦСР 2017'!$A$5:$B$485,2,0)</f>
        <v>Расходы на оказание информационных услуг средствами массовой информации</v>
      </c>
      <c r="M444" s="5" t="s">
        <v>1802</v>
      </c>
      <c r="N444" s="252" t="b">
        <f t="shared" si="15"/>
        <v>1</v>
      </c>
      <c r="O444" s="7"/>
    </row>
    <row r="445" spans="1:15" s="4" customFormat="1" ht="45">
      <c r="A445" s="23">
        <v>71</v>
      </c>
      <c r="B445" s="23" t="s">
        <v>8</v>
      </c>
      <c r="C445" s="9" t="s">
        <v>12</v>
      </c>
      <c r="D445" s="9" t="s">
        <v>13</v>
      </c>
      <c r="E445" s="136" t="s">
        <v>973</v>
      </c>
      <c r="F445" s="23">
        <v>71</v>
      </c>
      <c r="G445" s="23" t="s">
        <v>8</v>
      </c>
      <c r="H445" s="9" t="s">
        <v>12</v>
      </c>
      <c r="I445" s="9" t="s">
        <v>13</v>
      </c>
      <c r="J445" s="136" t="s">
        <v>973</v>
      </c>
      <c r="K445" s="5" t="str">
        <f t="shared" si="14"/>
        <v>71 0 00 00000</v>
      </c>
      <c r="L445" s="252" t="str">
        <f>VLOOKUP(M445,'ЦСР 2017'!$A$5:$B$485,2,0)</f>
        <v>Обеспечение деятельности администрации города Ставрополя</v>
      </c>
      <c r="M445" s="5" t="s">
        <v>974</v>
      </c>
      <c r="N445" s="252" t="b">
        <f t="shared" si="15"/>
        <v>1</v>
      </c>
      <c r="O445" s="7"/>
    </row>
    <row r="446" spans="1:15" s="4" customFormat="1" ht="34.9" customHeight="1">
      <c r="A446" s="24">
        <v>71</v>
      </c>
      <c r="B446" s="24" t="s">
        <v>15</v>
      </c>
      <c r="C446" s="25" t="s">
        <v>12</v>
      </c>
      <c r="D446" s="25" t="s">
        <v>13</v>
      </c>
      <c r="E446" s="223" t="s">
        <v>976</v>
      </c>
      <c r="F446" s="24">
        <v>71</v>
      </c>
      <c r="G446" s="24" t="s">
        <v>15</v>
      </c>
      <c r="H446" s="25" t="s">
        <v>12</v>
      </c>
      <c r="I446" s="25" t="s">
        <v>13</v>
      </c>
      <c r="J446" s="223" t="s">
        <v>976</v>
      </c>
      <c r="K446" s="5" t="str">
        <f t="shared" si="14"/>
        <v>71 1 00 00000</v>
      </c>
      <c r="L446" s="252" t="str">
        <f>VLOOKUP(M446,'ЦСР 2017'!$A$5:$B$485,2,0)</f>
        <v>Непрограммные расходы в рамках обеспечения деятельности администрации города Ставрополя</v>
      </c>
      <c r="M446" s="5" t="s">
        <v>977</v>
      </c>
      <c r="N446" s="252" t="b">
        <f t="shared" si="15"/>
        <v>1</v>
      </c>
      <c r="O446" s="7"/>
    </row>
    <row r="447" spans="1:15" s="4" customFormat="1" ht="36" customHeight="1">
      <c r="A447" s="28">
        <v>71</v>
      </c>
      <c r="B447" s="28" t="s">
        <v>15</v>
      </c>
      <c r="C447" s="30" t="s">
        <v>12</v>
      </c>
      <c r="D447" s="59">
        <v>10010</v>
      </c>
      <c r="E447" s="270" t="s">
        <v>942</v>
      </c>
      <c r="F447" s="28">
        <v>71</v>
      </c>
      <c r="G447" s="28" t="s">
        <v>15</v>
      </c>
      <c r="H447" s="30" t="s">
        <v>12</v>
      </c>
      <c r="I447" s="59">
        <v>10010</v>
      </c>
      <c r="J447" s="270" t="s">
        <v>942</v>
      </c>
      <c r="K447" s="5" t="str">
        <f t="shared" si="14"/>
        <v>71 1 00 10010</v>
      </c>
      <c r="L447" s="252" t="str">
        <f>VLOOKUP(M447,'ЦСР 2017'!$A$5:$B$485,2,0)</f>
        <v>Расходы на обеспечение функций органов местного самоуправления города Ставрополя</v>
      </c>
      <c r="M447" s="5" t="s">
        <v>979</v>
      </c>
      <c r="N447" s="252" t="b">
        <f t="shared" si="15"/>
        <v>1</v>
      </c>
      <c r="O447" s="7"/>
    </row>
    <row r="448" spans="1:15" s="4" customFormat="1" ht="44.25" customHeight="1">
      <c r="A448" s="28">
        <v>71</v>
      </c>
      <c r="B448" s="28" t="s">
        <v>15</v>
      </c>
      <c r="C448" s="30" t="s">
        <v>12</v>
      </c>
      <c r="D448" s="59">
        <v>10020</v>
      </c>
      <c r="E448" s="270" t="s">
        <v>945</v>
      </c>
      <c r="F448" s="28">
        <v>71</v>
      </c>
      <c r="G448" s="28" t="s">
        <v>15</v>
      </c>
      <c r="H448" s="30" t="s">
        <v>12</v>
      </c>
      <c r="I448" s="59">
        <v>10020</v>
      </c>
      <c r="J448" s="270" t="s">
        <v>945</v>
      </c>
      <c r="K448" s="5" t="str">
        <f t="shared" si="14"/>
        <v>71 1 00 10020</v>
      </c>
      <c r="L448" s="252" t="str">
        <f>VLOOKUP(M448,'ЦСР 2017'!$A$5:$B$485,2,0)</f>
        <v>Расходы на выплаты по оплате труда работников органов местного самоуправления города Ставрополя</v>
      </c>
      <c r="M448" s="5" t="s">
        <v>981</v>
      </c>
      <c r="N448" s="252" t="b">
        <f t="shared" si="15"/>
        <v>1</v>
      </c>
      <c r="O448" s="7"/>
    </row>
    <row r="449" spans="1:15" s="4" customFormat="1" ht="40.15" customHeight="1">
      <c r="A449" s="28">
        <v>71</v>
      </c>
      <c r="B449" s="28" t="s">
        <v>15</v>
      </c>
      <c r="C449" s="30" t="s">
        <v>12</v>
      </c>
      <c r="D449" s="59">
        <v>11010</v>
      </c>
      <c r="E449" s="270" t="s">
        <v>34</v>
      </c>
      <c r="F449" s="28">
        <v>71</v>
      </c>
      <c r="G449" s="28" t="s">
        <v>15</v>
      </c>
      <c r="H449" s="30" t="s">
        <v>12</v>
      </c>
      <c r="I449" s="59">
        <v>11010</v>
      </c>
      <c r="J449" s="270" t="s">
        <v>34</v>
      </c>
      <c r="K449" s="5" t="str">
        <f t="shared" si="14"/>
        <v>71 1 00 11010</v>
      </c>
      <c r="L449" s="252" t="str">
        <f>VLOOKUP(M449,'ЦСР 2017'!$A$5:$B$485,2,0)</f>
        <v>Расходы на обеспечение деятельности (оказание услуг) муниципальных учреждений</v>
      </c>
      <c r="M449" s="5" t="s">
        <v>985</v>
      </c>
      <c r="N449" s="252" t="b">
        <f t="shared" si="15"/>
        <v>1</v>
      </c>
      <c r="O449" s="7"/>
    </row>
    <row r="450" spans="1:15" s="4" customFormat="1">
      <c r="A450" s="28">
        <v>71</v>
      </c>
      <c r="B450" s="28" t="s">
        <v>15</v>
      </c>
      <c r="C450" s="30" t="s">
        <v>12</v>
      </c>
      <c r="D450" s="59">
        <v>20050</v>
      </c>
      <c r="E450" s="270" t="s">
        <v>666</v>
      </c>
      <c r="F450" s="28">
        <v>71</v>
      </c>
      <c r="G450" s="28" t="s">
        <v>15</v>
      </c>
      <c r="H450" s="30" t="s">
        <v>12</v>
      </c>
      <c r="I450" s="59">
        <v>20050</v>
      </c>
      <c r="J450" s="270" t="s">
        <v>666</v>
      </c>
      <c r="K450" s="5" t="str">
        <f t="shared" si="14"/>
        <v>71 1 00 20050</v>
      </c>
      <c r="L450" s="252" t="str">
        <f>VLOOKUP(M450,'ЦСР 2017'!$A$5:$B$485,2,0)</f>
        <v>Расходы на выплаты на основании исполнительных листов судебных органов</v>
      </c>
      <c r="M450" s="5" t="s">
        <v>1469</v>
      </c>
      <c r="N450" s="252" t="b">
        <f t="shared" si="15"/>
        <v>1</v>
      </c>
      <c r="O450" s="7"/>
    </row>
    <row r="451" spans="1:15" s="4" customFormat="1" ht="54" customHeight="1">
      <c r="A451" s="28">
        <v>71</v>
      </c>
      <c r="B451" s="28" t="s">
        <v>15</v>
      </c>
      <c r="C451" s="30" t="s">
        <v>12</v>
      </c>
      <c r="D451" s="59">
        <v>76360</v>
      </c>
      <c r="E451" s="270" t="s">
        <v>1470</v>
      </c>
      <c r="F451" s="28">
        <v>71</v>
      </c>
      <c r="G451" s="28" t="s">
        <v>15</v>
      </c>
      <c r="H451" s="30" t="s">
        <v>12</v>
      </c>
      <c r="I451" s="59">
        <v>76360</v>
      </c>
      <c r="J451" s="270" t="s">
        <v>1804</v>
      </c>
      <c r="K451" s="5" t="str">
        <f t="shared" si="14"/>
        <v>71 1 00 76360</v>
      </c>
      <c r="L451" s="252" t="str">
        <f>VLOOKUP(M451,'ЦСР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451" s="5" t="s">
        <v>992</v>
      </c>
      <c r="N451" s="252" t="b">
        <f t="shared" si="15"/>
        <v>1</v>
      </c>
      <c r="O451" s="7"/>
    </row>
    <row r="452" spans="1:15" s="323" customFormat="1" ht="56.25">
      <c r="A452" s="84">
        <v>71</v>
      </c>
      <c r="B452" s="84" t="s">
        <v>15</v>
      </c>
      <c r="C452" s="301" t="s">
        <v>12</v>
      </c>
      <c r="D452" s="305">
        <v>76610</v>
      </c>
      <c r="E452" s="319" t="s">
        <v>996</v>
      </c>
      <c r="F452" s="84"/>
      <c r="G452" s="84"/>
      <c r="H452" s="301"/>
      <c r="I452" s="305"/>
      <c r="J452" s="319" t="s">
        <v>1875</v>
      </c>
      <c r="K452" s="320" t="str">
        <f t="shared" si="14"/>
        <v xml:space="preserve">   </v>
      </c>
      <c r="L452" s="321" t="e">
        <f>VLOOKUP(M452,'ЦСР 2017'!$A$5:$B$485,2,0)</f>
        <v>#N/A</v>
      </c>
      <c r="M452" s="320" t="s">
        <v>1883</v>
      </c>
      <c r="N452" s="321" t="e">
        <f t="shared" si="15"/>
        <v>#N/A</v>
      </c>
      <c r="O452" s="322"/>
    </row>
    <row r="453" spans="1:15" s="4" customFormat="1" ht="56.25">
      <c r="A453" s="28">
        <v>71</v>
      </c>
      <c r="B453" s="28" t="s">
        <v>15</v>
      </c>
      <c r="C453" s="30" t="s">
        <v>12</v>
      </c>
      <c r="D453" s="59">
        <v>76630</v>
      </c>
      <c r="E453" s="270" t="s">
        <v>1471</v>
      </c>
      <c r="F453" s="28">
        <v>71</v>
      </c>
      <c r="G453" s="28" t="s">
        <v>15</v>
      </c>
      <c r="H453" s="30" t="s">
        <v>12</v>
      </c>
      <c r="I453" s="59">
        <v>76630</v>
      </c>
      <c r="J453" s="270" t="s">
        <v>1471</v>
      </c>
      <c r="K453" s="5" t="str">
        <f t="shared" si="14"/>
        <v>71 1 00 76630</v>
      </c>
      <c r="L453" s="252" t="str">
        <f>VLOOKUP(M453,'ЦСР 2017'!$A$5:$B$485,2,0)</f>
        <v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v>
      </c>
      <c r="M453" s="5" t="s">
        <v>1001</v>
      </c>
      <c r="N453" s="252" t="b">
        <f t="shared" si="15"/>
        <v>1</v>
      </c>
      <c r="O453" s="7"/>
    </row>
    <row r="454" spans="1:15" s="4" customFormat="1" ht="37.5">
      <c r="A454" s="28">
        <v>71</v>
      </c>
      <c r="B454" s="28" t="s">
        <v>15</v>
      </c>
      <c r="C454" s="30" t="s">
        <v>12</v>
      </c>
      <c r="D454" s="59">
        <v>76930</v>
      </c>
      <c r="E454" s="270" t="s">
        <v>1472</v>
      </c>
      <c r="F454" s="28">
        <v>71</v>
      </c>
      <c r="G454" s="28" t="s">
        <v>15</v>
      </c>
      <c r="H454" s="30" t="s">
        <v>12</v>
      </c>
      <c r="I454" s="59">
        <v>76930</v>
      </c>
      <c r="J454" s="270" t="s">
        <v>1472</v>
      </c>
      <c r="K454" s="5" t="str">
        <f t="shared" si="14"/>
        <v>71 1 00 76930</v>
      </c>
      <c r="L454" s="252" t="str">
        <f>VLOOKUP(M454,'ЦСР 2017'!$A$5:$B$485,2,0)</f>
        <v>Расходы на осуществление переданных государственных полномочий Ставропольского края по созданию административных комиссий</v>
      </c>
      <c r="M454" s="5" t="s">
        <v>1005</v>
      </c>
      <c r="N454" s="252" t="b">
        <f t="shared" si="15"/>
        <v>1</v>
      </c>
      <c r="O454" s="7"/>
    </row>
    <row r="455" spans="1:15" s="4" customFormat="1" ht="37.5">
      <c r="A455" s="24">
        <v>71</v>
      </c>
      <c r="B455" s="24" t="s">
        <v>94</v>
      </c>
      <c r="C455" s="25" t="s">
        <v>12</v>
      </c>
      <c r="D455" s="25" t="s">
        <v>13</v>
      </c>
      <c r="E455" s="223" t="s">
        <v>1007</v>
      </c>
      <c r="F455" s="81"/>
      <c r="G455" s="81"/>
      <c r="H455" s="302"/>
      <c r="I455" s="302"/>
      <c r="J455" s="503" t="s">
        <v>1876</v>
      </c>
      <c r="K455" s="5" t="str">
        <f t="shared" si="14"/>
        <v xml:space="preserve">   </v>
      </c>
      <c r="L455" s="252" t="e">
        <f>VLOOKUP(M455,'ЦСР 2017'!$A$5:$B$485,2,0)</f>
        <v>#N/A</v>
      </c>
      <c r="M455" s="5" t="s">
        <v>1883</v>
      </c>
      <c r="N455" s="252" t="e">
        <f t="shared" si="15"/>
        <v>#N/A</v>
      </c>
      <c r="O455" s="7"/>
    </row>
    <row r="456" spans="1:15" s="60" customFormat="1" ht="37.5">
      <c r="A456" s="28">
        <v>71</v>
      </c>
      <c r="B456" s="28" t="s">
        <v>94</v>
      </c>
      <c r="C456" s="30" t="s">
        <v>12</v>
      </c>
      <c r="D456" s="59">
        <v>10010</v>
      </c>
      <c r="E456" s="270" t="s">
        <v>942</v>
      </c>
      <c r="F456" s="84"/>
      <c r="G456" s="84"/>
      <c r="H456" s="301"/>
      <c r="I456" s="305"/>
      <c r="J456" s="513"/>
      <c r="K456" s="5" t="str">
        <f t="shared" si="14"/>
        <v xml:space="preserve">   </v>
      </c>
      <c r="L456" s="252" t="e">
        <f>VLOOKUP(M456,'ЦСР 2017'!$A$5:$B$485,2,0)</f>
        <v>#N/A</v>
      </c>
      <c r="M456" s="5" t="s">
        <v>1883</v>
      </c>
      <c r="N456" s="252" t="e">
        <f t="shared" ref="N456:N519" si="19">J456=L456</f>
        <v>#N/A</v>
      </c>
      <c r="O456" s="7"/>
    </row>
    <row r="457" spans="1:15" s="4" customFormat="1" ht="18" customHeight="1">
      <c r="A457" s="28">
        <v>71</v>
      </c>
      <c r="B457" s="28" t="s">
        <v>94</v>
      </c>
      <c r="C457" s="30" t="s">
        <v>12</v>
      </c>
      <c r="D457" s="59">
        <v>10020</v>
      </c>
      <c r="E457" s="270" t="s">
        <v>945</v>
      </c>
      <c r="F457" s="84"/>
      <c r="G457" s="84"/>
      <c r="H457" s="301"/>
      <c r="I457" s="305"/>
      <c r="J457" s="504"/>
      <c r="K457" s="5" t="str">
        <f t="shared" ref="K457:K520" si="20">CONCATENATE(F457," ",G457," ",H457," ",I457)</f>
        <v xml:space="preserve">   </v>
      </c>
      <c r="L457" s="252" t="e">
        <f>VLOOKUP(M457,'ЦСР 2017'!$A$5:$B$485,2,0)</f>
        <v>#N/A</v>
      </c>
      <c r="M457" s="5" t="s">
        <v>1883</v>
      </c>
      <c r="N457" s="252" t="e">
        <f t="shared" si="19"/>
        <v>#N/A</v>
      </c>
      <c r="O457" s="7"/>
    </row>
    <row r="458" spans="1:15" s="4" customFormat="1">
      <c r="A458" s="24">
        <v>71</v>
      </c>
      <c r="B458" s="24" t="s">
        <v>336</v>
      </c>
      <c r="C458" s="25" t="s">
        <v>12</v>
      </c>
      <c r="D458" s="25" t="s">
        <v>13</v>
      </c>
      <c r="E458" s="223" t="s">
        <v>950</v>
      </c>
      <c r="F458" s="24">
        <v>71</v>
      </c>
      <c r="G458" s="24" t="s">
        <v>94</v>
      </c>
      <c r="H458" s="25" t="s">
        <v>12</v>
      </c>
      <c r="I458" s="25" t="s">
        <v>13</v>
      </c>
      <c r="J458" s="223" t="s">
        <v>950</v>
      </c>
      <c r="K458" s="5" t="str">
        <f t="shared" si="20"/>
        <v>71 2 00 00000</v>
      </c>
      <c r="L458" s="252" t="str">
        <f>VLOOKUP(M458,'ЦСР 2017'!$A$5:$B$485,2,0)</f>
        <v>Глава муниципального образования</v>
      </c>
      <c r="M458" s="5" t="s">
        <v>1008</v>
      </c>
      <c r="N458" s="252" t="b">
        <f t="shared" si="19"/>
        <v>1</v>
      </c>
      <c r="O458" s="7"/>
    </row>
    <row r="459" spans="1:15" s="4" customFormat="1" ht="37.5">
      <c r="A459" s="478">
        <v>71</v>
      </c>
      <c r="B459" s="478" t="s">
        <v>336</v>
      </c>
      <c r="C459" s="474" t="s">
        <v>12</v>
      </c>
      <c r="D459" s="480">
        <v>10020</v>
      </c>
      <c r="E459" s="489" t="s">
        <v>945</v>
      </c>
      <c r="F459" s="28">
        <v>71</v>
      </c>
      <c r="G459" s="28" t="s">
        <v>94</v>
      </c>
      <c r="H459" s="30" t="s">
        <v>12</v>
      </c>
      <c r="I459" s="59">
        <v>10010</v>
      </c>
      <c r="J459" s="270" t="s">
        <v>942</v>
      </c>
      <c r="K459" s="5" t="str">
        <f t="shared" si="20"/>
        <v>71 2 00 10010</v>
      </c>
      <c r="L459" s="252" t="str">
        <f>VLOOKUP(M459,'ЦСР 2017'!$A$5:$B$485,2,0)</f>
        <v>Расходы на обеспечение функций органов местного самоуправления города Ставрополя</v>
      </c>
      <c r="M459" s="5" t="s">
        <v>1009</v>
      </c>
      <c r="N459" s="252" t="b">
        <f t="shared" si="19"/>
        <v>1</v>
      </c>
      <c r="O459" s="7"/>
    </row>
    <row r="460" spans="1:15" s="4" customFormat="1" ht="37.5">
      <c r="A460" s="479"/>
      <c r="B460" s="479"/>
      <c r="C460" s="475"/>
      <c r="D460" s="481"/>
      <c r="E460" s="490"/>
      <c r="F460" s="28">
        <v>71</v>
      </c>
      <c r="G460" s="28" t="s">
        <v>94</v>
      </c>
      <c r="H460" s="30" t="s">
        <v>12</v>
      </c>
      <c r="I460" s="59">
        <v>10020</v>
      </c>
      <c r="J460" s="270" t="s">
        <v>945</v>
      </c>
      <c r="K460" s="5" t="str">
        <f t="shared" si="20"/>
        <v>71 2 00 10020</v>
      </c>
      <c r="L460" s="252" t="str">
        <f>VLOOKUP(M460,'ЦСР 2017'!$A$5:$B$485,2,0)</f>
        <v>Расходы на выплаты по оплате труда работников органов местного самоуправления города Ставрополя</v>
      </c>
      <c r="M460" s="5" t="s">
        <v>1011</v>
      </c>
      <c r="N460" s="252" t="b">
        <f t="shared" si="19"/>
        <v>1</v>
      </c>
      <c r="O460" s="7"/>
    </row>
    <row r="461" spans="1:15" s="4" customFormat="1" ht="45">
      <c r="A461" s="23">
        <v>72</v>
      </c>
      <c r="B461" s="23">
        <v>0</v>
      </c>
      <c r="C461" s="9" t="s">
        <v>12</v>
      </c>
      <c r="D461" s="9" t="s">
        <v>13</v>
      </c>
      <c r="E461" s="136" t="s">
        <v>1013</v>
      </c>
      <c r="F461" s="23">
        <v>72</v>
      </c>
      <c r="G461" s="23">
        <v>0</v>
      </c>
      <c r="H461" s="9" t="s">
        <v>12</v>
      </c>
      <c r="I461" s="9" t="s">
        <v>13</v>
      </c>
      <c r="J461" s="136" t="s">
        <v>1013</v>
      </c>
      <c r="K461" s="5" t="str">
        <f t="shared" si="20"/>
        <v>72 0 00 00000</v>
      </c>
      <c r="L461" s="252" t="str">
        <f>VLOOKUP(M461,'ЦСР 2017'!$A$5:$B$485,2,0)</f>
        <v>Обеспечение деятельности комитета по управлению муниципальным имуществом города Ставрополя</v>
      </c>
      <c r="M461" s="5" t="s">
        <v>1014</v>
      </c>
      <c r="N461" s="252" t="b">
        <f t="shared" si="19"/>
        <v>1</v>
      </c>
      <c r="O461" s="7"/>
    </row>
    <row r="462" spans="1:15" s="4" customFormat="1" ht="37.5">
      <c r="A462" s="24">
        <v>72</v>
      </c>
      <c r="B462" s="24" t="s">
        <v>15</v>
      </c>
      <c r="C462" s="25" t="s">
        <v>12</v>
      </c>
      <c r="D462" s="25" t="s">
        <v>13</v>
      </c>
      <c r="E462" s="223" t="s">
        <v>1016</v>
      </c>
      <c r="F462" s="24">
        <v>72</v>
      </c>
      <c r="G462" s="24" t="s">
        <v>15</v>
      </c>
      <c r="H462" s="25" t="s">
        <v>12</v>
      </c>
      <c r="I462" s="25" t="s">
        <v>13</v>
      </c>
      <c r="J462" s="223" t="s">
        <v>1016</v>
      </c>
      <c r="K462" s="5" t="str">
        <f t="shared" si="20"/>
        <v>72 1 00 00000</v>
      </c>
      <c r="L462" s="252" t="str">
        <f>VLOOKUP(M462,'ЦСР 2017'!$A$5:$B$485,2,0)</f>
        <v>Непрограммные расходы в рамках обеспечения деятельности комитета по управлению муниципальным имуществом города Ставрополя</v>
      </c>
      <c r="M462" s="5" t="s">
        <v>1017</v>
      </c>
      <c r="N462" s="252" t="b">
        <f t="shared" si="19"/>
        <v>1</v>
      </c>
      <c r="O462" s="7"/>
    </row>
    <row r="463" spans="1:15" s="4" customFormat="1" ht="37.5">
      <c r="A463" s="28">
        <v>72</v>
      </c>
      <c r="B463" s="28" t="s">
        <v>15</v>
      </c>
      <c r="C463" s="30" t="s">
        <v>12</v>
      </c>
      <c r="D463" s="59">
        <v>10010</v>
      </c>
      <c r="E463" s="270" t="s">
        <v>942</v>
      </c>
      <c r="F463" s="28">
        <v>72</v>
      </c>
      <c r="G463" s="28" t="s">
        <v>15</v>
      </c>
      <c r="H463" s="30" t="s">
        <v>12</v>
      </c>
      <c r="I463" s="59">
        <v>10010</v>
      </c>
      <c r="J463" s="270" t="s">
        <v>942</v>
      </c>
      <c r="K463" s="5" t="str">
        <f t="shared" si="20"/>
        <v>72 1 00 10010</v>
      </c>
      <c r="L463" s="252" t="str">
        <f>VLOOKUP(M463,'ЦСР 2017'!$A$5:$B$485,2,0)</f>
        <v>Расходы на обеспечение функций органов местного самоуправления города Ставрополя</v>
      </c>
      <c r="M463" s="5" t="s">
        <v>1019</v>
      </c>
      <c r="N463" s="252" t="b">
        <f t="shared" si="19"/>
        <v>1</v>
      </c>
      <c r="O463" s="7"/>
    </row>
    <row r="464" spans="1:15" s="4" customFormat="1" ht="37.5">
      <c r="A464" s="28">
        <v>72</v>
      </c>
      <c r="B464" s="28" t="s">
        <v>15</v>
      </c>
      <c r="C464" s="30" t="s">
        <v>12</v>
      </c>
      <c r="D464" s="59">
        <v>10020</v>
      </c>
      <c r="E464" s="270" t="s">
        <v>945</v>
      </c>
      <c r="F464" s="28">
        <v>72</v>
      </c>
      <c r="G464" s="28" t="s">
        <v>15</v>
      </c>
      <c r="H464" s="30" t="s">
        <v>12</v>
      </c>
      <c r="I464" s="59">
        <v>10020</v>
      </c>
      <c r="J464" s="270" t="s">
        <v>945</v>
      </c>
      <c r="K464" s="5" t="str">
        <f t="shared" si="20"/>
        <v>72 1 00 10020</v>
      </c>
      <c r="L464" s="252" t="str">
        <f>VLOOKUP(M464,'ЦСР 2017'!$A$5:$B$485,2,0)</f>
        <v>Расходы на выплаты по оплате труда работников органов местного самоуправления города Ставрополя</v>
      </c>
      <c r="M464" s="5" t="s">
        <v>1021</v>
      </c>
      <c r="N464" s="252" t="b">
        <f t="shared" si="19"/>
        <v>1</v>
      </c>
      <c r="O464" s="7"/>
    </row>
    <row r="465" spans="1:15" s="4" customFormat="1">
      <c r="A465" s="28">
        <v>72</v>
      </c>
      <c r="B465" s="28" t="s">
        <v>15</v>
      </c>
      <c r="C465" s="30" t="s">
        <v>12</v>
      </c>
      <c r="D465" s="59">
        <v>20050</v>
      </c>
      <c r="E465" s="270" t="s">
        <v>666</v>
      </c>
      <c r="F465" s="28">
        <v>72</v>
      </c>
      <c r="G465" s="28" t="s">
        <v>15</v>
      </c>
      <c r="H465" s="30" t="s">
        <v>12</v>
      </c>
      <c r="I465" s="59">
        <v>20050</v>
      </c>
      <c r="J465" s="270" t="s">
        <v>666</v>
      </c>
      <c r="K465" s="5" t="str">
        <f t="shared" si="20"/>
        <v>72 1 00 20050</v>
      </c>
      <c r="L465" s="252" t="str">
        <f>VLOOKUP(M465,'ЦСР 2017'!$A$5:$B$485,2,0)</f>
        <v>Расходы на выплаты на основании исполнительных листов судебных органов</v>
      </c>
      <c r="M465" s="5" t="s">
        <v>1475</v>
      </c>
      <c r="N465" s="252" t="b">
        <f t="shared" si="19"/>
        <v>1</v>
      </c>
      <c r="O465" s="7"/>
    </row>
    <row r="466" spans="1:15" s="4" customFormat="1">
      <c r="A466" s="24">
        <v>72</v>
      </c>
      <c r="B466" s="24" t="s">
        <v>94</v>
      </c>
      <c r="C466" s="25" t="s">
        <v>12</v>
      </c>
      <c r="D466" s="25" t="s">
        <v>13</v>
      </c>
      <c r="E466" s="223" t="s">
        <v>1023</v>
      </c>
      <c r="F466" s="81"/>
      <c r="G466" s="81"/>
      <c r="H466" s="302"/>
      <c r="I466" s="302"/>
      <c r="J466" s="223"/>
      <c r="K466" s="5" t="str">
        <f t="shared" si="20"/>
        <v xml:space="preserve">   </v>
      </c>
      <c r="L466" s="252" t="e">
        <f>VLOOKUP(M466,'ЦСР 2017'!$A$5:$B$485,2,0)</f>
        <v>#N/A</v>
      </c>
      <c r="M466" s="5" t="s">
        <v>1883</v>
      </c>
      <c r="N466" s="252" t="e">
        <f t="shared" si="19"/>
        <v>#N/A</v>
      </c>
      <c r="O466" s="7"/>
    </row>
    <row r="467" spans="1:15" s="4" customFormat="1" ht="56.25">
      <c r="A467" s="28">
        <v>72</v>
      </c>
      <c r="B467" s="28" t="s">
        <v>94</v>
      </c>
      <c r="C467" s="30" t="s">
        <v>12</v>
      </c>
      <c r="D467" s="256" t="s">
        <v>1592</v>
      </c>
      <c r="E467" s="190" t="s">
        <v>1476</v>
      </c>
      <c r="F467" s="84"/>
      <c r="G467" s="84"/>
      <c r="H467" s="301"/>
      <c r="I467" s="73"/>
      <c r="J467" s="29" t="s">
        <v>1837</v>
      </c>
      <c r="K467" s="5" t="str">
        <f t="shared" si="20"/>
        <v xml:space="preserve">   </v>
      </c>
      <c r="L467" s="252" t="e">
        <f>VLOOKUP(M467,'ЦСР 2017'!$A$5:$B$485,2,0)</f>
        <v>#N/A</v>
      </c>
      <c r="M467" s="5" t="s">
        <v>1883</v>
      </c>
      <c r="N467" s="252" t="e">
        <f t="shared" si="19"/>
        <v>#N/A</v>
      </c>
      <c r="O467" s="7"/>
    </row>
    <row r="468" spans="1:15" s="4" customFormat="1" ht="37.5">
      <c r="A468" s="28" t="s">
        <v>1594</v>
      </c>
      <c r="B468" s="28" t="s">
        <v>94</v>
      </c>
      <c r="C468" s="30" t="s">
        <v>12</v>
      </c>
      <c r="D468" s="256" t="s">
        <v>1593</v>
      </c>
      <c r="E468" s="270" t="s">
        <v>1478</v>
      </c>
      <c r="F468" s="84"/>
      <c r="G468" s="84"/>
      <c r="H468" s="301"/>
      <c r="I468" s="73"/>
      <c r="J468" s="29" t="s">
        <v>1837</v>
      </c>
      <c r="K468" s="5" t="str">
        <f t="shared" si="20"/>
        <v xml:space="preserve">   </v>
      </c>
      <c r="L468" s="252" t="e">
        <f>VLOOKUP(M468,'ЦСР 2017'!$A$5:$B$485,2,0)</f>
        <v>#N/A</v>
      </c>
      <c r="M468" s="5" t="s">
        <v>1883</v>
      </c>
      <c r="N468" s="252" t="e">
        <f t="shared" si="19"/>
        <v>#N/A</v>
      </c>
      <c r="O468" s="7"/>
    </row>
    <row r="469" spans="1:15" s="4" customFormat="1" ht="45">
      <c r="A469" s="23">
        <v>73</v>
      </c>
      <c r="B469" s="23">
        <v>0</v>
      </c>
      <c r="C469" s="9" t="s">
        <v>12</v>
      </c>
      <c r="D469" s="9" t="s">
        <v>13</v>
      </c>
      <c r="E469" s="136" t="s">
        <v>1030</v>
      </c>
      <c r="F469" s="23">
        <v>73</v>
      </c>
      <c r="G469" s="23">
        <v>0</v>
      </c>
      <c r="H469" s="9" t="s">
        <v>12</v>
      </c>
      <c r="I469" s="9" t="s">
        <v>13</v>
      </c>
      <c r="J469" s="136" t="s">
        <v>1030</v>
      </c>
      <c r="K469" s="5" t="str">
        <f t="shared" si="20"/>
        <v>73 0 00 00000</v>
      </c>
      <c r="L469" s="252" t="str">
        <f>VLOOKUP(M469,'ЦСР 2017'!$A$5:$B$485,2,0)</f>
        <v>Обеспечение деятельности комитета финансов и бюджета администрации города Ставрополя</v>
      </c>
      <c r="M469" s="5" t="s">
        <v>1031</v>
      </c>
      <c r="N469" s="252" t="b">
        <f t="shared" si="19"/>
        <v>1</v>
      </c>
      <c r="O469" s="7"/>
    </row>
    <row r="470" spans="1:15" s="4" customFormat="1" ht="37.5">
      <c r="A470" s="24">
        <v>73</v>
      </c>
      <c r="B470" s="24" t="s">
        <v>15</v>
      </c>
      <c r="C470" s="25" t="s">
        <v>12</v>
      </c>
      <c r="D470" s="25" t="s">
        <v>13</v>
      </c>
      <c r="E470" s="223" t="s">
        <v>1033</v>
      </c>
      <c r="F470" s="24">
        <v>73</v>
      </c>
      <c r="G470" s="24" t="s">
        <v>15</v>
      </c>
      <c r="H470" s="25" t="s">
        <v>12</v>
      </c>
      <c r="I470" s="25" t="s">
        <v>13</v>
      </c>
      <c r="J470" s="223" t="s">
        <v>1033</v>
      </c>
      <c r="K470" s="5" t="str">
        <f t="shared" si="20"/>
        <v>73 1 00 00000</v>
      </c>
      <c r="L470" s="252" t="str">
        <f>VLOOKUP(M470,'ЦСР 2017'!$A$5:$B$485,2,0)</f>
        <v>Непрограммные расходы в рамках обеспечения деятельности комитета финансов и бюджета администрации города Ставрополя</v>
      </c>
      <c r="M470" s="5" t="s">
        <v>1034</v>
      </c>
      <c r="N470" s="252" t="b">
        <f t="shared" si="19"/>
        <v>1</v>
      </c>
      <c r="O470" s="7"/>
    </row>
    <row r="471" spans="1:15" s="4" customFormat="1" ht="37.5">
      <c r="A471" s="28">
        <v>73</v>
      </c>
      <c r="B471" s="28" t="s">
        <v>15</v>
      </c>
      <c r="C471" s="30" t="s">
        <v>12</v>
      </c>
      <c r="D471" s="59">
        <v>10010</v>
      </c>
      <c r="E471" s="270" t="s">
        <v>942</v>
      </c>
      <c r="F471" s="28">
        <v>73</v>
      </c>
      <c r="G471" s="28" t="s">
        <v>15</v>
      </c>
      <c r="H471" s="30" t="s">
        <v>12</v>
      </c>
      <c r="I471" s="59">
        <v>10010</v>
      </c>
      <c r="J471" s="270" t="s">
        <v>942</v>
      </c>
      <c r="K471" s="5" t="str">
        <f t="shared" si="20"/>
        <v>73 1 00 10010</v>
      </c>
      <c r="L471" s="252" t="str">
        <f>VLOOKUP(M471,'ЦСР 2017'!$A$5:$B$485,2,0)</f>
        <v>Расходы на обеспечение функций органов местного самоуправления города Ставрополя</v>
      </c>
      <c r="M471" s="5" t="s">
        <v>1036</v>
      </c>
      <c r="N471" s="252" t="b">
        <f t="shared" si="19"/>
        <v>1</v>
      </c>
      <c r="O471" s="7"/>
    </row>
    <row r="472" spans="1:15" s="4" customFormat="1" ht="37.5">
      <c r="A472" s="28">
        <v>73</v>
      </c>
      <c r="B472" s="28" t="s">
        <v>15</v>
      </c>
      <c r="C472" s="30" t="s">
        <v>12</v>
      </c>
      <c r="D472" s="59">
        <v>10020</v>
      </c>
      <c r="E472" s="270" t="s">
        <v>945</v>
      </c>
      <c r="F472" s="28">
        <v>73</v>
      </c>
      <c r="G472" s="28" t="s">
        <v>15</v>
      </c>
      <c r="H472" s="30" t="s">
        <v>12</v>
      </c>
      <c r="I472" s="59">
        <v>10020</v>
      </c>
      <c r="J472" s="270" t="s">
        <v>945</v>
      </c>
      <c r="K472" s="5" t="str">
        <f t="shared" si="20"/>
        <v>73 1 00 10020</v>
      </c>
      <c r="L472" s="252" t="str">
        <f>VLOOKUP(M472,'ЦСР 2017'!$A$5:$B$485,2,0)</f>
        <v>Расходы на выплаты по оплате труда работников органов местного самоуправления города Ставрополя</v>
      </c>
      <c r="M472" s="5" t="s">
        <v>1038</v>
      </c>
      <c r="N472" s="252" t="b">
        <f t="shared" si="19"/>
        <v>1</v>
      </c>
      <c r="O472" s="7"/>
    </row>
    <row r="473" spans="1:15" s="4" customFormat="1" ht="46.9" customHeight="1">
      <c r="A473" s="23">
        <v>74</v>
      </c>
      <c r="B473" s="23">
        <v>0</v>
      </c>
      <c r="C473" s="9" t="s">
        <v>12</v>
      </c>
      <c r="D473" s="9" t="s">
        <v>13</v>
      </c>
      <c r="E473" s="136" t="s">
        <v>1047</v>
      </c>
      <c r="F473" s="23">
        <v>74</v>
      </c>
      <c r="G473" s="23">
        <v>0</v>
      </c>
      <c r="H473" s="9" t="s">
        <v>12</v>
      </c>
      <c r="I473" s="9" t="s">
        <v>13</v>
      </c>
      <c r="J473" s="136" t="s">
        <v>1047</v>
      </c>
      <c r="K473" s="5" t="str">
        <f t="shared" si="20"/>
        <v>74 0 00 00000</v>
      </c>
      <c r="L473" s="252" t="str">
        <f>VLOOKUP(M473,'ЦСР 2017'!$A$5:$B$485,2,0)</f>
        <v>Обеспечение деятельности комитета муниципального заказа и торговли администрации города Ставрополя</v>
      </c>
      <c r="M473" s="5" t="s">
        <v>1048</v>
      </c>
      <c r="N473" s="252" t="b">
        <f t="shared" si="19"/>
        <v>1</v>
      </c>
      <c r="O473" s="7"/>
    </row>
    <row r="474" spans="1:15" s="4" customFormat="1" ht="37.5">
      <c r="A474" s="24">
        <v>74</v>
      </c>
      <c r="B474" s="24" t="s">
        <v>15</v>
      </c>
      <c r="C474" s="25" t="s">
        <v>12</v>
      </c>
      <c r="D474" s="25" t="s">
        <v>13</v>
      </c>
      <c r="E474" s="223" t="s">
        <v>1050</v>
      </c>
      <c r="F474" s="24">
        <v>74</v>
      </c>
      <c r="G474" s="24" t="s">
        <v>15</v>
      </c>
      <c r="H474" s="25" t="s">
        <v>12</v>
      </c>
      <c r="I474" s="25" t="s">
        <v>13</v>
      </c>
      <c r="J474" s="223" t="s">
        <v>1050</v>
      </c>
      <c r="K474" s="5" t="str">
        <f t="shared" si="20"/>
        <v>74 1 00 00000</v>
      </c>
      <c r="L474" s="252" t="e">
        <f>VLOOKUP(M474,'ЦСР 2017'!$A$5:$B$485,2,0)</f>
        <v>#N/A</v>
      </c>
      <c r="M474" s="5" t="s">
        <v>1805</v>
      </c>
      <c r="N474" s="252" t="e">
        <f t="shared" si="19"/>
        <v>#N/A</v>
      </c>
      <c r="O474" s="7"/>
    </row>
    <row r="475" spans="1:15" s="4" customFormat="1" ht="37.5">
      <c r="A475" s="28">
        <v>74</v>
      </c>
      <c r="B475" s="28" t="s">
        <v>15</v>
      </c>
      <c r="C475" s="30" t="s">
        <v>12</v>
      </c>
      <c r="D475" s="59">
        <v>10010</v>
      </c>
      <c r="E475" s="270" t="s">
        <v>942</v>
      </c>
      <c r="F475" s="28">
        <v>74</v>
      </c>
      <c r="G475" s="28" t="s">
        <v>15</v>
      </c>
      <c r="H475" s="30" t="s">
        <v>12</v>
      </c>
      <c r="I475" s="59">
        <v>10010</v>
      </c>
      <c r="J475" s="270" t="s">
        <v>942</v>
      </c>
      <c r="K475" s="5" t="str">
        <f t="shared" si="20"/>
        <v>74 1 00 10010</v>
      </c>
      <c r="L475" s="252" t="str">
        <f>VLOOKUP(M475,'ЦСР 2017'!$A$5:$B$485,2,0)</f>
        <v>Расходы на обеспечение функций органов местного самоуправления города Ставрополя</v>
      </c>
      <c r="M475" s="5" t="s">
        <v>1052</v>
      </c>
      <c r="N475" s="252" t="b">
        <f t="shared" si="19"/>
        <v>1</v>
      </c>
      <c r="O475" s="7"/>
    </row>
    <row r="476" spans="1:15" s="4" customFormat="1" ht="37.5">
      <c r="A476" s="28">
        <v>74</v>
      </c>
      <c r="B476" s="28" t="s">
        <v>15</v>
      </c>
      <c r="C476" s="30" t="s">
        <v>12</v>
      </c>
      <c r="D476" s="59">
        <v>10020</v>
      </c>
      <c r="E476" s="270" t="s">
        <v>945</v>
      </c>
      <c r="F476" s="28">
        <v>74</v>
      </c>
      <c r="G476" s="28" t="s">
        <v>15</v>
      </c>
      <c r="H476" s="30" t="s">
        <v>12</v>
      </c>
      <c r="I476" s="59">
        <v>10020</v>
      </c>
      <c r="J476" s="270" t="s">
        <v>945</v>
      </c>
      <c r="K476" s="5" t="str">
        <f t="shared" si="20"/>
        <v>74 1 00 10020</v>
      </c>
      <c r="L476" s="252" t="str">
        <f>VLOOKUP(M476,'ЦСР 2017'!$A$5:$B$485,2,0)</f>
        <v>Расходы на выплаты по оплате труда работников органов местного самоуправления города Ставрополя</v>
      </c>
      <c r="M476" s="5" t="s">
        <v>1054</v>
      </c>
      <c r="N476" s="252" t="b">
        <f t="shared" si="19"/>
        <v>1</v>
      </c>
      <c r="O476" s="7"/>
    </row>
    <row r="477" spans="1:15" s="4" customFormat="1" ht="37.5">
      <c r="A477" s="28">
        <v>74</v>
      </c>
      <c r="B477" s="28" t="s">
        <v>15</v>
      </c>
      <c r="C477" s="30" t="s">
        <v>12</v>
      </c>
      <c r="D477" s="59">
        <v>77250</v>
      </c>
      <c r="E477" s="190" t="s">
        <v>1232</v>
      </c>
      <c r="F477" s="84"/>
      <c r="G477" s="84"/>
      <c r="H477" s="301"/>
      <c r="I477" s="305"/>
      <c r="J477" s="29" t="s">
        <v>1837</v>
      </c>
      <c r="K477" s="5" t="str">
        <f t="shared" si="20"/>
        <v xml:space="preserve">   </v>
      </c>
      <c r="L477" s="252" t="e">
        <f>VLOOKUP(M477,'ЦСР 2017'!$A$5:$B$485,2,0)</f>
        <v>#N/A</v>
      </c>
      <c r="M477" s="5" t="s">
        <v>1883</v>
      </c>
      <c r="N477" s="252" t="e">
        <f t="shared" si="19"/>
        <v>#N/A</v>
      </c>
      <c r="O477" s="7"/>
    </row>
    <row r="478" spans="1:15" s="4" customFormat="1" ht="45">
      <c r="A478" s="23">
        <v>75</v>
      </c>
      <c r="B478" s="23">
        <v>0</v>
      </c>
      <c r="C478" s="9" t="s">
        <v>12</v>
      </c>
      <c r="D478" s="9" t="s">
        <v>13</v>
      </c>
      <c r="E478" s="136" t="s">
        <v>1056</v>
      </c>
      <c r="F478" s="23">
        <v>75</v>
      </c>
      <c r="G478" s="23">
        <v>0</v>
      </c>
      <c r="H478" s="9" t="s">
        <v>12</v>
      </c>
      <c r="I478" s="9" t="s">
        <v>13</v>
      </c>
      <c r="J478" s="136" t="s">
        <v>1056</v>
      </c>
      <c r="K478" s="5" t="str">
        <f t="shared" si="20"/>
        <v>75 0 00 00000</v>
      </c>
      <c r="L478" s="252" t="str">
        <f>VLOOKUP(M478,'ЦСР 2017'!$A$5:$B$485,2,0)</f>
        <v>Обеспечение деятельности комитета образования администрации города Ставрополя</v>
      </c>
      <c r="M478" s="5" t="s">
        <v>1057</v>
      </c>
      <c r="N478" s="252" t="b">
        <f t="shared" si="19"/>
        <v>1</v>
      </c>
      <c r="O478" s="7"/>
    </row>
    <row r="479" spans="1:15" s="4" customFormat="1" ht="37.5">
      <c r="A479" s="24">
        <v>75</v>
      </c>
      <c r="B479" s="24" t="s">
        <v>15</v>
      </c>
      <c r="C479" s="25" t="s">
        <v>12</v>
      </c>
      <c r="D479" s="25" t="s">
        <v>13</v>
      </c>
      <c r="E479" s="223" t="s">
        <v>1059</v>
      </c>
      <c r="F479" s="24">
        <v>75</v>
      </c>
      <c r="G479" s="24" t="s">
        <v>15</v>
      </c>
      <c r="H479" s="25" t="s">
        <v>12</v>
      </c>
      <c r="I479" s="25" t="s">
        <v>13</v>
      </c>
      <c r="J479" s="223" t="s">
        <v>1059</v>
      </c>
      <c r="K479" s="5" t="str">
        <f t="shared" si="20"/>
        <v>75 1 00 00000</v>
      </c>
      <c r="L479" s="252" t="str">
        <f>VLOOKUP(M479,'ЦСР 2017'!$A$5:$B$485,2,0)</f>
        <v>Непрограммные расходы в рамках обеспечения деятельности комитета образования администрации города Ставрополя</v>
      </c>
      <c r="M479" s="5" t="s">
        <v>1060</v>
      </c>
      <c r="N479" s="252" t="b">
        <f t="shared" si="19"/>
        <v>1</v>
      </c>
      <c r="O479" s="7"/>
    </row>
    <row r="480" spans="1:15" s="4" customFormat="1" ht="37.5">
      <c r="A480" s="28">
        <v>75</v>
      </c>
      <c r="B480" s="28" t="s">
        <v>15</v>
      </c>
      <c r="C480" s="30" t="s">
        <v>12</v>
      </c>
      <c r="D480" s="59">
        <v>10010</v>
      </c>
      <c r="E480" s="270" t="s">
        <v>942</v>
      </c>
      <c r="F480" s="28">
        <v>75</v>
      </c>
      <c r="G480" s="28" t="s">
        <v>15</v>
      </c>
      <c r="H480" s="30" t="s">
        <v>12</v>
      </c>
      <c r="I480" s="59">
        <v>10010</v>
      </c>
      <c r="J480" s="270" t="s">
        <v>942</v>
      </c>
      <c r="K480" s="5" t="str">
        <f t="shared" si="20"/>
        <v>75 1 00 10010</v>
      </c>
      <c r="L480" s="252" t="str">
        <f>VLOOKUP(M480,'ЦСР 2017'!$A$5:$B$485,2,0)</f>
        <v>Расходы на обеспечение функций органов местного самоуправления города Ставрополя</v>
      </c>
      <c r="M480" s="5" t="s">
        <v>1062</v>
      </c>
      <c r="N480" s="252" t="b">
        <f t="shared" si="19"/>
        <v>1</v>
      </c>
      <c r="O480" s="7"/>
    </row>
    <row r="481" spans="1:15" s="4" customFormat="1" ht="37.5">
      <c r="A481" s="28">
        <v>75</v>
      </c>
      <c r="B481" s="28" t="s">
        <v>15</v>
      </c>
      <c r="C481" s="30" t="s">
        <v>12</v>
      </c>
      <c r="D481" s="59">
        <v>10020</v>
      </c>
      <c r="E481" s="270" t="s">
        <v>945</v>
      </c>
      <c r="F481" s="28">
        <v>75</v>
      </c>
      <c r="G481" s="28" t="s">
        <v>15</v>
      </c>
      <c r="H481" s="30" t="s">
        <v>12</v>
      </c>
      <c r="I481" s="59">
        <v>10020</v>
      </c>
      <c r="J481" s="270" t="s">
        <v>945</v>
      </c>
      <c r="K481" s="5" t="str">
        <f t="shared" si="20"/>
        <v>75 1 00 10020</v>
      </c>
      <c r="L481" s="252" t="str">
        <f>VLOOKUP(M481,'ЦСР 2017'!$A$5:$B$485,2,0)</f>
        <v>Расходы на выплаты по оплате труда работников органов местного самоуправления города Ставрополя</v>
      </c>
      <c r="M481" s="5" t="s">
        <v>1064</v>
      </c>
      <c r="N481" s="252" t="b">
        <f t="shared" si="19"/>
        <v>1</v>
      </c>
      <c r="O481" s="7"/>
    </row>
    <row r="482" spans="1:15" s="4" customFormat="1" ht="56.25">
      <c r="A482" s="28">
        <v>75</v>
      </c>
      <c r="B482" s="28" t="s">
        <v>15</v>
      </c>
      <c r="C482" s="30" t="s">
        <v>12</v>
      </c>
      <c r="D482" s="59">
        <v>76200</v>
      </c>
      <c r="E482" s="270" t="s">
        <v>1482</v>
      </c>
      <c r="F482" s="28">
        <v>75</v>
      </c>
      <c r="G482" s="28" t="s">
        <v>15</v>
      </c>
      <c r="H482" s="30" t="s">
        <v>12</v>
      </c>
      <c r="I482" s="59">
        <v>76200</v>
      </c>
      <c r="J482" s="270" t="s">
        <v>1482</v>
      </c>
      <c r="K482" s="5" t="str">
        <f t="shared" si="20"/>
        <v>75 1 00 76200</v>
      </c>
      <c r="L482" s="252" t="str">
        <f>VLOOKUP(M482,'ЦСР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482" s="5" t="s">
        <v>1068</v>
      </c>
      <c r="N482" s="252" t="b">
        <f t="shared" si="19"/>
        <v>1</v>
      </c>
      <c r="O482" s="7"/>
    </row>
    <row r="483" spans="1:15" s="4" customFormat="1" ht="45">
      <c r="A483" s="23">
        <v>76</v>
      </c>
      <c r="B483" s="23">
        <v>0</v>
      </c>
      <c r="C483" s="9" t="s">
        <v>12</v>
      </c>
      <c r="D483" s="9" t="s">
        <v>13</v>
      </c>
      <c r="E483" s="136" t="s">
        <v>1483</v>
      </c>
      <c r="F483" s="23">
        <v>76</v>
      </c>
      <c r="G483" s="23">
        <v>0</v>
      </c>
      <c r="H483" s="9" t="s">
        <v>12</v>
      </c>
      <c r="I483" s="9" t="s">
        <v>13</v>
      </c>
      <c r="J483" s="136" t="s">
        <v>1483</v>
      </c>
      <c r="K483" s="5" t="str">
        <f t="shared" si="20"/>
        <v>76 0 00 00000</v>
      </c>
      <c r="L483" s="252" t="str">
        <f>VLOOKUP(M483,'ЦСР 2017'!$A$5:$B$485,2,0)</f>
        <v>Обеспечение деятельности комитета культуры и молодежной политики администрации города Ставрополя</v>
      </c>
      <c r="M483" s="5" t="s">
        <v>1071</v>
      </c>
      <c r="N483" s="252" t="b">
        <f t="shared" si="19"/>
        <v>1</v>
      </c>
      <c r="O483" s="7"/>
    </row>
    <row r="484" spans="1:15" s="4" customFormat="1" ht="37.5">
      <c r="A484" s="24">
        <v>76</v>
      </c>
      <c r="B484" s="24" t="s">
        <v>15</v>
      </c>
      <c r="C484" s="25" t="s">
        <v>12</v>
      </c>
      <c r="D484" s="25" t="s">
        <v>13</v>
      </c>
      <c r="E484" s="223" t="s">
        <v>1484</v>
      </c>
      <c r="F484" s="24">
        <v>76</v>
      </c>
      <c r="G484" s="24" t="s">
        <v>15</v>
      </c>
      <c r="H484" s="25" t="s">
        <v>12</v>
      </c>
      <c r="I484" s="25" t="s">
        <v>13</v>
      </c>
      <c r="J484" s="223" t="s">
        <v>1484</v>
      </c>
      <c r="K484" s="5" t="str">
        <f t="shared" si="20"/>
        <v>76 1 00 00000</v>
      </c>
      <c r="L484" s="252" t="str">
        <f>VLOOKUP(M484,'ЦСР 2017'!$A$5:$B$485,2,0)</f>
        <v>Непрограммные расходы в рамках обеспечения деятельности комитета культуры и молодежной политики администрации города Ставрополя</v>
      </c>
      <c r="M484" s="5" t="s">
        <v>1074</v>
      </c>
      <c r="N484" s="252" t="b">
        <f t="shared" si="19"/>
        <v>1</v>
      </c>
      <c r="O484" s="7"/>
    </row>
    <row r="485" spans="1:15" s="4" customFormat="1" ht="38.25" customHeight="1">
      <c r="A485" s="28">
        <v>76</v>
      </c>
      <c r="B485" s="28" t="s">
        <v>15</v>
      </c>
      <c r="C485" s="30" t="s">
        <v>12</v>
      </c>
      <c r="D485" s="59">
        <v>10010</v>
      </c>
      <c r="E485" s="270" t="s">
        <v>942</v>
      </c>
      <c r="F485" s="28">
        <v>76</v>
      </c>
      <c r="G485" s="28" t="s">
        <v>15</v>
      </c>
      <c r="H485" s="30" t="s">
        <v>12</v>
      </c>
      <c r="I485" s="59">
        <v>10010</v>
      </c>
      <c r="J485" s="270" t="s">
        <v>942</v>
      </c>
      <c r="K485" s="5" t="str">
        <f t="shared" si="20"/>
        <v>76 1 00 10010</v>
      </c>
      <c r="L485" s="252" t="str">
        <f>VLOOKUP(M485,'ЦСР 2017'!$A$5:$B$485,2,0)</f>
        <v>Расходы на обеспечение функций органов местного самоуправления города Ставрополя</v>
      </c>
      <c r="M485" s="5" t="s">
        <v>1076</v>
      </c>
      <c r="N485" s="252" t="b">
        <f t="shared" si="19"/>
        <v>1</v>
      </c>
      <c r="O485" s="7"/>
    </row>
    <row r="486" spans="1:15" s="4" customFormat="1" ht="38.25" customHeight="1">
      <c r="A486" s="28">
        <v>76</v>
      </c>
      <c r="B486" s="28" t="s">
        <v>15</v>
      </c>
      <c r="C486" s="30" t="s">
        <v>12</v>
      </c>
      <c r="D486" s="59">
        <v>10020</v>
      </c>
      <c r="E486" s="270" t="s">
        <v>945</v>
      </c>
      <c r="F486" s="28">
        <v>76</v>
      </c>
      <c r="G486" s="28" t="s">
        <v>15</v>
      </c>
      <c r="H486" s="30" t="s">
        <v>12</v>
      </c>
      <c r="I486" s="59">
        <v>10020</v>
      </c>
      <c r="J486" s="270" t="s">
        <v>945</v>
      </c>
      <c r="K486" s="5" t="str">
        <f t="shared" si="20"/>
        <v>76 1 00 10020</v>
      </c>
      <c r="L486" s="252" t="str">
        <f>VLOOKUP(M486,'ЦСР 2017'!$A$5:$B$485,2,0)</f>
        <v>Расходы на выплаты по оплате труда работников органов местного самоуправления города Ставрополя</v>
      </c>
      <c r="M486" s="5" t="s">
        <v>1078</v>
      </c>
      <c r="N486" s="252" t="b">
        <f t="shared" si="19"/>
        <v>1</v>
      </c>
      <c r="O486" s="7"/>
    </row>
    <row r="487" spans="1:15" s="4" customFormat="1">
      <c r="A487" s="24">
        <v>76</v>
      </c>
      <c r="B487" s="24" t="s">
        <v>94</v>
      </c>
      <c r="C487" s="25" t="s">
        <v>12</v>
      </c>
      <c r="D487" s="25" t="s">
        <v>13</v>
      </c>
      <c r="E487" s="223" t="s">
        <v>1023</v>
      </c>
      <c r="F487" s="24">
        <v>76</v>
      </c>
      <c r="G487" s="24" t="s">
        <v>94</v>
      </c>
      <c r="H487" s="25" t="s">
        <v>12</v>
      </c>
      <c r="I487" s="25" t="s">
        <v>13</v>
      </c>
      <c r="J487" s="223" t="s">
        <v>1023</v>
      </c>
      <c r="K487" s="5" t="str">
        <f t="shared" si="20"/>
        <v>76 2 00 00000</v>
      </c>
      <c r="L487" s="252" t="str">
        <f>VLOOKUP(M487,'ЦСР 2017'!$A$5:$B$485,2,0)</f>
        <v>Расходы, предусмотренные на иные цели</v>
      </c>
      <c r="M487" s="5" t="s">
        <v>1083</v>
      </c>
      <c r="N487" s="252" t="b">
        <f t="shared" si="19"/>
        <v>1</v>
      </c>
      <c r="O487" s="7"/>
    </row>
    <row r="488" spans="1:15" s="4" customFormat="1" ht="56.25">
      <c r="A488" s="28">
        <v>76</v>
      </c>
      <c r="B488" s="28" t="s">
        <v>94</v>
      </c>
      <c r="C488" s="30" t="s">
        <v>12</v>
      </c>
      <c r="D488" s="59">
        <v>20250</v>
      </c>
      <c r="E488" s="270" t="s">
        <v>1485</v>
      </c>
      <c r="F488" s="28">
        <v>76</v>
      </c>
      <c r="G488" s="28" t="s">
        <v>94</v>
      </c>
      <c r="H488" s="30" t="s">
        <v>12</v>
      </c>
      <c r="I488" s="59">
        <v>20250</v>
      </c>
      <c r="J488" s="270" t="s">
        <v>1485</v>
      </c>
      <c r="K488" s="5" t="str">
        <f t="shared" si="20"/>
        <v>76 2 00 20250</v>
      </c>
      <c r="L488" s="252" t="str">
        <f>VLOOKUP(M488,'ЦСР 2017'!$A$5:$B$485,2,0)</f>
        <v>Расходы на выполнение мероприятий в сфере культуры и кинематографии комитета культуры и молодежной политики администрации города Ставрополя</v>
      </c>
      <c r="M488" s="5" t="s">
        <v>1486</v>
      </c>
      <c r="N488" s="252" t="b">
        <f t="shared" si="19"/>
        <v>1</v>
      </c>
      <c r="O488" s="7"/>
    </row>
    <row r="489" spans="1:15" s="4" customFormat="1" ht="45">
      <c r="A489" s="23">
        <v>77</v>
      </c>
      <c r="B489" s="23">
        <v>0</v>
      </c>
      <c r="C489" s="9" t="s">
        <v>12</v>
      </c>
      <c r="D489" s="9" t="s">
        <v>13</v>
      </c>
      <c r="E489" s="136" t="s">
        <v>1088</v>
      </c>
      <c r="F489" s="23">
        <v>77</v>
      </c>
      <c r="G489" s="23">
        <v>0</v>
      </c>
      <c r="H489" s="9" t="s">
        <v>12</v>
      </c>
      <c r="I489" s="9" t="s">
        <v>13</v>
      </c>
      <c r="J489" s="136" t="s">
        <v>1088</v>
      </c>
      <c r="K489" s="5" t="str">
        <f t="shared" si="20"/>
        <v>77 0 00 00000</v>
      </c>
      <c r="L489" s="252" t="str">
        <f>VLOOKUP(M489,'ЦСР 2017'!$A$5:$B$485,2,0)</f>
        <v>Обеспечение деятельности комитета труда и социальной защиты населения администрации города Ставрополя</v>
      </c>
      <c r="M489" s="5" t="s">
        <v>1089</v>
      </c>
      <c r="N489" s="252" t="b">
        <f t="shared" si="19"/>
        <v>1</v>
      </c>
      <c r="O489" s="7"/>
    </row>
    <row r="490" spans="1:15" s="4" customFormat="1" ht="56.25">
      <c r="A490" s="24">
        <v>77</v>
      </c>
      <c r="B490" s="24" t="s">
        <v>15</v>
      </c>
      <c r="C490" s="25" t="s">
        <v>12</v>
      </c>
      <c r="D490" s="25" t="s">
        <v>13</v>
      </c>
      <c r="E490" s="223" t="s">
        <v>1091</v>
      </c>
      <c r="F490" s="24">
        <v>77</v>
      </c>
      <c r="G490" s="24" t="s">
        <v>15</v>
      </c>
      <c r="H490" s="25" t="s">
        <v>12</v>
      </c>
      <c r="I490" s="25" t="s">
        <v>13</v>
      </c>
      <c r="J490" s="223" t="s">
        <v>1091</v>
      </c>
      <c r="K490" s="5" t="str">
        <f t="shared" si="20"/>
        <v>77 1 00 00000</v>
      </c>
      <c r="L490" s="252" t="str">
        <f>VLOOKUP(M490,'ЦСР 2017'!$A$5:$B$485,2,0)</f>
        <v>Непрограммные расходы в рамках обеспечения деятельности комитета труда и социальной защиты населения администрации города Ставрополя</v>
      </c>
      <c r="M490" s="5" t="s">
        <v>1092</v>
      </c>
      <c r="N490" s="252" t="b">
        <f t="shared" si="19"/>
        <v>1</v>
      </c>
      <c r="O490" s="7"/>
    </row>
    <row r="491" spans="1:15" s="4" customFormat="1" ht="37.5">
      <c r="A491" s="28">
        <v>77</v>
      </c>
      <c r="B491" s="28" t="s">
        <v>15</v>
      </c>
      <c r="C491" s="30" t="s">
        <v>12</v>
      </c>
      <c r="D491" s="59">
        <v>10010</v>
      </c>
      <c r="E491" s="270" t="s">
        <v>942</v>
      </c>
      <c r="F491" s="28">
        <v>77</v>
      </c>
      <c r="G491" s="28" t="s">
        <v>15</v>
      </c>
      <c r="H491" s="30" t="s">
        <v>12</v>
      </c>
      <c r="I491" s="59">
        <v>10010</v>
      </c>
      <c r="J491" s="270" t="s">
        <v>942</v>
      </c>
      <c r="K491" s="5" t="str">
        <f t="shared" si="20"/>
        <v>77 1 00 10010</v>
      </c>
      <c r="L491" s="252" t="str">
        <f>VLOOKUP(M491,'ЦСР 2017'!$A$5:$B$485,2,0)</f>
        <v>Расходы на обеспечение функций органов местного самоуправления города Ставрополя</v>
      </c>
      <c r="M491" s="5" t="s">
        <v>1094</v>
      </c>
      <c r="N491" s="252" t="b">
        <f t="shared" si="19"/>
        <v>1</v>
      </c>
      <c r="O491" s="7"/>
    </row>
    <row r="492" spans="1:15" s="4" customFormat="1" ht="37.5">
      <c r="A492" s="28">
        <v>77</v>
      </c>
      <c r="B492" s="28" t="s">
        <v>15</v>
      </c>
      <c r="C492" s="30" t="s">
        <v>12</v>
      </c>
      <c r="D492" s="59">
        <v>10020</v>
      </c>
      <c r="E492" s="270" t="s">
        <v>945</v>
      </c>
      <c r="F492" s="28">
        <v>77</v>
      </c>
      <c r="G492" s="28" t="s">
        <v>15</v>
      </c>
      <c r="H492" s="30" t="s">
        <v>12</v>
      </c>
      <c r="I492" s="59">
        <v>10020</v>
      </c>
      <c r="J492" s="270" t="s">
        <v>945</v>
      </c>
      <c r="K492" s="5" t="str">
        <f t="shared" si="20"/>
        <v>77 1 00 10020</v>
      </c>
      <c r="L492" s="252" t="str">
        <f>VLOOKUP(M492,'ЦСР 2017'!$A$5:$B$485,2,0)</f>
        <v>Расходы на выплаты по оплате труда работников органов местного самоуправления города Ставрополя</v>
      </c>
      <c r="M492" s="5" t="s">
        <v>1096</v>
      </c>
      <c r="N492" s="252" t="b">
        <f t="shared" si="19"/>
        <v>1</v>
      </c>
      <c r="O492" s="7"/>
    </row>
    <row r="493" spans="1:15" s="4" customFormat="1" ht="56.25">
      <c r="A493" s="28">
        <v>77</v>
      </c>
      <c r="B493" s="28" t="s">
        <v>15</v>
      </c>
      <c r="C493" s="30" t="s">
        <v>12</v>
      </c>
      <c r="D493" s="59">
        <v>76100</v>
      </c>
      <c r="E493" s="270" t="s">
        <v>1487</v>
      </c>
      <c r="F493" s="28">
        <v>77</v>
      </c>
      <c r="G493" s="28" t="s">
        <v>15</v>
      </c>
      <c r="H493" s="30" t="s">
        <v>12</v>
      </c>
      <c r="I493" s="59">
        <v>76100</v>
      </c>
      <c r="J493" s="270" t="s">
        <v>1487</v>
      </c>
      <c r="K493" s="5" t="str">
        <f t="shared" si="20"/>
        <v>77 1 00 76100</v>
      </c>
      <c r="L493" s="252" t="str">
        <f>VLOOKUP(M493,'ЦСР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v>
      </c>
      <c r="M493" s="5" t="s">
        <v>1100</v>
      </c>
      <c r="N493" s="252" t="b">
        <f t="shared" si="19"/>
        <v>1</v>
      </c>
      <c r="O493" s="7"/>
    </row>
    <row r="494" spans="1:15" s="4" customFormat="1" ht="56.25">
      <c r="A494" s="28">
        <v>77</v>
      </c>
      <c r="B494" s="28" t="s">
        <v>15</v>
      </c>
      <c r="C494" s="30" t="s">
        <v>12</v>
      </c>
      <c r="D494" s="59">
        <v>76210</v>
      </c>
      <c r="E494" s="270" t="s">
        <v>1488</v>
      </c>
      <c r="F494" s="28">
        <v>77</v>
      </c>
      <c r="G494" s="28" t="s">
        <v>15</v>
      </c>
      <c r="H494" s="30" t="s">
        <v>12</v>
      </c>
      <c r="I494" s="59">
        <v>76210</v>
      </c>
      <c r="J494" s="270" t="s">
        <v>1488</v>
      </c>
      <c r="K494" s="5" t="str">
        <f t="shared" si="20"/>
        <v>77 1 00 76210</v>
      </c>
      <c r="L494" s="252" t="str">
        <f>VLOOKUP(M494,'ЦСР 2017'!$A$5:$B$485,2,0)</f>
        <v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v>
      </c>
      <c r="M494" s="5" t="s">
        <v>1104</v>
      </c>
      <c r="N494" s="252" t="b">
        <f t="shared" si="19"/>
        <v>1</v>
      </c>
      <c r="O494" s="7"/>
    </row>
    <row r="495" spans="1:15" s="4" customFormat="1" ht="45">
      <c r="A495" s="23">
        <v>78</v>
      </c>
      <c r="B495" s="23">
        <v>0</v>
      </c>
      <c r="C495" s="9" t="s">
        <v>12</v>
      </c>
      <c r="D495" s="9" t="s">
        <v>13</v>
      </c>
      <c r="E495" s="136" t="s">
        <v>1489</v>
      </c>
      <c r="F495" s="23">
        <v>78</v>
      </c>
      <c r="G495" s="23">
        <v>0</v>
      </c>
      <c r="H495" s="9" t="s">
        <v>12</v>
      </c>
      <c r="I495" s="9" t="s">
        <v>13</v>
      </c>
      <c r="J495" s="136" t="s">
        <v>1489</v>
      </c>
      <c r="K495" s="5" t="str">
        <f t="shared" si="20"/>
        <v>78 0 00 00000</v>
      </c>
      <c r="L495" s="252" t="str">
        <f>VLOOKUP(M495,'ЦСР 2017'!$A$5:$B$485,2,0)</f>
        <v>Обеспечение деятельности комитета физической культуры и спорта администрации города Ставрополя</v>
      </c>
      <c r="M495" s="5" t="s">
        <v>1111</v>
      </c>
      <c r="N495" s="252" t="b">
        <f t="shared" si="19"/>
        <v>1</v>
      </c>
      <c r="O495" s="7"/>
    </row>
    <row r="496" spans="1:15" s="4" customFormat="1" ht="37.5">
      <c r="A496" s="24">
        <v>78</v>
      </c>
      <c r="B496" s="24" t="s">
        <v>15</v>
      </c>
      <c r="C496" s="25" t="s">
        <v>12</v>
      </c>
      <c r="D496" s="25" t="s">
        <v>13</v>
      </c>
      <c r="E496" s="223" t="s">
        <v>1490</v>
      </c>
      <c r="F496" s="24">
        <v>78</v>
      </c>
      <c r="G496" s="24" t="s">
        <v>15</v>
      </c>
      <c r="H496" s="25" t="s">
        <v>12</v>
      </c>
      <c r="I496" s="25" t="s">
        <v>13</v>
      </c>
      <c r="J496" s="223" t="s">
        <v>1490</v>
      </c>
      <c r="K496" s="5" t="str">
        <f t="shared" si="20"/>
        <v>78 1 00 00000</v>
      </c>
      <c r="L496" s="252" t="str">
        <f>VLOOKUP(M496,'ЦСР 2017'!$A$5:$B$485,2,0)</f>
        <v>Непрограммные расходы в рамках обеспечения деятельности комитета физической культуры и спорта администрации города Ставрополя</v>
      </c>
      <c r="M496" s="5" t="s">
        <v>1114</v>
      </c>
      <c r="N496" s="252" t="b">
        <f t="shared" si="19"/>
        <v>1</v>
      </c>
      <c r="O496" s="7"/>
    </row>
    <row r="497" spans="1:15" s="4" customFormat="1" ht="37.5">
      <c r="A497" s="28">
        <v>78</v>
      </c>
      <c r="B497" s="28" t="s">
        <v>15</v>
      </c>
      <c r="C497" s="30" t="s">
        <v>12</v>
      </c>
      <c r="D497" s="59">
        <v>10010</v>
      </c>
      <c r="E497" s="270" t="s">
        <v>942</v>
      </c>
      <c r="F497" s="28">
        <v>78</v>
      </c>
      <c r="G497" s="28" t="s">
        <v>15</v>
      </c>
      <c r="H497" s="30" t="s">
        <v>12</v>
      </c>
      <c r="I497" s="59">
        <v>10010</v>
      </c>
      <c r="J497" s="270" t="s">
        <v>942</v>
      </c>
      <c r="K497" s="5" t="str">
        <f t="shared" si="20"/>
        <v>78 1 00 10010</v>
      </c>
      <c r="L497" s="252" t="str">
        <f>VLOOKUP(M497,'ЦСР 2017'!$A$5:$B$485,2,0)</f>
        <v>Расходы на обеспечение функций органов местного самоуправления города Ставрополя</v>
      </c>
      <c r="M497" s="5" t="s">
        <v>1116</v>
      </c>
      <c r="N497" s="252" t="b">
        <f t="shared" si="19"/>
        <v>1</v>
      </c>
      <c r="O497" s="7"/>
    </row>
    <row r="498" spans="1:15" ht="37.5">
      <c r="A498" s="28">
        <v>78</v>
      </c>
      <c r="B498" s="28" t="s">
        <v>15</v>
      </c>
      <c r="C498" s="30" t="s">
        <v>12</v>
      </c>
      <c r="D498" s="59">
        <v>10020</v>
      </c>
      <c r="E498" s="270" t="s">
        <v>945</v>
      </c>
      <c r="F498" s="28">
        <v>78</v>
      </c>
      <c r="G498" s="28" t="s">
        <v>15</v>
      </c>
      <c r="H498" s="30" t="s">
        <v>12</v>
      </c>
      <c r="I498" s="59">
        <v>10020</v>
      </c>
      <c r="J498" s="270" t="s">
        <v>945</v>
      </c>
      <c r="K498" s="5" t="str">
        <f t="shared" si="20"/>
        <v>78 1 00 10020</v>
      </c>
      <c r="L498" s="252" t="str">
        <f>VLOOKUP(M498,'ЦСР 2017'!$A$5:$B$485,2,0)</f>
        <v>Расходы на выплаты по оплате труда работников органов местного самоуправления города Ставрополя</v>
      </c>
      <c r="M498" s="5" t="s">
        <v>1118</v>
      </c>
      <c r="N498" s="252" t="b">
        <f t="shared" si="19"/>
        <v>1</v>
      </c>
      <c r="O498" s="7"/>
    </row>
    <row r="499" spans="1:15">
      <c r="A499" s="28">
        <v>78</v>
      </c>
      <c r="B499" s="28" t="s">
        <v>15</v>
      </c>
      <c r="C499" s="30" t="s">
        <v>12</v>
      </c>
      <c r="D499" s="59">
        <v>20050</v>
      </c>
      <c r="E499" s="270" t="s">
        <v>666</v>
      </c>
      <c r="F499" s="28"/>
      <c r="G499" s="28"/>
      <c r="H499" s="30"/>
      <c r="I499" s="59"/>
      <c r="J499" s="29" t="s">
        <v>1837</v>
      </c>
      <c r="K499" s="5" t="str">
        <f t="shared" si="20"/>
        <v xml:space="preserve">   </v>
      </c>
      <c r="L499" s="252" t="e">
        <f>VLOOKUP(M499,'ЦСР 2017'!$A$5:$B$485,2,0)</f>
        <v>#N/A</v>
      </c>
      <c r="M499" s="5" t="s">
        <v>1883</v>
      </c>
      <c r="N499" s="252" t="e">
        <f t="shared" si="19"/>
        <v>#N/A</v>
      </c>
      <c r="O499" s="7"/>
    </row>
    <row r="500" spans="1:15" ht="45">
      <c r="A500" s="23">
        <v>80</v>
      </c>
      <c r="B500" s="23">
        <v>0</v>
      </c>
      <c r="C500" s="9" t="s">
        <v>12</v>
      </c>
      <c r="D500" s="9" t="s">
        <v>13</v>
      </c>
      <c r="E500" s="136" t="s">
        <v>1123</v>
      </c>
      <c r="F500" s="23">
        <v>80</v>
      </c>
      <c r="G500" s="23">
        <v>0</v>
      </c>
      <c r="H500" s="9" t="s">
        <v>12</v>
      </c>
      <c r="I500" s="9" t="s">
        <v>13</v>
      </c>
      <c r="J500" s="136" t="s">
        <v>1123</v>
      </c>
      <c r="K500" s="5" t="str">
        <f t="shared" si="20"/>
        <v>80 0 00 00000</v>
      </c>
      <c r="L500" s="252" t="str">
        <f>VLOOKUP(M500,'ЦСР 2017'!$A$5:$B$485,2,0)</f>
        <v>Обеспечение деятельности администрации Ленинского района города Ставрополя</v>
      </c>
      <c r="M500" s="5" t="s">
        <v>1124</v>
      </c>
      <c r="N500" s="252" t="b">
        <f t="shared" si="19"/>
        <v>1</v>
      </c>
      <c r="O500" s="7"/>
    </row>
    <row r="501" spans="1:15" ht="37.5">
      <c r="A501" s="24">
        <v>80</v>
      </c>
      <c r="B501" s="24" t="s">
        <v>15</v>
      </c>
      <c r="C501" s="25" t="s">
        <v>12</v>
      </c>
      <c r="D501" s="25" t="s">
        <v>13</v>
      </c>
      <c r="E501" s="223" t="s">
        <v>1126</v>
      </c>
      <c r="F501" s="24">
        <v>80</v>
      </c>
      <c r="G501" s="24" t="s">
        <v>15</v>
      </c>
      <c r="H501" s="25" t="s">
        <v>12</v>
      </c>
      <c r="I501" s="25" t="s">
        <v>13</v>
      </c>
      <c r="J501" s="223" t="s">
        <v>1126</v>
      </c>
      <c r="K501" s="5" t="str">
        <f t="shared" si="20"/>
        <v>80 1 00 00000</v>
      </c>
      <c r="L501" s="252" t="str">
        <f>VLOOKUP(M501,'ЦСР 2017'!$A$5:$B$485,2,0)</f>
        <v>Непрограммные расходы в рамках обеспечения деятельности администрации Ленинского района города Ставрополя</v>
      </c>
      <c r="M501" s="5" t="s">
        <v>1127</v>
      </c>
      <c r="N501" s="252" t="b">
        <f t="shared" si="19"/>
        <v>1</v>
      </c>
      <c r="O501" s="7"/>
    </row>
    <row r="502" spans="1:15" ht="37.5">
      <c r="A502" s="28">
        <v>80</v>
      </c>
      <c r="B502" s="28" t="s">
        <v>15</v>
      </c>
      <c r="C502" s="30" t="s">
        <v>12</v>
      </c>
      <c r="D502" s="59">
        <v>10010</v>
      </c>
      <c r="E502" s="270" t="s">
        <v>942</v>
      </c>
      <c r="F502" s="28">
        <v>80</v>
      </c>
      <c r="G502" s="28" t="s">
        <v>15</v>
      </c>
      <c r="H502" s="30" t="s">
        <v>12</v>
      </c>
      <c r="I502" s="59">
        <v>10010</v>
      </c>
      <c r="J502" s="270" t="s">
        <v>942</v>
      </c>
      <c r="K502" s="5" t="str">
        <f t="shared" si="20"/>
        <v>80 1 00 10010</v>
      </c>
      <c r="L502" s="252" t="str">
        <f>VLOOKUP(M502,'ЦСР 2017'!$A$5:$B$485,2,0)</f>
        <v>Расходы на обеспечение функций органов местного самоуправления города Ставрополя</v>
      </c>
      <c r="M502" s="5" t="s">
        <v>1129</v>
      </c>
      <c r="N502" s="252" t="b">
        <f t="shared" si="19"/>
        <v>1</v>
      </c>
      <c r="O502" s="7"/>
    </row>
    <row r="503" spans="1:15" ht="37.5">
      <c r="A503" s="28">
        <v>80</v>
      </c>
      <c r="B503" s="28" t="s">
        <v>15</v>
      </c>
      <c r="C503" s="30" t="s">
        <v>12</v>
      </c>
      <c r="D503" s="59">
        <v>10020</v>
      </c>
      <c r="E503" s="270" t="s">
        <v>945</v>
      </c>
      <c r="F503" s="28">
        <v>80</v>
      </c>
      <c r="G503" s="28" t="s">
        <v>15</v>
      </c>
      <c r="H503" s="30" t="s">
        <v>12</v>
      </c>
      <c r="I503" s="59">
        <v>10020</v>
      </c>
      <c r="J503" s="270" t="s">
        <v>945</v>
      </c>
      <c r="K503" s="5" t="str">
        <f t="shared" si="20"/>
        <v>80 1 00 10020</v>
      </c>
      <c r="L503" s="252" t="str">
        <f>VLOOKUP(M503,'ЦСР 2017'!$A$5:$B$485,2,0)</f>
        <v>Расходы на выплаты по оплате труда работников органов местного самоуправления города Ставрополя</v>
      </c>
      <c r="M503" s="5" t="s">
        <v>1131</v>
      </c>
      <c r="N503" s="252" t="b">
        <f t="shared" si="19"/>
        <v>1</v>
      </c>
      <c r="O503" s="7"/>
    </row>
    <row r="504" spans="1:15">
      <c r="A504" s="28">
        <v>80</v>
      </c>
      <c r="B504" s="28" t="s">
        <v>15</v>
      </c>
      <c r="C504" s="30" t="s">
        <v>12</v>
      </c>
      <c r="D504" s="59">
        <v>20050</v>
      </c>
      <c r="E504" s="270" t="s">
        <v>666</v>
      </c>
      <c r="F504" s="84"/>
      <c r="G504" s="84"/>
      <c r="H504" s="301"/>
      <c r="I504" s="305"/>
      <c r="J504" s="29" t="s">
        <v>1837</v>
      </c>
      <c r="K504" s="5" t="str">
        <f t="shared" si="20"/>
        <v xml:space="preserve">   </v>
      </c>
      <c r="L504" s="252" t="e">
        <f>VLOOKUP(M504,'ЦСР 2017'!$A$5:$B$485,2,0)</f>
        <v>#N/A</v>
      </c>
      <c r="M504" s="5" t="s">
        <v>1883</v>
      </c>
      <c r="N504" s="252" t="e">
        <f t="shared" si="19"/>
        <v>#N/A</v>
      </c>
      <c r="O504" s="7"/>
    </row>
    <row r="505" spans="1:15" ht="56.25">
      <c r="A505" s="28">
        <v>80</v>
      </c>
      <c r="B505" s="28" t="s">
        <v>15</v>
      </c>
      <c r="C505" s="30" t="s">
        <v>12</v>
      </c>
      <c r="D505" s="59">
        <v>76200</v>
      </c>
      <c r="E505" s="270" t="s">
        <v>1482</v>
      </c>
      <c r="F505" s="28">
        <v>80</v>
      </c>
      <c r="G505" s="28" t="s">
        <v>15</v>
      </c>
      <c r="H505" s="30" t="s">
        <v>12</v>
      </c>
      <c r="I505" s="59">
        <v>76200</v>
      </c>
      <c r="J505" s="270" t="s">
        <v>1482</v>
      </c>
      <c r="K505" s="5" t="str">
        <f t="shared" si="20"/>
        <v>80 1 00 76200</v>
      </c>
      <c r="L505" s="252" t="str">
        <f>VLOOKUP(M505,'ЦСР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05" s="5" t="s">
        <v>1133</v>
      </c>
      <c r="N505" s="252" t="b">
        <f t="shared" si="19"/>
        <v>1</v>
      </c>
      <c r="O505" s="7"/>
    </row>
    <row r="506" spans="1:15" s="49" customFormat="1" ht="56.25">
      <c r="A506" s="28">
        <v>80</v>
      </c>
      <c r="B506" s="28" t="s">
        <v>15</v>
      </c>
      <c r="C506" s="30" t="s">
        <v>12</v>
      </c>
      <c r="D506" s="59">
        <v>76360</v>
      </c>
      <c r="E506" s="270" t="s">
        <v>1493</v>
      </c>
      <c r="F506" s="28">
        <v>80</v>
      </c>
      <c r="G506" s="28" t="s">
        <v>15</v>
      </c>
      <c r="H506" s="30" t="s">
        <v>12</v>
      </c>
      <c r="I506" s="59">
        <v>76360</v>
      </c>
      <c r="J506" s="270" t="s">
        <v>1804</v>
      </c>
      <c r="K506" s="5" t="str">
        <f t="shared" si="20"/>
        <v>80 1 00 76360</v>
      </c>
      <c r="L506" s="252" t="str">
        <f>VLOOKUP(M506,'ЦСР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06" s="5" t="s">
        <v>1135</v>
      </c>
      <c r="N506" s="252" t="b">
        <f t="shared" si="19"/>
        <v>1</v>
      </c>
      <c r="O506" s="7"/>
    </row>
    <row r="507" spans="1:15" s="49" customFormat="1" ht="45">
      <c r="A507" s="23">
        <v>81</v>
      </c>
      <c r="B507" s="23">
        <v>0</v>
      </c>
      <c r="C507" s="9" t="s">
        <v>12</v>
      </c>
      <c r="D507" s="9" t="s">
        <v>13</v>
      </c>
      <c r="E507" s="136" t="s">
        <v>1142</v>
      </c>
      <c r="F507" s="23">
        <v>81</v>
      </c>
      <c r="G507" s="23">
        <v>0</v>
      </c>
      <c r="H507" s="9" t="s">
        <v>12</v>
      </c>
      <c r="I507" s="9" t="s">
        <v>13</v>
      </c>
      <c r="J507" s="136" t="s">
        <v>1142</v>
      </c>
      <c r="K507" s="5" t="str">
        <f t="shared" si="20"/>
        <v>81 0 00 00000</v>
      </c>
      <c r="L507" s="252" t="str">
        <f>VLOOKUP(M507,'ЦСР 2017'!$A$5:$B$485,2,0)</f>
        <v>Обеспечение деятельности администрации Октябрьского района города Ставрополя</v>
      </c>
      <c r="M507" s="5" t="s">
        <v>1143</v>
      </c>
      <c r="N507" s="252" t="b">
        <f t="shared" si="19"/>
        <v>1</v>
      </c>
      <c r="O507" s="7"/>
    </row>
    <row r="508" spans="1:15" s="49" customFormat="1" ht="37.5">
      <c r="A508" s="24">
        <v>81</v>
      </c>
      <c r="B508" s="24" t="s">
        <v>15</v>
      </c>
      <c r="C508" s="25" t="s">
        <v>12</v>
      </c>
      <c r="D508" s="25" t="s">
        <v>13</v>
      </c>
      <c r="E508" s="223" t="s">
        <v>1145</v>
      </c>
      <c r="F508" s="24">
        <v>81</v>
      </c>
      <c r="G508" s="24" t="s">
        <v>15</v>
      </c>
      <c r="H508" s="25" t="s">
        <v>12</v>
      </c>
      <c r="I508" s="25" t="s">
        <v>13</v>
      </c>
      <c r="J508" s="223" t="s">
        <v>1145</v>
      </c>
      <c r="K508" s="5" t="str">
        <f t="shared" si="20"/>
        <v>81 1 00 00000</v>
      </c>
      <c r="L508" s="252" t="str">
        <f>VLOOKUP(M508,'ЦСР 2017'!$A$5:$B$485,2,0)</f>
        <v>Непрограммные расходы в рамках обеспечения деятельности администрации Октябрьского района города Ставрополя</v>
      </c>
      <c r="M508" s="5" t="s">
        <v>1146</v>
      </c>
      <c r="N508" s="252" t="b">
        <f t="shared" si="19"/>
        <v>1</v>
      </c>
      <c r="O508" s="7"/>
    </row>
    <row r="509" spans="1:15" s="49" customFormat="1" ht="37.5">
      <c r="A509" s="28">
        <v>81</v>
      </c>
      <c r="B509" s="28" t="s">
        <v>15</v>
      </c>
      <c r="C509" s="30" t="s">
        <v>12</v>
      </c>
      <c r="D509" s="59">
        <v>10010</v>
      </c>
      <c r="E509" s="270" t="s">
        <v>942</v>
      </c>
      <c r="F509" s="28">
        <v>81</v>
      </c>
      <c r="G509" s="28" t="s">
        <v>15</v>
      </c>
      <c r="H509" s="30" t="s">
        <v>12</v>
      </c>
      <c r="I509" s="59">
        <v>10010</v>
      </c>
      <c r="J509" s="270" t="s">
        <v>942</v>
      </c>
      <c r="K509" s="5" t="str">
        <f t="shared" si="20"/>
        <v>81 1 00 10010</v>
      </c>
      <c r="L509" s="252" t="str">
        <f>VLOOKUP(M509,'ЦСР 2017'!$A$5:$B$485,2,0)</f>
        <v>Расходы на обеспечение функций органов местного самоуправления города Ставрополя</v>
      </c>
      <c r="M509" s="5" t="s">
        <v>1148</v>
      </c>
      <c r="N509" s="252" t="b">
        <f t="shared" si="19"/>
        <v>1</v>
      </c>
      <c r="O509" s="7"/>
    </row>
    <row r="510" spans="1:15" s="49" customFormat="1" ht="37.5">
      <c r="A510" s="28">
        <v>81</v>
      </c>
      <c r="B510" s="28" t="s">
        <v>15</v>
      </c>
      <c r="C510" s="30" t="s">
        <v>12</v>
      </c>
      <c r="D510" s="59">
        <v>10020</v>
      </c>
      <c r="E510" s="270" t="s">
        <v>945</v>
      </c>
      <c r="F510" s="28">
        <v>81</v>
      </c>
      <c r="G510" s="28" t="s">
        <v>15</v>
      </c>
      <c r="H510" s="30" t="s">
        <v>12</v>
      </c>
      <c r="I510" s="59">
        <v>10020</v>
      </c>
      <c r="J510" s="270" t="s">
        <v>945</v>
      </c>
      <c r="K510" s="5" t="str">
        <f t="shared" si="20"/>
        <v>81 1 00 10020</v>
      </c>
      <c r="L510" s="252" t="str">
        <f>VLOOKUP(M510,'ЦСР 2017'!$A$5:$B$485,2,0)</f>
        <v>Расходы на выплаты по оплате труда работников органов местного самоуправления города Ставрополя</v>
      </c>
      <c r="M510" s="5" t="s">
        <v>1150</v>
      </c>
      <c r="N510" s="252" t="b">
        <f t="shared" si="19"/>
        <v>1</v>
      </c>
      <c r="O510" s="7"/>
    </row>
    <row r="511" spans="1:15" s="49" customFormat="1">
      <c r="A511" s="28">
        <v>81</v>
      </c>
      <c r="B511" s="28" t="s">
        <v>15</v>
      </c>
      <c r="C511" s="30" t="s">
        <v>12</v>
      </c>
      <c r="D511" s="59">
        <v>20050</v>
      </c>
      <c r="E511" s="270" t="s">
        <v>666</v>
      </c>
      <c r="F511" s="84"/>
      <c r="G511" s="84"/>
      <c r="H511" s="301"/>
      <c r="I511" s="305"/>
      <c r="J511" s="29" t="s">
        <v>1837</v>
      </c>
      <c r="K511" s="5" t="str">
        <f t="shared" si="20"/>
        <v xml:space="preserve">   </v>
      </c>
      <c r="L511" s="252" t="e">
        <f>VLOOKUP(M511,'ЦСР 2017'!$A$5:$B$485,2,0)</f>
        <v>#N/A</v>
      </c>
      <c r="M511" s="5" t="s">
        <v>1883</v>
      </c>
      <c r="N511" s="252" t="e">
        <f t="shared" si="19"/>
        <v>#N/A</v>
      </c>
      <c r="O511" s="7"/>
    </row>
    <row r="512" spans="1:15" s="49" customFormat="1" ht="56.25">
      <c r="A512" s="28">
        <v>81</v>
      </c>
      <c r="B512" s="28" t="s">
        <v>15</v>
      </c>
      <c r="C512" s="30" t="s">
        <v>12</v>
      </c>
      <c r="D512" s="59">
        <v>76200</v>
      </c>
      <c r="E512" s="270" t="s">
        <v>1482</v>
      </c>
      <c r="F512" s="28">
        <v>81</v>
      </c>
      <c r="G512" s="28" t="s">
        <v>15</v>
      </c>
      <c r="H512" s="30" t="s">
        <v>12</v>
      </c>
      <c r="I512" s="59">
        <v>76200</v>
      </c>
      <c r="J512" s="270" t="s">
        <v>1482</v>
      </c>
      <c r="K512" s="5" t="str">
        <f t="shared" si="20"/>
        <v>81 1 00 76200</v>
      </c>
      <c r="L512" s="252" t="str">
        <f>VLOOKUP(M512,'ЦСР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12" s="5" t="s">
        <v>1152</v>
      </c>
      <c r="N512" s="252" t="b">
        <f t="shared" si="19"/>
        <v>1</v>
      </c>
      <c r="O512" s="7"/>
    </row>
    <row r="513" spans="1:15" s="49" customFormat="1" ht="56.25">
      <c r="A513" s="28">
        <v>81</v>
      </c>
      <c r="B513" s="28" t="s">
        <v>15</v>
      </c>
      <c r="C513" s="30" t="s">
        <v>12</v>
      </c>
      <c r="D513" s="59">
        <v>76360</v>
      </c>
      <c r="E513" s="270" t="s">
        <v>1493</v>
      </c>
      <c r="F513" s="28">
        <v>81</v>
      </c>
      <c r="G513" s="28" t="s">
        <v>15</v>
      </c>
      <c r="H513" s="30" t="s">
        <v>12</v>
      </c>
      <c r="I513" s="59">
        <v>76360</v>
      </c>
      <c r="J513" s="270" t="s">
        <v>1804</v>
      </c>
      <c r="K513" s="5" t="str">
        <f t="shared" si="20"/>
        <v>81 1 00 76360</v>
      </c>
      <c r="L513" s="252" t="str">
        <f>VLOOKUP(M513,'ЦСР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13" s="5" t="s">
        <v>1154</v>
      </c>
      <c r="N513" s="252" t="b">
        <f t="shared" si="19"/>
        <v>1</v>
      </c>
      <c r="O513" s="7"/>
    </row>
    <row r="514" spans="1:15" s="49" customFormat="1" ht="37.5">
      <c r="A514" s="28">
        <v>81</v>
      </c>
      <c r="B514" s="28" t="s">
        <v>15</v>
      </c>
      <c r="C514" s="30" t="s">
        <v>12</v>
      </c>
      <c r="D514" s="59">
        <v>77250</v>
      </c>
      <c r="E514" s="190" t="s">
        <v>1232</v>
      </c>
      <c r="F514" s="84"/>
      <c r="G514" s="84"/>
      <c r="H514" s="301"/>
      <c r="I514" s="305"/>
      <c r="J514" s="29" t="s">
        <v>1837</v>
      </c>
      <c r="K514" s="5" t="str">
        <f t="shared" si="20"/>
        <v xml:space="preserve">   </v>
      </c>
      <c r="L514" s="252" t="e">
        <f>VLOOKUP(M514,'ЦСР 2017'!$A$5:$B$485,2,0)</f>
        <v>#N/A</v>
      </c>
      <c r="M514" s="5" t="s">
        <v>1883</v>
      </c>
      <c r="N514" s="252" t="e">
        <f t="shared" si="19"/>
        <v>#N/A</v>
      </c>
      <c r="O514" s="7"/>
    </row>
    <row r="515" spans="1:15" s="49" customFormat="1" ht="45">
      <c r="A515" s="23">
        <v>82</v>
      </c>
      <c r="B515" s="23">
        <v>0</v>
      </c>
      <c r="C515" s="9" t="s">
        <v>12</v>
      </c>
      <c r="D515" s="9" t="s">
        <v>13</v>
      </c>
      <c r="E515" s="136" t="s">
        <v>1156</v>
      </c>
      <c r="F515" s="23">
        <v>82</v>
      </c>
      <c r="G515" s="23">
        <v>0</v>
      </c>
      <c r="H515" s="9" t="s">
        <v>12</v>
      </c>
      <c r="I515" s="9" t="s">
        <v>13</v>
      </c>
      <c r="J515" s="136" t="s">
        <v>1156</v>
      </c>
      <c r="K515" s="5" t="str">
        <f t="shared" si="20"/>
        <v>82 0 00 00000</v>
      </c>
      <c r="L515" s="252" t="str">
        <f>VLOOKUP(M515,'ЦСР 2017'!$A$5:$B$485,2,0)</f>
        <v>Обеспечение деятельности администрации Промышленного района города Ставрополя</v>
      </c>
      <c r="M515" s="5" t="s">
        <v>1157</v>
      </c>
      <c r="N515" s="252" t="b">
        <f t="shared" si="19"/>
        <v>1</v>
      </c>
      <c r="O515" s="7"/>
    </row>
    <row r="516" spans="1:15" s="49" customFormat="1" ht="37.5">
      <c r="A516" s="24">
        <v>82</v>
      </c>
      <c r="B516" s="24" t="s">
        <v>15</v>
      </c>
      <c r="C516" s="25" t="s">
        <v>12</v>
      </c>
      <c r="D516" s="25" t="s">
        <v>13</v>
      </c>
      <c r="E516" s="223" t="s">
        <v>1159</v>
      </c>
      <c r="F516" s="24">
        <v>82</v>
      </c>
      <c r="G516" s="24" t="s">
        <v>15</v>
      </c>
      <c r="H516" s="25" t="s">
        <v>12</v>
      </c>
      <c r="I516" s="25" t="s">
        <v>13</v>
      </c>
      <c r="J516" s="223" t="s">
        <v>1159</v>
      </c>
      <c r="K516" s="5" t="str">
        <f t="shared" si="20"/>
        <v>82 1 00 00000</v>
      </c>
      <c r="L516" s="252" t="str">
        <f>VLOOKUP(M516,'ЦСР 2017'!$A$5:$B$485,2,0)</f>
        <v>Непрограммные расходы в рамках обеспечения деятельности администрации Промышленного района города Ставрополя</v>
      </c>
      <c r="M516" s="5" t="s">
        <v>1160</v>
      </c>
      <c r="N516" s="252" t="b">
        <f t="shared" si="19"/>
        <v>1</v>
      </c>
      <c r="O516" s="7"/>
    </row>
    <row r="517" spans="1:15" ht="37.5">
      <c r="A517" s="28">
        <v>82</v>
      </c>
      <c r="B517" s="28" t="s">
        <v>15</v>
      </c>
      <c r="C517" s="30" t="s">
        <v>12</v>
      </c>
      <c r="D517" s="59">
        <v>10010</v>
      </c>
      <c r="E517" s="270" t="s">
        <v>942</v>
      </c>
      <c r="F517" s="28">
        <v>82</v>
      </c>
      <c r="G517" s="28" t="s">
        <v>15</v>
      </c>
      <c r="H517" s="30" t="s">
        <v>12</v>
      </c>
      <c r="I517" s="59">
        <v>10010</v>
      </c>
      <c r="J517" s="270" t="s">
        <v>942</v>
      </c>
      <c r="K517" s="5" t="str">
        <f t="shared" si="20"/>
        <v>82 1 00 10010</v>
      </c>
      <c r="L517" s="252" t="str">
        <f>VLOOKUP(M517,'ЦСР 2017'!$A$5:$B$485,2,0)</f>
        <v>Расходы на обеспечение функций органов местного самоуправления города Ставрополя</v>
      </c>
      <c r="M517" s="5" t="s">
        <v>1162</v>
      </c>
      <c r="N517" s="252" t="b">
        <f t="shared" si="19"/>
        <v>1</v>
      </c>
      <c r="O517" s="7"/>
    </row>
    <row r="518" spans="1:15" ht="37.5">
      <c r="A518" s="28">
        <v>82</v>
      </c>
      <c r="B518" s="28" t="s">
        <v>15</v>
      </c>
      <c r="C518" s="30" t="s">
        <v>12</v>
      </c>
      <c r="D518" s="59">
        <v>10020</v>
      </c>
      <c r="E518" s="270" t="s">
        <v>945</v>
      </c>
      <c r="F518" s="28">
        <v>82</v>
      </c>
      <c r="G518" s="28" t="s">
        <v>15</v>
      </c>
      <c r="H518" s="30" t="s">
        <v>12</v>
      </c>
      <c r="I518" s="59">
        <v>10020</v>
      </c>
      <c r="J518" s="270" t="s">
        <v>945</v>
      </c>
      <c r="K518" s="5" t="str">
        <f t="shared" si="20"/>
        <v>82 1 00 10020</v>
      </c>
      <c r="L518" s="252" t="str">
        <f>VLOOKUP(M518,'ЦСР 2017'!$A$5:$B$485,2,0)</f>
        <v>Расходы на выплаты по оплате труда работников органов местного самоуправления города Ставрополя</v>
      </c>
      <c r="M518" s="5" t="s">
        <v>1164</v>
      </c>
      <c r="N518" s="252" t="b">
        <f t="shared" si="19"/>
        <v>1</v>
      </c>
      <c r="O518" s="7"/>
    </row>
    <row r="519" spans="1:15">
      <c r="A519" s="28">
        <v>82</v>
      </c>
      <c r="B519" s="28" t="s">
        <v>15</v>
      </c>
      <c r="C519" s="30" t="s">
        <v>12</v>
      </c>
      <c r="D519" s="59">
        <v>20050</v>
      </c>
      <c r="E519" s="270" t="s">
        <v>666</v>
      </c>
      <c r="F519" s="28">
        <v>82</v>
      </c>
      <c r="G519" s="28" t="s">
        <v>15</v>
      </c>
      <c r="H519" s="30" t="s">
        <v>12</v>
      </c>
      <c r="I519" s="59">
        <v>20050</v>
      </c>
      <c r="J519" s="270" t="s">
        <v>666</v>
      </c>
      <c r="K519" s="5" t="str">
        <f t="shared" si="20"/>
        <v>82 1 00 20050</v>
      </c>
      <c r="L519" s="252" t="str">
        <f>VLOOKUP(M519,'ЦСР 2017'!$A$5:$B$485,2,0)</f>
        <v>Расходы на выплаты на основании исполнительных листов судебных органов</v>
      </c>
      <c r="M519" s="5" t="s">
        <v>1497</v>
      </c>
      <c r="N519" s="252" t="b">
        <f t="shared" si="19"/>
        <v>1</v>
      </c>
      <c r="O519" s="7"/>
    </row>
    <row r="520" spans="1:15" ht="56.25">
      <c r="A520" s="28">
        <v>82</v>
      </c>
      <c r="B520" s="28" t="s">
        <v>15</v>
      </c>
      <c r="C520" s="30" t="s">
        <v>12</v>
      </c>
      <c r="D520" s="59">
        <v>76200</v>
      </c>
      <c r="E520" s="270" t="s">
        <v>1482</v>
      </c>
      <c r="F520" s="28">
        <v>82</v>
      </c>
      <c r="G520" s="28" t="s">
        <v>15</v>
      </c>
      <c r="H520" s="30" t="s">
        <v>12</v>
      </c>
      <c r="I520" s="59">
        <v>76200</v>
      </c>
      <c r="J520" s="270" t="s">
        <v>1482</v>
      </c>
      <c r="K520" s="5" t="str">
        <f t="shared" si="20"/>
        <v>82 1 00 76200</v>
      </c>
      <c r="L520" s="252" t="str">
        <f>VLOOKUP(M520,'ЦСР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20" s="5" t="s">
        <v>1166</v>
      </c>
      <c r="N520" s="252" t="b">
        <f t="shared" ref="N520:N583" si="21">J520=L520</f>
        <v>1</v>
      </c>
      <c r="O520" s="7"/>
    </row>
    <row r="521" spans="1:15" s="4" customFormat="1" ht="56.25">
      <c r="A521" s="28">
        <v>82</v>
      </c>
      <c r="B521" s="28" t="s">
        <v>15</v>
      </c>
      <c r="C521" s="30" t="s">
        <v>12</v>
      </c>
      <c r="D521" s="59">
        <v>76360</v>
      </c>
      <c r="E521" s="270" t="s">
        <v>1493</v>
      </c>
      <c r="F521" s="28">
        <v>82</v>
      </c>
      <c r="G521" s="28" t="s">
        <v>15</v>
      </c>
      <c r="H521" s="30" t="s">
        <v>12</v>
      </c>
      <c r="I521" s="59">
        <v>76360</v>
      </c>
      <c r="J521" s="270" t="s">
        <v>1804</v>
      </c>
      <c r="K521" s="5" t="str">
        <f t="shared" ref="K521:K584" si="22">CONCATENATE(F521," ",G521," ",H521," ",I521)</f>
        <v>82 1 00 76360</v>
      </c>
      <c r="L521" s="252" t="str">
        <f>VLOOKUP(M521,'ЦСР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21" s="5" t="s">
        <v>1168</v>
      </c>
      <c r="N521" s="252" t="b">
        <f t="shared" si="21"/>
        <v>1</v>
      </c>
      <c r="O521" s="7"/>
    </row>
    <row r="522" spans="1:15" s="4" customFormat="1" ht="45">
      <c r="A522" s="23">
        <v>83</v>
      </c>
      <c r="B522" s="23">
        <v>0</v>
      </c>
      <c r="C522" s="9" t="s">
        <v>12</v>
      </c>
      <c r="D522" s="9" t="s">
        <v>13</v>
      </c>
      <c r="E522" s="136" t="s">
        <v>1175</v>
      </c>
      <c r="F522" s="23">
        <v>83</v>
      </c>
      <c r="G522" s="23">
        <v>0</v>
      </c>
      <c r="H522" s="9" t="s">
        <v>12</v>
      </c>
      <c r="I522" s="9" t="s">
        <v>13</v>
      </c>
      <c r="J522" s="136" t="s">
        <v>1175</v>
      </c>
      <c r="K522" s="5" t="str">
        <f t="shared" si="22"/>
        <v>83 0 00 00000</v>
      </c>
      <c r="L522" s="252" t="str">
        <f>VLOOKUP(M522,'ЦСР 2017'!$A$5:$B$485,2,0)</f>
        <v>Обеспечение деятельности комитета городского хозяйства администрации города Ставрополя</v>
      </c>
      <c r="M522" s="5" t="s">
        <v>1176</v>
      </c>
      <c r="N522" s="252" t="b">
        <f t="shared" si="21"/>
        <v>1</v>
      </c>
      <c r="O522" s="7"/>
    </row>
    <row r="523" spans="1:15" s="4" customFormat="1" ht="37.5">
      <c r="A523" s="24">
        <v>83</v>
      </c>
      <c r="B523" s="24" t="s">
        <v>15</v>
      </c>
      <c r="C523" s="25" t="s">
        <v>12</v>
      </c>
      <c r="D523" s="25" t="s">
        <v>13</v>
      </c>
      <c r="E523" s="223" t="s">
        <v>1178</v>
      </c>
      <c r="F523" s="24">
        <v>83</v>
      </c>
      <c r="G523" s="24" t="s">
        <v>15</v>
      </c>
      <c r="H523" s="25" t="s">
        <v>12</v>
      </c>
      <c r="I523" s="25" t="s">
        <v>13</v>
      </c>
      <c r="J523" s="223" t="s">
        <v>1178</v>
      </c>
      <c r="K523" s="5" t="str">
        <f t="shared" si="22"/>
        <v>83 1 00 00000</v>
      </c>
      <c r="L523" s="252" t="str">
        <f>VLOOKUP(M523,'ЦСР 2017'!$A$5:$B$485,2,0)</f>
        <v>Непрограммные расходы в рамках обеспечения деятельности комитета городского хозяйства администрации города Ставрополя</v>
      </c>
      <c r="M523" s="5" t="s">
        <v>1179</v>
      </c>
      <c r="N523" s="252" t="b">
        <f t="shared" si="21"/>
        <v>1</v>
      </c>
      <c r="O523" s="7"/>
    </row>
    <row r="524" spans="1:15" s="4" customFormat="1" ht="37.15" customHeight="1">
      <c r="A524" s="28">
        <v>83</v>
      </c>
      <c r="B524" s="28" t="s">
        <v>15</v>
      </c>
      <c r="C524" s="30" t="s">
        <v>12</v>
      </c>
      <c r="D524" s="59">
        <v>10010</v>
      </c>
      <c r="E524" s="270" t="s">
        <v>942</v>
      </c>
      <c r="F524" s="28">
        <v>83</v>
      </c>
      <c r="G524" s="28" t="s">
        <v>15</v>
      </c>
      <c r="H524" s="30" t="s">
        <v>12</v>
      </c>
      <c r="I524" s="59">
        <v>10010</v>
      </c>
      <c r="J524" s="270" t="s">
        <v>942</v>
      </c>
      <c r="K524" s="5" t="str">
        <f t="shared" si="22"/>
        <v>83 1 00 10010</v>
      </c>
      <c r="L524" s="252" t="str">
        <f>VLOOKUP(M524,'ЦСР 2017'!$A$5:$B$485,2,0)</f>
        <v>Расходы на обеспечение функций органов местного самоуправления города Ставрополя</v>
      </c>
      <c r="M524" s="5" t="s">
        <v>1181</v>
      </c>
      <c r="N524" s="252" t="b">
        <f t="shared" si="21"/>
        <v>1</v>
      </c>
      <c r="O524" s="7"/>
    </row>
    <row r="525" spans="1:15" s="4" customFormat="1" ht="37.5">
      <c r="A525" s="28">
        <v>83</v>
      </c>
      <c r="B525" s="28" t="s">
        <v>15</v>
      </c>
      <c r="C525" s="30" t="s">
        <v>12</v>
      </c>
      <c r="D525" s="59">
        <v>10020</v>
      </c>
      <c r="E525" s="270" t="s">
        <v>945</v>
      </c>
      <c r="F525" s="28">
        <v>83</v>
      </c>
      <c r="G525" s="28" t="s">
        <v>15</v>
      </c>
      <c r="H525" s="30" t="s">
        <v>12</v>
      </c>
      <c r="I525" s="59">
        <v>10020</v>
      </c>
      <c r="J525" s="270" t="s">
        <v>945</v>
      </c>
      <c r="K525" s="5" t="str">
        <f t="shared" si="22"/>
        <v>83 1 00 10020</v>
      </c>
      <c r="L525" s="252" t="str">
        <f>VLOOKUP(M525,'ЦСР 2017'!$A$5:$B$485,2,0)</f>
        <v>Расходы на выплаты по оплате труда работников органов местного самоуправления города Ставрополя</v>
      </c>
      <c r="M525" s="5" t="s">
        <v>1183</v>
      </c>
      <c r="N525" s="252" t="b">
        <f t="shared" si="21"/>
        <v>1</v>
      </c>
      <c r="O525" s="7"/>
    </row>
    <row r="526" spans="1:15" s="4" customFormat="1">
      <c r="A526" s="28" t="s">
        <v>1184</v>
      </c>
      <c r="B526" s="28" t="s">
        <v>15</v>
      </c>
      <c r="C526" s="30" t="s">
        <v>12</v>
      </c>
      <c r="D526" s="59">
        <v>20050</v>
      </c>
      <c r="E526" s="270" t="s">
        <v>666</v>
      </c>
      <c r="F526" s="28" t="s">
        <v>1184</v>
      </c>
      <c r="G526" s="28" t="s">
        <v>15</v>
      </c>
      <c r="H526" s="30" t="s">
        <v>12</v>
      </c>
      <c r="I526" s="59">
        <v>20050</v>
      </c>
      <c r="J526" s="270" t="s">
        <v>666</v>
      </c>
      <c r="K526" s="5" t="str">
        <f t="shared" si="22"/>
        <v>83 1 00 20050</v>
      </c>
      <c r="L526" s="252" t="str">
        <f>VLOOKUP(M526,'ЦСР 2017'!$A$5:$B$485,2,0)</f>
        <v>Расходы на выплаты на основании исполнительных листов судебных органов</v>
      </c>
      <c r="M526" s="5" t="s">
        <v>1187</v>
      </c>
      <c r="N526" s="252" t="b">
        <f t="shared" si="21"/>
        <v>1</v>
      </c>
      <c r="O526" s="7"/>
    </row>
    <row r="527" spans="1:15" s="4" customFormat="1">
      <c r="A527" s="28" t="s">
        <v>1184</v>
      </c>
      <c r="B527" s="28" t="s">
        <v>15</v>
      </c>
      <c r="C527" s="30" t="s">
        <v>12</v>
      </c>
      <c r="D527" s="59">
        <v>21040</v>
      </c>
      <c r="E527" s="270" t="s">
        <v>1500</v>
      </c>
      <c r="F527" s="28" t="s">
        <v>1184</v>
      </c>
      <c r="G527" s="28" t="s">
        <v>15</v>
      </c>
      <c r="H527" s="30" t="s">
        <v>12</v>
      </c>
      <c r="I527" s="59">
        <v>21040</v>
      </c>
      <c r="J527" s="270" t="s">
        <v>1500</v>
      </c>
      <c r="K527" s="5" t="str">
        <f t="shared" si="22"/>
        <v>83 1 00 21040</v>
      </c>
      <c r="L527" s="252" t="str">
        <f>VLOOKUP(M527,'ЦСР 2017'!$A$5:$B$485,2,0)</f>
        <v>Расходы на уплату административного штрафа</v>
      </c>
      <c r="M527" s="5" t="s">
        <v>1501</v>
      </c>
      <c r="N527" s="252" t="b">
        <f t="shared" si="21"/>
        <v>1</v>
      </c>
      <c r="O527" s="7"/>
    </row>
    <row r="528" spans="1:15" s="4" customFormat="1">
      <c r="A528" s="24">
        <v>83</v>
      </c>
      <c r="B528" s="24" t="s">
        <v>94</v>
      </c>
      <c r="C528" s="25" t="s">
        <v>12</v>
      </c>
      <c r="D528" s="25" t="s">
        <v>13</v>
      </c>
      <c r="E528" s="223" t="s">
        <v>1023</v>
      </c>
      <c r="F528" s="24">
        <v>83</v>
      </c>
      <c r="G528" s="24" t="s">
        <v>94</v>
      </c>
      <c r="H528" s="25" t="s">
        <v>12</v>
      </c>
      <c r="I528" s="25" t="s">
        <v>13</v>
      </c>
      <c r="J528" s="223" t="s">
        <v>1023</v>
      </c>
      <c r="K528" s="5" t="str">
        <f t="shared" si="22"/>
        <v>83 2 00 00000</v>
      </c>
      <c r="L528" s="252" t="str">
        <f>VLOOKUP(M528,'ЦСР 2017'!$A$5:$B$485,2,0)</f>
        <v>Расходы, предусмотренные на иные цели</v>
      </c>
      <c r="M528" s="5" t="s">
        <v>1189</v>
      </c>
      <c r="N528" s="252" t="b">
        <f t="shared" si="21"/>
        <v>1</v>
      </c>
      <c r="O528" s="7"/>
    </row>
    <row r="529" spans="1:15" s="4" customFormat="1">
      <c r="A529" s="28" t="s">
        <v>1184</v>
      </c>
      <c r="B529" s="28" t="s">
        <v>94</v>
      </c>
      <c r="C529" s="30" t="s">
        <v>12</v>
      </c>
      <c r="D529" s="59" t="s">
        <v>379</v>
      </c>
      <c r="E529" s="270" t="s">
        <v>378</v>
      </c>
      <c r="F529" s="28" t="s">
        <v>1184</v>
      </c>
      <c r="G529" s="28" t="s">
        <v>94</v>
      </c>
      <c r="H529" s="30" t="s">
        <v>12</v>
      </c>
      <c r="I529" s="59" t="s">
        <v>379</v>
      </c>
      <c r="J529" s="270" t="s">
        <v>378</v>
      </c>
      <c r="K529" s="5" t="str">
        <f t="shared" si="22"/>
        <v>83 2 00 20200</v>
      </c>
      <c r="L529" s="252" t="str">
        <f>VLOOKUP(M529,'ЦСР 2017'!$A$5:$B$485,2,0)</f>
        <v>Расходы на мероприятия в области жилищного хозяйства</v>
      </c>
      <c r="M529" s="5" t="s">
        <v>1506</v>
      </c>
      <c r="N529" s="252" t="b">
        <f t="shared" si="21"/>
        <v>1</v>
      </c>
      <c r="O529" s="7"/>
    </row>
    <row r="530" spans="1:15" s="4" customFormat="1" ht="75">
      <c r="A530" s="14" t="s">
        <v>1184</v>
      </c>
      <c r="B530" s="14" t="s">
        <v>94</v>
      </c>
      <c r="C530" s="256" t="s">
        <v>12</v>
      </c>
      <c r="D530" s="17" t="s">
        <v>1597</v>
      </c>
      <c r="E530" s="262" t="s">
        <v>1502</v>
      </c>
      <c r="F530" s="69"/>
      <c r="G530" s="69"/>
      <c r="H530" s="73"/>
      <c r="I530" s="74"/>
      <c r="J530" s="18" t="s">
        <v>1837</v>
      </c>
      <c r="K530" s="5" t="str">
        <f t="shared" si="22"/>
        <v xml:space="preserve">   </v>
      </c>
      <c r="L530" s="252" t="e">
        <f>VLOOKUP(M530,'ЦСР 2017'!$A$5:$B$485,2,0)</f>
        <v>#N/A</v>
      </c>
      <c r="M530" s="5" t="s">
        <v>1883</v>
      </c>
      <c r="N530" s="252" t="e">
        <f t="shared" si="21"/>
        <v>#N/A</v>
      </c>
      <c r="O530" s="7"/>
    </row>
    <row r="531" spans="1:15" s="4" customFormat="1" ht="75">
      <c r="A531" s="14" t="s">
        <v>1184</v>
      </c>
      <c r="B531" s="14" t="s">
        <v>94</v>
      </c>
      <c r="C531" s="256" t="s">
        <v>12</v>
      </c>
      <c r="D531" s="17" t="s">
        <v>1598</v>
      </c>
      <c r="E531" s="262" t="s">
        <v>1504</v>
      </c>
      <c r="F531" s="69"/>
      <c r="G531" s="69"/>
      <c r="H531" s="73"/>
      <c r="I531" s="74"/>
      <c r="J531" s="18" t="s">
        <v>1837</v>
      </c>
      <c r="K531" s="5" t="str">
        <f t="shared" si="22"/>
        <v xml:space="preserve">   </v>
      </c>
      <c r="L531" s="252" t="e">
        <f>VLOOKUP(M531,'ЦСР 2017'!$A$5:$B$485,2,0)</f>
        <v>#N/A</v>
      </c>
      <c r="M531" s="5" t="s">
        <v>1883</v>
      </c>
      <c r="N531" s="252" t="e">
        <f t="shared" si="21"/>
        <v>#N/A</v>
      </c>
      <c r="O531" s="7"/>
    </row>
    <row r="532" spans="1:15" s="4" customFormat="1" ht="56.25">
      <c r="A532" s="28" t="s">
        <v>1184</v>
      </c>
      <c r="B532" s="28" t="s">
        <v>94</v>
      </c>
      <c r="C532" s="30" t="s">
        <v>12</v>
      </c>
      <c r="D532" s="59">
        <v>20950</v>
      </c>
      <c r="E532" s="270" t="s">
        <v>1191</v>
      </c>
      <c r="F532" s="28" t="s">
        <v>1184</v>
      </c>
      <c r="G532" s="28" t="s">
        <v>94</v>
      </c>
      <c r="H532" s="30" t="s">
        <v>12</v>
      </c>
      <c r="I532" s="59">
        <v>20950</v>
      </c>
      <c r="J532" s="270" t="s">
        <v>1806</v>
      </c>
      <c r="K532" s="5" t="str">
        <f t="shared" si="22"/>
        <v>83 2 00 20950</v>
      </c>
      <c r="L532" s="252" t="str">
        <f>VLOOKUP(M532,'ЦСР 2017'!$A$5:$B$485,2,0)</f>
        <v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</v>
      </c>
      <c r="M532" s="5" t="s">
        <v>1192</v>
      </c>
      <c r="N532" s="252" t="b">
        <f t="shared" si="21"/>
        <v>1</v>
      </c>
      <c r="O532" s="7"/>
    </row>
    <row r="533" spans="1:15" s="4" customFormat="1" ht="93.75">
      <c r="A533" s="28" t="s">
        <v>1184</v>
      </c>
      <c r="B533" s="28" t="s">
        <v>94</v>
      </c>
      <c r="C533" s="28" t="s">
        <v>12</v>
      </c>
      <c r="D533" s="28" t="s">
        <v>1867</v>
      </c>
      <c r="E533" s="270" t="s">
        <v>1604</v>
      </c>
      <c r="F533" s="28" t="s">
        <v>1184</v>
      </c>
      <c r="G533" s="28" t="s">
        <v>94</v>
      </c>
      <c r="H533" s="30" t="s">
        <v>12</v>
      </c>
      <c r="I533" s="59">
        <v>21120</v>
      </c>
      <c r="J533" s="270" t="s">
        <v>1507</v>
      </c>
      <c r="K533" s="5" t="str">
        <f t="shared" si="22"/>
        <v>83 2 00 21120</v>
      </c>
      <c r="L533" s="252" t="str">
        <f>VLOOKUP(M533,'ЦСР 2017'!$A$5:$B$485,2,0)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v>
      </c>
      <c r="M533" s="5" t="s">
        <v>1193</v>
      </c>
      <c r="N533" s="252" t="b">
        <f t="shared" si="21"/>
        <v>1</v>
      </c>
      <c r="O533" s="7"/>
    </row>
    <row r="534" spans="1:15" s="4" customFormat="1" ht="45">
      <c r="A534" s="23">
        <v>84</v>
      </c>
      <c r="B534" s="23">
        <v>0</v>
      </c>
      <c r="C534" s="9" t="s">
        <v>12</v>
      </c>
      <c r="D534" s="9" t="s">
        <v>13</v>
      </c>
      <c r="E534" s="136" t="s">
        <v>1195</v>
      </c>
      <c r="F534" s="23">
        <v>84</v>
      </c>
      <c r="G534" s="23">
        <v>0</v>
      </c>
      <c r="H534" s="9" t="s">
        <v>12</v>
      </c>
      <c r="I534" s="9" t="s">
        <v>13</v>
      </c>
      <c r="J534" s="136" t="s">
        <v>1195</v>
      </c>
      <c r="K534" s="5" t="str">
        <f t="shared" si="22"/>
        <v>84 0 00 00000</v>
      </c>
      <c r="L534" s="252" t="str">
        <f>VLOOKUP(M534,'ЦСР 2017'!$A$5:$B$485,2,0)</f>
        <v xml:space="preserve">Обеспечение деятельности комитета градостроительства администрации города Ставрополя </v>
      </c>
      <c r="M534" s="5" t="s">
        <v>1196</v>
      </c>
      <c r="N534" s="252" t="b">
        <f t="shared" si="21"/>
        <v>1</v>
      </c>
      <c r="O534" s="7"/>
    </row>
    <row r="535" spans="1:15" s="4" customFormat="1" ht="37.5">
      <c r="A535" s="24">
        <v>84</v>
      </c>
      <c r="B535" s="24" t="s">
        <v>15</v>
      </c>
      <c r="C535" s="25" t="s">
        <v>12</v>
      </c>
      <c r="D535" s="25" t="s">
        <v>13</v>
      </c>
      <c r="E535" s="223" t="s">
        <v>1198</v>
      </c>
      <c r="F535" s="24">
        <v>84</v>
      </c>
      <c r="G535" s="24" t="s">
        <v>15</v>
      </c>
      <c r="H535" s="25" t="s">
        <v>12</v>
      </c>
      <c r="I535" s="25" t="s">
        <v>13</v>
      </c>
      <c r="J535" s="223" t="s">
        <v>1198</v>
      </c>
      <c r="K535" s="5" t="str">
        <f t="shared" si="22"/>
        <v>84 1 00 00000</v>
      </c>
      <c r="L535" s="252" t="str">
        <f>VLOOKUP(M535,'ЦСР 2017'!$A$5:$B$485,2,0)</f>
        <v xml:space="preserve">Непрограммные расходы в рамках обеспечения деятельности комитета градостроительства администрации города Ставрополя </v>
      </c>
      <c r="M535" s="5" t="s">
        <v>1199</v>
      </c>
      <c r="N535" s="252" t="b">
        <f t="shared" si="21"/>
        <v>1</v>
      </c>
      <c r="O535" s="7"/>
    </row>
    <row r="536" spans="1:15" s="4" customFormat="1" ht="37.5">
      <c r="A536" s="28">
        <v>84</v>
      </c>
      <c r="B536" s="28" t="s">
        <v>15</v>
      </c>
      <c r="C536" s="30" t="s">
        <v>12</v>
      </c>
      <c r="D536" s="59">
        <v>10010</v>
      </c>
      <c r="E536" s="270" t="s">
        <v>942</v>
      </c>
      <c r="F536" s="28">
        <v>84</v>
      </c>
      <c r="G536" s="28" t="s">
        <v>15</v>
      </c>
      <c r="H536" s="30" t="s">
        <v>12</v>
      </c>
      <c r="I536" s="59">
        <v>10010</v>
      </c>
      <c r="J536" s="270" t="s">
        <v>942</v>
      </c>
      <c r="K536" s="5" t="str">
        <f t="shared" si="22"/>
        <v>84 1 00 10010</v>
      </c>
      <c r="L536" s="252" t="str">
        <f>VLOOKUP(M536,'ЦСР 2017'!$A$5:$B$485,2,0)</f>
        <v>Расходы на обеспечение функций органов местного самоуправления города Ставрополя</v>
      </c>
      <c r="M536" s="5" t="s">
        <v>1201</v>
      </c>
      <c r="N536" s="252" t="b">
        <f t="shared" si="21"/>
        <v>1</v>
      </c>
      <c r="O536" s="7"/>
    </row>
    <row r="537" spans="1:15" s="4" customFormat="1" ht="37.5">
      <c r="A537" s="28">
        <v>84</v>
      </c>
      <c r="B537" s="28" t="s">
        <v>15</v>
      </c>
      <c r="C537" s="30" t="s">
        <v>12</v>
      </c>
      <c r="D537" s="59">
        <v>10020</v>
      </c>
      <c r="E537" s="270" t="s">
        <v>945</v>
      </c>
      <c r="F537" s="28">
        <v>84</v>
      </c>
      <c r="G537" s="28" t="s">
        <v>15</v>
      </c>
      <c r="H537" s="30" t="s">
        <v>12</v>
      </c>
      <c r="I537" s="59">
        <v>10020</v>
      </c>
      <c r="J537" s="270" t="s">
        <v>945</v>
      </c>
      <c r="K537" s="5" t="str">
        <f t="shared" si="22"/>
        <v>84 1 00 10020</v>
      </c>
      <c r="L537" s="252" t="str">
        <f>VLOOKUP(M537,'ЦСР 2017'!$A$5:$B$485,2,0)</f>
        <v>Расходы на выплаты по оплате труда работников органов местного самоуправления города Ставрополя</v>
      </c>
      <c r="M537" s="5" t="s">
        <v>1203</v>
      </c>
      <c r="N537" s="252" t="b">
        <f t="shared" si="21"/>
        <v>1</v>
      </c>
      <c r="O537" s="7"/>
    </row>
    <row r="538" spans="1:15" s="4" customFormat="1">
      <c r="A538" s="28">
        <v>84</v>
      </c>
      <c r="B538" s="28" t="s">
        <v>15</v>
      </c>
      <c r="C538" s="30" t="s">
        <v>12</v>
      </c>
      <c r="D538" s="59">
        <v>20050</v>
      </c>
      <c r="E538" s="270" t="s">
        <v>666</v>
      </c>
      <c r="F538" s="28">
        <v>84</v>
      </c>
      <c r="G538" s="28" t="s">
        <v>15</v>
      </c>
      <c r="H538" s="30" t="s">
        <v>12</v>
      </c>
      <c r="I538" s="59">
        <v>20050</v>
      </c>
      <c r="J538" s="270" t="s">
        <v>666</v>
      </c>
      <c r="K538" s="5" t="str">
        <f t="shared" si="22"/>
        <v>84 1 00 20050</v>
      </c>
      <c r="L538" s="252" t="str">
        <f>VLOOKUP(M538,'ЦСР 2017'!$A$5:$B$485,2,0)</f>
        <v>Расходы на выплаты на основании исполнительных листов судебных органов</v>
      </c>
      <c r="M538" s="5" t="s">
        <v>1512</v>
      </c>
      <c r="N538" s="252" t="b">
        <f t="shared" si="21"/>
        <v>1</v>
      </c>
      <c r="O538" s="7"/>
    </row>
    <row r="539" spans="1:15" s="4" customFormat="1">
      <c r="A539" s="24">
        <v>84</v>
      </c>
      <c r="B539" s="24" t="s">
        <v>94</v>
      </c>
      <c r="C539" s="25" t="s">
        <v>12</v>
      </c>
      <c r="D539" s="25" t="s">
        <v>13</v>
      </c>
      <c r="E539" s="223" t="s">
        <v>1023</v>
      </c>
      <c r="F539" s="24">
        <v>84</v>
      </c>
      <c r="G539" s="24" t="s">
        <v>94</v>
      </c>
      <c r="H539" s="25" t="s">
        <v>12</v>
      </c>
      <c r="I539" s="25" t="s">
        <v>13</v>
      </c>
      <c r="J539" s="223" t="s">
        <v>1023</v>
      </c>
      <c r="K539" s="5" t="str">
        <f t="shared" si="22"/>
        <v>84 2 00 00000</v>
      </c>
      <c r="L539" s="252" t="str">
        <f>VLOOKUP(M539,'ЦСР 2017'!$A$5:$B$485,2,0)</f>
        <v>Расходы, предусмотренные на иные цели</v>
      </c>
      <c r="M539" s="5" t="s">
        <v>1209</v>
      </c>
      <c r="N539" s="252" t="b">
        <f t="shared" si="21"/>
        <v>1</v>
      </c>
      <c r="O539" s="7"/>
    </row>
    <row r="540" spans="1:15" s="4" customFormat="1" ht="37.5">
      <c r="A540" s="28">
        <v>84</v>
      </c>
      <c r="B540" s="28" t="s">
        <v>15</v>
      </c>
      <c r="C540" s="30" t="s">
        <v>12</v>
      </c>
      <c r="D540" s="59">
        <v>20740</v>
      </c>
      <c r="E540" s="270" t="s">
        <v>1206</v>
      </c>
      <c r="F540" s="28">
        <v>84</v>
      </c>
      <c r="G540" s="28" t="s">
        <v>94</v>
      </c>
      <c r="H540" s="30" t="s">
        <v>12</v>
      </c>
      <c r="I540" s="59">
        <v>20740</v>
      </c>
      <c r="J540" s="270" t="s">
        <v>1206</v>
      </c>
      <c r="K540" s="5" t="str">
        <f t="shared" si="22"/>
        <v>84 2 00 20740</v>
      </c>
      <c r="L540" s="252" t="str">
        <f>VLOOKUP(M540,'ЦСР 2017'!$A$5:$B$485,2,0)</f>
        <v>Расходы на судебные издержки комитета градостроительства администрации города Ставрополя по искам о сносе самовольных построек</v>
      </c>
      <c r="M540" s="5" t="s">
        <v>1808</v>
      </c>
      <c r="N540" s="252" t="b">
        <f t="shared" si="21"/>
        <v>1</v>
      </c>
      <c r="O540" s="7"/>
    </row>
    <row r="541" spans="1:15" s="4" customFormat="1" ht="37.5">
      <c r="A541" s="28">
        <v>84</v>
      </c>
      <c r="B541" s="28" t="s">
        <v>94</v>
      </c>
      <c r="C541" s="30" t="s">
        <v>12</v>
      </c>
      <c r="D541" s="59">
        <v>21100</v>
      </c>
      <c r="E541" s="270" t="s">
        <v>1513</v>
      </c>
      <c r="F541" s="28">
        <v>84</v>
      </c>
      <c r="G541" s="28" t="s">
        <v>94</v>
      </c>
      <c r="H541" s="30" t="s">
        <v>12</v>
      </c>
      <c r="I541" s="59">
        <v>21100</v>
      </c>
      <c r="J541" s="270" t="s">
        <v>1809</v>
      </c>
      <c r="K541" s="5" t="str">
        <f t="shared" si="22"/>
        <v>84 2 00 21100</v>
      </c>
      <c r="L541" s="252" t="str">
        <f>VLOOKUP(M541,'ЦСР 2017'!$A$5:$B$485,2,0)</f>
        <v xml:space="preserve">Расходы на демонтаж, хранение или уничтожение рекламных конструкций за счет средств местного бюджета </v>
      </c>
      <c r="M541" s="5" t="s">
        <v>1213</v>
      </c>
      <c r="N541" s="252" t="b">
        <f t="shared" si="21"/>
        <v>1</v>
      </c>
      <c r="O541" s="7"/>
    </row>
    <row r="542" spans="1:15" s="4" customFormat="1" ht="37.5">
      <c r="A542" s="28">
        <v>84</v>
      </c>
      <c r="B542" s="28" t="s">
        <v>94</v>
      </c>
      <c r="C542" s="30" t="s">
        <v>12</v>
      </c>
      <c r="D542" s="59">
        <v>21210</v>
      </c>
      <c r="E542" s="270" t="s">
        <v>1514</v>
      </c>
      <c r="F542" s="28">
        <v>84</v>
      </c>
      <c r="G542" s="28" t="s">
        <v>94</v>
      </c>
      <c r="H542" s="30" t="s">
        <v>12</v>
      </c>
      <c r="I542" s="59">
        <v>21210</v>
      </c>
      <c r="J542" s="270" t="s">
        <v>1514</v>
      </c>
      <c r="K542" s="5" t="str">
        <f t="shared" si="22"/>
        <v>84 2 00 21210</v>
      </c>
      <c r="L542" s="252" t="str">
        <f>VLOOKUP(M542,'ЦСР 2017'!$A$5:$B$485,2,0)</f>
        <v>Снос самовольных построек, хранение имущества, находившегося в самовольных постройках</v>
      </c>
      <c r="M542" s="5" t="s">
        <v>1217</v>
      </c>
      <c r="N542" s="252" t="b">
        <f t="shared" si="21"/>
        <v>1</v>
      </c>
      <c r="O542" s="7"/>
    </row>
    <row r="543" spans="1:15" s="4" customFormat="1" ht="93.75">
      <c r="A543" s="28"/>
      <c r="B543" s="28"/>
      <c r="C543" s="30"/>
      <c r="D543" s="59"/>
      <c r="E543" s="270" t="s">
        <v>1554</v>
      </c>
      <c r="F543" s="28" t="s">
        <v>1605</v>
      </c>
      <c r="G543" s="28" t="s">
        <v>94</v>
      </c>
      <c r="H543" s="30" t="s">
        <v>12</v>
      </c>
      <c r="I543" s="59">
        <v>21330</v>
      </c>
      <c r="J543" s="270" t="s">
        <v>1810</v>
      </c>
      <c r="K543" s="5" t="str">
        <f t="shared" si="22"/>
        <v>84 2 00 21330</v>
      </c>
      <c r="L543" s="252" t="str">
        <f>VLOOKUP(M543,'ЦСР 2017'!$A$5:$B$485,2,0)</f>
        <v>Cудебные расходы по вопросам, связанным с реализацией полномочий администрации города Ставрополя при принятии решения о признании помещения жилым помещением, жилого помещения пригодным (непригодным) для проживания, а также многоквартирного дома аварийным и подлежащим сносу или реконструкции</v>
      </c>
      <c r="M543" s="5" t="s">
        <v>1811</v>
      </c>
      <c r="N543" s="252" t="b">
        <f t="shared" si="21"/>
        <v>1</v>
      </c>
      <c r="O543" s="7"/>
    </row>
    <row r="544" spans="1:15" s="4" customFormat="1" ht="67.5">
      <c r="A544" s="23">
        <v>85</v>
      </c>
      <c r="B544" s="23">
        <v>0</v>
      </c>
      <c r="C544" s="9" t="s">
        <v>12</v>
      </c>
      <c r="D544" s="9" t="s">
        <v>13</v>
      </c>
      <c r="E544" s="136" t="s">
        <v>1219</v>
      </c>
      <c r="F544" s="23">
        <v>85</v>
      </c>
      <c r="G544" s="23">
        <v>0</v>
      </c>
      <c r="H544" s="9" t="s">
        <v>12</v>
      </c>
      <c r="I544" s="9" t="s">
        <v>13</v>
      </c>
      <c r="J544" s="136" t="s">
        <v>1219</v>
      </c>
      <c r="K544" s="5" t="str">
        <f t="shared" si="22"/>
        <v>85 0 00 00000</v>
      </c>
      <c r="L544" s="252" t="str">
        <f>VLOOKUP(M544,'ЦСР 2017'!$A$5:$B$485,2,0)</f>
        <v>Обеспечение деятельности комитета по делам гражданской обороны и чрезвычайным ситуациям администрации города Ставрополя</v>
      </c>
      <c r="M544" s="5" t="s">
        <v>1220</v>
      </c>
      <c r="N544" s="252" t="b">
        <f t="shared" si="21"/>
        <v>1</v>
      </c>
      <c r="O544" s="7"/>
    </row>
    <row r="545" spans="1:15" s="4" customFormat="1" ht="56.25">
      <c r="A545" s="24">
        <v>85</v>
      </c>
      <c r="B545" s="24" t="s">
        <v>15</v>
      </c>
      <c r="C545" s="25" t="s">
        <v>12</v>
      </c>
      <c r="D545" s="25" t="s">
        <v>13</v>
      </c>
      <c r="E545" s="223" t="s">
        <v>1222</v>
      </c>
      <c r="F545" s="24">
        <v>85</v>
      </c>
      <c r="G545" s="24" t="s">
        <v>15</v>
      </c>
      <c r="H545" s="25" t="s">
        <v>12</v>
      </c>
      <c r="I545" s="25" t="s">
        <v>13</v>
      </c>
      <c r="J545" s="223" t="s">
        <v>1222</v>
      </c>
      <c r="K545" s="5" t="str">
        <f t="shared" si="22"/>
        <v>85 1 00 00000</v>
      </c>
      <c r="L545" s="252" t="str">
        <f>VLOOKUP(M545,'ЦСР 2017'!$A$5:$B$485,2,0)</f>
        <v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v>
      </c>
      <c r="M545" s="5" t="s">
        <v>1223</v>
      </c>
      <c r="N545" s="252" t="b">
        <f t="shared" si="21"/>
        <v>1</v>
      </c>
      <c r="O545" s="7"/>
    </row>
    <row r="546" spans="1:15" s="4" customFormat="1" ht="37.5">
      <c r="A546" s="28">
        <v>85</v>
      </c>
      <c r="B546" s="28" t="s">
        <v>15</v>
      </c>
      <c r="C546" s="30" t="s">
        <v>12</v>
      </c>
      <c r="D546" s="59">
        <v>10010</v>
      </c>
      <c r="E546" s="270" t="s">
        <v>942</v>
      </c>
      <c r="F546" s="28">
        <v>85</v>
      </c>
      <c r="G546" s="28" t="s">
        <v>15</v>
      </c>
      <c r="H546" s="30" t="s">
        <v>12</v>
      </c>
      <c r="I546" s="59">
        <v>10010</v>
      </c>
      <c r="J546" s="270" t="s">
        <v>942</v>
      </c>
      <c r="K546" s="5" t="str">
        <f t="shared" si="22"/>
        <v>85 1 00 10010</v>
      </c>
      <c r="L546" s="252" t="str">
        <f>VLOOKUP(M546,'ЦСР 2017'!$A$5:$B$485,2,0)</f>
        <v>Расходы на обеспечение функций органов местного самоуправления города Ставрополя</v>
      </c>
      <c r="M546" s="5" t="s">
        <v>1225</v>
      </c>
      <c r="N546" s="252" t="b">
        <f t="shared" si="21"/>
        <v>1</v>
      </c>
      <c r="O546" s="7"/>
    </row>
    <row r="547" spans="1:15" s="4" customFormat="1" ht="37.5">
      <c r="A547" s="28">
        <v>85</v>
      </c>
      <c r="B547" s="28" t="s">
        <v>15</v>
      </c>
      <c r="C547" s="30" t="s">
        <v>12</v>
      </c>
      <c r="D547" s="59">
        <v>10020</v>
      </c>
      <c r="E547" s="270" t="s">
        <v>945</v>
      </c>
      <c r="F547" s="28">
        <v>85</v>
      </c>
      <c r="G547" s="28" t="s">
        <v>15</v>
      </c>
      <c r="H547" s="30" t="s">
        <v>12</v>
      </c>
      <c r="I547" s="59">
        <v>10020</v>
      </c>
      <c r="J547" s="270" t="s">
        <v>945</v>
      </c>
      <c r="K547" s="5" t="str">
        <f t="shared" si="22"/>
        <v>85 1 00 10020</v>
      </c>
      <c r="L547" s="252" t="str">
        <f>VLOOKUP(M547,'ЦСР 2017'!$A$5:$B$485,2,0)</f>
        <v>Расходы на выплаты по оплате труда работников органов местного самоуправления города Ставрополя</v>
      </c>
      <c r="M547" s="5" t="s">
        <v>1227</v>
      </c>
      <c r="N547" s="252" t="b">
        <f t="shared" si="21"/>
        <v>1</v>
      </c>
      <c r="O547" s="7"/>
    </row>
    <row r="548" spans="1:15" s="4" customFormat="1" ht="45">
      <c r="A548" s="23" t="s">
        <v>1599</v>
      </c>
      <c r="B548" s="23" t="s">
        <v>8</v>
      </c>
      <c r="C548" s="9" t="s">
        <v>12</v>
      </c>
      <c r="D548" s="9" t="s">
        <v>13</v>
      </c>
      <c r="E548" s="136" t="s">
        <v>1515</v>
      </c>
      <c r="F548" s="23" t="s">
        <v>1599</v>
      </c>
      <c r="G548" s="23" t="s">
        <v>8</v>
      </c>
      <c r="H548" s="9" t="s">
        <v>12</v>
      </c>
      <c r="I548" s="9" t="s">
        <v>13</v>
      </c>
      <c r="J548" s="136" t="s">
        <v>1515</v>
      </c>
      <c r="K548" s="5" t="str">
        <f t="shared" si="22"/>
        <v>86 0 00 00000</v>
      </c>
      <c r="L548" s="252" t="str">
        <f>VLOOKUP(M548,'ЦСР 2017'!$A$5:$B$485,2,0)</f>
        <v>Обеспечение деятельности контрольно-счетной
палаты города Ставрополя</v>
      </c>
      <c r="M548" s="5" t="s">
        <v>1516</v>
      </c>
      <c r="N548" s="252" t="b">
        <f t="shared" si="21"/>
        <v>1</v>
      </c>
      <c r="O548" s="7"/>
    </row>
    <row r="549" spans="1:15" s="4" customFormat="1" ht="37.5">
      <c r="A549" s="24" t="s">
        <v>1599</v>
      </c>
      <c r="B549" s="24" t="s">
        <v>15</v>
      </c>
      <c r="C549" s="25" t="s">
        <v>12</v>
      </c>
      <c r="D549" s="25" t="s">
        <v>13</v>
      </c>
      <c r="E549" s="223" t="s">
        <v>1517</v>
      </c>
      <c r="F549" s="24" t="s">
        <v>1599</v>
      </c>
      <c r="G549" s="24" t="s">
        <v>15</v>
      </c>
      <c r="H549" s="25" t="s">
        <v>12</v>
      </c>
      <c r="I549" s="25" t="s">
        <v>13</v>
      </c>
      <c r="J549" s="223" t="s">
        <v>1517</v>
      </c>
      <c r="K549" s="5" t="str">
        <f t="shared" si="22"/>
        <v>86 1 00 00000</v>
      </c>
      <c r="L549" s="252" t="str">
        <f>VLOOKUP(M549,'ЦСР 2017'!$A$5:$B$485,2,0)</f>
        <v>Непрограммные расходы в рамках обеспечения деятельности контрольно-счетной палаты города Ставрополя</v>
      </c>
      <c r="M549" s="5" t="s">
        <v>1518</v>
      </c>
      <c r="N549" s="252" t="b">
        <f t="shared" si="21"/>
        <v>1</v>
      </c>
      <c r="O549" s="7"/>
    </row>
    <row r="550" spans="1:15" s="4" customFormat="1" ht="37.5">
      <c r="A550" s="28" t="s">
        <v>1599</v>
      </c>
      <c r="B550" s="28" t="s">
        <v>15</v>
      </c>
      <c r="C550" s="30" t="s">
        <v>12</v>
      </c>
      <c r="D550" s="59">
        <v>10010</v>
      </c>
      <c r="E550" s="190" t="s">
        <v>942</v>
      </c>
      <c r="F550" s="28" t="s">
        <v>1599</v>
      </c>
      <c r="G550" s="28" t="s">
        <v>15</v>
      </c>
      <c r="H550" s="30" t="s">
        <v>12</v>
      </c>
      <c r="I550" s="59">
        <v>10010</v>
      </c>
      <c r="J550" s="190" t="s">
        <v>942</v>
      </c>
      <c r="K550" s="5" t="str">
        <f t="shared" si="22"/>
        <v>86 1 00 10010</v>
      </c>
      <c r="L550" s="252" t="str">
        <f>VLOOKUP(M550,'ЦСР 2017'!$A$5:$B$485,2,0)</f>
        <v>Расходы на обеспечение функций органов местного самоуправления города Ставрополя</v>
      </c>
      <c r="M550" s="5" t="s">
        <v>1519</v>
      </c>
      <c r="N550" s="252" t="b">
        <f t="shared" si="21"/>
        <v>1</v>
      </c>
      <c r="O550" s="7"/>
    </row>
    <row r="551" spans="1:15" s="4" customFormat="1" ht="37.5">
      <c r="A551" s="28" t="s">
        <v>1599</v>
      </c>
      <c r="B551" s="28" t="s">
        <v>15</v>
      </c>
      <c r="C551" s="30" t="s">
        <v>12</v>
      </c>
      <c r="D551" s="59">
        <v>10020</v>
      </c>
      <c r="E551" s="190" t="s">
        <v>945</v>
      </c>
      <c r="F551" s="28" t="s">
        <v>1599</v>
      </c>
      <c r="G551" s="28" t="s">
        <v>15</v>
      </c>
      <c r="H551" s="30" t="s">
        <v>12</v>
      </c>
      <c r="I551" s="59">
        <v>10020</v>
      </c>
      <c r="J551" s="190" t="s">
        <v>945</v>
      </c>
      <c r="K551" s="5" t="str">
        <f t="shared" si="22"/>
        <v>86 1 00 10020</v>
      </c>
      <c r="L551" s="252" t="str">
        <f>VLOOKUP(M551,'ЦСР 2017'!$A$5:$B$485,2,0)</f>
        <v>Расходы на выплаты по оплате труда работников органов местного самоуправления города Ставрополя</v>
      </c>
      <c r="M551" s="5" t="s">
        <v>1520</v>
      </c>
      <c r="N551" s="252" t="b">
        <f t="shared" si="21"/>
        <v>1</v>
      </c>
      <c r="O551" s="7"/>
    </row>
    <row r="552" spans="1:15" s="4" customFormat="1" ht="67.5">
      <c r="A552" s="23" t="s">
        <v>1600</v>
      </c>
      <c r="B552" s="23" t="s">
        <v>8</v>
      </c>
      <c r="C552" s="9" t="s">
        <v>12</v>
      </c>
      <c r="D552" s="9" t="s">
        <v>13</v>
      </c>
      <c r="E552" s="136" t="s">
        <v>1521</v>
      </c>
      <c r="F552" s="23" t="s">
        <v>1600</v>
      </c>
      <c r="G552" s="23" t="s">
        <v>8</v>
      </c>
      <c r="H552" s="9" t="s">
        <v>12</v>
      </c>
      <c r="I552" s="9" t="s">
        <v>13</v>
      </c>
      <c r="J552" s="136" t="s">
        <v>1521</v>
      </c>
      <c r="K552" s="5" t="str">
        <f t="shared" si="22"/>
        <v>98 0 00 00000</v>
      </c>
      <c r="L552" s="252" t="str">
        <f>VLOOKUP(M552,'ЦСР 2017'!$A$5:$B$485,2,0)</f>
        <v>Реализация иных функций Ставропольской городской Думы, администрации города Ставрополя, ее отраслевых (функциональных) и территориальных органов</v>
      </c>
      <c r="M552" s="5" t="s">
        <v>1522</v>
      </c>
      <c r="N552" s="252" t="b">
        <f t="shared" si="21"/>
        <v>1</v>
      </c>
      <c r="O552" s="7"/>
    </row>
    <row r="553" spans="1:15" s="4" customFormat="1">
      <c r="A553" s="24" t="s">
        <v>1600</v>
      </c>
      <c r="B553" s="24" t="s">
        <v>15</v>
      </c>
      <c r="C553" s="25" t="s">
        <v>12</v>
      </c>
      <c r="D553" s="25" t="s">
        <v>13</v>
      </c>
      <c r="E553" s="232" t="s">
        <v>1523</v>
      </c>
      <c r="F553" s="24" t="s">
        <v>1600</v>
      </c>
      <c r="G553" s="24" t="s">
        <v>15</v>
      </c>
      <c r="H553" s="25" t="s">
        <v>12</v>
      </c>
      <c r="I553" s="25" t="s">
        <v>13</v>
      </c>
      <c r="J553" s="232" t="s">
        <v>1523</v>
      </c>
      <c r="K553" s="5" t="str">
        <f t="shared" si="22"/>
        <v>98 1 00 00000</v>
      </c>
      <c r="L553" s="252" t="str">
        <f>VLOOKUP(M553,'ЦСР 2017'!$A$5:$B$485,2,0)</f>
        <v>Иные непрограммные мероприятия</v>
      </c>
      <c r="M553" s="5" t="s">
        <v>1524</v>
      </c>
      <c r="N553" s="252" t="b">
        <f t="shared" si="21"/>
        <v>1</v>
      </c>
      <c r="O553" s="7"/>
    </row>
    <row r="554" spans="1:15" s="4" customFormat="1" ht="37.5">
      <c r="A554" s="28" t="s">
        <v>1600</v>
      </c>
      <c r="B554" s="28" t="s">
        <v>15</v>
      </c>
      <c r="C554" s="30" t="s">
        <v>12</v>
      </c>
      <c r="D554" s="59">
        <v>10050</v>
      </c>
      <c r="E554" s="271" t="s">
        <v>1525</v>
      </c>
      <c r="F554" s="28" t="s">
        <v>1600</v>
      </c>
      <c r="G554" s="28" t="s">
        <v>15</v>
      </c>
      <c r="H554" s="30" t="s">
        <v>12</v>
      </c>
      <c r="I554" s="59">
        <v>10050</v>
      </c>
      <c r="J554" s="271" t="s">
        <v>1525</v>
      </c>
      <c r="K554" s="5" t="str">
        <f t="shared" si="22"/>
        <v>98 1 00 10050</v>
      </c>
      <c r="L554" s="252" t="str">
        <f>VLOOKUP(M554,'ЦСР 2017'!$A$5:$B$485,2,0)</f>
        <v>Поощрение муниципального служащего в связи с выходом на страховую пенсию по старости (инвалидности)</v>
      </c>
      <c r="M554" s="5" t="s">
        <v>1526</v>
      </c>
      <c r="N554" s="252" t="b">
        <f t="shared" si="21"/>
        <v>1</v>
      </c>
      <c r="O554" s="7"/>
    </row>
    <row r="555" spans="1:15" s="4" customFormat="1">
      <c r="A555" s="28" t="s">
        <v>1600</v>
      </c>
      <c r="B555" s="28" t="s">
        <v>15</v>
      </c>
      <c r="C555" s="30" t="s">
        <v>12</v>
      </c>
      <c r="D555" s="59">
        <v>20110</v>
      </c>
      <c r="E555" s="271" t="s">
        <v>1086</v>
      </c>
      <c r="F555" s="28" t="s">
        <v>1600</v>
      </c>
      <c r="G555" s="28" t="s">
        <v>15</v>
      </c>
      <c r="H555" s="30" t="s">
        <v>12</v>
      </c>
      <c r="I555" s="59">
        <v>20110</v>
      </c>
      <c r="J555" s="271" t="s">
        <v>1086</v>
      </c>
      <c r="K555" s="5" t="str">
        <f t="shared" si="22"/>
        <v>98 1 00 20110</v>
      </c>
      <c r="L555" s="252" t="str">
        <f>VLOOKUP(M555,'ЦСР 2017'!$A$5:$B$485,2,0)</f>
        <v>Расходы на реализацию проекта «Здоровые города» в городе Ставрополе</v>
      </c>
      <c r="M555" s="5" t="s">
        <v>1527</v>
      </c>
      <c r="N555" s="252" t="b">
        <f t="shared" si="21"/>
        <v>1</v>
      </c>
      <c r="O555" s="7"/>
    </row>
    <row r="556" spans="1:15" s="4" customFormat="1" ht="112.5">
      <c r="A556" s="28" t="s">
        <v>1600</v>
      </c>
      <c r="B556" s="28" t="s">
        <v>15</v>
      </c>
      <c r="C556" s="30" t="s">
        <v>12</v>
      </c>
      <c r="D556" s="59">
        <v>20750</v>
      </c>
      <c r="E556" s="272" t="s">
        <v>1528</v>
      </c>
      <c r="F556" s="28" t="s">
        <v>1600</v>
      </c>
      <c r="G556" s="28" t="s">
        <v>15</v>
      </c>
      <c r="H556" s="30" t="s">
        <v>12</v>
      </c>
      <c r="I556" s="59">
        <v>20750</v>
      </c>
      <c r="J556" s="272" t="s">
        <v>1528</v>
      </c>
      <c r="K556" s="5" t="str">
        <f t="shared" si="22"/>
        <v>98 1 00 20750</v>
      </c>
      <c r="L556" s="252" t="str">
        <f>VLOOKUP(M556,'ЦСР 2017'!$A$5:$B$485,2,0)</f>
        <v>Расходы на повышение заработной платы работников муниципальных учреждений культуры, педагогических работников муниципальных учреждений дополнительного образования детей (в сферах образования, культуры, физической культуры и спорта) в соответствии с Указом Президента Российской Федерации от 07 мая 2012 г. № 597 «О мероприятиях по реализации государственной социальной политики»</v>
      </c>
      <c r="M556" s="5" t="s">
        <v>1529</v>
      </c>
      <c r="N556" s="252" t="b">
        <f t="shared" si="21"/>
        <v>1</v>
      </c>
      <c r="O556" s="7"/>
    </row>
    <row r="557" spans="1:15" s="4" customFormat="1" ht="56.25">
      <c r="A557" s="28" t="s">
        <v>1600</v>
      </c>
      <c r="B557" s="28" t="s">
        <v>15</v>
      </c>
      <c r="C557" s="30" t="s">
        <v>12</v>
      </c>
      <c r="D557" s="59">
        <v>51200</v>
      </c>
      <c r="E557" s="271" t="s">
        <v>1532</v>
      </c>
      <c r="F557" s="28" t="s">
        <v>1600</v>
      </c>
      <c r="G557" s="28" t="s">
        <v>15</v>
      </c>
      <c r="H557" s="30" t="s">
        <v>12</v>
      </c>
      <c r="I557" s="59">
        <v>51200</v>
      </c>
      <c r="J557" s="271" t="s">
        <v>1812</v>
      </c>
      <c r="K557" s="5" t="str">
        <f t="shared" si="22"/>
        <v>98 1 00 51200</v>
      </c>
      <c r="L557" s="252" t="str">
        <f>VLOOKUP(M557,'ЦСР 2017'!$A$5:$B$485,2,0)</f>
        <v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M557" s="5" t="s">
        <v>1533</v>
      </c>
      <c r="N557" s="252" t="b">
        <f t="shared" si="21"/>
        <v>1</v>
      </c>
      <c r="O557" s="7"/>
    </row>
    <row r="558" spans="1:15" s="4" customFormat="1" ht="56.25">
      <c r="A558" s="28" t="s">
        <v>1600</v>
      </c>
      <c r="B558" s="28" t="s">
        <v>15</v>
      </c>
      <c r="C558" s="30" t="s">
        <v>12</v>
      </c>
      <c r="D558" s="59">
        <v>53910</v>
      </c>
      <c r="E558" s="271" t="s">
        <v>1534</v>
      </c>
      <c r="F558" s="84"/>
      <c r="G558" s="84"/>
      <c r="H558" s="301"/>
      <c r="I558" s="305"/>
      <c r="J558" s="29" t="s">
        <v>1837</v>
      </c>
      <c r="K558" s="5" t="str">
        <f t="shared" si="22"/>
        <v xml:space="preserve">   </v>
      </c>
      <c r="L558" s="252" t="e">
        <f>VLOOKUP(M558,'ЦСР 2017'!$A$5:$B$485,2,0)</f>
        <v>#N/A</v>
      </c>
      <c r="M558" s="5" t="s">
        <v>1883</v>
      </c>
      <c r="N558" s="252" t="e">
        <f t="shared" si="21"/>
        <v>#N/A</v>
      </c>
      <c r="O558" s="7"/>
    </row>
    <row r="559" spans="1:15" s="4" customFormat="1" ht="56.25">
      <c r="A559" s="24"/>
      <c r="B559" s="24"/>
      <c r="C559" s="25"/>
      <c r="D559" s="25"/>
      <c r="E559" s="232"/>
      <c r="F559" s="24" t="s">
        <v>1600</v>
      </c>
      <c r="G559" s="24" t="s">
        <v>94</v>
      </c>
      <c r="H559" s="25" t="s">
        <v>12</v>
      </c>
      <c r="I559" s="25" t="s">
        <v>13</v>
      </c>
      <c r="J559" s="232" t="s">
        <v>1814</v>
      </c>
      <c r="K559" s="5" t="str">
        <f t="shared" si="22"/>
        <v>98 2 00 00000</v>
      </c>
      <c r="L559" s="252" t="str">
        <f>VLOOKUP(M559,'ЦСР 2017'!$A$5:$B$485,2,0)</f>
        <v>Расходы на исполнение обязательств в рамках реализации муниципальных программ города Ставрополя, действовавших до 01.01.2017, за счет остатков на 01.01.2017</v>
      </c>
      <c r="M559" s="5" t="s">
        <v>1815</v>
      </c>
      <c r="N559" s="252" t="b">
        <f t="shared" si="21"/>
        <v>1</v>
      </c>
      <c r="O559" s="7"/>
    </row>
    <row r="560" spans="1:15" s="4" customFormat="1" ht="37.5">
      <c r="A560" s="30" t="s">
        <v>53</v>
      </c>
      <c r="B560" s="30" t="s">
        <v>94</v>
      </c>
      <c r="C560" s="30" t="s">
        <v>37</v>
      </c>
      <c r="D560" s="30" t="s">
        <v>414</v>
      </c>
      <c r="E560" s="190" t="s">
        <v>1318</v>
      </c>
      <c r="F560" s="256" t="s">
        <v>1600</v>
      </c>
      <c r="G560" s="256" t="s">
        <v>94</v>
      </c>
      <c r="H560" s="256" t="s">
        <v>12</v>
      </c>
      <c r="I560" s="256" t="s">
        <v>414</v>
      </c>
      <c r="J560" s="272" t="s">
        <v>1656</v>
      </c>
      <c r="K560" s="5" t="str">
        <f t="shared" si="22"/>
        <v>98 2 00 20130</v>
      </c>
      <c r="L560" s="252" t="str">
        <f>VLOOKUP(M560,'ЦСР 2017'!$A$5:$B$485,2,0)</f>
        <v>Расходы на ремонт автомобильных дорог общего пользования местного значения</v>
      </c>
      <c r="M560" s="5" t="s">
        <v>1816</v>
      </c>
      <c r="N560" s="252" t="b">
        <f t="shared" si="21"/>
        <v>1</v>
      </c>
    </row>
    <row r="561" spans="1:14" s="4" customFormat="1" ht="37.5">
      <c r="A561" s="28" t="s">
        <v>53</v>
      </c>
      <c r="B561" s="28" t="s">
        <v>15</v>
      </c>
      <c r="C561" s="28" t="s">
        <v>7</v>
      </c>
      <c r="D561" s="28" t="s">
        <v>374</v>
      </c>
      <c r="E561" s="233" t="s">
        <v>373</v>
      </c>
      <c r="F561" s="256" t="s">
        <v>1600</v>
      </c>
      <c r="G561" s="256" t="s">
        <v>94</v>
      </c>
      <c r="H561" s="256" t="s">
        <v>12</v>
      </c>
      <c r="I561" s="256" t="s">
        <v>374</v>
      </c>
      <c r="J561" s="272" t="s">
        <v>373</v>
      </c>
      <c r="K561" s="5" t="str">
        <f t="shared" si="22"/>
        <v>98 2 00 20190</v>
      </c>
      <c r="L561" s="252" t="str">
        <f>VLOOKUP(M561,'ЦСР 2017'!$A$5:$B$485,2,0)</f>
        <v>Расходы на проведение капитального ремонта муниципального жилищного фонда</v>
      </c>
      <c r="M561" s="5" t="s">
        <v>1817</v>
      </c>
      <c r="N561" s="252" t="b">
        <f t="shared" si="21"/>
        <v>1</v>
      </c>
    </row>
    <row r="562" spans="1:14" s="4" customFormat="1">
      <c r="A562" s="30" t="s">
        <v>53</v>
      </c>
      <c r="B562" s="30" t="s">
        <v>316</v>
      </c>
      <c r="C562" s="30" t="s">
        <v>53</v>
      </c>
      <c r="D562" s="30" t="s">
        <v>472</v>
      </c>
      <c r="E562" s="265" t="s">
        <v>471</v>
      </c>
      <c r="F562" s="256" t="s">
        <v>1600</v>
      </c>
      <c r="G562" s="256" t="s">
        <v>94</v>
      </c>
      <c r="H562" s="256" t="s">
        <v>12</v>
      </c>
      <c r="I562" s="256" t="s">
        <v>472</v>
      </c>
      <c r="J562" s="272" t="s">
        <v>1668</v>
      </c>
      <c r="K562" s="5" t="str">
        <f t="shared" si="22"/>
        <v>98 2 00 20280</v>
      </c>
      <c r="L562" s="252" t="str">
        <f>VLOOKUP(M562,'ЦСР 2017'!$A$5:$B$485,2,0)</f>
        <v>Расходы на обеспечение уличного освещения территории города Ставрополя</v>
      </c>
      <c r="M562" s="5" t="s">
        <v>1818</v>
      </c>
      <c r="N562" s="252" t="b">
        <f t="shared" si="21"/>
        <v>1</v>
      </c>
    </row>
    <row r="563" spans="1:14" s="4" customFormat="1" ht="37.5">
      <c r="A563" s="30" t="s">
        <v>53</v>
      </c>
      <c r="B563" s="30" t="s">
        <v>316</v>
      </c>
      <c r="C563" s="30" t="s">
        <v>37</v>
      </c>
      <c r="D563" s="30" t="s">
        <v>463</v>
      </c>
      <c r="E563" s="190" t="s">
        <v>462</v>
      </c>
      <c r="F563" s="256" t="s">
        <v>1600</v>
      </c>
      <c r="G563" s="256" t="s">
        <v>94</v>
      </c>
      <c r="H563" s="256" t="s">
        <v>12</v>
      </c>
      <c r="I563" s="256" t="s">
        <v>463</v>
      </c>
      <c r="J563" s="272" t="s">
        <v>1667</v>
      </c>
      <c r="K563" s="5" t="str">
        <f t="shared" si="22"/>
        <v>98 2 00 20290</v>
      </c>
      <c r="L563" s="252" t="str">
        <f>VLOOKUP(M563,'ЦСР 2017'!$A$5:$B$485,2,0)</f>
        <v>Расходы на проектирование, строительство и содержание муниципальных общественных кладбищ на территории города Ставрополя</v>
      </c>
      <c r="M563" s="5" t="s">
        <v>1819</v>
      </c>
      <c r="N563" s="252" t="b">
        <f t="shared" si="21"/>
        <v>1</v>
      </c>
    </row>
    <row r="564" spans="1:14" s="4" customFormat="1" ht="37.5">
      <c r="A564" s="30" t="s">
        <v>53</v>
      </c>
      <c r="B564" s="30" t="s">
        <v>316</v>
      </c>
      <c r="C564" s="30" t="s">
        <v>53</v>
      </c>
      <c r="D564" s="30" t="s">
        <v>477</v>
      </c>
      <c r="E564" s="190" t="s">
        <v>476</v>
      </c>
      <c r="F564" s="256" t="s">
        <v>1600</v>
      </c>
      <c r="G564" s="256" t="s">
        <v>94</v>
      </c>
      <c r="H564" s="256" t="s">
        <v>12</v>
      </c>
      <c r="I564" s="256" t="s">
        <v>477</v>
      </c>
      <c r="J564" s="272" t="s">
        <v>476</v>
      </c>
      <c r="K564" s="5" t="str">
        <f t="shared" si="22"/>
        <v>98 2 00 20300</v>
      </c>
      <c r="L564" s="252" t="str">
        <f>VLOOKUP(M564,'ЦСР 2017'!$A$5:$B$485,2,0)</f>
        <v>Расходы на прочие мероприятия по благоустройству территории города Ставрополя</v>
      </c>
      <c r="M564" s="5" t="s">
        <v>1820</v>
      </c>
      <c r="N564" s="252" t="b">
        <f t="shared" si="21"/>
        <v>1</v>
      </c>
    </row>
    <row r="565" spans="1:14" s="4" customFormat="1" ht="37.5">
      <c r="A565" s="256" t="s">
        <v>62</v>
      </c>
      <c r="B565" s="256" t="s">
        <v>15</v>
      </c>
      <c r="C565" s="256" t="s">
        <v>7</v>
      </c>
      <c r="D565" s="256" t="s">
        <v>503</v>
      </c>
      <c r="E565" s="190" t="s">
        <v>502</v>
      </c>
      <c r="F565" s="256" t="s">
        <v>1600</v>
      </c>
      <c r="G565" s="256" t="s">
        <v>94</v>
      </c>
      <c r="H565" s="256" t="s">
        <v>12</v>
      </c>
      <c r="I565" s="256" t="s">
        <v>503</v>
      </c>
      <c r="J565" s="272" t="s">
        <v>1679</v>
      </c>
      <c r="K565" s="5" t="str">
        <f t="shared" si="22"/>
        <v>98 2 00 20390</v>
      </c>
      <c r="L565" s="252" t="str">
        <f>VLOOKUP(M565,'ЦСР 2017'!$A$5:$B$485,2,0)</f>
        <v>Расходы на подготовку документов территориального планирования города Ставрополя</v>
      </c>
      <c r="M565" s="5" t="s">
        <v>1821</v>
      </c>
      <c r="N565" s="252" t="b">
        <f t="shared" si="21"/>
        <v>1</v>
      </c>
    </row>
    <row r="566" spans="1:14" s="4" customFormat="1" ht="37.5">
      <c r="A566" s="28" t="s">
        <v>48</v>
      </c>
      <c r="B566" s="28" t="s">
        <v>336</v>
      </c>
      <c r="C566" s="28" t="s">
        <v>7</v>
      </c>
      <c r="D566" s="28">
        <v>20530</v>
      </c>
      <c r="E566" s="190" t="s">
        <v>342</v>
      </c>
      <c r="F566" s="256" t="s">
        <v>1600</v>
      </c>
      <c r="G566" s="256" t="s">
        <v>94</v>
      </c>
      <c r="H566" s="256" t="s">
        <v>12</v>
      </c>
      <c r="I566" s="256" t="s">
        <v>1877</v>
      </c>
      <c r="J566" s="272" t="s">
        <v>342</v>
      </c>
      <c r="K566" s="5" t="str">
        <f t="shared" si="22"/>
        <v>98 2 00 20530</v>
      </c>
      <c r="L566" s="252" t="str">
        <f>VLOOKUP(M566,'ЦСР 2017'!$A$5:$B$485,2,0)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M566" s="5" t="s">
        <v>1822</v>
      </c>
      <c r="N566" s="252" t="b">
        <f t="shared" si="21"/>
        <v>1</v>
      </c>
    </row>
    <row r="567" spans="1:14" s="4" customFormat="1" ht="75">
      <c r="A567" s="256" t="s">
        <v>37</v>
      </c>
      <c r="B567" s="256" t="s">
        <v>105</v>
      </c>
      <c r="C567" s="256" t="s">
        <v>7</v>
      </c>
      <c r="D567" s="256" t="s">
        <v>112</v>
      </c>
      <c r="E567" s="260" t="s">
        <v>111</v>
      </c>
      <c r="F567" s="256" t="s">
        <v>1600</v>
      </c>
      <c r="G567" s="256" t="s">
        <v>94</v>
      </c>
      <c r="H567" s="256" t="s">
        <v>12</v>
      </c>
      <c r="I567" s="256" t="s">
        <v>112</v>
      </c>
      <c r="J567" s="272" t="s">
        <v>1623</v>
      </c>
      <c r="K567" s="5" t="str">
        <f t="shared" si="22"/>
        <v>98 2 00 20560</v>
      </c>
      <c r="L567" s="252" t="str">
        <f>VLOOKUP(M567,'ЦСР 2017'!$A$5:$B$485,2,0)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M567" s="5" t="s">
        <v>1823</v>
      </c>
      <c r="N567" s="252" t="b">
        <f t="shared" si="21"/>
        <v>1</v>
      </c>
    </row>
    <row r="568" spans="1:14" s="4" customFormat="1" ht="56.25">
      <c r="A568" s="30" t="s">
        <v>53</v>
      </c>
      <c r="B568" s="30" t="s">
        <v>94</v>
      </c>
      <c r="C568" s="30" t="s">
        <v>48</v>
      </c>
      <c r="D568" s="30" t="s">
        <v>445</v>
      </c>
      <c r="E568" s="190" t="s">
        <v>1333</v>
      </c>
      <c r="F568" s="256" t="s">
        <v>1600</v>
      </c>
      <c r="G568" s="256" t="s">
        <v>94</v>
      </c>
      <c r="H568" s="256" t="s">
        <v>12</v>
      </c>
      <c r="I568" s="256" t="s">
        <v>445</v>
      </c>
      <c r="J568" s="272" t="s">
        <v>1333</v>
      </c>
      <c r="K568" s="5" t="str">
        <f t="shared" si="22"/>
        <v>98 2 00 20570</v>
      </c>
      <c r="L568" s="252" t="str">
        <f>VLOOKUP(M568,'ЦСР 2017'!$A$5:$B$485,2,0)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568" s="5" t="s">
        <v>1824</v>
      </c>
      <c r="N568" s="252" t="b">
        <f t="shared" si="21"/>
        <v>1</v>
      </c>
    </row>
    <row r="569" spans="1:14" s="4" customFormat="1" ht="37.5">
      <c r="A569" s="30" t="s">
        <v>53</v>
      </c>
      <c r="B569" s="30" t="s">
        <v>316</v>
      </c>
      <c r="C569" s="30" t="s">
        <v>53</v>
      </c>
      <c r="D569" s="30" t="s">
        <v>482</v>
      </c>
      <c r="E569" s="190" t="s">
        <v>481</v>
      </c>
      <c r="F569" s="256" t="s">
        <v>1600</v>
      </c>
      <c r="G569" s="256" t="s">
        <v>94</v>
      </c>
      <c r="H569" s="256" t="s">
        <v>12</v>
      </c>
      <c r="I569" s="256" t="s">
        <v>482</v>
      </c>
      <c r="J569" s="272" t="s">
        <v>481</v>
      </c>
      <c r="K569" s="5" t="str">
        <f t="shared" si="22"/>
        <v>98 2 00 20780</v>
      </c>
      <c r="L569" s="252" t="str">
        <f>VLOOKUP(M569,'ЦСР 2017'!$A$5:$B$485,2,0)</f>
        <v>Расходы на проведение мероприятий по озеленению территории города Ставрополя</v>
      </c>
      <c r="M569" s="5" t="s">
        <v>1825</v>
      </c>
      <c r="N569" s="252" t="b">
        <f t="shared" si="21"/>
        <v>1</v>
      </c>
    </row>
    <row r="570" spans="1:14" s="4" customFormat="1" ht="75">
      <c r="A570" s="14" t="s">
        <v>1184</v>
      </c>
      <c r="B570" s="14" t="s">
        <v>94</v>
      </c>
      <c r="C570" s="256" t="s">
        <v>12</v>
      </c>
      <c r="D570" s="17">
        <v>21310</v>
      </c>
      <c r="E570" s="260" t="s">
        <v>1508</v>
      </c>
      <c r="F570" s="256" t="s">
        <v>1600</v>
      </c>
      <c r="G570" s="256" t="s">
        <v>94</v>
      </c>
      <c r="H570" s="256" t="s">
        <v>12</v>
      </c>
      <c r="I570" s="256" t="s">
        <v>1878</v>
      </c>
      <c r="J570" s="272" t="s">
        <v>1508</v>
      </c>
      <c r="K570" s="5" t="str">
        <f t="shared" si="22"/>
        <v>98 2 00 21310</v>
      </c>
      <c r="L570" s="252" t="str">
        <f>VLOOKUP(M570,'ЦСР 2017'!$A$5:$B$485,2,0)</f>
        <v>Возврат средств за квартиры, приобретенные с использованием средств государственной корпорации - Фонда содействия реформированию жилищно-коммунального хозяйства по программе переселения граждан из аварийного жилищного фонда в городе Ставрополе</v>
      </c>
      <c r="M570" s="5" t="s">
        <v>1826</v>
      </c>
      <c r="N570" s="252" t="b">
        <f t="shared" si="21"/>
        <v>1</v>
      </c>
    </row>
    <row r="571" spans="1:14" s="4" customFormat="1" ht="56.25">
      <c r="A571" s="14" t="s">
        <v>1184</v>
      </c>
      <c r="B571" s="14" t="s">
        <v>94</v>
      </c>
      <c r="C571" s="256" t="s">
        <v>12</v>
      </c>
      <c r="D571" s="17">
        <v>21320</v>
      </c>
      <c r="E571" s="260" t="s">
        <v>1510</v>
      </c>
      <c r="F571" s="256" t="s">
        <v>1600</v>
      </c>
      <c r="G571" s="256" t="s">
        <v>94</v>
      </c>
      <c r="H571" s="256" t="s">
        <v>12</v>
      </c>
      <c r="I571" s="256" t="s">
        <v>1879</v>
      </c>
      <c r="J571" s="272" t="s">
        <v>1510</v>
      </c>
      <c r="K571" s="5" t="str">
        <f t="shared" si="22"/>
        <v>98 2 00 21320</v>
      </c>
      <c r="L571" s="252" t="str">
        <f>VLOOKUP(M571,'ЦСР 2017'!$A$5:$B$485,2,0)</f>
        <v>Возврат средств за квартиры, приобретенные с использованием средств бюджета Ставропольского края по программе переселения граждан из аварийного жилищного фонда в городе Ставрополе</v>
      </c>
      <c r="M571" s="5" t="s">
        <v>1827</v>
      </c>
      <c r="N571" s="252" t="b">
        <f t="shared" si="21"/>
        <v>1</v>
      </c>
    </row>
    <row r="572" spans="1:14" s="4" customFormat="1" ht="36" customHeight="1">
      <c r="A572" s="14" t="s">
        <v>7</v>
      </c>
      <c r="B572" s="14" t="s">
        <v>15</v>
      </c>
      <c r="C572" s="14" t="s">
        <v>7</v>
      </c>
      <c r="D572" s="309">
        <v>11010</v>
      </c>
      <c r="E572" s="516" t="s">
        <v>34</v>
      </c>
      <c r="F572" s="482" t="s">
        <v>1600</v>
      </c>
      <c r="G572" s="482" t="s">
        <v>94</v>
      </c>
      <c r="H572" s="482" t="s">
        <v>12</v>
      </c>
      <c r="I572" s="482" t="s">
        <v>1880</v>
      </c>
      <c r="J572" s="514" t="s">
        <v>1828</v>
      </c>
      <c r="K572" s="5" t="str">
        <f t="shared" si="22"/>
        <v>98 2 00 21340</v>
      </c>
      <c r="L572" s="252" t="str">
        <f>VLOOKUP(M572,'ЦСР 2017'!$A$5:$B$485,2,0)</f>
        <v>Организация ведения централизованного бюджетного (бухгалтерского) учета и формирования бюджетной (бухгалтерской) отчетности</v>
      </c>
      <c r="M572" s="5" t="s">
        <v>1829</v>
      </c>
      <c r="N572" s="252" t="b">
        <f t="shared" si="21"/>
        <v>1</v>
      </c>
    </row>
    <row r="573" spans="1:14" s="4" customFormat="1">
      <c r="A573" s="14" t="s">
        <v>7</v>
      </c>
      <c r="B573" s="14" t="s">
        <v>15</v>
      </c>
      <c r="C573" s="14" t="s">
        <v>37</v>
      </c>
      <c r="D573" s="309">
        <v>11010</v>
      </c>
      <c r="E573" s="517"/>
      <c r="F573" s="505"/>
      <c r="G573" s="505"/>
      <c r="H573" s="505"/>
      <c r="I573" s="505"/>
      <c r="J573" s="519"/>
      <c r="K573" s="5" t="str">
        <f t="shared" si="22"/>
        <v xml:space="preserve">   </v>
      </c>
      <c r="L573" s="252" t="e">
        <f>VLOOKUP(M573,'ЦСР 2017'!$A$5:$B$485,2,0)</f>
        <v>#N/A</v>
      </c>
      <c r="M573" s="5" t="s">
        <v>1883</v>
      </c>
      <c r="N573" s="252" t="e">
        <f t="shared" si="21"/>
        <v>#N/A</v>
      </c>
    </row>
    <row r="574" spans="1:14" s="4" customFormat="1">
      <c r="A574" s="14" t="s">
        <v>7</v>
      </c>
      <c r="B574" s="14" t="s">
        <v>15</v>
      </c>
      <c r="C574" s="14" t="s">
        <v>48</v>
      </c>
      <c r="D574" s="309">
        <v>11010</v>
      </c>
      <c r="E574" s="517"/>
      <c r="F574" s="505"/>
      <c r="G574" s="505"/>
      <c r="H574" s="505"/>
      <c r="I574" s="505"/>
      <c r="J574" s="519"/>
      <c r="K574" s="5" t="str">
        <f t="shared" si="22"/>
        <v xml:space="preserve">   </v>
      </c>
      <c r="L574" s="252" t="e">
        <f>VLOOKUP(M574,'ЦСР 2017'!$A$5:$B$485,2,0)</f>
        <v>#N/A</v>
      </c>
      <c r="M574" s="5" t="s">
        <v>1883</v>
      </c>
      <c r="N574" s="252" t="e">
        <f t="shared" si="21"/>
        <v>#N/A</v>
      </c>
    </row>
    <row r="575" spans="1:14" s="4" customFormat="1">
      <c r="A575" s="14" t="s">
        <v>7</v>
      </c>
      <c r="B575" s="14" t="s">
        <v>15</v>
      </c>
      <c r="C575" s="14" t="s">
        <v>53</v>
      </c>
      <c r="D575" s="309">
        <v>11010</v>
      </c>
      <c r="E575" s="517"/>
      <c r="F575" s="505"/>
      <c r="G575" s="505"/>
      <c r="H575" s="505"/>
      <c r="I575" s="505"/>
      <c r="J575" s="519"/>
      <c r="K575" s="5" t="str">
        <f t="shared" si="22"/>
        <v xml:space="preserve">   </v>
      </c>
      <c r="L575" s="252" t="e">
        <f>VLOOKUP(M575,'ЦСР 2017'!$A$5:$B$485,2,0)</f>
        <v>#N/A</v>
      </c>
      <c r="M575" s="5" t="s">
        <v>1883</v>
      </c>
      <c r="N575" s="252" t="e">
        <f t="shared" si="21"/>
        <v>#N/A</v>
      </c>
    </row>
    <row r="576" spans="1:14" s="4" customFormat="1">
      <c r="A576" s="14" t="s">
        <v>7</v>
      </c>
      <c r="B576" s="14" t="s">
        <v>15</v>
      </c>
      <c r="C576" s="14" t="s">
        <v>93</v>
      </c>
      <c r="D576" s="309">
        <v>11010</v>
      </c>
      <c r="E576" s="518"/>
      <c r="F576" s="483"/>
      <c r="G576" s="483"/>
      <c r="H576" s="483"/>
      <c r="I576" s="483"/>
      <c r="J576" s="515"/>
      <c r="K576" s="5" t="str">
        <f t="shared" si="22"/>
        <v xml:space="preserve">   </v>
      </c>
      <c r="L576" s="252" t="e">
        <f>VLOOKUP(M576,'ЦСР 2017'!$A$5:$B$485,2,0)</f>
        <v>#N/A</v>
      </c>
      <c r="M576" s="5" t="s">
        <v>1883</v>
      </c>
      <c r="N576" s="252" t="e">
        <f t="shared" si="21"/>
        <v>#N/A</v>
      </c>
    </row>
    <row r="577" spans="1:14" s="4" customFormat="1" ht="56.25">
      <c r="A577" s="14" t="s">
        <v>73</v>
      </c>
      <c r="B577" s="14" t="s">
        <v>94</v>
      </c>
      <c r="C577" s="14" t="s">
        <v>53</v>
      </c>
      <c r="D577" s="309" t="s">
        <v>101</v>
      </c>
      <c r="E577" s="310" t="s">
        <v>100</v>
      </c>
      <c r="F577" s="482" t="s">
        <v>1600</v>
      </c>
      <c r="G577" s="482" t="s">
        <v>94</v>
      </c>
      <c r="H577" s="482" t="s">
        <v>12</v>
      </c>
      <c r="I577" s="482" t="s">
        <v>101</v>
      </c>
      <c r="J577" s="514" t="s">
        <v>100</v>
      </c>
      <c r="K577" s="5" t="str">
        <f t="shared" si="22"/>
        <v>98 2 00 40010</v>
      </c>
      <c r="L577" s="252" t="str">
        <f>VLOOKUP(M577,'ЦСР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577" s="5" t="s">
        <v>1830</v>
      </c>
      <c r="N577" s="252" t="b">
        <f t="shared" si="21"/>
        <v>1</v>
      </c>
    </row>
    <row r="578" spans="1:14" s="4" customFormat="1" ht="36" customHeight="1">
      <c r="A578" s="14" t="s">
        <v>93</v>
      </c>
      <c r="B578" s="14" t="s">
        <v>316</v>
      </c>
      <c r="C578" s="14" t="s">
        <v>7</v>
      </c>
      <c r="D578" s="309" t="s">
        <v>1585</v>
      </c>
      <c r="E578" s="310" t="s">
        <v>575</v>
      </c>
      <c r="F578" s="483"/>
      <c r="G578" s="483"/>
      <c r="H578" s="483"/>
      <c r="I578" s="483"/>
      <c r="J578" s="515"/>
      <c r="K578" s="5" t="str">
        <f t="shared" si="22"/>
        <v xml:space="preserve">   </v>
      </c>
      <c r="L578" s="252" t="e">
        <f>VLOOKUP(M578,'ЦСР 2017'!$A$5:$B$485,2,0)</f>
        <v>#N/A</v>
      </c>
      <c r="M578" s="5" t="s">
        <v>1883</v>
      </c>
      <c r="N578" s="252" t="e">
        <f t="shared" si="21"/>
        <v>#N/A</v>
      </c>
    </row>
    <row r="579" spans="1:14" s="4" customFormat="1" ht="75">
      <c r="A579" s="30" t="s">
        <v>53</v>
      </c>
      <c r="B579" s="30" t="s">
        <v>94</v>
      </c>
      <c r="C579" s="30" t="s">
        <v>37</v>
      </c>
      <c r="D579" s="30" t="s">
        <v>439</v>
      </c>
      <c r="E579" s="190" t="s">
        <v>1323</v>
      </c>
      <c r="F579" s="256" t="s">
        <v>1600</v>
      </c>
      <c r="G579" s="256" t="s">
        <v>94</v>
      </c>
      <c r="H579" s="256" t="s">
        <v>12</v>
      </c>
      <c r="I579" s="256" t="s">
        <v>439</v>
      </c>
      <c r="J579" s="272" t="s">
        <v>1663</v>
      </c>
      <c r="K579" s="5" t="str">
        <f t="shared" si="22"/>
        <v>98 2 00 60090</v>
      </c>
      <c r="L579" s="252" t="str">
        <f>VLOOKUP(M579,'ЦСР 2017'!$A$5:$B$485,2,0)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M579" s="5" t="s">
        <v>1831</v>
      </c>
      <c r="N579" s="252" t="b">
        <f t="shared" si="21"/>
        <v>1</v>
      </c>
    </row>
    <row r="580" spans="1:14" s="4" customFormat="1" ht="56.25">
      <c r="A580" s="28" t="s">
        <v>48</v>
      </c>
      <c r="B580" s="28" t="s">
        <v>94</v>
      </c>
      <c r="C580" s="28" t="s">
        <v>48</v>
      </c>
      <c r="D580" s="28">
        <v>80020</v>
      </c>
      <c r="E580" s="190" t="s">
        <v>309</v>
      </c>
      <c r="F580" s="256" t="s">
        <v>1600</v>
      </c>
      <c r="G580" s="256" t="s">
        <v>94</v>
      </c>
      <c r="H580" s="256" t="s">
        <v>12</v>
      </c>
      <c r="I580" s="256" t="s">
        <v>1881</v>
      </c>
      <c r="J580" s="272" t="s">
        <v>309</v>
      </c>
      <c r="K580" s="5" t="str">
        <f t="shared" si="22"/>
        <v>98 2 00 80020</v>
      </c>
      <c r="L580" s="252" t="str">
        <f>VLOOKUP(M580,'ЦСР 2017'!$A$5:$B$485,2,0)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M580" s="5" t="s">
        <v>1832</v>
      </c>
      <c r="N580" s="252" t="b">
        <f t="shared" si="21"/>
        <v>1</v>
      </c>
    </row>
    <row r="581" spans="1:14" s="4" customFormat="1" ht="37.5">
      <c r="A581" s="28" t="s">
        <v>48</v>
      </c>
      <c r="B581" s="28" t="s">
        <v>94</v>
      </c>
      <c r="C581" s="28" t="s">
        <v>7</v>
      </c>
      <c r="D581" s="28">
        <v>80080</v>
      </c>
      <c r="E581" s="190" t="s">
        <v>254</v>
      </c>
      <c r="F581" s="256" t="s">
        <v>1600</v>
      </c>
      <c r="G581" s="256" t="s">
        <v>94</v>
      </c>
      <c r="H581" s="256" t="s">
        <v>12</v>
      </c>
      <c r="I581" s="256" t="s">
        <v>1882</v>
      </c>
      <c r="J581" s="272" t="s">
        <v>254</v>
      </c>
      <c r="K581" s="5" t="str">
        <f t="shared" si="22"/>
        <v>98 2 00 80080</v>
      </c>
      <c r="L581" s="252" t="str">
        <f>VLOOKUP(M581,'ЦСР 2017'!$A$5:$B$485,2,0)</f>
        <v>Предоставление мер социальной поддержки Почетным гражданам города Ставрополя</v>
      </c>
      <c r="M581" s="5" t="s">
        <v>1833</v>
      </c>
      <c r="N581" s="252" t="b">
        <f t="shared" si="21"/>
        <v>1</v>
      </c>
    </row>
    <row r="582" spans="1:14" s="4" customFormat="1" ht="93.75">
      <c r="A582" s="256" t="s">
        <v>7</v>
      </c>
      <c r="B582" s="256" t="s">
        <v>94</v>
      </c>
      <c r="C582" s="256" t="s">
        <v>7</v>
      </c>
      <c r="D582" s="256" t="s">
        <v>1547</v>
      </c>
      <c r="E582" s="260" t="s">
        <v>1266</v>
      </c>
      <c r="F582" s="256" t="s">
        <v>1600</v>
      </c>
      <c r="G582" s="256" t="s">
        <v>94</v>
      </c>
      <c r="H582" s="256" t="s">
        <v>12</v>
      </c>
      <c r="I582" s="256" t="s">
        <v>1547</v>
      </c>
      <c r="J582" s="272" t="s">
        <v>1266</v>
      </c>
      <c r="K582" s="5" t="str">
        <f t="shared" si="22"/>
        <v>98 2 00 L1122</v>
      </c>
      <c r="L582" s="252" t="str">
        <f>VLOOKUP(M582,'ЦСР 2017'!$A$5:$B$485,2,0)</f>
        <v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v>
      </c>
      <c r="M582" s="5" t="s">
        <v>1834</v>
      </c>
      <c r="N582" s="252" t="b">
        <f t="shared" si="21"/>
        <v>1</v>
      </c>
    </row>
    <row r="583" spans="1:14" s="4" customFormat="1" ht="56.25">
      <c r="A583" s="30" t="s">
        <v>53</v>
      </c>
      <c r="B583" s="30" t="s">
        <v>94</v>
      </c>
      <c r="C583" s="30" t="s">
        <v>37</v>
      </c>
      <c r="D583" s="30" t="s">
        <v>1563</v>
      </c>
      <c r="E583" s="264" t="s">
        <v>1330</v>
      </c>
      <c r="F583" s="256" t="s">
        <v>1600</v>
      </c>
      <c r="G583" s="256" t="s">
        <v>94</v>
      </c>
      <c r="H583" s="256" t="s">
        <v>12</v>
      </c>
      <c r="I583" s="256" t="s">
        <v>1563</v>
      </c>
      <c r="J583" s="272" t="s">
        <v>1665</v>
      </c>
      <c r="K583" s="5" t="str">
        <f t="shared" si="22"/>
        <v>98 2 00 S6470</v>
      </c>
      <c r="L583" s="252" t="str">
        <f>VLOOKUP(M583,'ЦСР 2017'!$A$5:$B$485,2,0)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M583" s="5" t="s">
        <v>1835</v>
      </c>
      <c r="N583" s="252" t="b">
        <f t="shared" si="21"/>
        <v>1</v>
      </c>
    </row>
    <row r="584" spans="1:14" s="4" customFormat="1" ht="37.5">
      <c r="A584" s="30" t="s">
        <v>68</v>
      </c>
      <c r="B584" s="30" t="s">
        <v>94</v>
      </c>
      <c r="C584" s="30" t="s">
        <v>7</v>
      </c>
      <c r="D584" s="30" t="s">
        <v>1574</v>
      </c>
      <c r="E584" s="260" t="s">
        <v>525</v>
      </c>
      <c r="F584" s="256" t="s">
        <v>1600</v>
      </c>
      <c r="G584" s="256" t="s">
        <v>94</v>
      </c>
      <c r="H584" s="256" t="s">
        <v>12</v>
      </c>
      <c r="I584" s="256" t="s">
        <v>1574</v>
      </c>
      <c r="J584" s="272" t="s">
        <v>525</v>
      </c>
      <c r="K584" s="5" t="str">
        <f t="shared" si="22"/>
        <v>98 2 00 S6910</v>
      </c>
      <c r="L584" s="252" t="str">
        <f>VLOOKUP(M584,'ЦСР 2017'!$A$5:$B$485,2,0)</f>
        <v>Обеспечение мероприятий по переселению граждан из аварийного жилищного фонда в городе Ставрополе</v>
      </c>
      <c r="M584" s="5" t="s">
        <v>1836</v>
      </c>
      <c r="N584" s="252" t="b">
        <f t="shared" ref="N584:N585" si="23">J584=L584</f>
        <v>1</v>
      </c>
    </row>
    <row r="585" spans="1:14" s="4" customFormat="1">
      <c r="A585" s="69"/>
      <c r="B585" s="69"/>
      <c r="C585" s="70"/>
      <c r="D585" s="307"/>
      <c r="E585" s="304"/>
      <c r="F585" s="21"/>
      <c r="G585" s="21"/>
      <c r="H585" s="21"/>
      <c r="I585" s="21"/>
      <c r="J585" s="308"/>
      <c r="K585" s="5"/>
      <c r="L585" s="252"/>
      <c r="M585" s="5"/>
      <c r="N585" s="252" t="b">
        <f t="shared" si="23"/>
        <v>1</v>
      </c>
    </row>
    <row r="586" spans="1:14" s="4" customFormat="1">
      <c r="A586" s="97"/>
      <c r="B586" s="97"/>
      <c r="C586" s="98"/>
      <c r="D586" s="99"/>
      <c r="E586" s="273"/>
      <c r="J586" s="252"/>
      <c r="K586" s="5"/>
      <c r="L586" s="252"/>
      <c r="M586" s="5"/>
      <c r="N586" s="252"/>
    </row>
    <row r="587" spans="1:14" s="4" customFormat="1">
      <c r="A587" s="97"/>
      <c r="B587" s="97"/>
      <c r="C587" s="98"/>
      <c r="D587" s="99"/>
      <c r="E587" s="273"/>
      <c r="J587" s="252"/>
      <c r="K587" s="5"/>
      <c r="L587" s="252"/>
      <c r="M587" s="5"/>
      <c r="N587" s="252"/>
    </row>
    <row r="588" spans="1:14" s="4" customFormat="1">
      <c r="A588" s="97"/>
      <c r="B588" s="97"/>
      <c r="C588" s="98"/>
      <c r="D588" s="99"/>
      <c r="E588" s="273"/>
      <c r="J588" s="252"/>
      <c r="K588" s="5"/>
      <c r="L588" s="252"/>
      <c r="M588" s="5"/>
      <c r="N588" s="252"/>
    </row>
    <row r="589" spans="1:14" s="4" customFormat="1">
      <c r="A589" s="97"/>
      <c r="B589" s="97"/>
      <c r="C589" s="98"/>
      <c r="D589" s="99"/>
      <c r="E589" s="273"/>
      <c r="J589" s="252"/>
      <c r="K589" s="5"/>
      <c r="L589" s="252"/>
      <c r="M589" s="5"/>
      <c r="N589" s="252"/>
    </row>
    <row r="590" spans="1:14" s="4" customFormat="1">
      <c r="A590" s="97"/>
      <c r="B590" s="97"/>
      <c r="C590" s="98"/>
      <c r="D590" s="99"/>
      <c r="E590" s="273"/>
      <c r="J590" s="252"/>
      <c r="K590" s="5"/>
      <c r="L590" s="252"/>
      <c r="M590" s="5"/>
      <c r="N590" s="252"/>
    </row>
    <row r="591" spans="1:14" s="4" customFormat="1">
      <c r="A591" s="97"/>
      <c r="B591" s="97"/>
      <c r="C591" s="98"/>
      <c r="D591" s="99"/>
      <c r="E591" s="273"/>
      <c r="J591" s="252"/>
      <c r="K591" s="5"/>
      <c r="L591" s="252"/>
      <c r="M591" s="5"/>
      <c r="N591" s="252"/>
    </row>
    <row r="592" spans="1:14" s="4" customFormat="1">
      <c r="A592" s="97"/>
      <c r="B592" s="97"/>
      <c r="C592" s="98"/>
      <c r="D592" s="99"/>
      <c r="E592" s="273"/>
      <c r="J592" s="252"/>
      <c r="K592" s="5"/>
      <c r="L592" s="252"/>
      <c r="M592" s="5"/>
      <c r="N592" s="252"/>
    </row>
    <row r="593" spans="1:14" s="4" customFormat="1">
      <c r="A593" s="97"/>
      <c r="B593" s="97"/>
      <c r="C593" s="98"/>
      <c r="D593" s="99"/>
      <c r="E593" s="273"/>
      <c r="J593" s="252"/>
      <c r="K593" s="5"/>
      <c r="L593" s="252"/>
      <c r="M593" s="5"/>
      <c r="N593" s="252"/>
    </row>
    <row r="594" spans="1:14" s="4" customFormat="1">
      <c r="A594" s="97"/>
      <c r="B594" s="97"/>
      <c r="C594" s="98"/>
      <c r="D594" s="99"/>
      <c r="E594" s="273"/>
      <c r="J594" s="252"/>
      <c r="K594" s="5"/>
      <c r="L594" s="252"/>
      <c r="M594" s="5"/>
      <c r="N594" s="252"/>
    </row>
    <row r="595" spans="1:14" s="4" customFormat="1">
      <c r="A595" s="97"/>
      <c r="B595" s="97"/>
      <c r="C595" s="98"/>
      <c r="D595" s="99"/>
      <c r="E595" s="273"/>
      <c r="J595" s="252"/>
      <c r="K595" s="5"/>
      <c r="L595" s="252"/>
      <c r="M595" s="5"/>
      <c r="N595" s="252"/>
    </row>
    <row r="596" spans="1:14" s="4" customFormat="1">
      <c r="A596" s="97"/>
      <c r="B596" s="97"/>
      <c r="C596" s="98"/>
      <c r="D596" s="99"/>
      <c r="E596" s="273"/>
      <c r="J596" s="252"/>
      <c r="K596" s="5"/>
      <c r="L596" s="252"/>
      <c r="M596" s="5"/>
      <c r="N596" s="252"/>
    </row>
    <row r="597" spans="1:14" s="4" customFormat="1">
      <c r="A597" s="97"/>
      <c r="B597" s="97"/>
      <c r="C597" s="98"/>
      <c r="D597" s="99"/>
      <c r="E597" s="273"/>
      <c r="J597" s="252"/>
      <c r="K597" s="5"/>
      <c r="L597" s="252"/>
      <c r="M597" s="5"/>
      <c r="N597" s="252"/>
    </row>
    <row r="598" spans="1:14" s="4" customFormat="1">
      <c r="A598" s="97"/>
      <c r="B598" s="97"/>
      <c r="C598" s="98"/>
      <c r="D598" s="99"/>
      <c r="E598" s="273"/>
      <c r="J598" s="252"/>
      <c r="K598" s="5"/>
      <c r="L598" s="252"/>
      <c r="M598" s="5"/>
      <c r="N598" s="252"/>
    </row>
    <row r="599" spans="1:14" s="4" customFormat="1">
      <c r="A599" s="97"/>
      <c r="B599" s="97"/>
      <c r="C599" s="98"/>
      <c r="D599" s="99"/>
      <c r="E599" s="273"/>
      <c r="J599" s="252"/>
      <c r="K599" s="5"/>
      <c r="L599" s="252"/>
      <c r="M599" s="5"/>
      <c r="N599" s="252"/>
    </row>
    <row r="600" spans="1:14" s="4" customFormat="1">
      <c r="A600" s="97"/>
      <c r="B600" s="97"/>
      <c r="C600" s="98"/>
      <c r="D600" s="99"/>
      <c r="E600" s="273"/>
      <c r="J600" s="252"/>
      <c r="K600" s="5"/>
      <c r="L600" s="252"/>
      <c r="M600" s="5"/>
      <c r="N600" s="252"/>
    </row>
    <row r="601" spans="1:14" s="4" customFormat="1">
      <c r="A601" s="97"/>
      <c r="B601" s="97"/>
      <c r="C601" s="98"/>
      <c r="D601" s="99"/>
      <c r="E601" s="273"/>
      <c r="J601" s="252"/>
      <c r="K601" s="5"/>
      <c r="L601" s="252"/>
      <c r="M601" s="5"/>
      <c r="N601" s="252"/>
    </row>
    <row r="602" spans="1:14" s="4" customFormat="1">
      <c r="A602" s="97"/>
      <c r="B602" s="97"/>
      <c r="C602" s="98"/>
      <c r="D602" s="99"/>
      <c r="E602" s="273"/>
      <c r="J602" s="252"/>
      <c r="K602" s="5"/>
      <c r="L602" s="252"/>
      <c r="M602" s="5"/>
      <c r="N602" s="252"/>
    </row>
    <row r="603" spans="1:14" s="4" customFormat="1">
      <c r="A603" s="97"/>
      <c r="B603" s="97"/>
      <c r="C603" s="98"/>
      <c r="D603" s="99"/>
      <c r="E603" s="273"/>
      <c r="J603" s="252"/>
      <c r="K603" s="5"/>
      <c r="L603" s="252"/>
      <c r="M603" s="5"/>
      <c r="N603" s="252"/>
    </row>
    <row r="604" spans="1:14" s="4" customFormat="1">
      <c r="A604" s="97"/>
      <c r="B604" s="97"/>
      <c r="C604" s="98"/>
      <c r="D604" s="99"/>
      <c r="E604" s="273"/>
      <c r="J604" s="252"/>
      <c r="K604" s="5"/>
      <c r="L604" s="252"/>
      <c r="M604" s="5"/>
      <c r="N604" s="252"/>
    </row>
    <row r="605" spans="1:14" s="4" customFormat="1">
      <c r="A605" s="97"/>
      <c r="B605" s="97"/>
      <c r="C605" s="98"/>
      <c r="D605" s="99"/>
      <c r="E605" s="273"/>
      <c r="J605" s="252"/>
      <c r="K605" s="5"/>
      <c r="L605" s="252"/>
      <c r="M605" s="5"/>
      <c r="N605" s="252"/>
    </row>
    <row r="606" spans="1:14" s="4" customFormat="1">
      <c r="A606" s="97"/>
      <c r="B606" s="97"/>
      <c r="C606" s="98"/>
      <c r="D606" s="99"/>
      <c r="E606" s="273"/>
      <c r="J606" s="252"/>
      <c r="K606" s="5"/>
      <c r="L606" s="252"/>
      <c r="M606" s="5"/>
      <c r="N606" s="252"/>
    </row>
    <row r="607" spans="1:14" s="4" customFormat="1">
      <c r="A607" s="97"/>
      <c r="B607" s="97"/>
      <c r="C607" s="98"/>
      <c r="D607" s="99"/>
      <c r="E607" s="273"/>
      <c r="J607" s="252"/>
      <c r="K607" s="5"/>
      <c r="L607" s="252"/>
      <c r="M607" s="5"/>
      <c r="N607" s="252"/>
    </row>
    <row r="608" spans="1:14" s="4" customFormat="1">
      <c r="A608" s="97"/>
      <c r="B608" s="97"/>
      <c r="C608" s="98"/>
      <c r="D608" s="99"/>
      <c r="E608" s="273"/>
      <c r="J608" s="252"/>
      <c r="K608" s="5"/>
      <c r="L608" s="252"/>
      <c r="M608" s="5"/>
      <c r="N608" s="252"/>
    </row>
    <row r="609" spans="1:14" s="4" customFormat="1">
      <c r="A609" s="97"/>
      <c r="B609" s="97"/>
      <c r="C609" s="98"/>
      <c r="D609" s="99"/>
      <c r="E609" s="273"/>
      <c r="J609" s="252"/>
      <c r="K609" s="5"/>
      <c r="L609" s="252"/>
      <c r="M609" s="5"/>
      <c r="N609" s="252"/>
    </row>
    <row r="610" spans="1:14" s="4" customFormat="1">
      <c r="A610" s="97"/>
      <c r="B610" s="97"/>
      <c r="C610" s="98"/>
      <c r="D610" s="99"/>
      <c r="E610" s="273"/>
      <c r="J610" s="252"/>
      <c r="K610" s="5"/>
      <c r="L610" s="252"/>
      <c r="M610" s="5"/>
      <c r="N610" s="252"/>
    </row>
    <row r="611" spans="1:14" s="4" customFormat="1">
      <c r="A611" s="97"/>
      <c r="B611" s="97"/>
      <c r="C611" s="98"/>
      <c r="D611" s="99"/>
      <c r="E611" s="273"/>
      <c r="J611" s="252"/>
      <c r="K611" s="5"/>
      <c r="L611" s="252"/>
      <c r="M611" s="5"/>
      <c r="N611" s="252"/>
    </row>
    <row r="612" spans="1:14" s="4" customFormat="1">
      <c r="A612" s="97"/>
      <c r="B612" s="97"/>
      <c r="C612" s="98"/>
      <c r="D612" s="99"/>
      <c r="E612" s="273"/>
      <c r="J612" s="252"/>
      <c r="K612" s="5"/>
      <c r="L612" s="252"/>
      <c r="M612" s="5"/>
      <c r="N612" s="252"/>
    </row>
    <row r="613" spans="1:14" s="4" customFormat="1">
      <c r="A613" s="97"/>
      <c r="B613" s="97"/>
      <c r="C613" s="98"/>
      <c r="D613" s="99"/>
      <c r="E613" s="273"/>
      <c r="J613" s="252"/>
      <c r="K613" s="5"/>
      <c r="L613" s="252"/>
      <c r="M613" s="5"/>
      <c r="N613" s="252"/>
    </row>
    <row r="614" spans="1:14" s="4" customFormat="1">
      <c r="A614" s="97"/>
      <c r="B614" s="97"/>
      <c r="C614" s="98"/>
      <c r="D614" s="99"/>
      <c r="E614" s="273"/>
      <c r="J614" s="252"/>
      <c r="K614" s="5"/>
      <c r="L614" s="252"/>
      <c r="M614" s="5"/>
      <c r="N614" s="252"/>
    </row>
    <row r="615" spans="1:14" s="4" customFormat="1">
      <c r="A615" s="97"/>
      <c r="B615" s="97"/>
      <c r="C615" s="98"/>
      <c r="D615" s="99"/>
      <c r="E615" s="273"/>
      <c r="J615" s="252"/>
      <c r="K615" s="5"/>
      <c r="L615" s="252"/>
      <c r="M615" s="5"/>
      <c r="N615" s="252"/>
    </row>
    <row r="616" spans="1:14" s="4" customFormat="1">
      <c r="A616" s="97"/>
      <c r="B616" s="97"/>
      <c r="C616" s="98"/>
      <c r="D616" s="99"/>
      <c r="E616" s="273"/>
      <c r="J616" s="252"/>
      <c r="K616" s="5"/>
      <c r="L616" s="252"/>
      <c r="M616" s="5"/>
      <c r="N616" s="252"/>
    </row>
    <row r="617" spans="1:14" s="4" customFormat="1">
      <c r="A617" s="97"/>
      <c r="B617" s="97"/>
      <c r="C617" s="98"/>
      <c r="D617" s="99"/>
      <c r="E617" s="273"/>
      <c r="J617" s="252"/>
      <c r="K617" s="5"/>
      <c r="L617" s="252"/>
      <c r="M617" s="5"/>
      <c r="N617" s="252"/>
    </row>
    <row r="618" spans="1:14" s="4" customFormat="1">
      <c r="A618" s="97"/>
      <c r="B618" s="97"/>
      <c r="C618" s="98"/>
      <c r="D618" s="99"/>
      <c r="E618" s="273"/>
      <c r="J618" s="252"/>
      <c r="K618" s="5"/>
      <c r="L618" s="252"/>
      <c r="M618" s="5"/>
      <c r="N618" s="252"/>
    </row>
    <row r="619" spans="1:14" s="4" customFormat="1">
      <c r="A619" s="97"/>
      <c r="B619" s="97"/>
      <c r="C619" s="98"/>
      <c r="D619" s="99"/>
      <c r="E619" s="273"/>
      <c r="J619" s="252"/>
      <c r="K619" s="5"/>
      <c r="L619" s="252"/>
      <c r="M619" s="5"/>
      <c r="N619" s="252"/>
    </row>
    <row r="620" spans="1:14" s="4" customFormat="1">
      <c r="A620" s="97"/>
      <c r="B620" s="97"/>
      <c r="C620" s="98"/>
      <c r="D620" s="99"/>
      <c r="E620" s="273"/>
      <c r="J620" s="252"/>
      <c r="K620" s="5"/>
      <c r="L620" s="252"/>
      <c r="M620" s="5"/>
      <c r="N620" s="252"/>
    </row>
    <row r="621" spans="1:14" s="4" customFormat="1">
      <c r="A621" s="97"/>
      <c r="B621" s="97"/>
      <c r="C621" s="98"/>
      <c r="D621" s="99"/>
      <c r="E621" s="273"/>
      <c r="J621" s="252"/>
      <c r="K621" s="5"/>
      <c r="L621" s="252"/>
      <c r="M621" s="5"/>
      <c r="N621" s="252"/>
    </row>
    <row r="622" spans="1:14" s="4" customFormat="1">
      <c r="A622" s="97"/>
      <c r="B622" s="97"/>
      <c r="C622" s="98"/>
      <c r="D622" s="99"/>
      <c r="E622" s="273"/>
      <c r="J622" s="252"/>
      <c r="K622" s="5"/>
      <c r="L622" s="252"/>
      <c r="M622" s="5"/>
      <c r="N622" s="252"/>
    </row>
    <row r="623" spans="1:14" s="4" customFormat="1">
      <c r="A623" s="97"/>
      <c r="B623" s="97"/>
      <c r="C623" s="98"/>
      <c r="D623" s="99"/>
      <c r="E623" s="273"/>
      <c r="J623" s="252"/>
      <c r="K623" s="5"/>
      <c r="L623" s="252"/>
      <c r="M623" s="5"/>
      <c r="N623" s="252"/>
    </row>
    <row r="624" spans="1:14" s="4" customFormat="1">
      <c r="A624" s="97"/>
      <c r="B624" s="97"/>
      <c r="C624" s="98"/>
      <c r="D624" s="99"/>
      <c r="E624" s="273"/>
      <c r="J624" s="252"/>
      <c r="K624" s="5"/>
      <c r="L624" s="252"/>
      <c r="M624" s="5"/>
      <c r="N624" s="252"/>
    </row>
    <row r="625" spans="1:14" s="4" customFormat="1">
      <c r="A625" s="97"/>
      <c r="B625" s="97"/>
      <c r="C625" s="98"/>
      <c r="D625" s="99"/>
      <c r="E625" s="273"/>
      <c r="J625" s="252"/>
      <c r="K625" s="5"/>
      <c r="L625" s="252"/>
      <c r="M625" s="5"/>
      <c r="N625" s="252"/>
    </row>
    <row r="626" spans="1:14" s="4" customFormat="1">
      <c r="A626" s="97"/>
      <c r="B626" s="97"/>
      <c r="C626" s="98"/>
      <c r="D626" s="99"/>
      <c r="E626" s="273"/>
      <c r="J626" s="252"/>
      <c r="K626" s="5"/>
      <c r="L626" s="252"/>
      <c r="M626" s="5"/>
      <c r="N626" s="252"/>
    </row>
    <row r="627" spans="1:14" s="4" customFormat="1">
      <c r="A627" s="97"/>
      <c r="B627" s="97"/>
      <c r="C627" s="98"/>
      <c r="D627" s="99"/>
      <c r="E627" s="273"/>
      <c r="J627" s="252"/>
      <c r="K627" s="5"/>
      <c r="L627" s="252"/>
      <c r="M627" s="5"/>
      <c r="N627" s="252"/>
    </row>
    <row r="628" spans="1:14" s="4" customFormat="1">
      <c r="A628" s="97"/>
      <c r="B628" s="97"/>
      <c r="C628" s="98"/>
      <c r="D628" s="99"/>
      <c r="E628" s="273"/>
      <c r="J628" s="252"/>
      <c r="K628" s="5"/>
      <c r="L628" s="252"/>
      <c r="M628" s="5"/>
      <c r="N628" s="252"/>
    </row>
    <row r="629" spans="1:14" s="4" customFormat="1">
      <c r="A629" s="97"/>
      <c r="B629" s="97"/>
      <c r="C629" s="98"/>
      <c r="D629" s="99"/>
      <c r="E629" s="273"/>
      <c r="J629" s="252"/>
      <c r="K629" s="5"/>
      <c r="L629" s="252"/>
      <c r="M629" s="5"/>
      <c r="N629" s="252"/>
    </row>
    <row r="630" spans="1:14" s="4" customFormat="1">
      <c r="A630" s="97"/>
      <c r="B630" s="97"/>
      <c r="C630" s="98"/>
      <c r="D630" s="99"/>
      <c r="E630" s="273"/>
      <c r="J630" s="252"/>
      <c r="K630" s="5"/>
      <c r="L630" s="252"/>
      <c r="M630" s="5"/>
      <c r="N630" s="252"/>
    </row>
    <row r="631" spans="1:14" s="4" customFormat="1">
      <c r="A631" s="97"/>
      <c r="B631" s="97"/>
      <c r="C631" s="98"/>
      <c r="D631" s="99"/>
      <c r="E631" s="273"/>
      <c r="J631" s="252"/>
      <c r="K631" s="5"/>
      <c r="L631" s="252"/>
      <c r="M631" s="5"/>
      <c r="N631" s="252"/>
    </row>
    <row r="632" spans="1:14" s="4" customFormat="1">
      <c r="A632" s="97"/>
      <c r="B632" s="97"/>
      <c r="C632" s="98"/>
      <c r="D632" s="99"/>
      <c r="E632" s="273"/>
      <c r="J632" s="252"/>
      <c r="K632" s="5"/>
      <c r="L632" s="252"/>
      <c r="M632" s="5"/>
      <c r="N632" s="252"/>
    </row>
    <row r="633" spans="1:14" s="4" customFormat="1">
      <c r="A633" s="97"/>
      <c r="B633" s="97"/>
      <c r="C633" s="98"/>
      <c r="D633" s="99"/>
      <c r="E633" s="273"/>
      <c r="J633" s="252"/>
      <c r="K633" s="5"/>
      <c r="L633" s="252"/>
      <c r="M633" s="5"/>
      <c r="N633" s="252"/>
    </row>
    <row r="634" spans="1:14" s="4" customFormat="1">
      <c r="A634" s="97"/>
      <c r="B634" s="97"/>
      <c r="C634" s="98"/>
      <c r="D634" s="99"/>
      <c r="E634" s="273"/>
      <c r="J634" s="252"/>
      <c r="K634" s="5"/>
      <c r="L634" s="252"/>
      <c r="M634" s="5"/>
      <c r="N634" s="252"/>
    </row>
    <row r="635" spans="1:14" s="4" customFormat="1">
      <c r="A635" s="97"/>
      <c r="B635" s="97"/>
      <c r="C635" s="98"/>
      <c r="D635" s="99"/>
      <c r="E635" s="273"/>
      <c r="J635" s="252"/>
      <c r="K635" s="5"/>
      <c r="L635" s="252"/>
      <c r="M635" s="5"/>
      <c r="N635" s="252"/>
    </row>
    <row r="636" spans="1:14" s="4" customFormat="1">
      <c r="A636" s="97"/>
      <c r="B636" s="97"/>
      <c r="C636" s="98"/>
      <c r="D636" s="99"/>
      <c r="E636" s="273"/>
      <c r="J636" s="252"/>
      <c r="K636" s="5"/>
      <c r="L636" s="252"/>
      <c r="M636" s="5"/>
      <c r="N636" s="252"/>
    </row>
    <row r="637" spans="1:14" s="4" customFormat="1">
      <c r="A637" s="97"/>
      <c r="B637" s="97"/>
      <c r="C637" s="98"/>
      <c r="D637" s="99"/>
      <c r="E637" s="273"/>
      <c r="J637" s="252"/>
      <c r="K637" s="5"/>
      <c r="L637" s="252"/>
      <c r="M637" s="5"/>
      <c r="N637" s="252"/>
    </row>
    <row r="638" spans="1:14" s="4" customFormat="1">
      <c r="A638" s="97"/>
      <c r="B638" s="97"/>
      <c r="C638" s="98"/>
      <c r="D638" s="99"/>
      <c r="E638" s="273"/>
      <c r="J638" s="252"/>
      <c r="K638" s="5"/>
      <c r="L638" s="252"/>
      <c r="M638" s="5"/>
      <c r="N638" s="252"/>
    </row>
    <row r="639" spans="1:14" s="4" customFormat="1">
      <c r="A639" s="97"/>
      <c r="B639" s="97"/>
      <c r="C639" s="98"/>
      <c r="D639" s="99"/>
      <c r="E639" s="273"/>
      <c r="J639" s="252"/>
      <c r="K639" s="5"/>
      <c r="L639" s="252"/>
      <c r="M639" s="5"/>
      <c r="N639" s="252"/>
    </row>
    <row r="640" spans="1:14" s="4" customFormat="1">
      <c r="A640" s="97"/>
      <c r="B640" s="97"/>
      <c r="C640" s="98"/>
      <c r="D640" s="99"/>
      <c r="E640" s="273"/>
      <c r="J640" s="252"/>
      <c r="K640" s="5"/>
      <c r="L640" s="252"/>
      <c r="M640" s="5"/>
      <c r="N640" s="252"/>
    </row>
    <row r="641" spans="1:14" s="4" customFormat="1">
      <c r="A641" s="97"/>
      <c r="B641" s="97"/>
      <c r="C641" s="98"/>
      <c r="D641" s="99"/>
      <c r="E641" s="273"/>
      <c r="J641" s="252"/>
      <c r="K641" s="5"/>
      <c r="L641" s="252"/>
      <c r="M641" s="5"/>
      <c r="N641" s="252"/>
    </row>
    <row r="642" spans="1:14" s="4" customFormat="1">
      <c r="A642" s="97"/>
      <c r="B642" s="97"/>
      <c r="C642" s="98"/>
      <c r="D642" s="99"/>
      <c r="E642" s="273"/>
      <c r="J642" s="252"/>
      <c r="K642" s="5"/>
      <c r="L642" s="252"/>
      <c r="M642" s="5"/>
      <c r="N642" s="252"/>
    </row>
    <row r="643" spans="1:14" s="4" customFormat="1">
      <c r="A643" s="97"/>
      <c r="B643" s="97"/>
      <c r="C643" s="98"/>
      <c r="D643" s="99"/>
      <c r="E643" s="273"/>
      <c r="J643" s="252"/>
      <c r="K643" s="5"/>
      <c r="L643" s="252"/>
      <c r="M643" s="5"/>
      <c r="N643" s="252"/>
    </row>
    <row r="644" spans="1:14" s="4" customFormat="1">
      <c r="A644" s="97"/>
      <c r="B644" s="97"/>
      <c r="C644" s="98"/>
      <c r="D644" s="99"/>
      <c r="E644" s="273"/>
      <c r="J644" s="252"/>
      <c r="K644" s="5"/>
      <c r="L644" s="252"/>
      <c r="M644" s="5"/>
      <c r="N644" s="252"/>
    </row>
    <row r="645" spans="1:14" s="4" customFormat="1">
      <c r="A645" s="97"/>
      <c r="B645" s="97"/>
      <c r="C645" s="98"/>
      <c r="D645" s="99"/>
      <c r="E645" s="273"/>
      <c r="J645" s="252"/>
      <c r="K645" s="5"/>
      <c r="L645" s="252"/>
      <c r="M645" s="5"/>
      <c r="N645" s="252"/>
    </row>
    <row r="646" spans="1:14" s="4" customFormat="1">
      <c r="A646" s="97"/>
      <c r="B646" s="97"/>
      <c r="C646" s="98"/>
      <c r="D646" s="99"/>
      <c r="E646" s="273"/>
      <c r="J646" s="252"/>
      <c r="K646" s="5"/>
      <c r="L646" s="252"/>
      <c r="M646" s="5"/>
      <c r="N646" s="252"/>
    </row>
    <row r="647" spans="1:14" s="4" customFormat="1">
      <c r="A647" s="97"/>
      <c r="B647" s="97"/>
      <c r="C647" s="98"/>
      <c r="D647" s="99"/>
      <c r="E647" s="273"/>
      <c r="J647" s="252"/>
      <c r="K647" s="5"/>
      <c r="L647" s="252"/>
      <c r="M647" s="5"/>
      <c r="N647" s="252"/>
    </row>
    <row r="648" spans="1:14" s="4" customFormat="1">
      <c r="A648" s="97"/>
      <c r="B648" s="97"/>
      <c r="C648" s="98"/>
      <c r="D648" s="99"/>
      <c r="E648" s="273"/>
      <c r="J648" s="252"/>
      <c r="K648" s="5"/>
      <c r="L648" s="252"/>
      <c r="M648" s="5"/>
      <c r="N648" s="252"/>
    </row>
    <row r="649" spans="1:14" s="4" customFormat="1">
      <c r="A649" s="97"/>
      <c r="B649" s="97"/>
      <c r="C649" s="98"/>
      <c r="D649" s="99"/>
      <c r="E649" s="273"/>
      <c r="J649" s="252"/>
      <c r="K649" s="5"/>
      <c r="L649" s="252"/>
      <c r="M649" s="5"/>
      <c r="N649" s="252"/>
    </row>
    <row r="650" spans="1:14" s="4" customFormat="1">
      <c r="A650" s="97"/>
      <c r="B650" s="97"/>
      <c r="C650" s="98"/>
      <c r="D650" s="99"/>
      <c r="E650" s="273"/>
      <c r="J650" s="252"/>
      <c r="K650" s="5"/>
      <c r="L650" s="252"/>
      <c r="M650" s="5"/>
      <c r="N650" s="252"/>
    </row>
    <row r="651" spans="1:14" s="4" customFormat="1">
      <c r="A651" s="97"/>
      <c r="B651" s="97"/>
      <c r="C651" s="98"/>
      <c r="D651" s="99"/>
      <c r="E651" s="273"/>
      <c r="J651" s="252"/>
      <c r="K651" s="5"/>
      <c r="L651" s="252"/>
      <c r="M651" s="5"/>
      <c r="N651" s="252"/>
    </row>
    <row r="652" spans="1:14" s="4" customFormat="1">
      <c r="A652" s="97"/>
      <c r="B652" s="97"/>
      <c r="C652" s="98"/>
      <c r="D652" s="99"/>
      <c r="E652" s="273"/>
      <c r="J652" s="252"/>
      <c r="K652" s="5"/>
      <c r="L652" s="252"/>
      <c r="M652" s="5"/>
      <c r="N652" s="252"/>
    </row>
    <row r="653" spans="1:14" s="4" customFormat="1">
      <c r="A653" s="97"/>
      <c r="B653" s="97"/>
      <c r="C653" s="98"/>
      <c r="D653" s="99"/>
      <c r="E653" s="273"/>
      <c r="J653" s="252"/>
      <c r="K653" s="5"/>
      <c r="L653" s="252"/>
      <c r="M653" s="5"/>
      <c r="N653" s="252"/>
    </row>
    <row r="654" spans="1:14" s="4" customFormat="1">
      <c r="A654" s="97"/>
      <c r="B654" s="97"/>
      <c r="C654" s="98"/>
      <c r="D654" s="99"/>
      <c r="E654" s="273"/>
      <c r="J654" s="252"/>
      <c r="K654" s="5"/>
      <c r="L654" s="252"/>
      <c r="M654" s="5"/>
      <c r="N654" s="252"/>
    </row>
    <row r="655" spans="1:14" s="4" customFormat="1">
      <c r="A655" s="97"/>
      <c r="B655" s="97"/>
      <c r="C655" s="98"/>
      <c r="D655" s="99"/>
      <c r="E655" s="273"/>
      <c r="J655" s="252"/>
      <c r="K655" s="5"/>
      <c r="L655" s="252"/>
      <c r="M655" s="5"/>
      <c r="N655" s="252"/>
    </row>
    <row r="656" spans="1:14" s="4" customFormat="1">
      <c r="A656" s="97"/>
      <c r="B656" s="97"/>
      <c r="C656" s="98"/>
      <c r="D656" s="99"/>
      <c r="E656" s="273"/>
      <c r="J656" s="252"/>
      <c r="K656" s="5"/>
      <c r="L656" s="252"/>
      <c r="M656" s="5"/>
      <c r="N656" s="252"/>
    </row>
    <row r="657" spans="1:15" s="4" customFormat="1">
      <c r="A657" s="97"/>
      <c r="B657" s="97"/>
      <c r="C657" s="98"/>
      <c r="D657" s="99"/>
      <c r="E657" s="273"/>
      <c r="J657" s="252"/>
      <c r="K657" s="5"/>
      <c r="L657" s="252"/>
      <c r="M657" s="5"/>
      <c r="N657" s="252"/>
    </row>
    <row r="658" spans="1:15" s="4" customFormat="1">
      <c r="A658" s="97"/>
      <c r="B658" s="97"/>
      <c r="C658" s="98"/>
      <c r="D658" s="99"/>
      <c r="E658" s="273"/>
      <c r="J658" s="252"/>
      <c r="K658" s="5"/>
      <c r="L658" s="252"/>
      <c r="M658" s="5"/>
      <c r="N658" s="252"/>
    </row>
    <row r="659" spans="1:15" s="4" customFormat="1">
      <c r="A659" s="97"/>
      <c r="B659" s="97"/>
      <c r="C659" s="98"/>
      <c r="D659" s="99"/>
      <c r="E659" s="273"/>
      <c r="J659" s="252"/>
      <c r="K659" s="5"/>
      <c r="L659" s="252"/>
      <c r="M659" s="5"/>
      <c r="N659" s="252"/>
    </row>
    <row r="660" spans="1:15" s="4" customFormat="1">
      <c r="A660" s="97"/>
      <c r="B660" s="97"/>
      <c r="C660" s="98"/>
      <c r="D660" s="99"/>
      <c r="E660" s="273"/>
      <c r="J660" s="252"/>
      <c r="K660" s="5"/>
      <c r="L660" s="252"/>
      <c r="M660" s="5"/>
      <c r="N660" s="252"/>
    </row>
    <row r="661" spans="1:15" s="4" customFormat="1">
      <c r="A661" s="97"/>
      <c r="B661" s="97"/>
      <c r="C661" s="98"/>
      <c r="D661" s="99"/>
      <c r="E661" s="273"/>
      <c r="J661" s="252"/>
      <c r="K661" s="5"/>
      <c r="L661" s="252"/>
      <c r="M661" s="5"/>
      <c r="N661" s="252"/>
    </row>
    <row r="662" spans="1:15" s="4" customFormat="1">
      <c r="A662" s="97"/>
      <c r="B662" s="97"/>
      <c r="C662" s="98"/>
      <c r="D662" s="99"/>
      <c r="E662" s="273"/>
      <c r="J662" s="252"/>
      <c r="K662" s="5"/>
      <c r="L662" s="252"/>
      <c r="M662" s="5"/>
      <c r="N662" s="252"/>
    </row>
    <row r="663" spans="1:15" s="4" customFormat="1">
      <c r="A663" s="97"/>
      <c r="B663" s="97"/>
      <c r="C663" s="98"/>
      <c r="D663" s="99"/>
      <c r="E663" s="273"/>
      <c r="J663" s="252"/>
      <c r="K663" s="5"/>
      <c r="L663" s="252"/>
      <c r="M663" s="5"/>
      <c r="N663" s="252"/>
    </row>
    <row r="664" spans="1:15" s="4" customFormat="1">
      <c r="A664" s="97"/>
      <c r="B664" s="97"/>
      <c r="C664" s="98"/>
      <c r="D664" s="99"/>
      <c r="E664" s="273"/>
      <c r="J664" s="252"/>
      <c r="K664" s="5"/>
      <c r="L664" s="252"/>
      <c r="M664" s="5"/>
      <c r="N664" s="252"/>
    </row>
    <row r="665" spans="1:15" s="4" customFormat="1">
      <c r="A665" s="97"/>
      <c r="B665" s="97"/>
      <c r="C665" s="98"/>
      <c r="D665" s="99"/>
      <c r="E665" s="273"/>
      <c r="J665" s="252"/>
      <c r="K665" s="5"/>
      <c r="L665" s="252"/>
      <c r="M665" s="5"/>
      <c r="N665" s="252"/>
    </row>
    <row r="666" spans="1:15" s="4" customFormat="1">
      <c r="A666" s="97"/>
      <c r="B666" s="97"/>
      <c r="C666" s="98"/>
      <c r="D666" s="99"/>
      <c r="E666" s="273"/>
      <c r="J666" s="252"/>
      <c r="K666" s="5"/>
      <c r="L666" s="252"/>
      <c r="M666" s="5"/>
      <c r="N666" s="252"/>
    </row>
    <row r="667" spans="1:15" s="4" customFormat="1">
      <c r="A667" s="97"/>
      <c r="B667" s="97"/>
      <c r="C667" s="98"/>
      <c r="D667" s="99"/>
      <c r="E667" s="273"/>
      <c r="J667" s="252"/>
      <c r="K667" s="5"/>
      <c r="L667" s="252"/>
      <c r="M667" s="5"/>
      <c r="N667" s="252"/>
      <c r="O667" s="6"/>
    </row>
    <row r="668" spans="1:15" s="4" customFormat="1">
      <c r="A668" s="97"/>
      <c r="B668" s="97"/>
      <c r="C668" s="98"/>
      <c r="D668" s="99"/>
      <c r="E668" s="273"/>
      <c r="J668" s="252"/>
      <c r="K668" s="5"/>
      <c r="L668" s="252"/>
      <c r="M668" s="5"/>
      <c r="N668" s="252"/>
      <c r="O668" s="6"/>
    </row>
    <row r="669" spans="1:15" s="4" customFormat="1">
      <c r="A669" s="97"/>
      <c r="B669" s="97"/>
      <c r="C669" s="98"/>
      <c r="D669" s="99"/>
      <c r="E669" s="273"/>
      <c r="J669" s="252"/>
      <c r="K669" s="5"/>
      <c r="L669" s="252"/>
      <c r="M669" s="5"/>
      <c r="N669" s="252"/>
      <c r="O669" s="6"/>
    </row>
    <row r="670" spans="1:15" s="4" customFormat="1">
      <c r="A670" s="97"/>
      <c r="B670" s="97"/>
      <c r="C670" s="98"/>
      <c r="D670" s="99"/>
      <c r="E670" s="273"/>
      <c r="J670" s="252"/>
      <c r="K670" s="5"/>
      <c r="L670" s="252"/>
      <c r="M670" s="5"/>
      <c r="N670" s="252"/>
      <c r="O670" s="6"/>
    </row>
    <row r="671" spans="1:15" s="4" customFormat="1">
      <c r="A671" s="97"/>
      <c r="B671" s="97"/>
      <c r="C671" s="98"/>
      <c r="D671" s="99"/>
      <c r="E671" s="273"/>
      <c r="J671" s="252"/>
      <c r="K671" s="5"/>
      <c r="L671" s="252"/>
      <c r="M671" s="5"/>
      <c r="N671" s="252"/>
      <c r="O671" s="6"/>
    </row>
    <row r="672" spans="1:15">
      <c r="E672" s="273"/>
    </row>
    <row r="673" spans="1:15">
      <c r="E673" s="273"/>
    </row>
    <row r="674" spans="1:15">
      <c r="E674" s="273"/>
    </row>
    <row r="675" spans="1:15">
      <c r="E675" s="273"/>
    </row>
    <row r="676" spans="1:15">
      <c r="E676" s="273"/>
    </row>
    <row r="677" spans="1:15" s="4" customFormat="1">
      <c r="A677" s="97"/>
      <c r="B677" s="97"/>
      <c r="C677" s="98"/>
      <c r="D677" s="99"/>
      <c r="E677" s="273"/>
      <c r="J677" s="252"/>
      <c r="K677" s="5"/>
      <c r="L677" s="252"/>
      <c r="M677" s="5"/>
      <c r="N677" s="252"/>
      <c r="O677" s="6"/>
    </row>
    <row r="678" spans="1:15" s="4" customFormat="1">
      <c r="A678" s="97"/>
      <c r="B678" s="97"/>
      <c r="C678" s="98"/>
      <c r="D678" s="99"/>
      <c r="E678" s="273"/>
      <c r="J678" s="252"/>
      <c r="K678" s="5"/>
      <c r="L678" s="252"/>
      <c r="M678" s="5"/>
      <c r="N678" s="252"/>
      <c r="O678" s="6"/>
    </row>
    <row r="679" spans="1:15" s="4" customFormat="1">
      <c r="A679" s="97"/>
      <c r="B679" s="97"/>
      <c r="C679" s="98"/>
      <c r="D679" s="99"/>
      <c r="E679" s="273"/>
      <c r="J679" s="252"/>
      <c r="K679" s="5"/>
      <c r="L679" s="252"/>
      <c r="M679" s="5"/>
      <c r="N679" s="252"/>
      <c r="O679" s="6"/>
    </row>
    <row r="680" spans="1:15" s="4" customFormat="1">
      <c r="A680" s="97"/>
      <c r="B680" s="97"/>
      <c r="C680" s="98"/>
      <c r="D680" s="99"/>
      <c r="E680" s="273"/>
      <c r="J680" s="252"/>
      <c r="K680" s="5"/>
      <c r="L680" s="252"/>
      <c r="M680" s="5"/>
      <c r="N680" s="252"/>
      <c r="O680" s="6"/>
    </row>
    <row r="681" spans="1:15" s="4" customFormat="1">
      <c r="A681" s="97"/>
      <c r="B681" s="97"/>
      <c r="C681" s="98"/>
      <c r="D681" s="99"/>
      <c r="E681" s="273"/>
      <c r="J681" s="252"/>
      <c r="K681" s="5"/>
      <c r="L681" s="252"/>
      <c r="M681" s="5"/>
      <c r="N681" s="252"/>
      <c r="O681" s="6"/>
    </row>
    <row r="682" spans="1:15" s="4" customFormat="1">
      <c r="A682" s="97"/>
      <c r="B682" s="97"/>
      <c r="C682" s="98"/>
      <c r="D682" s="99"/>
      <c r="E682" s="273"/>
      <c r="J682" s="252"/>
      <c r="K682" s="5"/>
      <c r="L682" s="252"/>
      <c r="M682" s="5"/>
      <c r="N682" s="252"/>
      <c r="O682" s="6"/>
    </row>
    <row r="683" spans="1:15" s="4" customFormat="1">
      <c r="A683" s="97"/>
      <c r="B683" s="97"/>
      <c r="C683" s="98"/>
      <c r="D683" s="99"/>
      <c r="E683" s="273"/>
      <c r="J683" s="252"/>
      <c r="K683" s="5"/>
      <c r="L683" s="252"/>
      <c r="M683" s="5"/>
      <c r="N683" s="252"/>
      <c r="O683" s="6"/>
    </row>
    <row r="684" spans="1:15" s="4" customFormat="1">
      <c r="A684" s="97"/>
      <c r="B684" s="97"/>
      <c r="C684" s="98"/>
      <c r="D684" s="99"/>
      <c r="E684" s="273"/>
      <c r="J684" s="252"/>
      <c r="K684" s="5"/>
      <c r="L684" s="252"/>
      <c r="M684" s="5"/>
      <c r="N684" s="252"/>
      <c r="O684" s="6"/>
    </row>
    <row r="685" spans="1:15" s="4" customFormat="1">
      <c r="A685" s="97"/>
      <c r="B685" s="97"/>
      <c r="C685" s="98"/>
      <c r="D685" s="99"/>
      <c r="E685" s="273"/>
      <c r="J685" s="252"/>
      <c r="K685" s="5"/>
      <c r="L685" s="252"/>
      <c r="M685" s="5"/>
      <c r="N685" s="252"/>
      <c r="O685" s="6"/>
    </row>
    <row r="686" spans="1:15" s="4" customFormat="1">
      <c r="A686" s="97"/>
      <c r="B686" s="97"/>
      <c r="C686" s="98"/>
      <c r="D686" s="99"/>
      <c r="E686" s="273"/>
      <c r="J686" s="252"/>
      <c r="K686" s="5"/>
      <c r="L686" s="252"/>
      <c r="M686" s="5"/>
      <c r="N686" s="252"/>
      <c r="O686" s="6"/>
    </row>
    <row r="687" spans="1:15" s="4" customFormat="1">
      <c r="A687" s="97"/>
      <c r="B687" s="97"/>
      <c r="C687" s="98"/>
      <c r="D687" s="99"/>
      <c r="E687" s="273"/>
      <c r="J687" s="252"/>
      <c r="K687" s="5"/>
      <c r="L687" s="252"/>
      <c r="M687" s="5"/>
      <c r="N687" s="252"/>
      <c r="O687" s="6"/>
    </row>
    <row r="688" spans="1:15" s="4" customFormat="1">
      <c r="A688" s="97"/>
      <c r="B688" s="97"/>
      <c r="C688" s="98"/>
      <c r="D688" s="99"/>
      <c r="E688" s="273"/>
      <c r="J688" s="252"/>
      <c r="K688" s="5"/>
      <c r="L688" s="252"/>
      <c r="M688" s="5"/>
      <c r="N688" s="252"/>
      <c r="O688" s="6"/>
    </row>
    <row r="689" spans="1:15" s="4" customFormat="1">
      <c r="A689" s="97"/>
      <c r="B689" s="97"/>
      <c r="C689" s="98"/>
      <c r="D689" s="99"/>
      <c r="E689" s="273"/>
      <c r="J689" s="252"/>
      <c r="K689" s="5"/>
      <c r="L689" s="252"/>
      <c r="M689" s="5"/>
      <c r="N689" s="252"/>
      <c r="O689" s="6"/>
    </row>
    <row r="690" spans="1:15" s="4" customFormat="1">
      <c r="A690" s="97"/>
      <c r="B690" s="97"/>
      <c r="C690" s="98"/>
      <c r="D690" s="99"/>
      <c r="E690" s="273"/>
      <c r="J690" s="252"/>
      <c r="K690" s="5"/>
      <c r="L690" s="252"/>
      <c r="M690" s="5"/>
      <c r="N690" s="252"/>
      <c r="O690" s="6"/>
    </row>
    <row r="691" spans="1:15" s="4" customFormat="1">
      <c r="A691" s="97"/>
      <c r="B691" s="97"/>
      <c r="C691" s="98"/>
      <c r="D691" s="99"/>
      <c r="E691" s="273"/>
      <c r="J691" s="252"/>
      <c r="K691" s="5"/>
      <c r="L691" s="252"/>
      <c r="M691" s="5"/>
      <c r="N691" s="252"/>
      <c r="O691" s="6"/>
    </row>
    <row r="692" spans="1:15" s="4" customFormat="1">
      <c r="A692" s="97"/>
      <c r="B692" s="97"/>
      <c r="C692" s="98"/>
      <c r="D692" s="99"/>
      <c r="E692" s="273"/>
      <c r="J692" s="252"/>
      <c r="K692" s="5"/>
      <c r="L692" s="252"/>
      <c r="M692" s="5"/>
      <c r="N692" s="252"/>
      <c r="O692" s="6"/>
    </row>
    <row r="693" spans="1:15" s="4" customFormat="1">
      <c r="A693" s="97"/>
      <c r="B693" s="97"/>
      <c r="C693" s="98"/>
      <c r="D693" s="99"/>
      <c r="E693" s="273"/>
      <c r="J693" s="252"/>
      <c r="K693" s="5"/>
      <c r="L693" s="252"/>
      <c r="M693" s="5"/>
      <c r="N693" s="252"/>
      <c r="O693" s="6"/>
    </row>
    <row r="694" spans="1:15" s="4" customFormat="1">
      <c r="A694" s="97"/>
      <c r="B694" s="97"/>
      <c r="C694" s="98"/>
      <c r="D694" s="99"/>
      <c r="E694" s="273"/>
      <c r="J694" s="252"/>
      <c r="K694" s="5"/>
      <c r="L694" s="252"/>
      <c r="M694" s="5"/>
      <c r="N694" s="252"/>
      <c r="O694" s="6"/>
    </row>
    <row r="695" spans="1:15" s="4" customFormat="1">
      <c r="A695" s="97"/>
      <c r="B695" s="97"/>
      <c r="C695" s="98"/>
      <c r="D695" s="99"/>
      <c r="E695" s="273"/>
      <c r="J695" s="252"/>
      <c r="K695" s="5"/>
      <c r="L695" s="252"/>
      <c r="M695" s="5"/>
      <c r="N695" s="252"/>
      <c r="O695" s="6"/>
    </row>
    <row r="696" spans="1:15" s="4" customFormat="1">
      <c r="A696" s="97"/>
      <c r="B696" s="97"/>
      <c r="C696" s="98"/>
      <c r="D696" s="99"/>
      <c r="E696" s="273"/>
      <c r="J696" s="252"/>
      <c r="K696" s="5"/>
      <c r="L696" s="252"/>
      <c r="M696" s="5"/>
      <c r="N696" s="252"/>
      <c r="O696" s="6"/>
    </row>
    <row r="697" spans="1:15" s="4" customFormat="1">
      <c r="A697" s="97"/>
      <c r="B697" s="97"/>
      <c r="C697" s="98"/>
      <c r="D697" s="99"/>
      <c r="E697" s="273"/>
      <c r="J697" s="252"/>
      <c r="K697" s="5"/>
      <c r="L697" s="252"/>
      <c r="M697" s="5"/>
      <c r="N697" s="252"/>
      <c r="O697" s="6"/>
    </row>
    <row r="698" spans="1:15" s="4" customFormat="1">
      <c r="A698" s="97"/>
      <c r="B698" s="97"/>
      <c r="C698" s="98"/>
      <c r="D698" s="99"/>
      <c r="E698" s="273"/>
      <c r="J698" s="252"/>
      <c r="K698" s="5"/>
      <c r="L698" s="252"/>
      <c r="M698" s="5"/>
      <c r="N698" s="252"/>
      <c r="O698" s="6"/>
    </row>
    <row r="699" spans="1:15" s="4" customFormat="1">
      <c r="A699" s="97"/>
      <c r="B699" s="97"/>
      <c r="C699" s="98"/>
      <c r="D699" s="99"/>
      <c r="E699" s="273"/>
      <c r="J699" s="252"/>
      <c r="K699" s="5"/>
      <c r="L699" s="252"/>
      <c r="M699" s="5"/>
      <c r="N699" s="252"/>
      <c r="O699" s="6"/>
    </row>
    <row r="700" spans="1:15" s="4" customFormat="1">
      <c r="A700" s="97"/>
      <c r="B700" s="97"/>
      <c r="C700" s="98"/>
      <c r="D700" s="99"/>
      <c r="E700" s="273"/>
      <c r="J700" s="252"/>
      <c r="K700" s="5"/>
      <c r="L700" s="252"/>
      <c r="M700" s="5"/>
      <c r="N700" s="252"/>
      <c r="O700" s="6"/>
    </row>
    <row r="701" spans="1:15" s="4" customFormat="1">
      <c r="A701" s="97"/>
      <c r="B701" s="97"/>
      <c r="C701" s="98"/>
      <c r="D701" s="99"/>
      <c r="E701" s="273"/>
      <c r="J701" s="252"/>
      <c r="K701" s="5"/>
      <c r="L701" s="252"/>
      <c r="M701" s="5"/>
      <c r="N701" s="252"/>
      <c r="O701" s="6"/>
    </row>
    <row r="702" spans="1:15" s="4" customFormat="1">
      <c r="A702" s="97"/>
      <c r="B702" s="97"/>
      <c r="C702" s="98"/>
      <c r="D702" s="99"/>
      <c r="E702" s="273"/>
      <c r="J702" s="252"/>
      <c r="K702" s="5"/>
      <c r="L702" s="252"/>
      <c r="M702" s="5"/>
      <c r="N702" s="252"/>
      <c r="O702" s="6"/>
    </row>
    <row r="703" spans="1:15" s="4" customFormat="1">
      <c r="A703" s="97"/>
      <c r="B703" s="97"/>
      <c r="C703" s="98"/>
      <c r="D703" s="99"/>
      <c r="E703" s="273"/>
      <c r="J703" s="252"/>
      <c r="K703" s="5"/>
      <c r="L703" s="252"/>
      <c r="M703" s="5"/>
      <c r="N703" s="252"/>
      <c r="O703" s="6"/>
    </row>
    <row r="704" spans="1:15" s="4" customFormat="1">
      <c r="A704" s="97"/>
      <c r="B704" s="97"/>
      <c r="C704" s="98"/>
      <c r="D704" s="99"/>
      <c r="E704" s="273"/>
      <c r="J704" s="252"/>
      <c r="K704" s="5"/>
      <c r="L704" s="252"/>
      <c r="M704" s="5"/>
      <c r="N704" s="252"/>
      <c r="O704" s="6"/>
    </row>
    <row r="705" spans="1:15" s="4" customFormat="1">
      <c r="A705" s="97"/>
      <c r="B705" s="97"/>
      <c r="C705" s="98"/>
      <c r="D705" s="99"/>
      <c r="E705" s="273"/>
      <c r="J705" s="252"/>
      <c r="K705" s="5"/>
      <c r="L705" s="252"/>
      <c r="M705" s="5"/>
      <c r="N705" s="252"/>
      <c r="O705" s="6"/>
    </row>
    <row r="706" spans="1:15" s="4" customFormat="1">
      <c r="A706" s="97"/>
      <c r="B706" s="97"/>
      <c r="C706" s="98"/>
      <c r="D706" s="99"/>
      <c r="E706" s="273"/>
      <c r="J706" s="252"/>
      <c r="K706" s="5"/>
      <c r="L706" s="252"/>
      <c r="M706" s="5"/>
      <c r="N706" s="252"/>
      <c r="O706" s="6"/>
    </row>
    <row r="707" spans="1:15" s="4" customFormat="1">
      <c r="A707" s="97"/>
      <c r="B707" s="97"/>
      <c r="C707" s="98"/>
      <c r="D707" s="99"/>
      <c r="E707" s="273"/>
      <c r="J707" s="252"/>
      <c r="K707" s="5"/>
      <c r="L707" s="252"/>
      <c r="M707" s="5"/>
      <c r="N707" s="252"/>
      <c r="O707" s="6"/>
    </row>
    <row r="708" spans="1:15" s="4" customFormat="1">
      <c r="A708" s="97"/>
      <c r="B708" s="97"/>
      <c r="C708" s="98"/>
      <c r="D708" s="99"/>
      <c r="E708" s="273"/>
      <c r="J708" s="252"/>
      <c r="K708" s="5"/>
      <c r="L708" s="252"/>
      <c r="M708" s="5"/>
      <c r="N708" s="252"/>
      <c r="O708" s="6"/>
    </row>
    <row r="709" spans="1:15" s="4" customFormat="1">
      <c r="A709" s="97"/>
      <c r="B709" s="97"/>
      <c r="C709" s="98"/>
      <c r="D709" s="99"/>
      <c r="E709" s="273"/>
      <c r="J709" s="252"/>
      <c r="K709" s="5"/>
      <c r="L709" s="252"/>
      <c r="M709" s="5"/>
      <c r="N709" s="252"/>
      <c r="O709" s="6"/>
    </row>
    <row r="710" spans="1:15" s="4" customFormat="1">
      <c r="A710" s="97"/>
      <c r="B710" s="97"/>
      <c r="C710" s="98"/>
      <c r="D710" s="99"/>
      <c r="E710" s="273"/>
      <c r="J710" s="252"/>
      <c r="K710" s="5"/>
      <c r="L710" s="252"/>
      <c r="M710" s="5"/>
      <c r="N710" s="252"/>
      <c r="O710" s="6"/>
    </row>
    <row r="711" spans="1:15" s="4" customFormat="1">
      <c r="A711" s="97"/>
      <c r="B711" s="97"/>
      <c r="C711" s="98"/>
      <c r="D711" s="99"/>
      <c r="E711" s="273"/>
      <c r="J711" s="252"/>
      <c r="K711" s="5"/>
      <c r="L711" s="252"/>
      <c r="M711" s="5"/>
      <c r="N711" s="252"/>
      <c r="O711" s="6"/>
    </row>
    <row r="712" spans="1:15" s="4" customFormat="1">
      <c r="A712" s="97"/>
      <c r="B712" s="97"/>
      <c r="C712" s="98"/>
      <c r="D712" s="99"/>
      <c r="E712" s="273"/>
      <c r="J712" s="252"/>
      <c r="K712" s="5"/>
      <c r="L712" s="252"/>
      <c r="M712" s="5"/>
      <c r="N712" s="252"/>
      <c r="O712" s="6"/>
    </row>
    <row r="713" spans="1:15" s="4" customFormat="1">
      <c r="A713" s="97"/>
      <c r="B713" s="97"/>
      <c r="C713" s="98"/>
      <c r="D713" s="99"/>
      <c r="E713" s="273"/>
      <c r="J713" s="252"/>
      <c r="K713" s="5"/>
      <c r="L713" s="252"/>
      <c r="M713" s="5"/>
      <c r="N713" s="252"/>
      <c r="O713" s="6"/>
    </row>
    <row r="714" spans="1:15" s="4" customFormat="1">
      <c r="A714" s="97"/>
      <c r="B714" s="97"/>
      <c r="C714" s="98"/>
      <c r="D714" s="99"/>
      <c r="E714" s="273"/>
      <c r="J714" s="252"/>
      <c r="K714" s="5"/>
      <c r="L714" s="252"/>
      <c r="M714" s="5"/>
      <c r="N714" s="252"/>
      <c r="O714" s="6"/>
    </row>
    <row r="715" spans="1:15" s="4" customFormat="1">
      <c r="A715" s="97"/>
      <c r="B715" s="97"/>
      <c r="C715" s="98"/>
      <c r="D715" s="99"/>
      <c r="E715" s="273"/>
      <c r="J715" s="252"/>
      <c r="K715" s="5"/>
      <c r="L715" s="252"/>
      <c r="M715" s="5"/>
      <c r="N715" s="252"/>
      <c r="O715" s="6"/>
    </row>
    <row r="716" spans="1:15" s="4" customFormat="1">
      <c r="A716" s="97"/>
      <c r="B716" s="97"/>
      <c r="C716" s="98"/>
      <c r="D716" s="99"/>
      <c r="E716" s="273"/>
      <c r="J716" s="252"/>
      <c r="K716" s="5"/>
      <c r="L716" s="252"/>
      <c r="M716" s="5"/>
      <c r="N716" s="252"/>
      <c r="O716" s="6"/>
    </row>
    <row r="717" spans="1:15" s="4" customFormat="1">
      <c r="A717" s="97"/>
      <c r="B717" s="97"/>
      <c r="C717" s="98"/>
      <c r="D717" s="99"/>
      <c r="E717" s="273"/>
      <c r="J717" s="252"/>
      <c r="K717" s="5"/>
      <c r="L717" s="252"/>
      <c r="M717" s="5"/>
      <c r="N717" s="252"/>
      <c r="O717" s="6"/>
    </row>
    <row r="718" spans="1:15" s="4" customFormat="1">
      <c r="A718" s="97"/>
      <c r="B718" s="97"/>
      <c r="C718" s="98"/>
      <c r="D718" s="99"/>
      <c r="E718" s="273"/>
      <c r="J718" s="252"/>
      <c r="K718" s="5"/>
      <c r="L718" s="252"/>
      <c r="M718" s="5"/>
      <c r="N718" s="252"/>
      <c r="O718" s="6"/>
    </row>
    <row r="719" spans="1:15" s="4" customFormat="1">
      <c r="A719" s="97"/>
      <c r="B719" s="97"/>
      <c r="C719" s="98"/>
      <c r="D719" s="99"/>
      <c r="E719" s="273"/>
      <c r="J719" s="252"/>
      <c r="K719" s="5"/>
      <c r="L719" s="252"/>
      <c r="M719" s="5"/>
      <c r="N719" s="252"/>
      <c r="O719" s="6"/>
    </row>
    <row r="720" spans="1:15" s="4" customFormat="1">
      <c r="A720" s="97"/>
      <c r="B720" s="97"/>
      <c r="C720" s="98"/>
      <c r="D720" s="99"/>
      <c r="E720" s="273"/>
      <c r="J720" s="252"/>
      <c r="K720" s="5"/>
      <c r="L720" s="252"/>
      <c r="M720" s="5"/>
      <c r="N720" s="252"/>
      <c r="O720" s="6"/>
    </row>
    <row r="721" spans="1:15" s="4" customFormat="1">
      <c r="A721" s="97"/>
      <c r="B721" s="97"/>
      <c r="C721" s="98"/>
      <c r="D721" s="99"/>
      <c r="E721" s="273"/>
      <c r="J721" s="252"/>
      <c r="K721" s="5"/>
      <c r="L721" s="252"/>
      <c r="M721" s="5"/>
      <c r="N721" s="252"/>
      <c r="O721" s="6"/>
    </row>
    <row r="722" spans="1:15" s="4" customFormat="1">
      <c r="A722" s="97"/>
      <c r="B722" s="97"/>
      <c r="C722" s="98"/>
      <c r="D722" s="99"/>
      <c r="E722" s="273"/>
      <c r="J722" s="252"/>
      <c r="K722" s="5"/>
      <c r="L722" s="252"/>
      <c r="M722" s="5"/>
      <c r="N722" s="252"/>
      <c r="O722" s="6"/>
    </row>
    <row r="723" spans="1:15" s="4" customFormat="1">
      <c r="A723" s="97"/>
      <c r="B723" s="97"/>
      <c r="C723" s="98"/>
      <c r="D723" s="99"/>
      <c r="E723" s="273"/>
      <c r="J723" s="252"/>
      <c r="K723" s="5"/>
      <c r="L723" s="252"/>
      <c r="M723" s="5"/>
      <c r="N723" s="252"/>
      <c r="O723" s="6"/>
    </row>
    <row r="724" spans="1:15" s="4" customFormat="1">
      <c r="A724" s="97"/>
      <c r="B724" s="97"/>
      <c r="C724" s="98"/>
      <c r="D724" s="99"/>
      <c r="E724" s="273"/>
      <c r="J724" s="252"/>
      <c r="K724" s="5"/>
      <c r="L724" s="252"/>
      <c r="M724" s="5"/>
      <c r="N724" s="252"/>
      <c r="O724" s="6"/>
    </row>
  </sheetData>
  <mergeCells count="120">
    <mergeCell ref="F577:F578"/>
    <mergeCell ref="G577:G578"/>
    <mergeCell ref="H577:H578"/>
    <mergeCell ref="I577:I578"/>
    <mergeCell ref="J577:J578"/>
    <mergeCell ref="M78:M79"/>
    <mergeCell ref="E572:E576"/>
    <mergeCell ref="F572:F576"/>
    <mergeCell ref="G572:G576"/>
    <mergeCell ref="H572:H576"/>
    <mergeCell ref="I572:I576"/>
    <mergeCell ref="J572:J576"/>
    <mergeCell ref="J439:J441"/>
    <mergeCell ref="J455:J457"/>
    <mergeCell ref="F324:F326"/>
    <mergeCell ref="G324:G326"/>
    <mergeCell ref="H324:H326"/>
    <mergeCell ref="I324:I326"/>
    <mergeCell ref="J324:J326"/>
    <mergeCell ref="J360:J363"/>
    <mergeCell ref="F317:F318"/>
    <mergeCell ref="G317:G318"/>
    <mergeCell ref="H317:H318"/>
    <mergeCell ref="I317:I318"/>
    <mergeCell ref="A459:A460"/>
    <mergeCell ref="B459:B460"/>
    <mergeCell ref="C459:C460"/>
    <mergeCell ref="D459:D460"/>
    <mergeCell ref="E459:E460"/>
    <mergeCell ref="J430:J432"/>
    <mergeCell ref="A434:A435"/>
    <mergeCell ref="B434:B435"/>
    <mergeCell ref="C434:C435"/>
    <mergeCell ref="D434:D435"/>
    <mergeCell ref="E434:E435"/>
    <mergeCell ref="J317:J318"/>
    <mergeCell ref="F320:F322"/>
    <mergeCell ref="G320:G322"/>
    <mergeCell ref="H320:H322"/>
    <mergeCell ref="I320:I322"/>
    <mergeCell ref="J320:J322"/>
    <mergeCell ref="F282:F283"/>
    <mergeCell ref="G282:G283"/>
    <mergeCell ref="H282:H283"/>
    <mergeCell ref="I282:I283"/>
    <mergeCell ref="J282:J283"/>
    <mergeCell ref="F300:F304"/>
    <mergeCell ref="G300:G304"/>
    <mergeCell ref="H300:H304"/>
    <mergeCell ref="I300:I304"/>
    <mergeCell ref="J300:J304"/>
    <mergeCell ref="F276:F277"/>
    <mergeCell ref="G276:G277"/>
    <mergeCell ref="H276:H277"/>
    <mergeCell ref="I276:I277"/>
    <mergeCell ref="J276:J277"/>
    <mergeCell ref="F279:F280"/>
    <mergeCell ref="G279:G280"/>
    <mergeCell ref="H279:H280"/>
    <mergeCell ref="I279:I280"/>
    <mergeCell ref="J279:J280"/>
    <mergeCell ref="F270:F271"/>
    <mergeCell ref="G270:G271"/>
    <mergeCell ref="H270:H271"/>
    <mergeCell ref="I270:I271"/>
    <mergeCell ref="J270:J271"/>
    <mergeCell ref="F273:F274"/>
    <mergeCell ref="G273:G274"/>
    <mergeCell ref="H273:H274"/>
    <mergeCell ref="I273:I274"/>
    <mergeCell ref="J273:J274"/>
    <mergeCell ref="J195:J201"/>
    <mergeCell ref="F250:F251"/>
    <mergeCell ref="G250:G251"/>
    <mergeCell ref="H250:H251"/>
    <mergeCell ref="I250:I251"/>
    <mergeCell ref="J250:J251"/>
    <mergeCell ref="F120:F121"/>
    <mergeCell ref="G120:G121"/>
    <mergeCell ref="H120:H121"/>
    <mergeCell ref="I120:I121"/>
    <mergeCell ref="J120:J121"/>
    <mergeCell ref="F123:F124"/>
    <mergeCell ref="G123:G124"/>
    <mergeCell ref="H123:H124"/>
    <mergeCell ref="I123:I124"/>
    <mergeCell ref="J123:J124"/>
    <mergeCell ref="F115:F116"/>
    <mergeCell ref="G115:G116"/>
    <mergeCell ref="H115:H116"/>
    <mergeCell ref="I115:I116"/>
    <mergeCell ref="J115:J116"/>
    <mergeCell ref="F117:F119"/>
    <mergeCell ref="G117:G119"/>
    <mergeCell ref="H117:H119"/>
    <mergeCell ref="I117:I119"/>
    <mergeCell ref="J117:J119"/>
    <mergeCell ref="K78:K79"/>
    <mergeCell ref="F110:F114"/>
    <mergeCell ref="G110:G114"/>
    <mergeCell ref="H110:H114"/>
    <mergeCell ref="I110:I114"/>
    <mergeCell ref="J110:J114"/>
    <mergeCell ref="I15:I16"/>
    <mergeCell ref="J15:J16"/>
    <mergeCell ref="F78:F79"/>
    <mergeCell ref="G78:G79"/>
    <mergeCell ref="H78:H79"/>
    <mergeCell ref="I78:I79"/>
    <mergeCell ref="J78:J79"/>
    <mergeCell ref="A2:J2"/>
    <mergeCell ref="A4:E4"/>
    <mergeCell ref="A15:A16"/>
    <mergeCell ref="B15:B16"/>
    <mergeCell ref="C15:C16"/>
    <mergeCell ref="D15:D16"/>
    <mergeCell ref="E15:E16"/>
    <mergeCell ref="F15:F16"/>
    <mergeCell ref="G15:G16"/>
    <mergeCell ref="H15:H16"/>
  </mergeCells>
  <pageMargins left="0.31496062992125984" right="0.19685039370078741" top="0.39370078740157483" bottom="0.19685039370078741" header="0.23622047244094491" footer="0.15748031496062992"/>
  <pageSetup paperSize="9" scale="50" fitToHeight="0" orientation="landscape" r:id="rId1"/>
  <headerFooter alignWithMargins="0">
    <oddHeader>&amp;C&amp;P</oddHeader>
  </headerFooter>
  <colBreaks count="1" manualBreakCount="1">
    <brk id="5" max="590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66"/>
    <pageSetUpPr fitToPage="1"/>
  </sheetPr>
  <dimension ref="A2:O726"/>
  <sheetViews>
    <sheetView view="pageBreakPreview" topLeftCell="A129" zoomScale="63" zoomScaleNormal="75" zoomScaleSheetLayoutView="63" workbookViewId="0">
      <selection activeCell="E12" sqref="E12"/>
    </sheetView>
  </sheetViews>
  <sheetFormatPr defaultColWidth="9.140625" defaultRowHeight="18.75"/>
  <cols>
    <col min="1" max="1" width="11.28515625" style="97" customWidth="1"/>
    <col min="2" max="2" width="5.5703125" style="97" customWidth="1"/>
    <col min="3" max="3" width="9.140625" style="98"/>
    <col min="4" max="4" width="16.7109375" style="99" customWidth="1"/>
    <col min="5" max="5" width="95.5703125" style="274" customWidth="1"/>
    <col min="6" max="6" width="14.5703125" style="4" customWidth="1"/>
    <col min="7" max="7" width="10.85546875" style="4" customWidth="1"/>
    <col min="8" max="8" width="17.140625" style="4" customWidth="1"/>
    <col min="9" max="9" width="13.5703125" style="4" customWidth="1"/>
    <col min="10" max="10" width="95.28515625" style="252" customWidth="1"/>
    <col min="11" max="11" width="16.42578125" style="5" customWidth="1"/>
    <col min="12" max="12" width="89.85546875" style="252" customWidth="1"/>
    <col min="13" max="13" width="16.42578125" style="5" customWidth="1"/>
    <col min="14" max="14" width="40.85546875" style="252" customWidth="1"/>
    <col min="15" max="15" width="19.7109375" style="6" bestFit="1" customWidth="1"/>
    <col min="16" max="16384" width="9.140625" style="6"/>
  </cols>
  <sheetData>
    <row r="2" spans="1:15" s="2" customFormat="1">
      <c r="A2" s="465" t="s">
        <v>1884</v>
      </c>
      <c r="B2" s="466"/>
      <c r="C2" s="467"/>
      <c r="D2" s="467"/>
      <c r="E2" s="467"/>
      <c r="F2" s="468"/>
      <c r="G2" s="468"/>
      <c r="H2" s="468"/>
      <c r="I2" s="468"/>
      <c r="J2" s="468"/>
      <c r="K2" s="1"/>
      <c r="L2" s="251"/>
      <c r="M2" s="1"/>
      <c r="N2" s="251"/>
    </row>
    <row r="3" spans="1:15">
      <c r="A3" s="63"/>
      <c r="B3" s="63"/>
      <c r="C3" s="64"/>
      <c r="D3" s="65"/>
      <c r="E3" s="273"/>
    </row>
    <row r="4" spans="1:15">
      <c r="A4" s="469"/>
      <c r="B4" s="470"/>
      <c r="C4" s="471"/>
      <c r="D4" s="471"/>
      <c r="E4" s="471"/>
    </row>
    <row r="5" spans="1:15" ht="112.5">
      <c r="A5" s="145" t="s">
        <v>1606</v>
      </c>
      <c r="B5" s="145" t="s">
        <v>1</v>
      </c>
      <c r="C5" s="145" t="s">
        <v>5</v>
      </c>
      <c r="D5" s="145" t="s">
        <v>6</v>
      </c>
      <c r="E5" s="259" t="s">
        <v>4</v>
      </c>
      <c r="F5" s="145" t="s">
        <v>1606</v>
      </c>
      <c r="G5" s="145" t="s">
        <v>1</v>
      </c>
      <c r="H5" s="145" t="s">
        <v>5</v>
      </c>
      <c r="I5" s="145" t="s">
        <v>6</v>
      </c>
      <c r="J5" s="259" t="s">
        <v>4</v>
      </c>
    </row>
    <row r="6" spans="1:15">
      <c r="A6" s="255">
        <v>6</v>
      </c>
      <c r="B6" s="255">
        <v>7</v>
      </c>
      <c r="C6" s="255">
        <v>8</v>
      </c>
      <c r="D6" s="255">
        <v>9</v>
      </c>
      <c r="E6" s="255">
        <v>10</v>
      </c>
      <c r="F6" s="255">
        <v>6</v>
      </c>
      <c r="G6" s="255">
        <v>7</v>
      </c>
      <c r="H6" s="255">
        <v>8</v>
      </c>
      <c r="I6" s="255">
        <v>9</v>
      </c>
      <c r="J6" s="255">
        <v>10</v>
      </c>
    </row>
    <row r="7" spans="1:15" ht="45">
      <c r="A7" s="9" t="s">
        <v>7</v>
      </c>
      <c r="B7" s="9" t="s">
        <v>8</v>
      </c>
      <c r="C7" s="9" t="s">
        <v>12</v>
      </c>
      <c r="D7" s="9" t="s">
        <v>13</v>
      </c>
      <c r="E7" s="136" t="s">
        <v>11</v>
      </c>
      <c r="F7" s="9" t="s">
        <v>7</v>
      </c>
      <c r="G7" s="9" t="s">
        <v>8</v>
      </c>
      <c r="H7" s="9" t="s">
        <v>12</v>
      </c>
      <c r="I7" s="9" t="s">
        <v>13</v>
      </c>
      <c r="J7" s="136" t="s">
        <v>1608</v>
      </c>
      <c r="K7" s="5" t="str">
        <f>CONCATENATE(F7," ",G7," ",H7," ",I7)</f>
        <v>01 0 00 00000</v>
      </c>
      <c r="L7" s="252" t="str">
        <f>VLOOKUP(M7,'ЦСР 2017'!$A$5:$B$485,2,0)</f>
        <v>Муниципальная программа «Развитие образования в городе Ставрополе»</v>
      </c>
      <c r="M7" s="5" t="s">
        <v>14</v>
      </c>
      <c r="N7" s="252" t="b">
        <f>J7=L7</f>
        <v>1</v>
      </c>
      <c r="O7" s="7"/>
    </row>
    <row r="8" spans="1:15" ht="37.5">
      <c r="A8" s="25" t="s">
        <v>7</v>
      </c>
      <c r="B8" s="25" t="s">
        <v>15</v>
      </c>
      <c r="C8" s="25" t="s">
        <v>12</v>
      </c>
      <c r="D8" s="25" t="s">
        <v>13</v>
      </c>
      <c r="E8" s="223" t="s">
        <v>17</v>
      </c>
      <c r="F8" s="25" t="s">
        <v>7</v>
      </c>
      <c r="G8" s="25" t="s">
        <v>15</v>
      </c>
      <c r="H8" s="25" t="s">
        <v>12</v>
      </c>
      <c r="I8" s="25" t="s">
        <v>13</v>
      </c>
      <c r="J8" s="223" t="s">
        <v>1609</v>
      </c>
      <c r="K8" s="5" t="str">
        <f t="shared" ref="K8:K71" si="0">CONCATENATE(F8," ",G8," ",H8," ",I8)</f>
        <v>01 1 00 00000</v>
      </c>
      <c r="L8" s="252" t="str">
        <f>VLOOKUP(M8,'ЦСР 2017'!$A$5:$B$485,2,0)</f>
        <v>Подпрограмма «Организация дошкольного, общего и дополнительного образования»</v>
      </c>
      <c r="M8" s="5" t="s">
        <v>18</v>
      </c>
      <c r="N8" s="252" t="b">
        <f t="shared" ref="N8:N71" si="1">J8=L8</f>
        <v>1</v>
      </c>
      <c r="O8" s="7"/>
    </row>
    <row r="9" spans="1:15" ht="39">
      <c r="A9" s="159" t="s">
        <v>7</v>
      </c>
      <c r="B9" s="159" t="s">
        <v>15</v>
      </c>
      <c r="C9" s="159" t="s">
        <v>7</v>
      </c>
      <c r="D9" s="159" t="s">
        <v>13</v>
      </c>
      <c r="E9" s="161" t="s">
        <v>1229</v>
      </c>
      <c r="F9" s="159" t="s">
        <v>7</v>
      </c>
      <c r="G9" s="159" t="s">
        <v>15</v>
      </c>
      <c r="H9" s="159" t="s">
        <v>7</v>
      </c>
      <c r="I9" s="159" t="s">
        <v>13</v>
      </c>
      <c r="J9" s="161" t="s">
        <v>1229</v>
      </c>
      <c r="K9" s="5" t="str">
        <f t="shared" si="0"/>
        <v>01 1 01 00000</v>
      </c>
      <c r="L9" s="252" t="str">
        <f>VLOOKUP(M9,'ЦСР 2017'!$A$5:$B$485,2,0)</f>
        <v>Основное мероприятие «Организация предоставления общедоступного и бесплатного дошкольного образования»</v>
      </c>
      <c r="M9" s="5" t="s">
        <v>19</v>
      </c>
      <c r="N9" s="252" t="b">
        <f t="shared" si="1"/>
        <v>1</v>
      </c>
      <c r="O9" s="7"/>
    </row>
    <row r="10" spans="1:15" ht="37.5">
      <c r="A10" s="275" t="s">
        <v>7</v>
      </c>
      <c r="B10" s="275" t="s">
        <v>15</v>
      </c>
      <c r="C10" s="275" t="s">
        <v>7</v>
      </c>
      <c r="D10" s="275" t="s">
        <v>22</v>
      </c>
      <c r="E10" s="280" t="s">
        <v>34</v>
      </c>
      <c r="F10" s="275" t="s">
        <v>7</v>
      </c>
      <c r="G10" s="275" t="s">
        <v>15</v>
      </c>
      <c r="H10" s="275" t="s">
        <v>7</v>
      </c>
      <c r="I10" s="275" t="s">
        <v>22</v>
      </c>
      <c r="J10" s="280" t="s">
        <v>34</v>
      </c>
      <c r="K10" s="5" t="str">
        <f t="shared" si="0"/>
        <v>01 1 01 11010</v>
      </c>
      <c r="L10" s="252" t="str">
        <f>VLOOKUP(M10,'ЦСР 2017'!$A$5:$B$485,2,0)</f>
        <v>Расходы на обеспечение деятельности (оказание услуг) муниципальных учреждений</v>
      </c>
      <c r="M10" s="5" t="s">
        <v>23</v>
      </c>
      <c r="N10" s="252" t="b">
        <f t="shared" si="1"/>
        <v>1</v>
      </c>
      <c r="O10" s="7"/>
    </row>
    <row r="11" spans="1:15" s="4" customFormat="1" ht="75">
      <c r="A11" s="275" t="s">
        <v>7</v>
      </c>
      <c r="B11" s="275" t="s">
        <v>15</v>
      </c>
      <c r="C11" s="275" t="s">
        <v>7</v>
      </c>
      <c r="D11" s="275" t="s">
        <v>26</v>
      </c>
      <c r="E11" s="280" t="s">
        <v>1230</v>
      </c>
      <c r="F11" s="275" t="s">
        <v>7</v>
      </c>
      <c r="G11" s="275" t="s">
        <v>15</v>
      </c>
      <c r="H11" s="275" t="s">
        <v>7</v>
      </c>
      <c r="I11" s="275" t="s">
        <v>26</v>
      </c>
      <c r="J11" s="280" t="s">
        <v>1230</v>
      </c>
      <c r="K11" s="5" t="str">
        <f t="shared" si="0"/>
        <v>01 1 01 76140</v>
      </c>
      <c r="L11" s="252" t="str">
        <f>VLOOKUP(M11,'ЦСР 2017'!$A$5:$B$485,2,0)</f>
        <v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v>
      </c>
      <c r="M11" s="5" t="s">
        <v>27</v>
      </c>
      <c r="N11" s="252" t="b">
        <f t="shared" si="1"/>
        <v>1</v>
      </c>
      <c r="O11" s="7"/>
    </row>
    <row r="12" spans="1:15" s="4" customFormat="1" ht="93.75">
      <c r="A12" s="278" t="s">
        <v>7</v>
      </c>
      <c r="B12" s="278" t="s">
        <v>15</v>
      </c>
      <c r="C12" s="278" t="s">
        <v>7</v>
      </c>
      <c r="D12" s="278" t="s">
        <v>30</v>
      </c>
      <c r="E12" s="276" t="s">
        <v>1231</v>
      </c>
      <c r="F12" s="278" t="s">
        <v>7</v>
      </c>
      <c r="G12" s="278" t="s">
        <v>15</v>
      </c>
      <c r="H12" s="278" t="s">
        <v>7</v>
      </c>
      <c r="I12" s="278" t="s">
        <v>30</v>
      </c>
      <c r="J12" s="280" t="s">
        <v>1231</v>
      </c>
      <c r="K12" s="5" t="str">
        <f t="shared" si="0"/>
        <v>01 1 01 77170</v>
      </c>
      <c r="L12" s="252" t="str">
        <f>VLOOKUP(M12,'ЦСР 2017'!$A$5:$B$485,2,0)</f>
        <v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v>
      </c>
      <c r="M12" s="5" t="s">
        <v>31</v>
      </c>
      <c r="N12" s="252" t="b">
        <f t="shared" si="1"/>
        <v>1</v>
      </c>
      <c r="O12" s="7"/>
    </row>
    <row r="13" spans="1:15" s="19" customFormat="1" ht="37.5">
      <c r="A13" s="275" t="s">
        <v>7</v>
      </c>
      <c r="B13" s="275" t="s">
        <v>15</v>
      </c>
      <c r="C13" s="275" t="s">
        <v>7</v>
      </c>
      <c r="D13" s="275" t="s">
        <v>1536</v>
      </c>
      <c r="E13" s="280" t="s">
        <v>1232</v>
      </c>
      <c r="F13" s="275" t="s">
        <v>7</v>
      </c>
      <c r="G13" s="275" t="s">
        <v>15</v>
      </c>
      <c r="H13" s="275" t="s">
        <v>7</v>
      </c>
      <c r="I13" s="275" t="s">
        <v>1536</v>
      </c>
      <c r="J13" s="280" t="s">
        <v>1610</v>
      </c>
      <c r="K13" s="5" t="str">
        <f t="shared" si="0"/>
        <v>01 1 01 77250</v>
      </c>
      <c r="L13" s="252" t="str">
        <f>VLOOKUP(M13,'ЦСР 2017'!$A$5:$B$485,2,0)</f>
        <v>Расходы на обеспечение выплаты работникам муниципальных учреждений минимального размера оплаты труда</v>
      </c>
      <c r="M13" s="5" t="s">
        <v>1233</v>
      </c>
      <c r="N13" s="252" t="b">
        <f t="shared" si="1"/>
        <v>1</v>
      </c>
      <c r="O13" s="7"/>
    </row>
    <row r="14" spans="1:15" ht="58.5">
      <c r="A14" s="159" t="s">
        <v>7</v>
      </c>
      <c r="B14" s="159" t="s">
        <v>15</v>
      </c>
      <c r="C14" s="159" t="s">
        <v>37</v>
      </c>
      <c r="D14" s="159" t="s">
        <v>13</v>
      </c>
      <c r="E14" s="161" t="s">
        <v>1234</v>
      </c>
      <c r="F14" s="159" t="s">
        <v>7</v>
      </c>
      <c r="G14" s="159" t="s">
        <v>15</v>
      </c>
      <c r="H14" s="159" t="s">
        <v>37</v>
      </c>
      <c r="I14" s="159" t="s">
        <v>13</v>
      </c>
      <c r="J14" s="161" t="s">
        <v>1234</v>
      </c>
      <c r="K14" s="5" t="str">
        <f t="shared" si="0"/>
        <v>01 1 02 00000</v>
      </c>
      <c r="L14" s="252" t="str">
        <f>VLOOKUP(M14,'ЦСР 2017'!$A$5:$B$485,2,0)</f>
        <v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v>
      </c>
      <c r="M14" s="5" t="s">
        <v>38</v>
      </c>
      <c r="N14" s="252" t="b">
        <f t="shared" si="1"/>
        <v>1</v>
      </c>
      <c r="O14" s="7"/>
    </row>
    <row r="15" spans="1:15" s="19" customFormat="1" ht="18" customHeight="1">
      <c r="A15" s="472" t="s">
        <v>7</v>
      </c>
      <c r="B15" s="472" t="s">
        <v>15</v>
      </c>
      <c r="C15" s="472" t="s">
        <v>37</v>
      </c>
      <c r="D15" s="472" t="s">
        <v>22</v>
      </c>
      <c r="E15" s="486" t="s">
        <v>34</v>
      </c>
      <c r="F15" s="472" t="s">
        <v>7</v>
      </c>
      <c r="G15" s="472" t="s">
        <v>15</v>
      </c>
      <c r="H15" s="472" t="s">
        <v>37</v>
      </c>
      <c r="I15" s="472" t="s">
        <v>22</v>
      </c>
      <c r="J15" s="486" t="s">
        <v>34</v>
      </c>
      <c r="K15" s="5" t="str">
        <f t="shared" si="0"/>
        <v>01 1 02 11010</v>
      </c>
      <c r="L15" s="252" t="str">
        <f>VLOOKUP(M15,'ЦСР 2017'!$A$5:$B$485,2,0)</f>
        <v>Расходы на обеспечение деятельности (оказание услуг) муниципальных учреждений</v>
      </c>
      <c r="M15" s="5" t="s">
        <v>41</v>
      </c>
      <c r="N15" s="252" t="b">
        <f t="shared" si="1"/>
        <v>1</v>
      </c>
      <c r="O15" s="7"/>
    </row>
    <row r="16" spans="1:15" s="19" customFormat="1">
      <c r="A16" s="472"/>
      <c r="B16" s="472"/>
      <c r="C16" s="472"/>
      <c r="D16" s="472"/>
      <c r="E16" s="486"/>
      <c r="F16" s="472"/>
      <c r="G16" s="472"/>
      <c r="H16" s="472"/>
      <c r="I16" s="472"/>
      <c r="J16" s="486" t="e">
        <v>#N/A</v>
      </c>
      <c r="K16" s="5" t="str">
        <f t="shared" si="0"/>
        <v xml:space="preserve">   </v>
      </c>
      <c r="L16" s="252" t="e">
        <f>VLOOKUP(M16,'ЦСР 2017'!$A$5:$B$485,2,0)</f>
        <v>#N/A</v>
      </c>
      <c r="M16" s="5" t="s">
        <v>1883</v>
      </c>
      <c r="N16" s="252" t="e">
        <f t="shared" si="1"/>
        <v>#N/A</v>
      </c>
      <c r="O16" s="7"/>
    </row>
    <row r="17" spans="1:15" s="4" customFormat="1" ht="159" customHeight="1">
      <c r="A17" s="278" t="s">
        <v>7</v>
      </c>
      <c r="B17" s="278" t="s">
        <v>15</v>
      </c>
      <c r="C17" s="278" t="s">
        <v>37</v>
      </c>
      <c r="D17" s="278" t="s">
        <v>46</v>
      </c>
      <c r="E17" s="276" t="s">
        <v>1235</v>
      </c>
      <c r="F17" s="278" t="s">
        <v>7</v>
      </c>
      <c r="G17" s="278" t="s">
        <v>15</v>
      </c>
      <c r="H17" s="278" t="s">
        <v>37</v>
      </c>
      <c r="I17" s="278" t="s">
        <v>46</v>
      </c>
      <c r="J17" s="276" t="s">
        <v>1235</v>
      </c>
      <c r="K17" s="5" t="str">
        <f t="shared" si="0"/>
        <v>01 1 02 77160</v>
      </c>
      <c r="L17" s="252" t="str">
        <f>VLOOKUP(M17,'ЦСР 2017'!$A$5:$B$485,2,0)</f>
        <v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v>
      </c>
      <c r="M17" s="5" t="s">
        <v>47</v>
      </c>
      <c r="N17" s="252" t="b">
        <f t="shared" si="1"/>
        <v>1</v>
      </c>
      <c r="O17" s="7"/>
    </row>
    <row r="18" spans="1:15" s="4" customFormat="1" ht="37.5">
      <c r="A18" s="275" t="s">
        <v>7</v>
      </c>
      <c r="B18" s="275" t="s">
        <v>15</v>
      </c>
      <c r="C18" s="275" t="s">
        <v>37</v>
      </c>
      <c r="D18" s="275" t="s">
        <v>1536</v>
      </c>
      <c r="E18" s="280" t="s">
        <v>1232</v>
      </c>
      <c r="F18" s="275" t="s">
        <v>7</v>
      </c>
      <c r="G18" s="275" t="s">
        <v>15</v>
      </c>
      <c r="H18" s="275" t="s">
        <v>37</v>
      </c>
      <c r="I18" s="275" t="s">
        <v>1536</v>
      </c>
      <c r="J18" s="280" t="s">
        <v>1610</v>
      </c>
      <c r="K18" s="5" t="str">
        <f t="shared" si="0"/>
        <v>01 1 02 77250</v>
      </c>
      <c r="L18" s="252" t="str">
        <f>VLOOKUP(M18,'ЦСР 2017'!$A$5:$B$485,2,0)</f>
        <v>Расходы на обеспечение выплаты работникам муниципальных учреждений минимального размера оплаты труда</v>
      </c>
      <c r="M18" s="5" t="s">
        <v>1236</v>
      </c>
      <c r="N18" s="252" t="b">
        <f t="shared" si="1"/>
        <v>1</v>
      </c>
      <c r="O18" s="7"/>
    </row>
    <row r="19" spans="1:15" s="20" customFormat="1" ht="50.45" customHeight="1">
      <c r="A19" s="159" t="s">
        <v>7</v>
      </c>
      <c r="B19" s="159" t="s">
        <v>15</v>
      </c>
      <c r="C19" s="159" t="s">
        <v>48</v>
      </c>
      <c r="D19" s="159" t="s">
        <v>13</v>
      </c>
      <c r="E19" s="161" t="s">
        <v>1237</v>
      </c>
      <c r="F19" s="159" t="s">
        <v>7</v>
      </c>
      <c r="G19" s="159" t="s">
        <v>15</v>
      </c>
      <c r="H19" s="159" t="s">
        <v>48</v>
      </c>
      <c r="I19" s="159" t="s">
        <v>13</v>
      </c>
      <c r="J19" s="161" t="s">
        <v>1237</v>
      </c>
      <c r="K19" s="5" t="str">
        <f t="shared" si="0"/>
        <v>01 1 03 00000</v>
      </c>
      <c r="L19" s="252" t="str">
        <f>VLOOKUP(M19,'ЦСР 2017'!$A$5:$B$485,2,0)</f>
        <v>Основное мероприятие «Организация предоставления дополнительного образования детей в муниципальных образовательных учреждениях»</v>
      </c>
      <c r="M19" s="5" t="s">
        <v>49</v>
      </c>
      <c r="N19" s="252" t="b">
        <f t="shared" si="1"/>
        <v>1</v>
      </c>
      <c r="O19" s="7"/>
    </row>
    <row r="20" spans="1:15" s="4" customFormat="1" ht="18" customHeight="1">
      <c r="A20" s="275" t="s">
        <v>7</v>
      </c>
      <c r="B20" s="275" t="s">
        <v>15</v>
      </c>
      <c r="C20" s="275" t="s">
        <v>48</v>
      </c>
      <c r="D20" s="275" t="s">
        <v>22</v>
      </c>
      <c r="E20" s="280" t="s">
        <v>34</v>
      </c>
      <c r="F20" s="275" t="s">
        <v>7</v>
      </c>
      <c r="G20" s="275" t="s">
        <v>15</v>
      </c>
      <c r="H20" s="275" t="s">
        <v>48</v>
      </c>
      <c r="I20" s="275" t="s">
        <v>22</v>
      </c>
      <c r="J20" s="280" t="s">
        <v>34</v>
      </c>
      <c r="K20" s="5" t="str">
        <f t="shared" si="0"/>
        <v>01 1 03 11010</v>
      </c>
      <c r="L20" s="252" t="str">
        <f>VLOOKUP(M20,'ЦСР 2017'!$A$5:$B$485,2,0)</f>
        <v>Расходы на обеспечение деятельности (оказание услуг) муниципальных учреждений</v>
      </c>
      <c r="M20" s="5" t="s">
        <v>52</v>
      </c>
      <c r="N20" s="252" t="b">
        <f t="shared" si="1"/>
        <v>1</v>
      </c>
      <c r="O20" s="7"/>
    </row>
    <row r="21" spans="1:15" s="21" customFormat="1" ht="56.25">
      <c r="A21" s="275" t="s">
        <v>7</v>
      </c>
      <c r="B21" s="275" t="s">
        <v>15</v>
      </c>
      <c r="C21" s="275" t="s">
        <v>48</v>
      </c>
      <c r="D21" s="275" t="s">
        <v>1539</v>
      </c>
      <c r="E21" s="280" t="s">
        <v>1238</v>
      </c>
      <c r="F21" s="275" t="s">
        <v>7</v>
      </c>
      <c r="G21" s="275" t="s">
        <v>15</v>
      </c>
      <c r="H21" s="275" t="s">
        <v>48</v>
      </c>
      <c r="I21" s="275" t="s">
        <v>1539</v>
      </c>
      <c r="J21" s="29" t="s">
        <v>1837</v>
      </c>
      <c r="K21" s="5" t="str">
        <f t="shared" si="0"/>
        <v>01 1 03 77080</v>
      </c>
      <c r="L21" s="252" t="e">
        <f>VLOOKUP(M21,'ЦСР 2017'!$A$5:$B$485,2,0)</f>
        <v>#N/A</v>
      </c>
      <c r="M21" s="5" t="s">
        <v>1239</v>
      </c>
      <c r="N21" s="252" t="e">
        <f t="shared" si="1"/>
        <v>#N/A</v>
      </c>
      <c r="O21" s="7"/>
    </row>
    <row r="22" spans="1:15" s="21" customFormat="1" ht="37.5">
      <c r="A22" s="275" t="s">
        <v>7</v>
      </c>
      <c r="B22" s="275" t="s">
        <v>15</v>
      </c>
      <c r="C22" s="275" t="s">
        <v>48</v>
      </c>
      <c r="D22" s="275" t="s">
        <v>1536</v>
      </c>
      <c r="E22" s="280" t="s">
        <v>1232</v>
      </c>
      <c r="F22" s="275" t="s">
        <v>7</v>
      </c>
      <c r="G22" s="275" t="s">
        <v>15</v>
      </c>
      <c r="H22" s="275" t="s">
        <v>48</v>
      </c>
      <c r="I22" s="275" t="s">
        <v>1536</v>
      </c>
      <c r="J22" s="280" t="s">
        <v>1610</v>
      </c>
      <c r="K22" s="5" t="str">
        <f t="shared" si="0"/>
        <v>01 1 03 77250</v>
      </c>
      <c r="L22" s="252" t="str">
        <f>VLOOKUP(M22,'ЦСР 2017'!$A$5:$B$485,2,0)</f>
        <v>Расходы на обеспечение выплаты работникам муниципальных учреждений минимального размера оплаты труда</v>
      </c>
      <c r="M22" s="5" t="s">
        <v>1240</v>
      </c>
      <c r="N22" s="252" t="b">
        <f t="shared" si="1"/>
        <v>1</v>
      </c>
      <c r="O22" s="7"/>
    </row>
    <row r="23" spans="1:15" ht="63.6" customHeight="1">
      <c r="A23" s="275" t="s">
        <v>7</v>
      </c>
      <c r="B23" s="275" t="s">
        <v>15</v>
      </c>
      <c r="C23" s="275" t="s">
        <v>48</v>
      </c>
      <c r="D23" s="275" t="s">
        <v>1540</v>
      </c>
      <c r="E23" s="280" t="s">
        <v>1241</v>
      </c>
      <c r="F23" s="275" t="s">
        <v>7</v>
      </c>
      <c r="G23" s="275" t="s">
        <v>15</v>
      </c>
      <c r="H23" s="275" t="s">
        <v>48</v>
      </c>
      <c r="I23" s="275" t="s">
        <v>1540</v>
      </c>
      <c r="J23" s="29" t="s">
        <v>1837</v>
      </c>
      <c r="K23" s="5" t="str">
        <f t="shared" si="0"/>
        <v>01 1 03 S7080</v>
      </c>
      <c r="L23" s="252" t="e">
        <f>VLOOKUP(M23,'ЦСР 2017'!$A$5:$B$485,2,0)</f>
        <v>#N/A</v>
      </c>
      <c r="M23" s="5" t="s">
        <v>1242</v>
      </c>
      <c r="N23" s="252" t="e">
        <f t="shared" si="1"/>
        <v>#N/A</v>
      </c>
      <c r="O23" s="7"/>
    </row>
    <row r="24" spans="1:15" s="4" customFormat="1" ht="36" customHeight="1">
      <c r="A24" s="159" t="s">
        <v>7</v>
      </c>
      <c r="B24" s="159" t="s">
        <v>15</v>
      </c>
      <c r="C24" s="159" t="s">
        <v>53</v>
      </c>
      <c r="D24" s="159" t="s">
        <v>13</v>
      </c>
      <c r="E24" s="161" t="s">
        <v>1243</v>
      </c>
      <c r="F24" s="159" t="s">
        <v>7</v>
      </c>
      <c r="G24" s="159" t="s">
        <v>15</v>
      </c>
      <c r="H24" s="159" t="s">
        <v>53</v>
      </c>
      <c r="I24" s="159" t="s">
        <v>13</v>
      </c>
      <c r="J24" s="161" t="s">
        <v>1243</v>
      </c>
      <c r="K24" s="5" t="str">
        <f t="shared" si="0"/>
        <v>01 1 04 00000</v>
      </c>
      <c r="L24" s="252" t="str">
        <f>VLOOKUP(M24,'ЦСР 2017'!$A$5:$B$485,2,0)</f>
        <v>Основное мероприятие «Организация отдыха детей в каникулярное время»</v>
      </c>
      <c r="M24" s="5" t="s">
        <v>54</v>
      </c>
      <c r="N24" s="252" t="b">
        <f t="shared" si="1"/>
        <v>1</v>
      </c>
      <c r="O24" s="7"/>
    </row>
    <row r="25" spans="1:15" s="4" customFormat="1" ht="18" customHeight="1">
      <c r="A25" s="275" t="s">
        <v>7</v>
      </c>
      <c r="B25" s="275" t="s">
        <v>15</v>
      </c>
      <c r="C25" s="275" t="s">
        <v>53</v>
      </c>
      <c r="D25" s="275" t="s">
        <v>22</v>
      </c>
      <c r="E25" s="280" t="s">
        <v>34</v>
      </c>
      <c r="F25" s="275" t="s">
        <v>7</v>
      </c>
      <c r="G25" s="275" t="s">
        <v>15</v>
      </c>
      <c r="H25" s="275" t="s">
        <v>53</v>
      </c>
      <c r="I25" s="275" t="s">
        <v>22</v>
      </c>
      <c r="J25" s="280" t="s">
        <v>34</v>
      </c>
      <c r="K25" s="5" t="str">
        <f t="shared" si="0"/>
        <v>01 1 04 11010</v>
      </c>
      <c r="L25" s="252" t="str">
        <f>VLOOKUP(M25,'ЦСР 2017'!$A$5:$B$485,2,0)</f>
        <v>Расходы на обеспечение деятельности (оказание услуг) муниципальных учреждений</v>
      </c>
      <c r="M25" s="5" t="s">
        <v>57</v>
      </c>
      <c r="N25" s="252" t="b">
        <f t="shared" si="1"/>
        <v>1</v>
      </c>
      <c r="O25" s="7"/>
    </row>
    <row r="26" spans="1:15" s="4" customFormat="1" ht="36" customHeight="1">
      <c r="A26" s="275" t="s">
        <v>7</v>
      </c>
      <c r="B26" s="275" t="s">
        <v>15</v>
      </c>
      <c r="C26" s="275" t="s">
        <v>53</v>
      </c>
      <c r="D26" s="275" t="s">
        <v>60</v>
      </c>
      <c r="E26" s="280" t="s">
        <v>1244</v>
      </c>
      <c r="F26" s="275" t="s">
        <v>7</v>
      </c>
      <c r="G26" s="275" t="s">
        <v>15</v>
      </c>
      <c r="H26" s="275" t="s">
        <v>53</v>
      </c>
      <c r="I26" s="275" t="s">
        <v>60</v>
      </c>
      <c r="J26" s="280" t="s">
        <v>1244</v>
      </c>
      <c r="K26" s="5" t="str">
        <f t="shared" si="0"/>
        <v>01 1 04 20330</v>
      </c>
      <c r="L26" s="252" t="str">
        <f>VLOOKUP(M26,'ЦСР 2017'!$A$5:$B$485,2,0)</f>
        <v>Расходы на проведение мероприятий по оздоровлению детей</v>
      </c>
      <c r="M26" s="5" t="s">
        <v>61</v>
      </c>
      <c r="N26" s="252" t="b">
        <f t="shared" si="1"/>
        <v>1</v>
      </c>
      <c r="O26" s="7"/>
    </row>
    <row r="27" spans="1:15" s="4" customFormat="1" ht="36" customHeight="1">
      <c r="A27" s="275"/>
      <c r="B27" s="275"/>
      <c r="C27" s="275"/>
      <c r="D27" s="275"/>
      <c r="E27" s="29" t="s">
        <v>1554</v>
      </c>
      <c r="F27" s="275" t="s">
        <v>7</v>
      </c>
      <c r="G27" s="275" t="s">
        <v>15</v>
      </c>
      <c r="H27" s="275" t="s">
        <v>53</v>
      </c>
      <c r="I27" s="275" t="s">
        <v>1536</v>
      </c>
      <c r="J27" s="280" t="s">
        <v>1610</v>
      </c>
      <c r="K27" s="5" t="str">
        <f t="shared" si="0"/>
        <v>01 1 04 77250</v>
      </c>
      <c r="L27" s="252" t="str">
        <f>VLOOKUP(M27,'ЦСР 2017'!$A$5:$B$485,2,0)</f>
        <v>Расходы на обеспечение выплаты работникам муниципальных учреждений минимального размера оплаты труда</v>
      </c>
      <c r="M27" s="5" t="s">
        <v>1611</v>
      </c>
      <c r="N27" s="252" t="b">
        <f t="shared" si="1"/>
        <v>1</v>
      </c>
      <c r="O27" s="7"/>
    </row>
    <row r="28" spans="1:15" ht="35.450000000000003" customHeight="1">
      <c r="A28" s="159" t="s">
        <v>7</v>
      </c>
      <c r="B28" s="159" t="s">
        <v>15</v>
      </c>
      <c r="C28" s="159" t="s">
        <v>62</v>
      </c>
      <c r="D28" s="159" t="s">
        <v>13</v>
      </c>
      <c r="E28" s="161" t="s">
        <v>1245</v>
      </c>
      <c r="F28" s="159" t="s">
        <v>7</v>
      </c>
      <c r="G28" s="159" t="s">
        <v>15</v>
      </c>
      <c r="H28" s="159" t="s">
        <v>62</v>
      </c>
      <c r="I28" s="159" t="s">
        <v>13</v>
      </c>
      <c r="J28" s="161" t="s">
        <v>1245</v>
      </c>
      <c r="K28" s="5" t="str">
        <f t="shared" si="0"/>
        <v>01 1 05 00000</v>
      </c>
      <c r="L28" s="252" t="str">
        <f>VLOOKUP(M28,'ЦСР 2017'!$A$5:$B$485,2,0)</f>
        <v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v>
      </c>
      <c r="M28" s="5" t="s">
        <v>63</v>
      </c>
      <c r="N28" s="252" t="b">
        <f t="shared" si="1"/>
        <v>1</v>
      </c>
      <c r="O28" s="7"/>
    </row>
    <row r="29" spans="1:15" s="4" customFormat="1" ht="36" customHeight="1">
      <c r="A29" s="275" t="s">
        <v>7</v>
      </c>
      <c r="B29" s="275" t="s">
        <v>15</v>
      </c>
      <c r="C29" s="275" t="s">
        <v>62</v>
      </c>
      <c r="D29" s="275" t="s">
        <v>66</v>
      </c>
      <c r="E29" s="280" t="s">
        <v>65</v>
      </c>
      <c r="F29" s="275" t="s">
        <v>7</v>
      </c>
      <c r="G29" s="275" t="s">
        <v>15</v>
      </c>
      <c r="H29" s="275" t="s">
        <v>62</v>
      </c>
      <c r="I29" s="275" t="s">
        <v>66</v>
      </c>
      <c r="J29" s="280" t="s">
        <v>65</v>
      </c>
      <c r="K29" s="5" t="str">
        <f t="shared" si="0"/>
        <v>01 1 05 20240</v>
      </c>
      <c r="L29" s="252" t="str">
        <f>VLOOKUP(M29,'ЦСР 2017'!$A$5:$B$485,2,0)</f>
        <v>Расходы на проведение мероприятий для детей и молодежи</v>
      </c>
      <c r="M29" s="5" t="s">
        <v>67</v>
      </c>
      <c r="N29" s="252" t="b">
        <f t="shared" si="1"/>
        <v>1</v>
      </c>
      <c r="O29" s="7"/>
    </row>
    <row r="30" spans="1:15" s="4" customFormat="1" ht="54" customHeight="1">
      <c r="A30" s="159" t="s">
        <v>7</v>
      </c>
      <c r="B30" s="159" t="s">
        <v>15</v>
      </c>
      <c r="C30" s="159" t="s">
        <v>68</v>
      </c>
      <c r="D30" s="159" t="s">
        <v>13</v>
      </c>
      <c r="E30" s="161" t="s">
        <v>1246</v>
      </c>
      <c r="F30" s="159" t="s">
        <v>7</v>
      </c>
      <c r="G30" s="159" t="s">
        <v>15</v>
      </c>
      <c r="H30" s="159" t="s">
        <v>68</v>
      </c>
      <c r="I30" s="159" t="s">
        <v>13</v>
      </c>
      <c r="J30" s="161" t="s">
        <v>1246</v>
      </c>
      <c r="K30" s="5" t="str">
        <f t="shared" si="0"/>
        <v>01 1 06 00000</v>
      </c>
      <c r="L30" s="252" t="str">
        <f>VLOOKUP(M30,'ЦСР 2017'!$A$5:$B$485,2,0)</f>
        <v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v>
      </c>
      <c r="M30" s="5" t="s">
        <v>69</v>
      </c>
      <c r="N30" s="252" t="b">
        <f t="shared" si="1"/>
        <v>1</v>
      </c>
      <c r="O30" s="7"/>
    </row>
    <row r="31" spans="1:15" s="4" customFormat="1" ht="18" customHeight="1">
      <c r="A31" s="275" t="s">
        <v>7</v>
      </c>
      <c r="B31" s="275" t="s">
        <v>15</v>
      </c>
      <c r="C31" s="275" t="s">
        <v>68</v>
      </c>
      <c r="D31" s="275" t="s">
        <v>22</v>
      </c>
      <c r="E31" s="280" t="s">
        <v>34</v>
      </c>
      <c r="F31" s="275" t="s">
        <v>7</v>
      </c>
      <c r="G31" s="275" t="s">
        <v>15</v>
      </c>
      <c r="H31" s="275" t="s">
        <v>68</v>
      </c>
      <c r="I31" s="275" t="s">
        <v>22</v>
      </c>
      <c r="J31" s="280" t="s">
        <v>34</v>
      </c>
      <c r="K31" s="5" t="str">
        <f t="shared" si="0"/>
        <v>01 1 06 11010</v>
      </c>
      <c r="L31" s="252" t="str">
        <f>VLOOKUP(M31,'ЦСР 2017'!$A$5:$B$485,2,0)</f>
        <v>Расходы на обеспечение деятельности (оказание услуг) муниципальных учреждений</v>
      </c>
      <c r="M31" s="5" t="s">
        <v>72</v>
      </c>
      <c r="N31" s="252" t="b">
        <f t="shared" si="1"/>
        <v>1</v>
      </c>
      <c r="O31" s="7"/>
    </row>
    <row r="32" spans="1:15" s="4" customFormat="1" ht="56.25">
      <c r="A32" s="275" t="s">
        <v>7</v>
      </c>
      <c r="B32" s="275" t="s">
        <v>15</v>
      </c>
      <c r="C32" s="275" t="s">
        <v>68</v>
      </c>
      <c r="D32" s="275" t="s">
        <v>1541</v>
      </c>
      <c r="E32" s="280" t="s">
        <v>1247</v>
      </c>
      <c r="F32" s="275" t="s">
        <v>7</v>
      </c>
      <c r="G32" s="275" t="s">
        <v>15</v>
      </c>
      <c r="H32" s="275" t="s">
        <v>68</v>
      </c>
      <c r="I32" s="275" t="s">
        <v>1541</v>
      </c>
      <c r="J32" s="29" t="s">
        <v>1837</v>
      </c>
      <c r="K32" s="5" t="str">
        <f t="shared" si="0"/>
        <v>01 1 06 76690</v>
      </c>
      <c r="L32" s="252" t="e">
        <f>VLOOKUP(M32,'ЦСР 2017'!$A$5:$B$485,2,0)</f>
        <v>#N/A</v>
      </c>
      <c r="M32" s="5" t="s">
        <v>1248</v>
      </c>
      <c r="N32" s="252" t="e">
        <f t="shared" si="1"/>
        <v>#N/A</v>
      </c>
      <c r="O32" s="7"/>
    </row>
    <row r="33" spans="1:15" s="4" customFormat="1" ht="56.25">
      <c r="A33" s="275" t="s">
        <v>7</v>
      </c>
      <c r="B33" s="275" t="s">
        <v>15</v>
      </c>
      <c r="C33" s="275" t="s">
        <v>68</v>
      </c>
      <c r="D33" s="275" t="s">
        <v>1542</v>
      </c>
      <c r="E33" s="280" t="s">
        <v>1249</v>
      </c>
      <c r="F33" s="275" t="s">
        <v>7</v>
      </c>
      <c r="G33" s="275" t="s">
        <v>15</v>
      </c>
      <c r="H33" s="275" t="s">
        <v>68</v>
      </c>
      <c r="I33" s="275" t="s">
        <v>1542</v>
      </c>
      <c r="J33" s="280" t="s">
        <v>1249</v>
      </c>
      <c r="K33" s="5" t="str">
        <f t="shared" si="0"/>
        <v>01 1 06 S6690</v>
      </c>
      <c r="L33" s="252" t="str">
        <f>VLOOKUP(M33,'ЦСР 2017'!$A$5:$B$485,2,0)</f>
        <v>Проведение работ по замене оконных блоков в муниципальных образовательных организациях Ставропольского края за счет местного бюджета</v>
      </c>
      <c r="M33" s="5" t="s">
        <v>1250</v>
      </c>
      <c r="N33" s="252" t="b">
        <f t="shared" si="1"/>
        <v>1</v>
      </c>
      <c r="O33" s="7"/>
    </row>
    <row r="34" spans="1:15" s="4" customFormat="1" ht="117" customHeight="1">
      <c r="A34" s="159" t="s">
        <v>7</v>
      </c>
      <c r="B34" s="159" t="s">
        <v>15</v>
      </c>
      <c r="C34" s="159" t="s">
        <v>73</v>
      </c>
      <c r="D34" s="159" t="s">
        <v>13</v>
      </c>
      <c r="E34" s="161" t="s">
        <v>1251</v>
      </c>
      <c r="F34" s="159" t="s">
        <v>7</v>
      </c>
      <c r="G34" s="159" t="s">
        <v>15</v>
      </c>
      <c r="H34" s="159" t="s">
        <v>73</v>
      </c>
      <c r="I34" s="159" t="s">
        <v>13</v>
      </c>
      <c r="J34" s="161" t="s">
        <v>1251</v>
      </c>
      <c r="K34" s="5" t="str">
        <f t="shared" si="0"/>
        <v>01 1 07 00000</v>
      </c>
      <c r="L34" s="252" t="str">
        <f>VLOOKUP(M34,'ЦСР 2017'!$A$5:$B$485,2,0)</f>
        <v>Основное мероприятие «Защита прав и законных интересов детей-сирот и детей, оставшихся без попечения родителей»</v>
      </c>
      <c r="M34" s="5" t="s">
        <v>74</v>
      </c>
      <c r="N34" s="252" t="b">
        <f t="shared" si="1"/>
        <v>1</v>
      </c>
      <c r="O34" s="7"/>
    </row>
    <row r="35" spans="1:15" s="4" customFormat="1" ht="126" customHeight="1">
      <c r="A35" s="275" t="s">
        <v>7</v>
      </c>
      <c r="B35" s="275" t="s">
        <v>15</v>
      </c>
      <c r="C35" s="275" t="s">
        <v>73</v>
      </c>
      <c r="D35" s="275" t="s">
        <v>77</v>
      </c>
      <c r="E35" s="280" t="s">
        <v>78</v>
      </c>
      <c r="F35" s="275" t="s">
        <v>7</v>
      </c>
      <c r="G35" s="275" t="s">
        <v>15</v>
      </c>
      <c r="H35" s="275" t="s">
        <v>73</v>
      </c>
      <c r="I35" s="275" t="s">
        <v>1838</v>
      </c>
      <c r="J35" s="280" t="s">
        <v>78</v>
      </c>
      <c r="K35" s="5" t="str">
        <f t="shared" si="0"/>
        <v>01 1 07 78110</v>
      </c>
      <c r="L35" s="252" t="str">
        <f>VLOOKUP(M35,'ЦСР 2017'!$A$5:$B$485,2,0)</f>
        <v>Расходы на выплату денежных средств на содержание ребенка опекуну (попечителю)</v>
      </c>
      <c r="M35" s="5" t="s">
        <v>1612</v>
      </c>
      <c r="N35" s="252" t="b">
        <f t="shared" si="1"/>
        <v>1</v>
      </c>
      <c r="O35" s="7"/>
    </row>
    <row r="36" spans="1:15" s="4" customFormat="1" ht="158.44999999999999" customHeight="1">
      <c r="A36" s="275" t="s">
        <v>7</v>
      </c>
      <c r="B36" s="275" t="s">
        <v>15</v>
      </c>
      <c r="C36" s="275" t="s">
        <v>73</v>
      </c>
      <c r="D36" s="275" t="s">
        <v>82</v>
      </c>
      <c r="E36" s="280" t="s">
        <v>1252</v>
      </c>
      <c r="F36" s="275" t="s">
        <v>7</v>
      </c>
      <c r="G36" s="275" t="s">
        <v>15</v>
      </c>
      <c r="H36" s="275" t="s">
        <v>73</v>
      </c>
      <c r="I36" s="275" t="s">
        <v>1839</v>
      </c>
      <c r="J36" s="280" t="s">
        <v>1252</v>
      </c>
      <c r="K36" s="5" t="str">
        <f t="shared" si="0"/>
        <v>01 1 07 78120</v>
      </c>
      <c r="L36" s="252" t="str">
        <f>VLOOKUP(M36,'ЦСР 2017'!$A$5:$B$485,2,0)</f>
        <v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v>
      </c>
      <c r="M36" s="5" t="s">
        <v>1613</v>
      </c>
      <c r="N36" s="252" t="b">
        <f t="shared" si="1"/>
        <v>1</v>
      </c>
      <c r="O36" s="7"/>
    </row>
    <row r="37" spans="1:15" s="4" customFormat="1" ht="136.15" customHeight="1">
      <c r="A37" s="275" t="s">
        <v>7</v>
      </c>
      <c r="B37" s="275" t="s">
        <v>15</v>
      </c>
      <c r="C37" s="275" t="s">
        <v>73</v>
      </c>
      <c r="D37" s="275" t="s">
        <v>86</v>
      </c>
      <c r="E37" s="280" t="s">
        <v>1253</v>
      </c>
      <c r="F37" s="275" t="s">
        <v>7</v>
      </c>
      <c r="G37" s="275" t="s">
        <v>15</v>
      </c>
      <c r="H37" s="275" t="s">
        <v>73</v>
      </c>
      <c r="I37" s="275" t="s">
        <v>1840</v>
      </c>
      <c r="J37" s="280" t="s">
        <v>1253</v>
      </c>
      <c r="K37" s="5" t="str">
        <f t="shared" si="0"/>
        <v>01 1 07 78130</v>
      </c>
      <c r="L37" s="252" t="str">
        <f>VLOOKUP(M37,'ЦСР 2017'!$A$5:$B$485,2,0)</f>
        <v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v>
      </c>
      <c r="M37" s="5" t="s">
        <v>1614</v>
      </c>
      <c r="N37" s="252" t="b">
        <f t="shared" si="1"/>
        <v>1</v>
      </c>
      <c r="O37" s="7"/>
    </row>
    <row r="38" spans="1:15" s="4" customFormat="1" ht="36" customHeight="1">
      <c r="A38" s="275" t="s">
        <v>7</v>
      </c>
      <c r="B38" s="275" t="s">
        <v>15</v>
      </c>
      <c r="C38" s="275" t="s">
        <v>73</v>
      </c>
      <c r="D38" s="275" t="s">
        <v>90</v>
      </c>
      <c r="E38" s="280" t="s">
        <v>91</v>
      </c>
      <c r="F38" s="275" t="s">
        <v>7</v>
      </c>
      <c r="G38" s="275" t="s">
        <v>15</v>
      </c>
      <c r="H38" s="275" t="s">
        <v>73</v>
      </c>
      <c r="I38" s="275" t="s">
        <v>1841</v>
      </c>
      <c r="J38" s="280" t="s">
        <v>91</v>
      </c>
      <c r="K38" s="5" t="str">
        <f t="shared" si="0"/>
        <v>01 1 07 78140</v>
      </c>
      <c r="L38" s="252" t="str">
        <f>VLOOKUP(M38,'ЦСР 2017'!$A$5:$B$485,2,0)</f>
        <v>Расходы на выплату единовременного пособия усыновителям</v>
      </c>
      <c r="M38" s="5" t="s">
        <v>1615</v>
      </c>
      <c r="N38" s="252" t="b">
        <f t="shared" si="1"/>
        <v>1</v>
      </c>
      <c r="O38" s="7"/>
    </row>
    <row r="39" spans="1:15" s="4" customFormat="1" ht="39">
      <c r="A39" s="159" t="s">
        <v>7</v>
      </c>
      <c r="B39" s="159" t="s">
        <v>15</v>
      </c>
      <c r="C39" s="159" t="s">
        <v>93</v>
      </c>
      <c r="D39" s="159" t="s">
        <v>13</v>
      </c>
      <c r="E39" s="161" t="s">
        <v>1254</v>
      </c>
      <c r="F39" s="159" t="s">
        <v>7</v>
      </c>
      <c r="G39" s="159" t="s">
        <v>15</v>
      </c>
      <c r="H39" s="159" t="s">
        <v>93</v>
      </c>
      <c r="I39" s="159" t="s">
        <v>13</v>
      </c>
      <c r="J39" s="161" t="s">
        <v>1254</v>
      </c>
      <c r="K39" s="5" t="str">
        <f t="shared" si="0"/>
        <v>01 1 08 00000</v>
      </c>
      <c r="L39" s="252" t="str">
        <f>VLOOKUP(M39,'ЦСР 2017'!$A$5:$B$485,2,0)</f>
        <v>Основное мероприятие «Обеспечение образовательной деятельности, оценки качества образования»</v>
      </c>
      <c r="M39" s="5" t="s">
        <v>1255</v>
      </c>
      <c r="N39" s="252" t="b">
        <f t="shared" si="1"/>
        <v>1</v>
      </c>
      <c r="O39" s="7"/>
    </row>
    <row r="40" spans="1:15" s="4" customFormat="1" ht="18" customHeight="1">
      <c r="A40" s="275" t="s">
        <v>7</v>
      </c>
      <c r="B40" s="275" t="s">
        <v>15</v>
      </c>
      <c r="C40" s="275" t="s">
        <v>93</v>
      </c>
      <c r="D40" s="275" t="s">
        <v>22</v>
      </c>
      <c r="E40" s="280" t="s">
        <v>34</v>
      </c>
      <c r="F40" s="275" t="s">
        <v>7</v>
      </c>
      <c r="G40" s="275" t="s">
        <v>15</v>
      </c>
      <c r="H40" s="275" t="s">
        <v>93</v>
      </c>
      <c r="I40" s="275" t="s">
        <v>22</v>
      </c>
      <c r="J40" s="280" t="s">
        <v>34</v>
      </c>
      <c r="K40" s="5" t="str">
        <f t="shared" si="0"/>
        <v>01 1 08 11010</v>
      </c>
      <c r="L40" s="252" t="str">
        <f>VLOOKUP(M40,'ЦСР 2017'!$A$5:$B$485,2,0)</f>
        <v>Расходы на обеспечение деятельности (оказание услуг) муниципальных учреждений</v>
      </c>
      <c r="M40" s="5" t="s">
        <v>1256</v>
      </c>
      <c r="N40" s="252" t="b">
        <f t="shared" si="1"/>
        <v>1</v>
      </c>
      <c r="O40" s="7"/>
    </row>
    <row r="41" spans="1:15" s="4" customFormat="1" ht="37.5">
      <c r="A41" s="275" t="s">
        <v>7</v>
      </c>
      <c r="B41" s="275" t="s">
        <v>15</v>
      </c>
      <c r="C41" s="275" t="s">
        <v>93</v>
      </c>
      <c r="D41" s="275" t="s">
        <v>1536</v>
      </c>
      <c r="E41" s="280" t="s">
        <v>1232</v>
      </c>
      <c r="F41" s="275" t="s">
        <v>7</v>
      </c>
      <c r="G41" s="275" t="s">
        <v>15</v>
      </c>
      <c r="H41" s="275" t="s">
        <v>93</v>
      </c>
      <c r="I41" s="275" t="s">
        <v>1536</v>
      </c>
      <c r="J41" s="280" t="s">
        <v>1610</v>
      </c>
      <c r="K41" s="5" t="str">
        <f t="shared" si="0"/>
        <v>01 1 08 77250</v>
      </c>
      <c r="L41" s="252" t="str">
        <f>VLOOKUP(M41,'ЦСР 2017'!$A$5:$B$485,2,0)</f>
        <v>Расходы на обеспечение выплаты работникам муниципальных учреждений минимального размера оплаты труда</v>
      </c>
      <c r="M41" s="5" t="s">
        <v>1257</v>
      </c>
      <c r="N41" s="252" t="b">
        <f t="shared" si="1"/>
        <v>1</v>
      </c>
      <c r="O41" s="7"/>
    </row>
    <row r="42" spans="1:15" s="4" customFormat="1" ht="56.25">
      <c r="A42" s="25" t="s">
        <v>7</v>
      </c>
      <c r="B42" s="25" t="s">
        <v>94</v>
      </c>
      <c r="C42" s="25" t="s">
        <v>12</v>
      </c>
      <c r="D42" s="25" t="s">
        <v>13</v>
      </c>
      <c r="E42" s="223" t="s">
        <v>96</v>
      </c>
      <c r="F42" s="25" t="s">
        <v>7</v>
      </c>
      <c r="G42" s="25" t="s">
        <v>94</v>
      </c>
      <c r="H42" s="25" t="s">
        <v>12</v>
      </c>
      <c r="I42" s="25" t="s">
        <v>13</v>
      </c>
      <c r="J42" s="223" t="s">
        <v>1616</v>
      </c>
      <c r="K42" s="5" t="str">
        <f t="shared" si="0"/>
        <v>01 2 00 00000</v>
      </c>
      <c r="L42" s="252" t="str">
        <f>VLOOKUP(M42,'ЦСР 2017'!$A$5:$B$485,2,0)</f>
        <v>Подпрограмма «Расширение и усовершенствование сети муниципальных дошкольных и общеобразовательных учреждений»</v>
      </c>
      <c r="M42" s="5" t="s">
        <v>97</v>
      </c>
      <c r="N42" s="252" t="b">
        <f t="shared" si="1"/>
        <v>1</v>
      </c>
      <c r="O42" s="7"/>
    </row>
    <row r="43" spans="1:15" s="4" customFormat="1" ht="58.5">
      <c r="A43" s="159" t="s">
        <v>7</v>
      </c>
      <c r="B43" s="159" t="s">
        <v>94</v>
      </c>
      <c r="C43" s="159" t="s">
        <v>7</v>
      </c>
      <c r="D43" s="159" t="s">
        <v>13</v>
      </c>
      <c r="E43" s="161" t="s">
        <v>1258</v>
      </c>
      <c r="F43" s="159" t="s">
        <v>7</v>
      </c>
      <c r="G43" s="159" t="s">
        <v>94</v>
      </c>
      <c r="H43" s="159" t="s">
        <v>7</v>
      </c>
      <c r="I43" s="159" t="s">
        <v>13</v>
      </c>
      <c r="J43" s="161" t="s">
        <v>1258</v>
      </c>
      <c r="K43" s="5" t="str">
        <f t="shared" si="0"/>
        <v>01 2 01 00000</v>
      </c>
      <c r="L43" s="252" t="str">
        <f>VLOOKUP(M43,'ЦСР 2017'!$A$5:$B$485,2,0)</f>
        <v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v>
      </c>
      <c r="M43" s="5" t="s">
        <v>98</v>
      </c>
      <c r="N43" s="252" t="b">
        <f t="shared" si="1"/>
        <v>1</v>
      </c>
      <c r="O43" s="7"/>
    </row>
    <row r="44" spans="1:15" s="4" customFormat="1" ht="57" thickBot="1">
      <c r="A44" s="275" t="s">
        <v>7</v>
      </c>
      <c r="B44" s="275" t="s">
        <v>94</v>
      </c>
      <c r="C44" s="275" t="s">
        <v>7</v>
      </c>
      <c r="D44" s="275" t="s">
        <v>101</v>
      </c>
      <c r="E44" s="280" t="s">
        <v>100</v>
      </c>
      <c r="F44" s="275" t="s">
        <v>7</v>
      </c>
      <c r="G44" s="275" t="s">
        <v>94</v>
      </c>
      <c r="H44" s="275" t="s">
        <v>7</v>
      </c>
      <c r="I44" s="275" t="s">
        <v>101</v>
      </c>
      <c r="J44" s="280" t="s">
        <v>100</v>
      </c>
      <c r="K44" s="5" t="str">
        <f t="shared" si="0"/>
        <v>01 2 01 40010</v>
      </c>
      <c r="L44" s="252" t="str">
        <f>VLOOKUP(M44,'ЦСР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44" s="5" t="s">
        <v>102</v>
      </c>
      <c r="N44" s="252" t="b">
        <f t="shared" si="1"/>
        <v>1</v>
      </c>
      <c r="O44" s="7"/>
    </row>
    <row r="45" spans="1:15" s="27" customFormat="1" ht="94.5" thickBot="1">
      <c r="A45" s="275" t="s">
        <v>7</v>
      </c>
      <c r="B45" s="275" t="s">
        <v>94</v>
      </c>
      <c r="C45" s="275" t="s">
        <v>7</v>
      </c>
      <c r="D45" s="275" t="s">
        <v>1543</v>
      </c>
      <c r="E45" s="280" t="s">
        <v>1259</v>
      </c>
      <c r="F45" s="275" t="s">
        <v>7</v>
      </c>
      <c r="G45" s="275" t="s">
        <v>94</v>
      </c>
      <c r="H45" s="275" t="s">
        <v>7</v>
      </c>
      <c r="I45" s="275" t="s">
        <v>1543</v>
      </c>
      <c r="J45" s="29" t="s">
        <v>1837</v>
      </c>
      <c r="K45" s="5" t="str">
        <f t="shared" si="0"/>
        <v>01 2 01 51122</v>
      </c>
      <c r="L45" s="252" t="e">
        <f>VLOOKUP(M45,'ЦСР 2017'!$A$5:$B$485,2,0)</f>
        <v>#N/A</v>
      </c>
      <c r="M45" s="5" t="s">
        <v>1260</v>
      </c>
      <c r="N45" s="252" t="e">
        <f t="shared" si="1"/>
        <v>#N/A</v>
      </c>
      <c r="O45" s="7"/>
    </row>
    <row r="46" spans="1:15" s="135" customFormat="1" ht="56.25">
      <c r="A46" s="275" t="s">
        <v>7</v>
      </c>
      <c r="B46" s="275" t="s">
        <v>94</v>
      </c>
      <c r="C46" s="275" t="s">
        <v>7</v>
      </c>
      <c r="D46" s="275" t="s">
        <v>1544</v>
      </c>
      <c r="E46" s="280" t="s">
        <v>1261</v>
      </c>
      <c r="F46" s="275" t="s">
        <v>7</v>
      </c>
      <c r="G46" s="275" t="s">
        <v>94</v>
      </c>
      <c r="H46" s="275" t="s">
        <v>7</v>
      </c>
      <c r="I46" s="275" t="s">
        <v>1544</v>
      </c>
      <c r="J46" s="29" t="s">
        <v>1837</v>
      </c>
      <c r="K46" s="5" t="str">
        <f t="shared" si="0"/>
        <v>01 2 01 71010</v>
      </c>
      <c r="L46" s="252" t="e">
        <f>VLOOKUP(M46,'ЦСР 2017'!$A$5:$B$485,2,0)</f>
        <v>#N/A</v>
      </c>
      <c r="M46" s="5" t="s">
        <v>1262</v>
      </c>
      <c r="N46" s="252" t="e">
        <f t="shared" si="1"/>
        <v>#N/A</v>
      </c>
      <c r="O46" s="7"/>
    </row>
    <row r="47" spans="1:15" s="135" customFormat="1" ht="56.25">
      <c r="A47" s="275" t="s">
        <v>7</v>
      </c>
      <c r="B47" s="275" t="s">
        <v>94</v>
      </c>
      <c r="C47" s="275" t="s">
        <v>7</v>
      </c>
      <c r="D47" s="275" t="s">
        <v>1545</v>
      </c>
      <c r="E47" s="280" t="s">
        <v>100</v>
      </c>
      <c r="F47" s="275" t="s">
        <v>7</v>
      </c>
      <c r="G47" s="275" t="s">
        <v>94</v>
      </c>
      <c r="H47" s="275" t="s">
        <v>7</v>
      </c>
      <c r="I47" s="275" t="s">
        <v>1545</v>
      </c>
      <c r="J47" s="29" t="s">
        <v>1837</v>
      </c>
      <c r="K47" s="5" t="str">
        <f t="shared" si="0"/>
        <v>01 2 01 S6970</v>
      </c>
      <c r="L47" s="252" t="e">
        <f>VLOOKUP(M47,'ЦСР 2017'!$A$5:$B$485,2,0)</f>
        <v>#N/A</v>
      </c>
      <c r="M47" s="5" t="s">
        <v>1263</v>
      </c>
      <c r="N47" s="252" t="e">
        <f t="shared" si="1"/>
        <v>#N/A</v>
      </c>
      <c r="O47" s="7"/>
    </row>
    <row r="48" spans="1:15" s="135" customFormat="1" ht="75">
      <c r="A48" s="275" t="s">
        <v>7</v>
      </c>
      <c r="B48" s="275" t="s">
        <v>94</v>
      </c>
      <c r="C48" s="275" t="s">
        <v>7</v>
      </c>
      <c r="D48" s="275" t="s">
        <v>1546</v>
      </c>
      <c r="E48" s="280" t="s">
        <v>1264</v>
      </c>
      <c r="F48" s="275" t="s">
        <v>7</v>
      </c>
      <c r="G48" s="275" t="s">
        <v>94</v>
      </c>
      <c r="H48" s="275" t="s">
        <v>7</v>
      </c>
      <c r="I48" s="275" t="s">
        <v>1546</v>
      </c>
      <c r="J48" s="29" t="s">
        <v>1837</v>
      </c>
      <c r="K48" s="5" t="str">
        <f t="shared" si="0"/>
        <v>01 2 01 L1010</v>
      </c>
      <c r="L48" s="252" t="e">
        <f>VLOOKUP(M48,'ЦСР 2017'!$A$5:$B$485,2,0)</f>
        <v>#N/A</v>
      </c>
      <c r="M48" s="5" t="s">
        <v>1265</v>
      </c>
      <c r="N48" s="252" t="e">
        <f t="shared" si="1"/>
        <v>#N/A</v>
      </c>
      <c r="O48" s="7"/>
    </row>
    <row r="49" spans="1:15" ht="93.75">
      <c r="A49" s="275" t="s">
        <v>7</v>
      </c>
      <c r="B49" s="275" t="s">
        <v>94</v>
      </c>
      <c r="C49" s="275" t="s">
        <v>7</v>
      </c>
      <c r="D49" s="275" t="s">
        <v>1548</v>
      </c>
      <c r="E49" s="280" t="s">
        <v>1268</v>
      </c>
      <c r="F49" s="275" t="s">
        <v>7</v>
      </c>
      <c r="G49" s="275" t="s">
        <v>94</v>
      </c>
      <c r="H49" s="275" t="s">
        <v>7</v>
      </c>
      <c r="I49" s="275" t="s">
        <v>1548</v>
      </c>
      <c r="J49" s="29" t="s">
        <v>1837</v>
      </c>
      <c r="K49" s="5" t="str">
        <f t="shared" si="0"/>
        <v>01 2 01 R1122</v>
      </c>
      <c r="L49" s="252" t="e">
        <f>VLOOKUP(M49,'ЦСР 2017'!$A$5:$B$485,2,0)</f>
        <v>#N/A</v>
      </c>
      <c r="M49" s="5" t="s">
        <v>1269</v>
      </c>
      <c r="N49" s="252" t="e">
        <f t="shared" si="1"/>
        <v>#N/A</v>
      </c>
      <c r="O49" s="7"/>
    </row>
    <row r="50" spans="1:15" ht="56.25">
      <c r="A50" s="275"/>
      <c r="B50" s="275"/>
      <c r="C50" s="275"/>
      <c r="D50" s="275"/>
      <c r="E50" s="190" t="s">
        <v>1554</v>
      </c>
      <c r="F50" s="275" t="s">
        <v>7</v>
      </c>
      <c r="G50" s="275" t="s">
        <v>94</v>
      </c>
      <c r="H50" s="275" t="s">
        <v>7</v>
      </c>
      <c r="I50" s="275" t="s">
        <v>1842</v>
      </c>
      <c r="J50" s="190" t="s">
        <v>1617</v>
      </c>
      <c r="K50" s="5" t="str">
        <f t="shared" si="0"/>
        <v>01 2 01 L5201</v>
      </c>
      <c r="L50" s="252" t="str">
        <f>VLOOKUP(M50,'ЦСР 2017'!$A$5:$B$485,2,0)</f>
        <v>Реализация мероприятий по содействию создания в субъектах Российской Федерации новых мест в общеобразовательных организациях за счет средств местного бюджета</v>
      </c>
      <c r="M50" s="5" t="s">
        <v>1618</v>
      </c>
      <c r="N50" s="252" t="b">
        <f t="shared" si="1"/>
        <v>1</v>
      </c>
      <c r="O50" s="7"/>
    </row>
    <row r="51" spans="1:15" ht="37.5">
      <c r="A51" s="275"/>
      <c r="B51" s="275"/>
      <c r="C51" s="275"/>
      <c r="D51" s="275"/>
      <c r="E51" s="190" t="s">
        <v>1554</v>
      </c>
      <c r="F51" s="275" t="s">
        <v>7</v>
      </c>
      <c r="G51" s="275" t="s">
        <v>94</v>
      </c>
      <c r="H51" s="275" t="s">
        <v>7</v>
      </c>
      <c r="I51" s="275" t="s">
        <v>1843</v>
      </c>
      <c r="J51" s="190" t="s">
        <v>1619</v>
      </c>
      <c r="K51" s="5" t="str">
        <f t="shared" si="0"/>
        <v>01 2 01 R5200</v>
      </c>
      <c r="L51" s="252" t="str">
        <f>VLOOKUP(M51,'ЦСР 2017'!$A$5:$B$485,2,0)</f>
        <v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v>
      </c>
      <c r="M51" s="5" t="s">
        <v>1620</v>
      </c>
      <c r="N51" s="252" t="b">
        <f t="shared" si="1"/>
        <v>1</v>
      </c>
      <c r="O51" s="7"/>
    </row>
    <row r="52" spans="1:15" ht="90">
      <c r="A52" s="9" t="s">
        <v>37</v>
      </c>
      <c r="B52" s="9" t="s">
        <v>8</v>
      </c>
      <c r="C52" s="9" t="s">
        <v>12</v>
      </c>
      <c r="D52" s="9" t="s">
        <v>13</v>
      </c>
      <c r="E52" s="136" t="s">
        <v>103</v>
      </c>
      <c r="F52" s="9" t="s">
        <v>37</v>
      </c>
      <c r="G52" s="9" t="s">
        <v>8</v>
      </c>
      <c r="H52" s="9" t="s">
        <v>12</v>
      </c>
      <c r="I52" s="9" t="s">
        <v>13</v>
      </c>
      <c r="J52" s="136" t="s">
        <v>1621</v>
      </c>
      <c r="K52" s="5" t="str">
        <f t="shared" si="0"/>
        <v>02 0 00 00000</v>
      </c>
      <c r="L52" s="252" t="str">
        <f>VLOOKUP(M52,'ЦСР 2017'!$A$5:$B$485,2,0)</f>
        <v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v>
      </c>
      <c r="M52" s="5" t="s">
        <v>104</v>
      </c>
      <c r="N52" s="252" t="b">
        <f t="shared" si="1"/>
        <v>1</v>
      </c>
      <c r="O52" s="7"/>
    </row>
    <row r="53" spans="1:15" ht="97.5" customHeight="1">
      <c r="A53" s="25" t="s">
        <v>37</v>
      </c>
      <c r="B53" s="25" t="s">
        <v>105</v>
      </c>
      <c r="C53" s="25" t="s">
        <v>12</v>
      </c>
      <c r="D53" s="25" t="s">
        <v>13</v>
      </c>
      <c r="E53" s="232" t="s">
        <v>107</v>
      </c>
      <c r="F53" s="25" t="s">
        <v>37</v>
      </c>
      <c r="G53" s="25" t="s">
        <v>105</v>
      </c>
      <c r="H53" s="25" t="s">
        <v>12</v>
      </c>
      <c r="I53" s="25" t="s">
        <v>13</v>
      </c>
      <c r="J53" s="232" t="s">
        <v>1622</v>
      </c>
      <c r="K53" s="5" t="str">
        <f t="shared" si="0"/>
        <v>02 Б 00 00000</v>
      </c>
      <c r="L53" s="252" t="str">
        <f>VLOOKUP(M53,'ЦСР 2017'!$A$5:$B$485,2,0)</f>
        <v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v>
      </c>
      <c r="M53" s="5" t="s">
        <v>108</v>
      </c>
      <c r="N53" s="252" t="b">
        <f t="shared" si="1"/>
        <v>1</v>
      </c>
      <c r="O53" s="7"/>
    </row>
    <row r="54" spans="1:15" ht="83.25" customHeight="1">
      <c r="A54" s="159" t="s">
        <v>37</v>
      </c>
      <c r="B54" s="159" t="s">
        <v>105</v>
      </c>
      <c r="C54" s="159" t="s">
        <v>7</v>
      </c>
      <c r="D54" s="159" t="s">
        <v>13</v>
      </c>
      <c r="E54" s="161" t="s">
        <v>1270</v>
      </c>
      <c r="F54" s="159" t="s">
        <v>37</v>
      </c>
      <c r="G54" s="159" t="s">
        <v>105</v>
      </c>
      <c r="H54" s="159" t="s">
        <v>7</v>
      </c>
      <c r="I54" s="159" t="s">
        <v>13</v>
      </c>
      <c r="J54" s="161" t="s">
        <v>1270</v>
      </c>
      <c r="K54" s="5" t="str">
        <f t="shared" si="0"/>
        <v>02 Б 01 00000</v>
      </c>
      <c r="L54" s="252" t="str">
        <f>VLOOKUP(M54,'ЦСР 2017'!$A$5:$B$485,2,0)</f>
        <v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v>
      </c>
      <c r="M54" s="5" t="s">
        <v>109</v>
      </c>
      <c r="N54" s="252" t="b">
        <f t="shared" si="1"/>
        <v>1</v>
      </c>
      <c r="O54" s="7"/>
    </row>
    <row r="55" spans="1:15" ht="75">
      <c r="A55" s="275" t="s">
        <v>37</v>
      </c>
      <c r="B55" s="275" t="s">
        <v>105</v>
      </c>
      <c r="C55" s="275" t="s">
        <v>7</v>
      </c>
      <c r="D55" s="275" t="s">
        <v>112</v>
      </c>
      <c r="E55" s="280" t="s">
        <v>111</v>
      </c>
      <c r="F55" s="275" t="s">
        <v>37</v>
      </c>
      <c r="G55" s="275" t="s">
        <v>105</v>
      </c>
      <c r="H55" s="275" t="s">
        <v>7</v>
      </c>
      <c r="I55" s="275" t="s">
        <v>112</v>
      </c>
      <c r="J55" s="280" t="s">
        <v>1623</v>
      </c>
      <c r="K55" s="5" t="str">
        <f t="shared" si="0"/>
        <v>02 Б 01 20560</v>
      </c>
      <c r="L55" s="252" t="str">
        <f>VLOOKUP(M55,'ЦСР 2017'!$A$5:$B$485,2,0)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M55" s="5" t="s">
        <v>113</v>
      </c>
      <c r="N55" s="252" t="b">
        <f t="shared" si="1"/>
        <v>1</v>
      </c>
      <c r="O55" s="7"/>
    </row>
    <row r="56" spans="1:15" ht="78">
      <c r="A56" s="159" t="s">
        <v>37</v>
      </c>
      <c r="B56" s="159" t="s">
        <v>105</v>
      </c>
      <c r="C56" s="159" t="s">
        <v>37</v>
      </c>
      <c r="D56" s="159" t="s">
        <v>13</v>
      </c>
      <c r="E56" s="161" t="s">
        <v>1271</v>
      </c>
      <c r="F56" s="159" t="s">
        <v>37</v>
      </c>
      <c r="G56" s="159" t="s">
        <v>105</v>
      </c>
      <c r="H56" s="159" t="s">
        <v>37</v>
      </c>
      <c r="I56" s="159" t="s">
        <v>13</v>
      </c>
      <c r="J56" s="161" t="s">
        <v>1271</v>
      </c>
      <c r="K56" s="5" t="str">
        <f t="shared" si="0"/>
        <v>02 Б 02 00000</v>
      </c>
      <c r="L56" s="252" t="str">
        <f>VLOOKUP(M56,'ЦСР 2017'!$A$5:$B$485,2,0)</f>
        <v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v>
      </c>
      <c r="M56" s="5" t="s">
        <v>114</v>
      </c>
      <c r="N56" s="252" t="b">
        <f t="shared" si="1"/>
        <v>1</v>
      </c>
      <c r="O56" s="7"/>
    </row>
    <row r="57" spans="1:15" ht="72" customHeight="1">
      <c r="A57" s="275" t="s">
        <v>37</v>
      </c>
      <c r="B57" s="275" t="s">
        <v>105</v>
      </c>
      <c r="C57" s="275" t="s">
        <v>37</v>
      </c>
      <c r="D57" s="275" t="s">
        <v>117</v>
      </c>
      <c r="E57" s="280" t="s">
        <v>116</v>
      </c>
      <c r="F57" s="275" t="s">
        <v>37</v>
      </c>
      <c r="G57" s="275" t="s">
        <v>105</v>
      </c>
      <c r="H57" s="275" t="s">
        <v>37</v>
      </c>
      <c r="I57" s="275" t="s">
        <v>117</v>
      </c>
      <c r="J57" s="280" t="s">
        <v>116</v>
      </c>
      <c r="K57" s="5" t="str">
        <f t="shared" si="0"/>
        <v>02 Б 02 20160</v>
      </c>
      <c r="L57" s="252" t="str">
        <f>VLOOKUP(M57,'ЦСР 2017'!$A$5:$B$485,2,0)</f>
        <v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v>
      </c>
      <c r="M57" s="5" t="s">
        <v>118</v>
      </c>
      <c r="N57" s="252" t="b">
        <f t="shared" si="1"/>
        <v>1</v>
      </c>
      <c r="O57" s="7"/>
    </row>
    <row r="58" spans="1:15" ht="54" customHeight="1">
      <c r="A58" s="275" t="s">
        <v>37</v>
      </c>
      <c r="B58" s="275" t="s">
        <v>105</v>
      </c>
      <c r="C58" s="275" t="s">
        <v>37</v>
      </c>
      <c r="D58" s="275" t="s">
        <v>121</v>
      </c>
      <c r="E58" s="262" t="s">
        <v>120</v>
      </c>
      <c r="F58" s="275"/>
      <c r="G58" s="275"/>
      <c r="H58" s="275"/>
      <c r="I58" s="275"/>
      <c r="J58" s="29" t="s">
        <v>1837</v>
      </c>
      <c r="K58" s="5" t="str">
        <f t="shared" si="0"/>
        <v xml:space="preserve">   </v>
      </c>
      <c r="L58" s="252" t="e">
        <f>VLOOKUP(M58,'ЦСР 2017'!$A$5:$B$485,2,0)</f>
        <v>#N/A</v>
      </c>
      <c r="M58" s="5" t="s">
        <v>1883</v>
      </c>
      <c r="N58" s="252" t="e">
        <f t="shared" si="1"/>
        <v>#N/A</v>
      </c>
      <c r="O58" s="7"/>
    </row>
    <row r="59" spans="1:15" ht="136.5">
      <c r="A59" s="159" t="s">
        <v>37</v>
      </c>
      <c r="B59" s="159" t="s">
        <v>105</v>
      </c>
      <c r="C59" s="159" t="s">
        <v>48</v>
      </c>
      <c r="D59" s="159" t="s">
        <v>13</v>
      </c>
      <c r="E59" s="161" t="s">
        <v>1272</v>
      </c>
      <c r="F59" s="159"/>
      <c r="G59" s="159"/>
      <c r="H59" s="159"/>
      <c r="I59" s="159"/>
      <c r="J59" s="161"/>
      <c r="K59" s="5" t="str">
        <f t="shared" si="0"/>
        <v xml:space="preserve">   </v>
      </c>
      <c r="L59" s="252" t="e">
        <f>VLOOKUP(M59,'ЦСР 2017'!$A$5:$B$485,2,0)</f>
        <v>#N/A</v>
      </c>
      <c r="M59" s="5" t="s">
        <v>1883</v>
      </c>
      <c r="N59" s="252" t="e">
        <f t="shared" si="1"/>
        <v>#N/A</v>
      </c>
      <c r="O59" s="7"/>
    </row>
    <row r="60" spans="1:15" ht="69.599999999999994" customHeight="1">
      <c r="A60" s="275" t="s">
        <v>37</v>
      </c>
      <c r="B60" s="275" t="s">
        <v>105</v>
      </c>
      <c r="C60" s="275" t="s">
        <v>48</v>
      </c>
      <c r="D60" s="275" t="s">
        <v>126</v>
      </c>
      <c r="E60" s="262" t="s">
        <v>125</v>
      </c>
      <c r="F60" s="275"/>
      <c r="G60" s="275"/>
      <c r="H60" s="275"/>
      <c r="I60" s="275"/>
      <c r="J60" s="29" t="s">
        <v>1837</v>
      </c>
      <c r="K60" s="5" t="str">
        <f t="shared" si="0"/>
        <v xml:space="preserve">   </v>
      </c>
      <c r="L60" s="252" t="e">
        <f>VLOOKUP(M60,'ЦСР 2017'!$A$5:$B$485,2,0)</f>
        <v>#N/A</v>
      </c>
      <c r="M60" s="5" t="s">
        <v>1883</v>
      </c>
      <c r="N60" s="252" t="e">
        <f t="shared" si="1"/>
        <v>#N/A</v>
      </c>
      <c r="O60" s="7"/>
    </row>
    <row r="61" spans="1:15" ht="45.6" customHeight="1">
      <c r="A61" s="9" t="s">
        <v>48</v>
      </c>
      <c r="B61" s="9" t="s">
        <v>8</v>
      </c>
      <c r="C61" s="9" t="s">
        <v>12</v>
      </c>
      <c r="D61" s="9" t="s">
        <v>13</v>
      </c>
      <c r="E61" s="136" t="s">
        <v>129</v>
      </c>
      <c r="F61" s="9" t="s">
        <v>48</v>
      </c>
      <c r="G61" s="9" t="s">
        <v>8</v>
      </c>
      <c r="H61" s="9" t="s">
        <v>12</v>
      </c>
      <c r="I61" s="9" t="s">
        <v>13</v>
      </c>
      <c r="J61" s="136" t="s">
        <v>1624</v>
      </c>
      <c r="K61" s="5" t="str">
        <f t="shared" si="0"/>
        <v>03 0 00 00000</v>
      </c>
      <c r="L61" s="252" t="str">
        <f>VLOOKUP(M61,'ЦСР 2017'!$A$5:$B$485,2,0)</f>
        <v>Муниципальная программа «Социальная поддержка населения города Ставрополя»</v>
      </c>
      <c r="M61" s="5" t="s">
        <v>130</v>
      </c>
      <c r="N61" s="252" t="b">
        <f t="shared" si="1"/>
        <v>1</v>
      </c>
      <c r="O61" s="7"/>
    </row>
    <row r="62" spans="1:15" ht="34.9" customHeight="1">
      <c r="A62" s="25" t="s">
        <v>48</v>
      </c>
      <c r="B62" s="25" t="s">
        <v>15</v>
      </c>
      <c r="C62" s="25" t="s">
        <v>12</v>
      </c>
      <c r="D62" s="25" t="s">
        <v>13</v>
      </c>
      <c r="E62" s="223" t="s">
        <v>132</v>
      </c>
      <c r="F62" s="25" t="s">
        <v>48</v>
      </c>
      <c r="G62" s="25" t="s">
        <v>15</v>
      </c>
      <c r="H62" s="25" t="s">
        <v>12</v>
      </c>
      <c r="I62" s="25" t="s">
        <v>13</v>
      </c>
      <c r="J62" s="223" t="s">
        <v>132</v>
      </c>
      <c r="K62" s="5" t="str">
        <f t="shared" si="0"/>
        <v>03 1 00 00000</v>
      </c>
      <c r="L62" s="252" t="str">
        <f>VLOOKUP(M62,'ЦСР 2017'!$A$5:$B$485,2,0)</f>
        <v xml:space="preserve">Подпрограмма «Осуществление отдельных государственных полномочий в области социальной поддержки отдельных категорий граждан» </v>
      </c>
      <c r="M62" s="5" t="s">
        <v>1549</v>
      </c>
      <c r="N62" s="252" t="b">
        <f t="shared" si="1"/>
        <v>1</v>
      </c>
      <c r="O62" s="7"/>
    </row>
    <row r="63" spans="1:15" ht="39">
      <c r="A63" s="159" t="s">
        <v>48</v>
      </c>
      <c r="B63" s="159" t="s">
        <v>15</v>
      </c>
      <c r="C63" s="159" t="s">
        <v>7</v>
      </c>
      <c r="D63" s="159" t="s">
        <v>13</v>
      </c>
      <c r="E63" s="161" t="s">
        <v>1273</v>
      </c>
      <c r="F63" s="159" t="s">
        <v>48</v>
      </c>
      <c r="G63" s="159" t="s">
        <v>15</v>
      </c>
      <c r="H63" s="159" t="s">
        <v>7</v>
      </c>
      <c r="I63" s="159" t="s">
        <v>13</v>
      </c>
      <c r="J63" s="161" t="s">
        <v>1273</v>
      </c>
      <c r="K63" s="5" t="str">
        <f t="shared" si="0"/>
        <v>03 1 01 00000</v>
      </c>
      <c r="L63" s="252" t="str">
        <f>VLOOKUP(M63,'ЦСР 2017'!$A$5:$B$485,2,0)</f>
        <v>Основное мероприятие «Предоставление мер социальной поддержки отдельным категориям граждан»</v>
      </c>
      <c r="M63" s="5" t="s">
        <v>1844</v>
      </c>
      <c r="N63" s="252" t="b">
        <f t="shared" si="1"/>
        <v>1</v>
      </c>
      <c r="O63" s="7"/>
    </row>
    <row r="64" spans="1:15" ht="37.5">
      <c r="A64" s="30" t="s">
        <v>48</v>
      </c>
      <c r="B64" s="30" t="s">
        <v>15</v>
      </c>
      <c r="C64" s="30" t="s">
        <v>7</v>
      </c>
      <c r="D64" s="30" t="s">
        <v>136</v>
      </c>
      <c r="E64" s="190" t="s">
        <v>1275</v>
      </c>
      <c r="F64" s="30" t="s">
        <v>48</v>
      </c>
      <c r="G64" s="30" t="s">
        <v>15</v>
      </c>
      <c r="H64" s="30" t="s">
        <v>7</v>
      </c>
      <c r="I64" s="30" t="s">
        <v>136</v>
      </c>
      <c r="J64" s="190" t="s">
        <v>1275</v>
      </c>
      <c r="K64" s="5" t="str">
        <f t="shared" si="0"/>
        <v>03 1 01 52200</v>
      </c>
      <c r="L64" s="252" t="str">
        <f>VLOOKUP(M64,'ЦСР 2017'!$A$5:$B$485,2,0)</f>
        <v>Ежегодная денежная выплата лицам, награжденным нагрудным знаком «Почетный донор России»</v>
      </c>
      <c r="M64" s="5" t="s">
        <v>137</v>
      </c>
      <c r="N64" s="252" t="b">
        <f t="shared" si="1"/>
        <v>1</v>
      </c>
      <c r="O64" s="7"/>
    </row>
    <row r="65" spans="1:15" ht="37.5">
      <c r="A65" s="30" t="s">
        <v>48</v>
      </c>
      <c r="B65" s="30" t="s">
        <v>15</v>
      </c>
      <c r="C65" s="30" t="s">
        <v>7</v>
      </c>
      <c r="D65" s="30" t="s">
        <v>141</v>
      </c>
      <c r="E65" s="190" t="s">
        <v>142</v>
      </c>
      <c r="F65" s="30" t="s">
        <v>48</v>
      </c>
      <c r="G65" s="30" t="s">
        <v>15</v>
      </c>
      <c r="H65" s="30" t="s">
        <v>7</v>
      </c>
      <c r="I65" s="30" t="s">
        <v>141</v>
      </c>
      <c r="J65" s="190" t="s">
        <v>142</v>
      </c>
      <c r="K65" s="5" t="str">
        <f t="shared" si="0"/>
        <v>03 1 01 52500</v>
      </c>
      <c r="L65" s="252" t="str">
        <f>VLOOKUP(M65,'ЦСР 2017'!$A$5:$B$485,2,0)</f>
        <v xml:space="preserve">Выплата компенсации расходов по оплате жилого помещения и коммунальных услуг отдельным категориям граждан </v>
      </c>
      <c r="M65" s="5" t="s">
        <v>143</v>
      </c>
      <c r="N65" s="252" t="b">
        <f t="shared" si="1"/>
        <v>1</v>
      </c>
      <c r="O65" s="7"/>
    </row>
    <row r="66" spans="1:15" ht="131.25">
      <c r="A66" s="30" t="s">
        <v>48</v>
      </c>
      <c r="B66" s="30" t="s">
        <v>15</v>
      </c>
      <c r="C66" s="30" t="s">
        <v>7</v>
      </c>
      <c r="D66" s="30" t="s">
        <v>147</v>
      </c>
      <c r="E66" s="190" t="s">
        <v>148</v>
      </c>
      <c r="F66" s="30" t="s">
        <v>48</v>
      </c>
      <c r="G66" s="30" t="s">
        <v>15</v>
      </c>
      <c r="H66" s="30" t="s">
        <v>7</v>
      </c>
      <c r="I66" s="30" t="s">
        <v>147</v>
      </c>
      <c r="J66" s="190" t="s">
        <v>1625</v>
      </c>
      <c r="K66" s="5" t="str">
        <f t="shared" si="0"/>
        <v>03 1 01 52800</v>
      </c>
      <c r="L66" s="252" t="str">
        <f>VLOOKUP(M66,'ЦСР 2017'!$A$5:$B$485,2,0)</f>
        <v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v>
      </c>
      <c r="M66" s="5" t="s">
        <v>149</v>
      </c>
      <c r="N66" s="252" t="b">
        <f t="shared" si="1"/>
        <v>1</v>
      </c>
      <c r="O66" s="7"/>
    </row>
    <row r="67" spans="1:15" ht="54" customHeight="1">
      <c r="A67" s="275" t="s">
        <v>48</v>
      </c>
      <c r="B67" s="275" t="s">
        <v>15</v>
      </c>
      <c r="C67" s="275" t="s">
        <v>7</v>
      </c>
      <c r="D67" s="275" t="s">
        <v>1550</v>
      </c>
      <c r="E67" s="280" t="s">
        <v>1276</v>
      </c>
      <c r="F67" s="275" t="s">
        <v>48</v>
      </c>
      <c r="G67" s="275" t="s">
        <v>15</v>
      </c>
      <c r="H67" s="275" t="s">
        <v>7</v>
      </c>
      <c r="I67" s="275" t="s">
        <v>1851</v>
      </c>
      <c r="J67" s="280" t="s">
        <v>1281</v>
      </c>
      <c r="K67" s="5" t="str">
        <f t="shared" si="0"/>
        <v>03 1 01 R4620</v>
      </c>
      <c r="L67" s="252" t="str">
        <f>VLOOKUP(M67,'ЦСР 2017'!$A$5:$B$485,2,0)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M67" s="5" t="s">
        <v>1633</v>
      </c>
      <c r="N67" s="252" t="b">
        <f t="shared" si="1"/>
        <v>1</v>
      </c>
      <c r="O67" s="7"/>
    </row>
    <row r="68" spans="1:15" ht="56.25">
      <c r="A68" s="275" t="s">
        <v>48</v>
      </c>
      <c r="B68" s="275" t="s">
        <v>15</v>
      </c>
      <c r="C68" s="275" t="s">
        <v>7</v>
      </c>
      <c r="D68" s="275" t="s">
        <v>153</v>
      </c>
      <c r="E68" s="280" t="s">
        <v>154</v>
      </c>
      <c r="F68" s="275" t="s">
        <v>48</v>
      </c>
      <c r="G68" s="275" t="s">
        <v>15</v>
      </c>
      <c r="H68" s="275" t="s">
        <v>7</v>
      </c>
      <c r="I68" s="275" t="s">
        <v>1846</v>
      </c>
      <c r="J68" s="280" t="s">
        <v>154</v>
      </c>
      <c r="K68" s="5" t="str">
        <f t="shared" si="0"/>
        <v>03 1 01 78220</v>
      </c>
      <c r="L68" s="252" t="str">
        <f>VLOOKUP(M68,'ЦСР 2017'!$A$5:$B$485,2,0)</f>
        <v>Предоставление мер социальной поддержки ветеранам труда Ставропольского края и лицам, награжденным медалью «Герой труда Ставрополья»</v>
      </c>
      <c r="M68" s="5" t="s">
        <v>1627</v>
      </c>
      <c r="N68" s="252" t="b">
        <f t="shared" si="1"/>
        <v>1</v>
      </c>
      <c r="O68" s="7"/>
    </row>
    <row r="69" spans="1:15" ht="37.5">
      <c r="A69" s="275" t="s">
        <v>48</v>
      </c>
      <c r="B69" s="275" t="s">
        <v>15</v>
      </c>
      <c r="C69" s="275" t="s">
        <v>7</v>
      </c>
      <c r="D69" s="275" t="s">
        <v>159</v>
      </c>
      <c r="E69" s="280" t="s">
        <v>160</v>
      </c>
      <c r="F69" s="275" t="s">
        <v>48</v>
      </c>
      <c r="G69" s="275" t="s">
        <v>15</v>
      </c>
      <c r="H69" s="275" t="s">
        <v>7</v>
      </c>
      <c r="I69" s="275" t="s">
        <v>1847</v>
      </c>
      <c r="J69" s="280" t="s">
        <v>160</v>
      </c>
      <c r="K69" s="5" t="str">
        <f t="shared" si="0"/>
        <v>03 1 01 78230</v>
      </c>
      <c r="L69" s="252" t="str">
        <f>VLOOKUP(M69,'ЦСР 2017'!$A$5:$B$485,2,0)</f>
        <v>Предоставление мер социальной поддержки  реабилитированным лицам и лицам, признанным пострадавшими от политических репрессий</v>
      </c>
      <c r="M69" s="5" t="s">
        <v>1628</v>
      </c>
      <c r="N69" s="252" t="b">
        <f t="shared" si="1"/>
        <v>1</v>
      </c>
      <c r="O69" s="7"/>
    </row>
    <row r="70" spans="1:15" ht="37.5">
      <c r="A70" s="30" t="s">
        <v>48</v>
      </c>
      <c r="B70" s="30" t="s">
        <v>15</v>
      </c>
      <c r="C70" s="30" t="s">
        <v>7</v>
      </c>
      <c r="D70" s="30" t="s">
        <v>165</v>
      </c>
      <c r="E70" s="190" t="s">
        <v>166</v>
      </c>
      <c r="F70" s="30" t="s">
        <v>48</v>
      </c>
      <c r="G70" s="30" t="s">
        <v>15</v>
      </c>
      <c r="H70" s="30" t="s">
        <v>7</v>
      </c>
      <c r="I70" s="30" t="s">
        <v>165</v>
      </c>
      <c r="J70" s="190" t="s">
        <v>166</v>
      </c>
      <c r="K70" s="5" t="str">
        <f t="shared" si="0"/>
        <v>03 1 01 76240</v>
      </c>
      <c r="L70" s="252" t="str">
        <f>VLOOKUP(M70,'ЦСР 2017'!$A$5:$B$485,2,0)</f>
        <v>Оказание государственной социальной помощи малоимущим семьям и малоимущим одиноко проживающим гражданам</v>
      </c>
      <c r="M70" s="5" t="s">
        <v>167</v>
      </c>
      <c r="N70" s="252" t="b">
        <f t="shared" si="1"/>
        <v>1</v>
      </c>
      <c r="O70" s="7"/>
    </row>
    <row r="71" spans="1:15">
      <c r="A71" s="30" t="s">
        <v>48</v>
      </c>
      <c r="B71" s="30" t="s">
        <v>15</v>
      </c>
      <c r="C71" s="30" t="s">
        <v>7</v>
      </c>
      <c r="D71" s="30" t="s">
        <v>1551</v>
      </c>
      <c r="E71" s="280" t="s">
        <v>1278</v>
      </c>
      <c r="F71" s="30" t="s">
        <v>48</v>
      </c>
      <c r="G71" s="30" t="s">
        <v>15</v>
      </c>
      <c r="H71" s="30" t="s">
        <v>7</v>
      </c>
      <c r="I71" s="30" t="s">
        <v>1551</v>
      </c>
      <c r="J71" s="280" t="s">
        <v>1278</v>
      </c>
      <c r="K71" s="5" t="str">
        <f t="shared" si="0"/>
        <v>03 1 01 76250</v>
      </c>
      <c r="L71" s="252" t="str">
        <f>VLOOKUP(M71,'ЦСР 2017'!$A$5:$B$485,2,0)</f>
        <v>Выплата социального пособия на погребение</v>
      </c>
      <c r="M71" s="5" t="s">
        <v>1279</v>
      </c>
      <c r="N71" s="252" t="b">
        <f t="shared" si="1"/>
        <v>1</v>
      </c>
      <c r="O71" s="7"/>
    </row>
    <row r="72" spans="1:15" ht="37.5">
      <c r="A72" s="30" t="s">
        <v>48</v>
      </c>
      <c r="B72" s="30" t="s">
        <v>15</v>
      </c>
      <c r="C72" s="30" t="s">
        <v>7</v>
      </c>
      <c r="D72" s="30" t="s">
        <v>171</v>
      </c>
      <c r="E72" s="190" t="s">
        <v>172</v>
      </c>
      <c r="F72" s="30" t="s">
        <v>48</v>
      </c>
      <c r="G72" s="30" t="s">
        <v>15</v>
      </c>
      <c r="H72" s="30" t="s">
        <v>7</v>
      </c>
      <c r="I72" s="30" t="s">
        <v>1850</v>
      </c>
      <c r="J72" s="190" t="s">
        <v>172</v>
      </c>
      <c r="K72" s="5" t="str">
        <f t="shared" ref="K72:K117" si="2">CONCATENATE(F72," ",G72," ",H72," ",I72)</f>
        <v>03 1 01 78260</v>
      </c>
      <c r="L72" s="252" t="str">
        <f>VLOOKUP(M72,'ЦСР 2017'!$A$5:$B$485,2,0)</f>
        <v>Предоставление гражданам субсидии на оплату жилого помещения и коммунальных услуг</v>
      </c>
      <c r="M72" s="5" t="s">
        <v>1631</v>
      </c>
      <c r="N72" s="252" t="b">
        <f t="shared" ref="N72:N135" si="3">J72=L72</f>
        <v>1</v>
      </c>
      <c r="O72" s="7"/>
    </row>
    <row r="73" spans="1:15" ht="93.75">
      <c r="A73" s="30" t="s">
        <v>48</v>
      </c>
      <c r="B73" s="30" t="s">
        <v>15</v>
      </c>
      <c r="C73" s="30" t="s">
        <v>7</v>
      </c>
      <c r="D73" s="30" t="s">
        <v>177</v>
      </c>
      <c r="E73" s="190" t="s">
        <v>1280</v>
      </c>
      <c r="F73" s="30" t="s">
        <v>48</v>
      </c>
      <c r="G73" s="30" t="s">
        <v>15</v>
      </c>
      <c r="H73" s="30" t="s">
        <v>7</v>
      </c>
      <c r="I73" s="30" t="s">
        <v>1845</v>
      </c>
      <c r="J73" s="190" t="s">
        <v>1280</v>
      </c>
      <c r="K73" s="5" t="str">
        <f t="shared" si="2"/>
        <v>03 1 01 78210</v>
      </c>
      <c r="L73" s="252" t="str">
        <f>VLOOKUP(M73,'ЦСР 2017'!$A$5:$B$485,2,0)</f>
        <v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v>
      </c>
      <c r="M73" s="5" t="s">
        <v>1626</v>
      </c>
      <c r="N73" s="252" t="b">
        <f t="shared" si="3"/>
        <v>1</v>
      </c>
      <c r="O73" s="7"/>
    </row>
    <row r="74" spans="1:15" ht="37.5">
      <c r="A74" s="30" t="s">
        <v>48</v>
      </c>
      <c r="B74" s="30" t="s">
        <v>15</v>
      </c>
      <c r="C74" s="30" t="s">
        <v>7</v>
      </c>
      <c r="D74" s="30" t="s">
        <v>182</v>
      </c>
      <c r="E74" s="190" t="s">
        <v>183</v>
      </c>
      <c r="F74" s="30" t="s">
        <v>48</v>
      </c>
      <c r="G74" s="30" t="s">
        <v>15</v>
      </c>
      <c r="H74" s="30" t="s">
        <v>7</v>
      </c>
      <c r="I74" s="30" t="s">
        <v>1848</v>
      </c>
      <c r="J74" s="190" t="s">
        <v>183</v>
      </c>
      <c r="K74" s="5" t="str">
        <f t="shared" si="2"/>
        <v>03 1 01 78240</v>
      </c>
      <c r="L74" s="252" t="str">
        <f>VLOOKUP(M74,'ЦСР 2017'!$A$5:$B$485,2,0)</f>
        <v xml:space="preserve">Ежемесячная доплата к пенсии гражданам, ставшим инвалидами при исполнении служебных обязанностей в районах боевых действий </v>
      </c>
      <c r="M74" s="5" t="s">
        <v>1629</v>
      </c>
      <c r="N74" s="252" t="b">
        <f t="shared" si="3"/>
        <v>1</v>
      </c>
      <c r="O74" s="7"/>
    </row>
    <row r="75" spans="1:15" ht="37.5">
      <c r="A75" s="30" t="s">
        <v>48</v>
      </c>
      <c r="B75" s="30" t="s">
        <v>15</v>
      </c>
      <c r="C75" s="30" t="s">
        <v>7</v>
      </c>
      <c r="D75" s="30" t="s">
        <v>188</v>
      </c>
      <c r="E75" s="280" t="s">
        <v>189</v>
      </c>
      <c r="F75" s="30" t="s">
        <v>48</v>
      </c>
      <c r="G75" s="30" t="s">
        <v>15</v>
      </c>
      <c r="H75" s="30" t="s">
        <v>7</v>
      </c>
      <c r="I75" s="30" t="s">
        <v>1849</v>
      </c>
      <c r="J75" s="280" t="s">
        <v>189</v>
      </c>
      <c r="K75" s="5" t="str">
        <f t="shared" si="2"/>
        <v>03 1 01 78250</v>
      </c>
      <c r="L75" s="252" t="str">
        <f>VLOOKUP(M75,'ЦСР 2017'!$A$5:$B$485,2,0)</f>
        <v>Ежемесячные денежные выплаты семьям погибших ветеранов боевых действий</v>
      </c>
      <c r="M75" s="5" t="s">
        <v>1630</v>
      </c>
      <c r="N75" s="252" t="b">
        <f t="shared" si="3"/>
        <v>1</v>
      </c>
      <c r="O75" s="7"/>
    </row>
    <row r="76" spans="1:15" ht="56.25">
      <c r="A76" s="30" t="s">
        <v>48</v>
      </c>
      <c r="B76" s="30" t="s">
        <v>15</v>
      </c>
      <c r="C76" s="30" t="s">
        <v>7</v>
      </c>
      <c r="D76" s="30" t="s">
        <v>1552</v>
      </c>
      <c r="E76" s="190" t="s">
        <v>1281</v>
      </c>
      <c r="F76" s="275" t="s">
        <v>48</v>
      </c>
      <c r="G76" s="275" t="s">
        <v>15</v>
      </c>
      <c r="H76" s="275" t="s">
        <v>7</v>
      </c>
      <c r="I76" s="275" t="s">
        <v>1851</v>
      </c>
      <c r="J76" s="190" t="s">
        <v>1281</v>
      </c>
      <c r="K76" s="5" t="str">
        <f t="shared" si="2"/>
        <v>03 1 01 R4620</v>
      </c>
      <c r="L76" s="252" t="str">
        <f>VLOOKUP(M76,'ЦСР 2017'!$A$5:$B$485,2,0)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M76" s="5" t="s">
        <v>1633</v>
      </c>
      <c r="N76" s="252" t="b">
        <f t="shared" si="3"/>
        <v>1</v>
      </c>
      <c r="O76" s="7"/>
    </row>
    <row r="77" spans="1:15" ht="39">
      <c r="A77" s="159" t="s">
        <v>48</v>
      </c>
      <c r="B77" s="159" t="s">
        <v>15</v>
      </c>
      <c r="C77" s="159" t="s">
        <v>37</v>
      </c>
      <c r="D77" s="159" t="s">
        <v>13</v>
      </c>
      <c r="E77" s="161" t="s">
        <v>1283</v>
      </c>
      <c r="F77" s="159" t="s">
        <v>48</v>
      </c>
      <c r="G77" s="159" t="s">
        <v>15</v>
      </c>
      <c r="H77" s="159" t="s">
        <v>37</v>
      </c>
      <c r="I77" s="159" t="s">
        <v>13</v>
      </c>
      <c r="J77" s="161" t="s">
        <v>1283</v>
      </c>
      <c r="K77" s="5" t="str">
        <f t="shared" si="2"/>
        <v>03 1 02 00000</v>
      </c>
      <c r="L77" s="252" t="str">
        <f>VLOOKUP(M77,'ЦСР 2017'!$A$5:$B$485,2,0)</f>
        <v>Основное мероприятие «Предоставление мер социальной поддержки семьям и детям»</v>
      </c>
      <c r="M77" s="5" t="s">
        <v>191</v>
      </c>
      <c r="N77" s="252" t="b">
        <f t="shared" si="3"/>
        <v>1</v>
      </c>
      <c r="O77" s="7"/>
    </row>
    <row r="78" spans="1:15" ht="93.75">
      <c r="A78" s="30" t="s">
        <v>48</v>
      </c>
      <c r="B78" s="30" t="s">
        <v>15</v>
      </c>
      <c r="C78" s="30" t="s">
        <v>37</v>
      </c>
      <c r="D78" s="30" t="s">
        <v>195</v>
      </c>
      <c r="E78" s="190" t="s">
        <v>1284</v>
      </c>
      <c r="F78" s="474" t="s">
        <v>48</v>
      </c>
      <c r="G78" s="474" t="s">
        <v>15</v>
      </c>
      <c r="H78" s="474" t="s">
        <v>37</v>
      </c>
      <c r="I78" s="474" t="s">
        <v>200</v>
      </c>
      <c r="J78" s="489" t="s">
        <v>1634</v>
      </c>
      <c r="K78" s="491" t="str">
        <f>CONCATENATE(F78," ",G78," ",H78," ",I78)</f>
        <v>03 1 02 R0840</v>
      </c>
      <c r="L78" s="252" t="str">
        <f>VLOOKUP(M78,'ЦСР 2017'!$A$5:$B$485,2,0)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v>
      </c>
      <c r="M78" s="491" t="s">
        <v>201</v>
      </c>
      <c r="N78" s="252" t="b">
        <f t="shared" si="3"/>
        <v>1</v>
      </c>
      <c r="O78" s="7"/>
    </row>
    <row r="79" spans="1:15" ht="93.75">
      <c r="A79" s="30" t="s">
        <v>48</v>
      </c>
      <c r="B79" s="30" t="s">
        <v>15</v>
      </c>
      <c r="C79" s="30" t="s">
        <v>37</v>
      </c>
      <c r="D79" s="30" t="s">
        <v>200</v>
      </c>
      <c r="E79" s="190" t="s">
        <v>1285</v>
      </c>
      <c r="F79" s="475"/>
      <c r="G79" s="475"/>
      <c r="H79" s="475"/>
      <c r="I79" s="475"/>
      <c r="J79" s="490"/>
      <c r="K79" s="491"/>
      <c r="L79" s="252" t="e">
        <f>VLOOKUP(M79,'ЦСР 2017'!$A$5:$B$485,2,0)</f>
        <v>#N/A</v>
      </c>
      <c r="M79" s="491"/>
      <c r="N79" s="252" t="e">
        <f t="shared" si="3"/>
        <v>#N/A</v>
      </c>
      <c r="O79" s="7"/>
    </row>
    <row r="80" spans="1:15" ht="56.25">
      <c r="A80" s="30" t="s">
        <v>48</v>
      </c>
      <c r="B80" s="30" t="s">
        <v>15</v>
      </c>
      <c r="C80" s="30" t="s">
        <v>37</v>
      </c>
      <c r="D80" s="30" t="s">
        <v>205</v>
      </c>
      <c r="E80" s="190" t="s">
        <v>1286</v>
      </c>
      <c r="F80" s="30" t="s">
        <v>48</v>
      </c>
      <c r="G80" s="30" t="s">
        <v>15</v>
      </c>
      <c r="H80" s="30" t="s">
        <v>37</v>
      </c>
      <c r="I80" s="30" t="s">
        <v>205</v>
      </c>
      <c r="J80" s="190" t="s">
        <v>1286</v>
      </c>
      <c r="K80" s="5" t="str">
        <f t="shared" si="2"/>
        <v>03 1 02 52700</v>
      </c>
      <c r="L80" s="252" t="str">
        <f>VLOOKUP(M80,'ЦСР 2017'!$A$5:$B$485,2,0)</f>
        <v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v>
      </c>
      <c r="M80" s="5" t="s">
        <v>206</v>
      </c>
      <c r="N80" s="252" t="b">
        <f t="shared" si="3"/>
        <v>1</v>
      </c>
      <c r="O80" s="7"/>
    </row>
    <row r="81" spans="1:15" ht="75">
      <c r="A81" s="30" t="s">
        <v>48</v>
      </c>
      <c r="B81" s="30" t="s">
        <v>15</v>
      </c>
      <c r="C81" s="30" t="s">
        <v>37</v>
      </c>
      <c r="D81" s="30" t="s">
        <v>211</v>
      </c>
      <c r="E81" s="190" t="s">
        <v>212</v>
      </c>
      <c r="F81" s="30" t="s">
        <v>48</v>
      </c>
      <c r="G81" s="30" t="s">
        <v>15</v>
      </c>
      <c r="H81" s="30" t="s">
        <v>37</v>
      </c>
      <c r="I81" s="30" t="s">
        <v>211</v>
      </c>
      <c r="J81" s="190" t="s">
        <v>212</v>
      </c>
      <c r="K81" s="5" t="str">
        <f t="shared" si="2"/>
        <v>03 1 02 53800</v>
      </c>
      <c r="L81" s="252" t="str">
        <f>VLOOKUP(M81,'ЦСР 2017'!$A$5:$B$485,2,0)</f>
        <v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v>
      </c>
      <c r="M81" s="5" t="s">
        <v>213</v>
      </c>
      <c r="N81" s="252" t="b">
        <f t="shared" si="3"/>
        <v>1</v>
      </c>
      <c r="O81" s="7"/>
    </row>
    <row r="82" spans="1:15">
      <c r="A82" s="30" t="s">
        <v>48</v>
      </c>
      <c r="B82" s="30" t="s">
        <v>15</v>
      </c>
      <c r="C82" s="30" t="s">
        <v>37</v>
      </c>
      <c r="D82" s="30" t="s">
        <v>217</v>
      </c>
      <c r="E82" s="190" t="s">
        <v>218</v>
      </c>
      <c r="F82" s="30" t="s">
        <v>48</v>
      </c>
      <c r="G82" s="30" t="s">
        <v>15</v>
      </c>
      <c r="H82" s="30" t="s">
        <v>37</v>
      </c>
      <c r="I82" s="30" t="s">
        <v>217</v>
      </c>
      <c r="J82" s="190" t="s">
        <v>218</v>
      </c>
      <c r="K82" s="5" t="str">
        <f t="shared" si="2"/>
        <v>03 1 02 76260</v>
      </c>
      <c r="L82" s="252" t="str">
        <f>VLOOKUP(M82,'ЦСР 2017'!$A$5:$B$485,2,0)</f>
        <v>Выплата ежегодного социального пособия на проезд студентам</v>
      </c>
      <c r="M82" s="5" t="s">
        <v>219</v>
      </c>
      <c r="N82" s="252" t="b">
        <f t="shared" si="3"/>
        <v>1</v>
      </c>
      <c r="O82" s="7"/>
    </row>
    <row r="83" spans="1:15">
      <c r="A83" s="30" t="s">
        <v>48</v>
      </c>
      <c r="B83" s="30" t="s">
        <v>15</v>
      </c>
      <c r="C83" s="30" t="s">
        <v>37</v>
      </c>
      <c r="D83" s="30" t="s">
        <v>223</v>
      </c>
      <c r="E83" s="190" t="s">
        <v>224</v>
      </c>
      <c r="F83" s="30" t="s">
        <v>48</v>
      </c>
      <c r="G83" s="30" t="s">
        <v>15</v>
      </c>
      <c r="H83" s="30" t="s">
        <v>37</v>
      </c>
      <c r="I83" s="30" t="s">
        <v>223</v>
      </c>
      <c r="J83" s="190" t="s">
        <v>224</v>
      </c>
      <c r="K83" s="5" t="str">
        <f t="shared" si="2"/>
        <v>03 1 02 76270</v>
      </c>
      <c r="L83" s="252" t="str">
        <f>VLOOKUP(M83,'ЦСР 2017'!$A$5:$B$485,2,0)</f>
        <v>Выплата ежемесячного пособия на ребенка</v>
      </c>
      <c r="M83" s="5" t="s">
        <v>225</v>
      </c>
      <c r="N83" s="252" t="b">
        <f t="shared" si="3"/>
        <v>1</v>
      </c>
      <c r="O83" s="7"/>
    </row>
    <row r="84" spans="1:15" ht="37.5">
      <c r="A84" s="30" t="s">
        <v>48</v>
      </c>
      <c r="B84" s="30" t="s">
        <v>15</v>
      </c>
      <c r="C84" s="30" t="s">
        <v>37</v>
      </c>
      <c r="D84" s="30" t="s">
        <v>229</v>
      </c>
      <c r="E84" s="190" t="s">
        <v>1287</v>
      </c>
      <c r="F84" s="30" t="s">
        <v>48</v>
      </c>
      <c r="G84" s="30" t="s">
        <v>15</v>
      </c>
      <c r="H84" s="30" t="s">
        <v>37</v>
      </c>
      <c r="I84" s="30" t="s">
        <v>1852</v>
      </c>
      <c r="J84" s="190" t="s">
        <v>1287</v>
      </c>
      <c r="K84" s="5" t="str">
        <f t="shared" si="2"/>
        <v>03 1 02 78280</v>
      </c>
      <c r="L84" s="252" t="str">
        <f>VLOOKUP(M84,'ЦСР 2017'!$A$5:$B$485,2,0)</f>
        <v>Выплата ежемесячной денежной компенсации на каждого ребенка в возрасте до 18 лет многодетным семьям</v>
      </c>
      <c r="M84" s="5" t="s">
        <v>1635</v>
      </c>
      <c r="N84" s="252" t="b">
        <f t="shared" si="3"/>
        <v>1</v>
      </c>
      <c r="O84" s="7"/>
    </row>
    <row r="85" spans="1:15" ht="75">
      <c r="A85" s="30" t="s">
        <v>48</v>
      </c>
      <c r="B85" s="30" t="s">
        <v>15</v>
      </c>
      <c r="C85" s="30" t="s">
        <v>37</v>
      </c>
      <c r="D85" s="30" t="s">
        <v>1553</v>
      </c>
      <c r="E85" s="190" t="s">
        <v>1288</v>
      </c>
      <c r="F85" s="30" t="s">
        <v>48</v>
      </c>
      <c r="G85" s="30" t="s">
        <v>15</v>
      </c>
      <c r="H85" s="30" t="s">
        <v>37</v>
      </c>
      <c r="I85" s="30" t="s">
        <v>1553</v>
      </c>
      <c r="J85" s="190" t="s">
        <v>1288</v>
      </c>
      <c r="K85" s="5" t="str">
        <f t="shared" si="2"/>
        <v>03 1 02 77190</v>
      </c>
      <c r="L85" s="252" t="str">
        <f>VLOOKUP(M85,'ЦСР 2017'!$A$5:$B$485,2,0)</f>
        <v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v>
      </c>
      <c r="M85" s="5" t="s">
        <v>1289</v>
      </c>
      <c r="N85" s="252" t="b">
        <f t="shared" si="3"/>
        <v>1</v>
      </c>
      <c r="O85" s="7"/>
    </row>
    <row r="86" spans="1:15" ht="56.25">
      <c r="A86" s="24" t="s">
        <v>48</v>
      </c>
      <c r="B86" s="24" t="s">
        <v>94</v>
      </c>
      <c r="C86" s="24" t="s">
        <v>12</v>
      </c>
      <c r="D86" s="24" t="s">
        <v>13</v>
      </c>
      <c r="E86" s="223" t="s">
        <v>233</v>
      </c>
      <c r="F86" s="24" t="s">
        <v>48</v>
      </c>
      <c r="G86" s="24" t="s">
        <v>94</v>
      </c>
      <c r="H86" s="24" t="s">
        <v>12</v>
      </c>
      <c r="I86" s="24" t="s">
        <v>13</v>
      </c>
      <c r="J86" s="223" t="s">
        <v>1636</v>
      </c>
      <c r="K86" s="5" t="str">
        <f t="shared" si="2"/>
        <v>03 2 00 00000</v>
      </c>
      <c r="L86" s="252" t="str">
        <f>VLOOKUP(M86,'ЦСР 2017'!$A$5:$B$485,2,0)</f>
        <v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v>
      </c>
      <c r="M86" s="5" t="s">
        <v>234</v>
      </c>
      <c r="N86" s="252" t="b">
        <f t="shared" si="3"/>
        <v>1</v>
      </c>
      <c r="O86" s="7"/>
    </row>
    <row r="87" spans="1:15" s="32" customFormat="1" ht="39">
      <c r="A87" s="179" t="s">
        <v>48</v>
      </c>
      <c r="B87" s="179" t="s">
        <v>94</v>
      </c>
      <c r="C87" s="179" t="s">
        <v>7</v>
      </c>
      <c r="D87" s="179" t="s">
        <v>13</v>
      </c>
      <c r="E87" s="224" t="s">
        <v>1290</v>
      </c>
      <c r="F87" s="179" t="s">
        <v>48</v>
      </c>
      <c r="G87" s="179" t="s">
        <v>94</v>
      </c>
      <c r="H87" s="179" t="s">
        <v>7</v>
      </c>
      <c r="I87" s="179" t="s">
        <v>13</v>
      </c>
      <c r="J87" s="224" t="s">
        <v>1290</v>
      </c>
      <c r="K87" s="5" t="str">
        <f t="shared" si="2"/>
        <v>03 2 01 00000</v>
      </c>
      <c r="L87" s="252" t="str">
        <f>VLOOKUP(M87,'ЦСР 2017'!$A$5:$B$485,2,0)</f>
        <v>Основное мероприятие «Предоставление дополнительных мер социальной поддержки отдельным категориям граждан»</v>
      </c>
      <c r="M87" s="5" t="s">
        <v>235</v>
      </c>
      <c r="N87" s="252" t="b">
        <f t="shared" si="3"/>
        <v>1</v>
      </c>
      <c r="O87" s="7"/>
    </row>
    <row r="88" spans="1:15" s="32" customFormat="1" ht="56.25">
      <c r="A88" s="28" t="s">
        <v>48</v>
      </c>
      <c r="B88" s="28" t="s">
        <v>94</v>
      </c>
      <c r="C88" s="28" t="s">
        <v>7</v>
      </c>
      <c r="D88" s="28">
        <v>80030</v>
      </c>
      <c r="E88" s="190" t="s">
        <v>240</v>
      </c>
      <c r="F88" s="28" t="s">
        <v>48</v>
      </c>
      <c r="G88" s="28" t="s">
        <v>94</v>
      </c>
      <c r="H88" s="28" t="s">
        <v>7</v>
      </c>
      <c r="I88" s="28">
        <v>80030</v>
      </c>
      <c r="J88" s="190" t="s">
        <v>240</v>
      </c>
      <c r="K88" s="5" t="str">
        <f t="shared" si="2"/>
        <v>03 2 01 80030</v>
      </c>
      <c r="L88" s="252" t="str">
        <f>VLOOKUP(M88,'ЦСР 2017'!$A$5:$B$485,2,0)</f>
        <v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v>
      </c>
      <c r="M88" s="5" t="s">
        <v>241</v>
      </c>
      <c r="N88" s="252" t="b">
        <f t="shared" si="3"/>
        <v>1</v>
      </c>
      <c r="O88" s="7"/>
    </row>
    <row r="89" spans="1:15" s="32" customFormat="1" ht="56.25">
      <c r="A89" s="28" t="s">
        <v>48</v>
      </c>
      <c r="B89" s="28" t="s">
        <v>94</v>
      </c>
      <c r="C89" s="28" t="s">
        <v>7</v>
      </c>
      <c r="D89" s="28">
        <v>80070</v>
      </c>
      <c r="E89" s="190" t="s">
        <v>250</v>
      </c>
      <c r="F89" s="28" t="s">
        <v>48</v>
      </c>
      <c r="G89" s="28" t="s">
        <v>94</v>
      </c>
      <c r="H89" s="28" t="s">
        <v>7</v>
      </c>
      <c r="I89" s="28">
        <v>80070</v>
      </c>
      <c r="J89" s="190" t="s">
        <v>250</v>
      </c>
      <c r="K89" s="5" t="str">
        <f t="shared" si="2"/>
        <v>03 2 01 80070</v>
      </c>
      <c r="L89" s="252" t="str">
        <f>VLOOKUP(M89,'ЦСР 2017'!$A$5:$B$485,2,0)</f>
        <v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v>
      </c>
      <c r="M89" s="5" t="s">
        <v>251</v>
      </c>
      <c r="N89" s="252" t="b">
        <f t="shared" si="3"/>
        <v>1</v>
      </c>
      <c r="O89" s="7"/>
    </row>
    <row r="90" spans="1:15" s="32" customFormat="1" ht="37.5">
      <c r="A90" s="28" t="s">
        <v>48</v>
      </c>
      <c r="B90" s="28" t="s">
        <v>94</v>
      </c>
      <c r="C90" s="28" t="s">
        <v>7</v>
      </c>
      <c r="D90" s="28">
        <v>80080</v>
      </c>
      <c r="E90" s="190" t="s">
        <v>254</v>
      </c>
      <c r="F90" s="84"/>
      <c r="G90" s="84"/>
      <c r="H90" s="84"/>
      <c r="I90" s="84"/>
      <c r="J90" s="29" t="s">
        <v>1837</v>
      </c>
      <c r="K90" s="5" t="str">
        <f t="shared" si="2"/>
        <v xml:space="preserve">   </v>
      </c>
      <c r="L90" s="252" t="e">
        <f>VLOOKUP(M90,'ЦСР 2017'!$A$5:$B$485,2,0)</f>
        <v>#N/A</v>
      </c>
      <c r="M90" s="5" t="s">
        <v>1883</v>
      </c>
      <c r="N90" s="252" t="e">
        <f t="shared" si="3"/>
        <v>#N/A</v>
      </c>
      <c r="O90" s="7"/>
    </row>
    <row r="91" spans="1:15" s="32" customFormat="1" ht="37.5">
      <c r="A91" s="28" t="s">
        <v>48</v>
      </c>
      <c r="B91" s="28" t="s">
        <v>94</v>
      </c>
      <c r="C91" s="28" t="s">
        <v>7</v>
      </c>
      <c r="D91" s="28">
        <v>80100</v>
      </c>
      <c r="E91" s="190" t="s">
        <v>260</v>
      </c>
      <c r="F91" s="28" t="s">
        <v>48</v>
      </c>
      <c r="G91" s="28" t="s">
        <v>94</v>
      </c>
      <c r="H91" s="28" t="s">
        <v>7</v>
      </c>
      <c r="I91" s="28">
        <v>80100</v>
      </c>
      <c r="J91" s="190" t="s">
        <v>260</v>
      </c>
      <c r="K91" s="5" t="str">
        <f t="shared" si="2"/>
        <v>03 2 01 80100</v>
      </c>
      <c r="L91" s="252" t="str">
        <f>VLOOKUP(M91,'ЦСР 2017'!$A$5:$B$485,2,0)</f>
        <v>Осуществление ежемесячной дополнительной выплаты семьям, воспитывающим детей-инвалидов</v>
      </c>
      <c r="M91" s="5" t="s">
        <v>261</v>
      </c>
      <c r="N91" s="252" t="b">
        <f t="shared" si="3"/>
        <v>1</v>
      </c>
      <c r="O91" s="7"/>
    </row>
    <row r="92" spans="1:15" s="32" customFormat="1" ht="37.5">
      <c r="A92" s="28" t="s">
        <v>48</v>
      </c>
      <c r="B92" s="28" t="s">
        <v>94</v>
      </c>
      <c r="C92" s="28" t="s">
        <v>7</v>
      </c>
      <c r="D92" s="28">
        <v>80110</v>
      </c>
      <c r="E92" s="190" t="s">
        <v>264</v>
      </c>
      <c r="F92" s="28" t="s">
        <v>48</v>
      </c>
      <c r="G92" s="28" t="s">
        <v>94</v>
      </c>
      <c r="H92" s="28" t="s">
        <v>7</v>
      </c>
      <c r="I92" s="28">
        <v>80110</v>
      </c>
      <c r="J92" s="190" t="s">
        <v>264</v>
      </c>
      <c r="K92" s="5" t="str">
        <f t="shared" si="2"/>
        <v>03 2 01 80110</v>
      </c>
      <c r="L92" s="252" t="str">
        <f>VLOOKUP(M92,'ЦСР 2017'!$A$5:$B$485,2,0)</f>
        <v>Выплата ежемесячного социального пособия на проезд в пассажирском транспорте общего пользования детям-инвалидам</v>
      </c>
      <c r="M92" s="5" t="s">
        <v>265</v>
      </c>
      <c r="N92" s="252" t="b">
        <f t="shared" si="3"/>
        <v>1</v>
      </c>
      <c r="O92" s="7"/>
    </row>
    <row r="93" spans="1:15" s="32" customFormat="1" ht="131.25">
      <c r="A93" s="28" t="s">
        <v>48</v>
      </c>
      <c r="B93" s="28" t="s">
        <v>94</v>
      </c>
      <c r="C93" s="28" t="s">
        <v>7</v>
      </c>
      <c r="D93" s="28">
        <v>80120</v>
      </c>
      <c r="E93" s="190" t="s">
        <v>268</v>
      </c>
      <c r="F93" s="28" t="s">
        <v>48</v>
      </c>
      <c r="G93" s="28" t="s">
        <v>94</v>
      </c>
      <c r="H93" s="28" t="s">
        <v>7</v>
      </c>
      <c r="I93" s="28">
        <v>80120</v>
      </c>
      <c r="J93" s="190" t="s">
        <v>268</v>
      </c>
      <c r="K93" s="5" t="str">
        <f t="shared" si="2"/>
        <v>03 2 01 80120</v>
      </c>
      <c r="L93" s="252" t="str">
        <f>VLOOKUP(M93,'ЦСР 2017'!$A$5:$B$485,2,0)</f>
        <v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v>
      </c>
      <c r="M93" s="5" t="s">
        <v>269</v>
      </c>
      <c r="N93" s="252" t="b">
        <f t="shared" si="3"/>
        <v>1</v>
      </c>
      <c r="O93" s="7"/>
    </row>
    <row r="94" spans="1:15" s="32" customFormat="1" ht="39" customHeight="1">
      <c r="A94" s="28" t="s">
        <v>48</v>
      </c>
      <c r="B94" s="28" t="s">
        <v>94</v>
      </c>
      <c r="C94" s="28" t="s">
        <v>7</v>
      </c>
      <c r="D94" s="28">
        <v>80140</v>
      </c>
      <c r="E94" s="190" t="s">
        <v>274</v>
      </c>
      <c r="F94" s="28" t="s">
        <v>48</v>
      </c>
      <c r="G94" s="28" t="s">
        <v>94</v>
      </c>
      <c r="H94" s="28" t="s">
        <v>7</v>
      </c>
      <c r="I94" s="28">
        <v>80140</v>
      </c>
      <c r="J94" s="190" t="s">
        <v>274</v>
      </c>
      <c r="K94" s="5" t="str">
        <f t="shared" si="2"/>
        <v>03 2 01 80140</v>
      </c>
      <c r="L94" s="252" t="str">
        <f>VLOOKUP(M94,'ЦСР 2017'!$A$5:$B$485,2,0)</f>
        <v>Выплата ежемесячного пособия семьям, воспитывающим детей в возрасте до 18 лет, больных целиакией или сахарным диабетом</v>
      </c>
      <c r="M94" s="5" t="s">
        <v>275</v>
      </c>
      <c r="N94" s="252" t="b">
        <f t="shared" si="3"/>
        <v>1</v>
      </c>
      <c r="O94" s="7"/>
    </row>
    <row r="95" spans="1:15" s="32" customFormat="1" ht="75">
      <c r="A95" s="28" t="s">
        <v>48</v>
      </c>
      <c r="B95" s="28" t="s">
        <v>94</v>
      </c>
      <c r="C95" s="28" t="s">
        <v>7</v>
      </c>
      <c r="D95" s="28">
        <v>80150</v>
      </c>
      <c r="E95" s="190" t="s">
        <v>278</v>
      </c>
      <c r="F95" s="28" t="s">
        <v>48</v>
      </c>
      <c r="G95" s="28" t="s">
        <v>94</v>
      </c>
      <c r="H95" s="28" t="s">
        <v>7</v>
      </c>
      <c r="I95" s="28">
        <v>80150</v>
      </c>
      <c r="J95" s="190" t="s">
        <v>278</v>
      </c>
      <c r="K95" s="5" t="str">
        <f t="shared" si="2"/>
        <v>03 2 01 80150</v>
      </c>
      <c r="L95" s="252" t="str">
        <f>VLOOKUP(M95,'ЦСР 2017'!$A$5:$B$485,2,0)</f>
        <v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v>
      </c>
      <c r="M95" s="5" t="s">
        <v>279</v>
      </c>
      <c r="N95" s="252" t="b">
        <f t="shared" si="3"/>
        <v>1</v>
      </c>
      <c r="O95" s="7"/>
    </row>
    <row r="96" spans="1:15" s="32" customFormat="1" ht="37.5">
      <c r="A96" s="28" t="s">
        <v>48</v>
      </c>
      <c r="B96" s="28" t="s">
        <v>94</v>
      </c>
      <c r="C96" s="28" t="s">
        <v>7</v>
      </c>
      <c r="D96" s="28">
        <v>80160</v>
      </c>
      <c r="E96" s="190" t="s">
        <v>282</v>
      </c>
      <c r="F96" s="28" t="s">
        <v>48</v>
      </c>
      <c r="G96" s="28" t="s">
        <v>94</v>
      </c>
      <c r="H96" s="28" t="s">
        <v>7</v>
      </c>
      <c r="I96" s="28">
        <v>80160</v>
      </c>
      <c r="J96" s="190" t="s">
        <v>282</v>
      </c>
      <c r="K96" s="5" t="str">
        <f t="shared" si="2"/>
        <v>03 2 01 80160</v>
      </c>
      <c r="L96" s="252" t="str">
        <f>VLOOKUP(M96,'ЦСР 2017'!$A$5:$B$485,2,0)</f>
        <v>Выплата единовременного пособия гражданам, оказавшимся в трудной жизненной ситуации</v>
      </c>
      <c r="M96" s="5" t="s">
        <v>283</v>
      </c>
      <c r="N96" s="252" t="b">
        <f t="shared" si="3"/>
        <v>1</v>
      </c>
      <c r="O96" s="7"/>
    </row>
    <row r="97" spans="1:15" s="32" customFormat="1" ht="56.25">
      <c r="A97" s="28" t="s">
        <v>48</v>
      </c>
      <c r="B97" s="28" t="s">
        <v>94</v>
      </c>
      <c r="C97" s="28" t="s">
        <v>7</v>
      </c>
      <c r="D97" s="28">
        <v>80170</v>
      </c>
      <c r="E97" s="190" t="s">
        <v>286</v>
      </c>
      <c r="F97" s="84"/>
      <c r="G97" s="84"/>
      <c r="H97" s="84"/>
      <c r="I97" s="84"/>
      <c r="J97" s="29" t="s">
        <v>1837</v>
      </c>
      <c r="K97" s="5" t="str">
        <f t="shared" si="2"/>
        <v xml:space="preserve">   </v>
      </c>
      <c r="L97" s="252" t="e">
        <f>VLOOKUP(M97,'ЦСР 2017'!$A$5:$B$485,2,0)</f>
        <v>#N/A</v>
      </c>
      <c r="M97" s="5" t="s">
        <v>1883</v>
      </c>
      <c r="N97" s="252" t="e">
        <f t="shared" si="3"/>
        <v>#N/A</v>
      </c>
      <c r="O97" s="7"/>
    </row>
    <row r="98" spans="1:15" s="32" customFormat="1">
      <c r="A98" s="28" t="s">
        <v>48</v>
      </c>
      <c r="B98" s="28" t="s">
        <v>94</v>
      </c>
      <c r="C98" s="28" t="s">
        <v>7</v>
      </c>
      <c r="D98" s="28">
        <v>80180</v>
      </c>
      <c r="E98" s="190" t="s">
        <v>290</v>
      </c>
      <c r="F98" s="28" t="s">
        <v>48</v>
      </c>
      <c r="G98" s="28" t="s">
        <v>94</v>
      </c>
      <c r="H98" s="28" t="s">
        <v>7</v>
      </c>
      <c r="I98" s="28">
        <v>80180</v>
      </c>
      <c r="J98" s="190" t="s">
        <v>290</v>
      </c>
      <c r="K98" s="5" t="str">
        <f t="shared" si="2"/>
        <v>03 2 01 80180</v>
      </c>
      <c r="L98" s="252" t="str">
        <f>VLOOKUP(M98,'ЦСР 2017'!$A$5:$B$485,2,0)</f>
        <v>Выплата семьям, воспитывающим детей-инвалидов в возрасте до 18 лет</v>
      </c>
      <c r="M98" s="5" t="s">
        <v>291</v>
      </c>
      <c r="N98" s="252" t="b">
        <f t="shared" si="3"/>
        <v>1</v>
      </c>
      <c r="O98" s="7"/>
    </row>
    <row r="99" spans="1:15" s="32" customFormat="1" ht="37.5">
      <c r="A99" s="28" t="s">
        <v>48</v>
      </c>
      <c r="B99" s="28" t="s">
        <v>94</v>
      </c>
      <c r="C99" s="28" t="s">
        <v>7</v>
      </c>
      <c r="D99" s="28">
        <v>80190</v>
      </c>
      <c r="E99" s="190" t="s">
        <v>294</v>
      </c>
      <c r="F99" s="28" t="s">
        <v>48</v>
      </c>
      <c r="G99" s="28" t="s">
        <v>94</v>
      </c>
      <c r="H99" s="28" t="s">
        <v>7</v>
      </c>
      <c r="I99" s="28">
        <v>80190</v>
      </c>
      <c r="J99" s="190" t="s">
        <v>294</v>
      </c>
      <c r="K99" s="5" t="str">
        <f t="shared" si="2"/>
        <v>03 2 01 80190</v>
      </c>
      <c r="L99" s="252" t="str">
        <f>VLOOKUP(M99,'ЦСР 2017'!$A$5:$B$485,2,0)</f>
        <v>Выплата единовременного пособия инвалидам по зрению, имеющим I группу инвалидности</v>
      </c>
      <c r="M99" s="5" t="s">
        <v>295</v>
      </c>
      <c r="N99" s="252" t="b">
        <f t="shared" si="3"/>
        <v>1</v>
      </c>
      <c r="O99" s="7"/>
    </row>
    <row r="100" spans="1:15" s="33" customFormat="1" ht="75">
      <c r="A100" s="28" t="s">
        <v>48</v>
      </c>
      <c r="B100" s="28" t="s">
        <v>94</v>
      </c>
      <c r="C100" s="28" t="s">
        <v>7</v>
      </c>
      <c r="D100" s="28">
        <v>80210</v>
      </c>
      <c r="E100" s="190" t="s">
        <v>300</v>
      </c>
      <c r="F100" s="28" t="s">
        <v>48</v>
      </c>
      <c r="G100" s="28" t="s">
        <v>94</v>
      </c>
      <c r="H100" s="28" t="s">
        <v>7</v>
      </c>
      <c r="I100" s="28">
        <v>80210</v>
      </c>
      <c r="J100" s="190" t="s">
        <v>300</v>
      </c>
      <c r="K100" s="5" t="str">
        <f t="shared" si="2"/>
        <v>03 2 01 80210</v>
      </c>
      <c r="L100" s="252" t="str">
        <f>VLOOKUP(M100,'ЦСР 2017'!$A$5:$B$485,2,0)</f>
        <v xml:space="preserve"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
</v>
      </c>
      <c r="M100" s="5" t="s">
        <v>301</v>
      </c>
      <c r="N100" s="252" t="b">
        <f t="shared" si="3"/>
        <v>1</v>
      </c>
      <c r="O100" s="7"/>
    </row>
    <row r="101" spans="1:15" s="33" customFormat="1" ht="75">
      <c r="A101" s="28" t="s">
        <v>48</v>
      </c>
      <c r="B101" s="28" t="s">
        <v>94</v>
      </c>
      <c r="C101" s="28" t="s">
        <v>7</v>
      </c>
      <c r="D101" s="28" t="s">
        <v>1555</v>
      </c>
      <c r="E101" s="190" t="s">
        <v>1291</v>
      </c>
      <c r="F101" s="84"/>
      <c r="G101" s="84"/>
      <c r="H101" s="84"/>
      <c r="I101" s="84"/>
      <c r="J101" s="29" t="s">
        <v>1837</v>
      </c>
      <c r="K101" s="5" t="str">
        <f t="shared" si="2"/>
        <v xml:space="preserve">   </v>
      </c>
      <c r="L101" s="252" t="e">
        <f>VLOOKUP(M101,'ЦСР 2017'!$A$5:$B$485,2,0)</f>
        <v>#N/A</v>
      </c>
      <c r="M101" s="5" t="s">
        <v>1883</v>
      </c>
      <c r="N101" s="252" t="e">
        <f t="shared" si="3"/>
        <v>#N/A</v>
      </c>
      <c r="O101" s="7"/>
    </row>
    <row r="102" spans="1:15" s="32" customFormat="1" ht="39">
      <c r="A102" s="185" t="s">
        <v>48</v>
      </c>
      <c r="B102" s="185" t="s">
        <v>94</v>
      </c>
      <c r="C102" s="185" t="s">
        <v>37</v>
      </c>
      <c r="D102" s="185" t="s">
        <v>13</v>
      </c>
      <c r="E102" s="224" t="s">
        <v>1293</v>
      </c>
      <c r="F102" s="185" t="s">
        <v>48</v>
      </c>
      <c r="G102" s="185" t="s">
        <v>94</v>
      </c>
      <c r="H102" s="185" t="s">
        <v>37</v>
      </c>
      <c r="I102" s="185" t="s">
        <v>13</v>
      </c>
      <c r="J102" s="224" t="s">
        <v>1293</v>
      </c>
      <c r="K102" s="5" t="str">
        <f t="shared" si="2"/>
        <v>03 2 02 00000</v>
      </c>
      <c r="L102" s="252" t="str">
        <f>VLOOKUP(M102,'ЦСР 2017'!$A$5:$B$485,2,0)</f>
        <v>Основное мероприятие «Предоставление льгот на бытовые услуги по помывке в общем отделении бань отдельным категориям граждан»</v>
      </c>
      <c r="M102" s="5" t="s">
        <v>302</v>
      </c>
      <c r="N102" s="252" t="b">
        <f t="shared" si="3"/>
        <v>1</v>
      </c>
      <c r="O102" s="7"/>
    </row>
    <row r="103" spans="1:15" s="32" customFormat="1" ht="37.5">
      <c r="A103" s="28" t="s">
        <v>48</v>
      </c>
      <c r="B103" s="28" t="s">
        <v>94</v>
      </c>
      <c r="C103" s="28" t="s">
        <v>37</v>
      </c>
      <c r="D103" s="28">
        <v>80240</v>
      </c>
      <c r="E103" s="190" t="s">
        <v>1294</v>
      </c>
      <c r="F103" s="28" t="s">
        <v>48</v>
      </c>
      <c r="G103" s="28" t="s">
        <v>94</v>
      </c>
      <c r="H103" s="28" t="s">
        <v>37</v>
      </c>
      <c r="I103" s="28">
        <v>80240</v>
      </c>
      <c r="J103" s="190" t="s">
        <v>1294</v>
      </c>
      <c r="K103" s="5" t="str">
        <f t="shared" si="2"/>
        <v>03 2 02 80240</v>
      </c>
      <c r="L103" s="252" t="str">
        <f>VLOOKUP(M103,'ЦСР 2017'!$A$5:$B$485,2,0)</f>
        <v>Предоставление льгот на бытовые услуги по помывке в общем отделении бань отдельным категориям граждан</v>
      </c>
      <c r="M103" s="5" t="s">
        <v>305</v>
      </c>
      <c r="N103" s="252" t="b">
        <f t="shared" si="3"/>
        <v>1</v>
      </c>
      <c r="O103" s="7"/>
    </row>
    <row r="104" spans="1:15" s="32" customFormat="1" ht="58.5">
      <c r="A104" s="185" t="s">
        <v>48</v>
      </c>
      <c r="B104" s="185" t="s">
        <v>94</v>
      </c>
      <c r="C104" s="185" t="s">
        <v>48</v>
      </c>
      <c r="D104" s="185" t="s">
        <v>13</v>
      </c>
      <c r="E104" s="224" t="s">
        <v>1295</v>
      </c>
      <c r="F104" s="185" t="s">
        <v>48</v>
      </c>
      <c r="G104" s="185" t="s">
        <v>94</v>
      </c>
      <c r="H104" s="185" t="s">
        <v>48</v>
      </c>
      <c r="I104" s="185" t="s">
        <v>13</v>
      </c>
      <c r="J104" s="224" t="s">
        <v>1295</v>
      </c>
      <c r="K104" s="5" t="str">
        <f t="shared" si="2"/>
        <v>03 2 03 00000</v>
      </c>
      <c r="L104" s="252" t="str">
        <f>VLOOKUP(M104,'ЦСР 2017'!$A$5:$B$485,2,0)</f>
        <v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v>
      </c>
      <c r="M104" s="5" t="s">
        <v>306</v>
      </c>
      <c r="N104" s="252" t="b">
        <f t="shared" si="3"/>
        <v>1</v>
      </c>
      <c r="O104" s="7"/>
    </row>
    <row r="105" spans="1:15" s="32" customFormat="1" ht="56.25">
      <c r="A105" s="28" t="s">
        <v>48</v>
      </c>
      <c r="B105" s="28" t="s">
        <v>94</v>
      </c>
      <c r="C105" s="28" t="s">
        <v>48</v>
      </c>
      <c r="D105" s="28">
        <v>80020</v>
      </c>
      <c r="E105" s="190" t="s">
        <v>309</v>
      </c>
      <c r="F105" s="28" t="s">
        <v>48</v>
      </c>
      <c r="G105" s="28" t="s">
        <v>94</v>
      </c>
      <c r="H105" s="28" t="s">
        <v>48</v>
      </c>
      <c r="I105" s="28">
        <v>80020</v>
      </c>
      <c r="J105" s="190" t="s">
        <v>309</v>
      </c>
      <c r="K105" s="5" t="str">
        <f t="shared" si="2"/>
        <v>03 2 03 80020</v>
      </c>
      <c r="L105" s="252" t="str">
        <f>VLOOKUP(M105,'ЦСР 2017'!$A$5:$B$485,2,0)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M105" s="5" t="s">
        <v>310</v>
      </c>
      <c r="N105" s="252" t="b">
        <f t="shared" si="3"/>
        <v>1</v>
      </c>
      <c r="O105" s="7"/>
    </row>
    <row r="106" spans="1:15" ht="78">
      <c r="A106" s="185" t="s">
        <v>48</v>
      </c>
      <c r="B106" s="185" t="s">
        <v>94</v>
      </c>
      <c r="C106" s="185" t="s">
        <v>53</v>
      </c>
      <c r="D106" s="185" t="s">
        <v>13</v>
      </c>
      <c r="E106" s="224" t="s">
        <v>1296</v>
      </c>
      <c r="F106" s="185" t="s">
        <v>48</v>
      </c>
      <c r="G106" s="185" t="s">
        <v>94</v>
      </c>
      <c r="H106" s="185" t="s">
        <v>53</v>
      </c>
      <c r="I106" s="185" t="s">
        <v>13</v>
      </c>
      <c r="J106" s="224" t="s">
        <v>1296</v>
      </c>
      <c r="K106" s="5" t="str">
        <f t="shared" si="2"/>
        <v>03 2 04 00000</v>
      </c>
      <c r="L106" s="252" t="str">
        <f>VLOOKUP(M106,'ЦСР 2017'!$A$5:$B$485,2,0)</f>
        <v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v>
      </c>
      <c r="M106" s="5" t="s">
        <v>311</v>
      </c>
      <c r="N106" s="252" t="b">
        <f t="shared" si="3"/>
        <v>1</v>
      </c>
      <c r="O106" s="7"/>
    </row>
    <row r="107" spans="1:15" s="33" customFormat="1" ht="56.25">
      <c r="A107" s="28" t="s">
        <v>48</v>
      </c>
      <c r="B107" s="28" t="s">
        <v>94</v>
      </c>
      <c r="C107" s="28" t="s">
        <v>53</v>
      </c>
      <c r="D107" s="28">
        <v>80220</v>
      </c>
      <c r="E107" s="190" t="s">
        <v>314</v>
      </c>
      <c r="F107" s="28" t="s">
        <v>48</v>
      </c>
      <c r="G107" s="28" t="s">
        <v>94</v>
      </c>
      <c r="H107" s="28" t="s">
        <v>53</v>
      </c>
      <c r="I107" s="28">
        <v>80220</v>
      </c>
      <c r="J107" s="190" t="s">
        <v>314</v>
      </c>
      <c r="K107" s="5" t="str">
        <f t="shared" si="2"/>
        <v>03 2 04 80220</v>
      </c>
      <c r="L107" s="252" t="str">
        <f>VLOOKUP(M107,'ЦСР 2017'!$A$5:$B$485,2,0)</f>
        <v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v>
      </c>
      <c r="M107" s="5" t="s">
        <v>315</v>
      </c>
      <c r="N107" s="252" t="b">
        <f t="shared" si="3"/>
        <v>1</v>
      </c>
      <c r="O107" s="7"/>
    </row>
    <row r="108" spans="1:15" ht="78">
      <c r="A108" s="185" t="s">
        <v>48</v>
      </c>
      <c r="B108" s="185" t="s">
        <v>94</v>
      </c>
      <c r="C108" s="185" t="s">
        <v>62</v>
      </c>
      <c r="D108" s="185" t="s">
        <v>13</v>
      </c>
      <c r="E108" s="224" t="s">
        <v>1297</v>
      </c>
      <c r="F108" s="185" t="s">
        <v>48</v>
      </c>
      <c r="G108" s="185" t="s">
        <v>94</v>
      </c>
      <c r="H108" s="185" t="s">
        <v>62</v>
      </c>
      <c r="I108" s="185" t="s">
        <v>13</v>
      </c>
      <c r="J108" s="224" t="s">
        <v>1637</v>
      </c>
      <c r="K108" s="5" t="str">
        <f t="shared" si="2"/>
        <v>03 2 05 00000</v>
      </c>
      <c r="L108" s="252" t="str">
        <f>VLOOKUP(M108,'ЦСР 2017'!$A$5:$B$485,2,0)</f>
        <v>Основное мероприятие «Совершенствование социальной поддержки семьи и детей»</v>
      </c>
      <c r="M108" s="5" t="s">
        <v>1298</v>
      </c>
      <c r="N108" s="252" t="b">
        <f t="shared" si="3"/>
        <v>1</v>
      </c>
      <c r="O108" s="7"/>
    </row>
    <row r="109" spans="1:15" s="33" customFormat="1" ht="75">
      <c r="A109" s="28" t="s">
        <v>48</v>
      </c>
      <c r="B109" s="28" t="s">
        <v>94</v>
      </c>
      <c r="C109" s="28" t="s">
        <v>62</v>
      </c>
      <c r="D109" s="28" t="s">
        <v>1556</v>
      </c>
      <c r="E109" s="190" t="s">
        <v>1299</v>
      </c>
      <c r="F109" s="84"/>
      <c r="G109" s="84"/>
      <c r="H109" s="84"/>
      <c r="I109" s="84"/>
      <c r="J109" s="29" t="s">
        <v>1837</v>
      </c>
      <c r="K109" s="5" t="str">
        <f t="shared" si="2"/>
        <v xml:space="preserve">   </v>
      </c>
      <c r="L109" s="252" t="e">
        <f>VLOOKUP(M109,'ЦСР 2017'!$A$5:$B$485,2,0)</f>
        <v>#N/A</v>
      </c>
      <c r="M109" s="5" t="s">
        <v>1883</v>
      </c>
      <c r="N109" s="252" t="e">
        <f t="shared" si="3"/>
        <v>#N/A</v>
      </c>
      <c r="O109" s="7"/>
    </row>
    <row r="110" spans="1:15" s="33" customFormat="1" ht="18" customHeight="1">
      <c r="A110" s="24" t="s">
        <v>48</v>
      </c>
      <c r="B110" s="24" t="s">
        <v>316</v>
      </c>
      <c r="C110" s="24" t="s">
        <v>12</v>
      </c>
      <c r="D110" s="24" t="s">
        <v>13</v>
      </c>
      <c r="E110" s="223" t="s">
        <v>318</v>
      </c>
      <c r="F110" s="478" t="s">
        <v>48</v>
      </c>
      <c r="G110" s="478" t="s">
        <v>94</v>
      </c>
      <c r="H110" s="478" t="s">
        <v>62</v>
      </c>
      <c r="I110" s="478" t="s">
        <v>1853</v>
      </c>
      <c r="J110" s="489" t="s">
        <v>322</v>
      </c>
      <c r="K110" s="5" t="str">
        <f t="shared" si="2"/>
        <v>03 2 05 20500</v>
      </c>
      <c r="L110" s="252" t="e">
        <f>VLOOKUP(M110,'ЦСР 2017'!$A$5:$B$485,2,0)</f>
        <v>#REF!</v>
      </c>
      <c r="M110" s="5" t="e">
        <v>#REF!</v>
      </c>
      <c r="N110" s="252" t="e">
        <f t="shared" si="3"/>
        <v>#REF!</v>
      </c>
      <c r="O110" s="7"/>
    </row>
    <row r="111" spans="1:15" s="32" customFormat="1" ht="58.5">
      <c r="A111" s="185" t="s">
        <v>48</v>
      </c>
      <c r="B111" s="185" t="s">
        <v>316</v>
      </c>
      <c r="C111" s="185" t="s">
        <v>7</v>
      </c>
      <c r="D111" s="185" t="s">
        <v>13</v>
      </c>
      <c r="E111" s="224" t="s">
        <v>1301</v>
      </c>
      <c r="F111" s="492"/>
      <c r="G111" s="492"/>
      <c r="H111" s="492"/>
      <c r="I111" s="492"/>
      <c r="J111" s="493"/>
      <c r="K111" s="5" t="str">
        <f t="shared" si="2"/>
        <v xml:space="preserve">   </v>
      </c>
      <c r="L111" s="252" t="e">
        <f>VLOOKUP(M111,'ЦСР 2017'!$A$5:$B$485,2,0)</f>
        <v>#N/A</v>
      </c>
      <c r="M111" s="5" t="s">
        <v>1883</v>
      </c>
      <c r="N111" s="252" t="e">
        <f t="shared" si="3"/>
        <v>#N/A</v>
      </c>
      <c r="O111" s="7"/>
    </row>
    <row r="112" spans="1:15" s="33" customFormat="1" ht="37.5">
      <c r="A112" s="28" t="s">
        <v>48</v>
      </c>
      <c r="B112" s="28" t="s">
        <v>316</v>
      </c>
      <c r="C112" s="28" t="s">
        <v>7</v>
      </c>
      <c r="D112" s="28">
        <v>20500</v>
      </c>
      <c r="E112" s="190" t="s">
        <v>322</v>
      </c>
      <c r="F112" s="492"/>
      <c r="G112" s="492"/>
      <c r="H112" s="492"/>
      <c r="I112" s="492"/>
      <c r="J112" s="493"/>
      <c r="K112" s="5" t="str">
        <f t="shared" si="2"/>
        <v xml:space="preserve">   </v>
      </c>
      <c r="L112" s="252" t="e">
        <f>VLOOKUP(M112,'ЦСР 2017'!$A$5:$B$485,2,0)</f>
        <v>#N/A</v>
      </c>
      <c r="M112" s="5" t="s">
        <v>1883</v>
      </c>
      <c r="N112" s="252" t="e">
        <f t="shared" si="3"/>
        <v>#N/A</v>
      </c>
      <c r="O112" s="7"/>
    </row>
    <row r="113" spans="1:15" s="32" customFormat="1" ht="19.5">
      <c r="A113" s="185" t="s">
        <v>48</v>
      </c>
      <c r="B113" s="185" t="s">
        <v>316</v>
      </c>
      <c r="C113" s="185" t="s">
        <v>37</v>
      </c>
      <c r="D113" s="185" t="s">
        <v>13</v>
      </c>
      <c r="E113" s="224" t="s">
        <v>1302</v>
      </c>
      <c r="F113" s="492"/>
      <c r="G113" s="492"/>
      <c r="H113" s="492"/>
      <c r="I113" s="492"/>
      <c r="J113" s="493"/>
      <c r="K113" s="5" t="str">
        <f t="shared" si="2"/>
        <v xml:space="preserve">   </v>
      </c>
      <c r="L113" s="252" t="e">
        <f>VLOOKUP(M113,'ЦСР 2017'!$A$5:$B$485,2,0)</f>
        <v>#N/A</v>
      </c>
      <c r="M113" s="5" t="s">
        <v>1883</v>
      </c>
      <c r="N113" s="252" t="e">
        <f t="shared" si="3"/>
        <v>#N/A</v>
      </c>
      <c r="O113" s="7"/>
    </row>
    <row r="114" spans="1:15" ht="37.5">
      <c r="A114" s="28" t="s">
        <v>48</v>
      </c>
      <c r="B114" s="28" t="s">
        <v>316</v>
      </c>
      <c r="C114" s="28" t="s">
        <v>37</v>
      </c>
      <c r="D114" s="28">
        <v>20500</v>
      </c>
      <c r="E114" s="190" t="s">
        <v>322</v>
      </c>
      <c r="F114" s="479"/>
      <c r="G114" s="479"/>
      <c r="H114" s="479"/>
      <c r="I114" s="479"/>
      <c r="J114" s="490"/>
      <c r="K114" s="311" t="str">
        <f>CONCATENATE(F110," ",G110," ",H110," ",I110)</f>
        <v>03 2 05 20500</v>
      </c>
      <c r="L114" s="312" t="str">
        <f>VLOOKUP(M114,'ЦСР 2017'!$A$5:$B$485,2,0)</f>
        <v>Расходы на реализацию мероприятий, направленных на социальную поддержку семьи и детей</v>
      </c>
      <c r="M114" s="311" t="s">
        <v>1638</v>
      </c>
      <c r="N114" s="312" t="b">
        <f t="shared" si="3"/>
        <v>0</v>
      </c>
      <c r="O114" s="7"/>
    </row>
    <row r="115" spans="1:15" s="33" customFormat="1" ht="34.9" customHeight="1">
      <c r="A115" s="24" t="s">
        <v>48</v>
      </c>
      <c r="B115" s="24" t="s">
        <v>326</v>
      </c>
      <c r="C115" s="24" t="s">
        <v>12</v>
      </c>
      <c r="D115" s="24" t="s">
        <v>13</v>
      </c>
      <c r="E115" s="223" t="s">
        <v>328</v>
      </c>
      <c r="F115" s="476" t="s">
        <v>48</v>
      </c>
      <c r="G115" s="476" t="s">
        <v>94</v>
      </c>
      <c r="H115" s="476" t="s">
        <v>68</v>
      </c>
      <c r="I115" s="476" t="s">
        <v>13</v>
      </c>
      <c r="J115" s="487" t="s">
        <v>1639</v>
      </c>
      <c r="K115" s="5"/>
      <c r="L115" s="252" t="e">
        <f>VLOOKUP(M115,'ЦСР 2017'!$A$5:$B$485,2,0)</f>
        <v>#N/A</v>
      </c>
      <c r="M115" s="5"/>
      <c r="N115" s="252" t="e">
        <f t="shared" si="3"/>
        <v>#N/A</v>
      </c>
      <c r="O115" s="7"/>
    </row>
    <row r="116" spans="1:15" ht="39">
      <c r="A116" s="185" t="s">
        <v>48</v>
      </c>
      <c r="B116" s="185" t="s">
        <v>326</v>
      </c>
      <c r="C116" s="185" t="s">
        <v>7</v>
      </c>
      <c r="D116" s="185" t="s">
        <v>13</v>
      </c>
      <c r="E116" s="224" t="s">
        <v>1303</v>
      </c>
      <c r="F116" s="477"/>
      <c r="G116" s="477"/>
      <c r="H116" s="477"/>
      <c r="I116" s="477"/>
      <c r="J116" s="488"/>
      <c r="K116" s="311" t="str">
        <f>CONCATENATE(F115," ",G115," ",H115," ",I115)</f>
        <v>03 2 06 00000</v>
      </c>
      <c r="L116" s="312" t="str">
        <f>VLOOKUP(M116,'ЦСР 2017'!$A$5:$B$485,2,0)</f>
        <v>Основное мероприятие «Поддержка людей с ограниченными возможностями и пожилых людей»</v>
      </c>
      <c r="M116" s="311" t="s">
        <v>1640</v>
      </c>
      <c r="N116" s="312" t="b">
        <f t="shared" si="3"/>
        <v>0</v>
      </c>
      <c r="O116" s="7"/>
    </row>
    <row r="117" spans="1:15" s="33" customFormat="1" ht="56.25">
      <c r="A117" s="28" t="s">
        <v>48</v>
      </c>
      <c r="B117" s="28" t="s">
        <v>326</v>
      </c>
      <c r="C117" s="28" t="s">
        <v>7</v>
      </c>
      <c r="D117" s="28">
        <v>20520</v>
      </c>
      <c r="E117" s="190" t="s">
        <v>332</v>
      </c>
      <c r="F117" s="478" t="s">
        <v>48</v>
      </c>
      <c r="G117" s="478" t="s">
        <v>94</v>
      </c>
      <c r="H117" s="478" t="s">
        <v>68</v>
      </c>
      <c r="I117" s="478" t="s">
        <v>1854</v>
      </c>
      <c r="J117" s="489" t="s">
        <v>1641</v>
      </c>
      <c r="K117" s="5" t="str">
        <f t="shared" si="2"/>
        <v>03 2 06 20520</v>
      </c>
      <c r="L117" s="252" t="str">
        <f>VLOOKUP(M117,'ЦСР 2017'!$A$5:$B$485,2,0)</f>
        <v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v>
      </c>
      <c r="M117" s="5" t="s">
        <v>1642</v>
      </c>
      <c r="N117" s="252" t="b">
        <f t="shared" si="3"/>
        <v>1</v>
      </c>
      <c r="O117" s="7"/>
    </row>
    <row r="118" spans="1:15" s="32" customFormat="1" ht="39">
      <c r="A118" s="185" t="s">
        <v>48</v>
      </c>
      <c r="B118" s="185" t="s">
        <v>326</v>
      </c>
      <c r="C118" s="185" t="s">
        <v>37</v>
      </c>
      <c r="D118" s="185" t="s">
        <v>13</v>
      </c>
      <c r="E118" s="224" t="s">
        <v>1304</v>
      </c>
      <c r="F118" s="492"/>
      <c r="G118" s="492"/>
      <c r="H118" s="492"/>
      <c r="I118" s="492"/>
      <c r="J118" s="493"/>
      <c r="K118" s="5" t="str">
        <f>CONCATENATE(F118," ",G118," ",H118," ",I118)</f>
        <v xml:space="preserve">   </v>
      </c>
      <c r="L118" s="252" t="e">
        <f>VLOOKUP(M118,'ЦСР 2017'!$A$5:$B$485,2,0)</f>
        <v>#N/A</v>
      </c>
      <c r="M118" s="5" t="s">
        <v>1883</v>
      </c>
      <c r="N118" s="252" t="e">
        <f t="shared" si="3"/>
        <v>#N/A</v>
      </c>
      <c r="O118" s="7"/>
    </row>
    <row r="119" spans="1:15">
      <c r="A119" s="28" t="s">
        <v>48</v>
      </c>
      <c r="B119" s="28" t="s">
        <v>326</v>
      </c>
      <c r="C119" s="28" t="s">
        <v>37</v>
      </c>
      <c r="D119" s="28">
        <v>21240</v>
      </c>
      <c r="E119" s="190" t="s">
        <v>1305</v>
      </c>
      <c r="F119" s="479"/>
      <c r="G119" s="479"/>
      <c r="H119" s="479"/>
      <c r="I119" s="479"/>
      <c r="J119" s="490"/>
      <c r="K119" s="5" t="str">
        <f>CONCATENATE(F119," ",G119," ",H119," ",I119)</f>
        <v xml:space="preserve">   </v>
      </c>
      <c r="L119" s="252" t="e">
        <f>VLOOKUP(M119,'ЦСР 2017'!$A$5:$B$485,2,0)</f>
        <v>#N/A</v>
      </c>
      <c r="M119" s="5" t="s">
        <v>1883</v>
      </c>
      <c r="N119" s="252" t="e">
        <f t="shared" si="3"/>
        <v>#N/A</v>
      </c>
      <c r="O119" s="7"/>
    </row>
    <row r="120" spans="1:15" s="33" customFormat="1" ht="34.9" customHeight="1">
      <c r="A120" s="24" t="s">
        <v>48</v>
      </c>
      <c r="B120" s="24" t="s">
        <v>346</v>
      </c>
      <c r="C120" s="24" t="s">
        <v>12</v>
      </c>
      <c r="D120" s="24" t="s">
        <v>13</v>
      </c>
      <c r="E120" s="223" t="s">
        <v>348</v>
      </c>
      <c r="F120" s="476" t="s">
        <v>48</v>
      </c>
      <c r="G120" s="476" t="s">
        <v>94</v>
      </c>
      <c r="H120" s="476" t="s">
        <v>73</v>
      </c>
      <c r="I120" s="476" t="s">
        <v>13</v>
      </c>
      <c r="J120" s="487" t="s">
        <v>1643</v>
      </c>
      <c r="K120" s="5"/>
      <c r="L120" s="252" t="e">
        <f>VLOOKUP(M120,'ЦСР 2017'!$A$5:$B$485,2,0)</f>
        <v>#N/A</v>
      </c>
      <c r="M120" s="5"/>
      <c r="N120" s="252" t="e">
        <f t="shared" si="3"/>
        <v>#N/A</v>
      </c>
      <c r="O120" s="7"/>
    </row>
    <row r="121" spans="1:15" ht="39">
      <c r="A121" s="188" t="s">
        <v>48</v>
      </c>
      <c r="B121" s="188" t="s">
        <v>346</v>
      </c>
      <c r="C121" s="188" t="s">
        <v>7</v>
      </c>
      <c r="D121" s="188" t="s">
        <v>13</v>
      </c>
      <c r="E121" s="224" t="s">
        <v>1310</v>
      </c>
      <c r="F121" s="477"/>
      <c r="G121" s="477"/>
      <c r="H121" s="477"/>
      <c r="I121" s="477"/>
      <c r="J121" s="488"/>
      <c r="K121" s="311" t="str">
        <f>CONCATENATE(F120," ",G120," ",H120," ",I120)</f>
        <v>03 2 07 00000</v>
      </c>
      <c r="L121" s="312" t="str">
        <f>VLOOKUP(M121,'ЦСР 2017'!$A$5:$B$485,2,0)</f>
        <v>Основное мероприятие «Поддержка социально ориентированных некоммерческих организаций»</v>
      </c>
      <c r="M121" s="311" t="s">
        <v>1644</v>
      </c>
      <c r="N121" s="312" t="b">
        <f t="shared" si="3"/>
        <v>0</v>
      </c>
      <c r="O121" s="7"/>
    </row>
    <row r="122" spans="1:15" s="33" customFormat="1" ht="18" customHeight="1">
      <c r="A122" s="28" t="s">
        <v>48</v>
      </c>
      <c r="B122" s="28" t="s">
        <v>346</v>
      </c>
      <c r="C122" s="28" t="s">
        <v>7</v>
      </c>
      <c r="D122" s="28">
        <v>60040</v>
      </c>
      <c r="E122" s="190" t="s">
        <v>1311</v>
      </c>
      <c r="F122" s="28" t="s">
        <v>48</v>
      </c>
      <c r="G122" s="28" t="s">
        <v>94</v>
      </c>
      <c r="H122" s="28" t="s">
        <v>73</v>
      </c>
      <c r="I122" s="28" t="s">
        <v>1855</v>
      </c>
      <c r="J122" s="190" t="s">
        <v>1311</v>
      </c>
      <c r="K122" s="5" t="str">
        <f t="shared" ref="K122" si="4">CONCATENATE(F122," ",G122," ",H122," ",I122)</f>
        <v>03 2 07 60040</v>
      </c>
      <c r="L122" s="252" t="str">
        <f>VLOOKUP(M122,'ЦСР 2017'!$A$5:$B$485,2,0)</f>
        <v>Субсидии на поддержку социально ориентированных некоммерческих организаций</v>
      </c>
      <c r="M122" s="5" t="s">
        <v>1645</v>
      </c>
      <c r="N122" s="252" t="b">
        <f t="shared" si="3"/>
        <v>1</v>
      </c>
      <c r="O122" s="7"/>
    </row>
    <row r="123" spans="1:15" s="33" customFormat="1" ht="34.9" customHeight="1">
      <c r="A123" s="24" t="s">
        <v>48</v>
      </c>
      <c r="B123" s="24" t="s">
        <v>354</v>
      </c>
      <c r="C123" s="24" t="s">
        <v>12</v>
      </c>
      <c r="D123" s="24" t="s">
        <v>13</v>
      </c>
      <c r="E123" s="223" t="s">
        <v>356</v>
      </c>
      <c r="F123" s="476" t="s">
        <v>48</v>
      </c>
      <c r="G123" s="476" t="s">
        <v>94</v>
      </c>
      <c r="H123" s="476" t="s">
        <v>93</v>
      </c>
      <c r="I123" s="476" t="s">
        <v>13</v>
      </c>
      <c r="J123" s="487" t="s">
        <v>1646</v>
      </c>
      <c r="K123" s="5"/>
      <c r="L123" s="252" t="e">
        <f>VLOOKUP(M123,'ЦСР 2017'!$A$5:$B$485,2,0)</f>
        <v>#N/A</v>
      </c>
      <c r="M123" s="5"/>
      <c r="N123" s="252" t="e">
        <f t="shared" si="3"/>
        <v>#N/A</v>
      </c>
      <c r="O123" s="7"/>
    </row>
    <row r="124" spans="1:15" ht="39">
      <c r="A124" s="188" t="s">
        <v>48</v>
      </c>
      <c r="B124" s="188" t="s">
        <v>354</v>
      </c>
      <c r="C124" s="188" t="s">
        <v>7</v>
      </c>
      <c r="D124" s="188" t="s">
        <v>13</v>
      </c>
      <c r="E124" s="224" t="s">
        <v>1312</v>
      </c>
      <c r="F124" s="477"/>
      <c r="G124" s="477"/>
      <c r="H124" s="477"/>
      <c r="I124" s="477"/>
      <c r="J124" s="488"/>
      <c r="K124" s="311" t="str">
        <f>CONCATENATE(F123," ",G123," ",H123," ",I123)</f>
        <v>03 2 08 00000</v>
      </c>
      <c r="L124" s="312" t="str">
        <f>VLOOKUP(M124,'ЦСР 2017'!$A$5:$B$485,2,0)</f>
        <v>Основное мероприятие «Проведение мероприятий для отдельных категорий граждан»</v>
      </c>
      <c r="M124" s="311" t="s">
        <v>1647</v>
      </c>
      <c r="N124" s="312" t="b">
        <f t="shared" si="3"/>
        <v>0</v>
      </c>
      <c r="O124" s="7"/>
    </row>
    <row r="125" spans="1:15" s="33" customFormat="1" ht="56.25">
      <c r="A125" s="28" t="s">
        <v>48</v>
      </c>
      <c r="B125" s="28" t="s">
        <v>354</v>
      </c>
      <c r="C125" s="28" t="s">
        <v>7</v>
      </c>
      <c r="D125" s="28">
        <v>20510</v>
      </c>
      <c r="E125" s="190" t="s">
        <v>360</v>
      </c>
      <c r="F125" s="28" t="s">
        <v>48</v>
      </c>
      <c r="G125" s="28" t="s">
        <v>94</v>
      </c>
      <c r="H125" s="28" t="s">
        <v>93</v>
      </c>
      <c r="I125" s="28" t="s">
        <v>1856</v>
      </c>
      <c r="J125" s="190" t="s">
        <v>1648</v>
      </c>
      <c r="K125" s="5" t="str">
        <f t="shared" ref="K125:K188" si="5">CONCATENATE(F125," ",G125," ",H125," ",I125)</f>
        <v>03 2 08 20510</v>
      </c>
      <c r="L125" s="252" t="str">
        <f>VLOOKUP(M125,'ЦСР 2017'!$A$5:$B$485,2,0)</f>
        <v>Расходы на повышение социальной активности жителей города Ставрополя</v>
      </c>
      <c r="M125" s="5" t="s">
        <v>1649</v>
      </c>
      <c r="N125" s="252" t="b">
        <f t="shared" si="3"/>
        <v>1</v>
      </c>
      <c r="O125" s="7"/>
    </row>
    <row r="126" spans="1:15" s="34" customFormat="1" ht="19.5">
      <c r="A126" s="24" t="s">
        <v>48</v>
      </c>
      <c r="B126" s="24" t="s">
        <v>336</v>
      </c>
      <c r="C126" s="24" t="s">
        <v>12</v>
      </c>
      <c r="D126" s="24" t="s">
        <v>13</v>
      </c>
      <c r="E126" s="223" t="s">
        <v>338</v>
      </c>
      <c r="F126" s="24" t="s">
        <v>48</v>
      </c>
      <c r="G126" s="24" t="s">
        <v>316</v>
      </c>
      <c r="H126" s="24" t="s">
        <v>12</v>
      </c>
      <c r="I126" s="24" t="s">
        <v>13</v>
      </c>
      <c r="J126" s="223" t="s">
        <v>338</v>
      </c>
      <c r="K126" s="5" t="str">
        <f t="shared" si="5"/>
        <v>03 3 00 00000</v>
      </c>
      <c r="L126" s="252" t="str">
        <f>VLOOKUP(M126,'ЦСР 2017'!$A$5:$B$485,2,0)</f>
        <v>Подпрограмма «Доступная среда»</v>
      </c>
      <c r="M126" s="5" t="s">
        <v>319</v>
      </c>
      <c r="N126" s="252" t="b">
        <f t="shared" si="3"/>
        <v>1</v>
      </c>
      <c r="O126" s="7"/>
    </row>
    <row r="127" spans="1:15" s="32" customFormat="1" ht="58.5">
      <c r="A127" s="188" t="s">
        <v>48</v>
      </c>
      <c r="B127" s="188" t="s">
        <v>336</v>
      </c>
      <c r="C127" s="188" t="s">
        <v>7</v>
      </c>
      <c r="D127" s="188" t="s">
        <v>13</v>
      </c>
      <c r="E127" s="224" t="s">
        <v>1306</v>
      </c>
      <c r="F127" s="188" t="s">
        <v>48</v>
      </c>
      <c r="G127" s="188" t="s">
        <v>316</v>
      </c>
      <c r="H127" s="188" t="s">
        <v>7</v>
      </c>
      <c r="I127" s="188" t="s">
        <v>13</v>
      </c>
      <c r="J127" s="224" t="s">
        <v>1306</v>
      </c>
      <c r="K127" s="5" t="str">
        <f t="shared" si="5"/>
        <v>03 3 01 00000</v>
      </c>
      <c r="L127" s="252" t="str">
        <f>VLOOKUP(M127,'ЦСР 2017'!$A$5:$B$485,2,0)</f>
        <v>Основное мероприятие «Создание условий для беспрепятственного доступа маломобильных групп населения к объектам городской инфраструктуры»</v>
      </c>
      <c r="M127" s="5" t="s">
        <v>320</v>
      </c>
      <c r="N127" s="252" t="b">
        <f t="shared" si="3"/>
        <v>1</v>
      </c>
      <c r="O127" s="7"/>
    </row>
    <row r="128" spans="1:15" s="37" customFormat="1" ht="37.5">
      <c r="A128" s="28" t="s">
        <v>48</v>
      </c>
      <c r="B128" s="28" t="s">
        <v>336</v>
      </c>
      <c r="C128" s="28" t="s">
        <v>7</v>
      </c>
      <c r="D128" s="28">
        <v>20530</v>
      </c>
      <c r="E128" s="190" t="s">
        <v>342</v>
      </c>
      <c r="F128" s="28" t="s">
        <v>48</v>
      </c>
      <c r="G128" s="28" t="s">
        <v>316</v>
      </c>
      <c r="H128" s="28" t="s">
        <v>7</v>
      </c>
      <c r="I128" s="28">
        <v>20530</v>
      </c>
      <c r="J128" s="190" t="s">
        <v>342</v>
      </c>
      <c r="K128" s="5" t="str">
        <f t="shared" si="5"/>
        <v>03 3 01 20530</v>
      </c>
      <c r="L128" s="252" t="str">
        <f>VLOOKUP(M128,'ЦСР 2017'!$A$5:$B$485,2,0)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M128" s="5" t="s">
        <v>1650</v>
      </c>
      <c r="N128" s="252" t="b">
        <f t="shared" si="3"/>
        <v>1</v>
      </c>
      <c r="O128" s="7"/>
    </row>
    <row r="129" spans="1:15" s="32" customFormat="1" ht="38.25" thickBot="1">
      <c r="A129" s="28" t="s">
        <v>48</v>
      </c>
      <c r="B129" s="28" t="s">
        <v>336</v>
      </c>
      <c r="C129" s="28" t="s">
        <v>7</v>
      </c>
      <c r="D129" s="28" t="s">
        <v>1557</v>
      </c>
      <c r="E129" s="190" t="s">
        <v>1307</v>
      </c>
      <c r="F129" s="28"/>
      <c r="G129" s="28"/>
      <c r="H129" s="28"/>
      <c r="I129" s="28"/>
      <c r="J129" s="29" t="s">
        <v>1837</v>
      </c>
      <c r="K129" s="5" t="str">
        <f t="shared" si="5"/>
        <v xml:space="preserve">   </v>
      </c>
      <c r="L129" s="252" t="e">
        <f>VLOOKUP(M129,'ЦСР 2017'!$A$5:$B$485,2,0)</f>
        <v>#N/A</v>
      </c>
      <c r="M129" s="5" t="s">
        <v>1883</v>
      </c>
      <c r="N129" s="252" t="e">
        <f t="shared" si="3"/>
        <v>#N/A</v>
      </c>
      <c r="O129" s="7"/>
    </row>
    <row r="130" spans="1:15" s="38" customFormat="1" ht="56.25">
      <c r="A130" s="28" t="s">
        <v>48</v>
      </c>
      <c r="B130" s="28" t="s">
        <v>336</v>
      </c>
      <c r="C130" s="28" t="s">
        <v>7</v>
      </c>
      <c r="D130" s="28" t="s">
        <v>344</v>
      </c>
      <c r="E130" s="190" t="s">
        <v>1309</v>
      </c>
      <c r="F130" s="28" t="s">
        <v>48</v>
      </c>
      <c r="G130" s="28" t="s">
        <v>316</v>
      </c>
      <c r="H130" s="28" t="s">
        <v>7</v>
      </c>
      <c r="I130" s="28" t="s">
        <v>344</v>
      </c>
      <c r="J130" s="190" t="s">
        <v>1309</v>
      </c>
      <c r="K130" s="5" t="str">
        <f t="shared" si="5"/>
        <v>03 3 01 L0270</v>
      </c>
      <c r="L130" s="252" t="str">
        <f>VLOOKUP(M130,'ЦСР 2017'!$A$5:$B$485,2,0)</f>
        <v>Реализация мероприятий государственной программы Российской Федерации «Доступная среда» на 2011 - 2020 годы за счет средств местного бюджета</v>
      </c>
      <c r="M130" s="5" t="s">
        <v>1651</v>
      </c>
      <c r="N130" s="252" t="b">
        <f t="shared" si="3"/>
        <v>1</v>
      </c>
      <c r="O130" s="7"/>
    </row>
    <row r="131" spans="1:15" s="43" customFormat="1" ht="114" customHeight="1">
      <c r="A131" s="9" t="s">
        <v>53</v>
      </c>
      <c r="B131" s="9" t="s">
        <v>8</v>
      </c>
      <c r="C131" s="9" t="s">
        <v>12</v>
      </c>
      <c r="D131" s="9" t="s">
        <v>13</v>
      </c>
      <c r="E131" s="136" t="s">
        <v>364</v>
      </c>
      <c r="F131" s="9" t="s">
        <v>53</v>
      </c>
      <c r="G131" s="9" t="s">
        <v>8</v>
      </c>
      <c r="H131" s="9" t="s">
        <v>12</v>
      </c>
      <c r="I131" s="9" t="s">
        <v>13</v>
      </c>
      <c r="J131" s="136" t="s">
        <v>1652</v>
      </c>
      <c r="K131" s="5" t="str">
        <f t="shared" si="5"/>
        <v>04 0 00 00000</v>
      </c>
      <c r="L131" s="252" t="str">
        <f>VLOOKUP(M131,'ЦСР 2017'!$A$5:$B$485,2,0)</f>
        <v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v>
      </c>
      <c r="M131" s="5" t="s">
        <v>365</v>
      </c>
      <c r="N131" s="252" t="b">
        <f t="shared" si="3"/>
        <v>1</v>
      </c>
      <c r="O131" s="7"/>
    </row>
    <row r="132" spans="1:15" s="32" customFormat="1" ht="34.9" customHeight="1">
      <c r="A132" s="25" t="s">
        <v>53</v>
      </c>
      <c r="B132" s="25" t="s">
        <v>15</v>
      </c>
      <c r="C132" s="25" t="s">
        <v>12</v>
      </c>
      <c r="D132" s="25" t="s">
        <v>13</v>
      </c>
      <c r="E132" s="223" t="s">
        <v>367</v>
      </c>
      <c r="F132" s="25" t="s">
        <v>53</v>
      </c>
      <c r="G132" s="25" t="s">
        <v>15</v>
      </c>
      <c r="H132" s="25" t="s">
        <v>12</v>
      </c>
      <c r="I132" s="25" t="s">
        <v>13</v>
      </c>
      <c r="J132" s="223" t="s">
        <v>367</v>
      </c>
      <c r="K132" s="5" t="str">
        <f t="shared" si="5"/>
        <v>04 1 00 00000</v>
      </c>
      <c r="L132" s="252" t="str">
        <f>VLOOKUP(M132,'ЦСР 2017'!$A$5:$B$485,2,0)</f>
        <v>Подпрограмма «Развитие жилищно-коммунального хозяйства на территории города Ставрополя»</v>
      </c>
      <c r="M132" s="5" t="s">
        <v>368</v>
      </c>
      <c r="N132" s="252" t="b">
        <f t="shared" si="3"/>
        <v>1</v>
      </c>
      <c r="O132" s="7"/>
    </row>
    <row r="133" spans="1:15" s="32" customFormat="1" ht="39">
      <c r="A133" s="159" t="s">
        <v>53</v>
      </c>
      <c r="B133" s="159" t="s">
        <v>15</v>
      </c>
      <c r="C133" s="159" t="s">
        <v>7</v>
      </c>
      <c r="D133" s="159" t="s">
        <v>13</v>
      </c>
      <c r="E133" s="224" t="s">
        <v>369</v>
      </c>
      <c r="F133" s="159" t="s">
        <v>53</v>
      </c>
      <c r="G133" s="159" t="s">
        <v>15</v>
      </c>
      <c r="H133" s="159" t="s">
        <v>7</v>
      </c>
      <c r="I133" s="159" t="s">
        <v>13</v>
      </c>
      <c r="J133" s="224" t="s">
        <v>369</v>
      </c>
      <c r="K133" s="5" t="str">
        <f t="shared" si="5"/>
        <v>04 1 01 00000</v>
      </c>
      <c r="L133" s="252" t="str">
        <f>VLOOKUP(M133,'ЦСР 2017'!$A$5:$B$485,2,0)</f>
        <v>Основное мероприятие «Повышение уровня технического состояния многоквартирных домов и продление сроков их эксплуатации»</v>
      </c>
      <c r="M133" s="5" t="s">
        <v>370</v>
      </c>
      <c r="N133" s="252" t="b">
        <f t="shared" si="3"/>
        <v>1</v>
      </c>
      <c r="O133" s="7"/>
    </row>
    <row r="134" spans="1:15" ht="18" customHeight="1">
      <c r="A134" s="28" t="s">
        <v>53</v>
      </c>
      <c r="B134" s="28" t="s">
        <v>15</v>
      </c>
      <c r="C134" s="28" t="s">
        <v>7</v>
      </c>
      <c r="D134" s="28" t="s">
        <v>389</v>
      </c>
      <c r="E134" s="233" t="s">
        <v>388</v>
      </c>
      <c r="F134" s="28"/>
      <c r="G134" s="28"/>
      <c r="H134" s="28"/>
      <c r="I134" s="28"/>
      <c r="J134" s="29" t="s">
        <v>1837</v>
      </c>
      <c r="K134" s="5" t="str">
        <f t="shared" si="5"/>
        <v xml:space="preserve">   </v>
      </c>
      <c r="L134" s="252" t="e">
        <f>VLOOKUP(M134,'ЦСР 2017'!$A$5:$B$485,2,0)</f>
        <v>#N/A</v>
      </c>
      <c r="M134" s="5" t="s">
        <v>1883</v>
      </c>
      <c r="N134" s="252" t="e">
        <f t="shared" si="3"/>
        <v>#N/A</v>
      </c>
      <c r="O134" s="7"/>
    </row>
    <row r="135" spans="1:15" s="32" customFormat="1" ht="36" customHeight="1">
      <c r="A135" s="28" t="s">
        <v>53</v>
      </c>
      <c r="B135" s="28" t="s">
        <v>15</v>
      </c>
      <c r="C135" s="28" t="s">
        <v>7</v>
      </c>
      <c r="D135" s="28" t="s">
        <v>374</v>
      </c>
      <c r="E135" s="233" t="s">
        <v>373</v>
      </c>
      <c r="F135" s="28" t="s">
        <v>53</v>
      </c>
      <c r="G135" s="28" t="s">
        <v>15</v>
      </c>
      <c r="H135" s="28" t="s">
        <v>7</v>
      </c>
      <c r="I135" s="28" t="s">
        <v>374</v>
      </c>
      <c r="J135" s="233" t="s">
        <v>373</v>
      </c>
      <c r="K135" s="5" t="str">
        <f t="shared" si="5"/>
        <v>04 1 01 20190</v>
      </c>
      <c r="L135" s="252" t="str">
        <f>VLOOKUP(M135,'ЦСР 2017'!$A$5:$B$485,2,0)</f>
        <v>Расходы на проведение капитального ремонта муниципального жилищного фонда</v>
      </c>
      <c r="M135" s="5" t="s">
        <v>375</v>
      </c>
      <c r="N135" s="252" t="b">
        <f t="shared" si="3"/>
        <v>1</v>
      </c>
      <c r="O135" s="7"/>
    </row>
    <row r="136" spans="1:15" s="32" customFormat="1">
      <c r="A136" s="28" t="s">
        <v>53</v>
      </c>
      <c r="B136" s="28" t="s">
        <v>15</v>
      </c>
      <c r="C136" s="28" t="s">
        <v>7</v>
      </c>
      <c r="D136" s="28" t="s">
        <v>379</v>
      </c>
      <c r="E136" s="233" t="s">
        <v>378</v>
      </c>
      <c r="F136" s="28" t="s">
        <v>53</v>
      </c>
      <c r="G136" s="28" t="s">
        <v>15</v>
      </c>
      <c r="H136" s="28" t="s">
        <v>7</v>
      </c>
      <c r="I136" s="28" t="s">
        <v>379</v>
      </c>
      <c r="J136" s="233" t="s">
        <v>378</v>
      </c>
      <c r="K136" s="5" t="str">
        <f t="shared" si="5"/>
        <v>04 1 01 20200</v>
      </c>
      <c r="L136" s="252" t="str">
        <f>VLOOKUP(M136,'ЦСР 2017'!$A$5:$B$485,2,0)</f>
        <v>Расходы на мероприятия в области жилищного хозяйства</v>
      </c>
      <c r="M136" s="5" t="s">
        <v>380</v>
      </c>
      <c r="N136" s="252" t="b">
        <f t="shared" ref="N136:N199" si="6">J136=L136</f>
        <v>1</v>
      </c>
      <c r="O136" s="7"/>
    </row>
    <row r="137" spans="1:15" s="32" customFormat="1" ht="72" customHeight="1">
      <c r="A137" s="28" t="s">
        <v>53</v>
      </c>
      <c r="B137" s="28" t="s">
        <v>15</v>
      </c>
      <c r="C137" s="28" t="s">
        <v>7</v>
      </c>
      <c r="D137" s="28" t="s">
        <v>384</v>
      </c>
      <c r="E137" s="233" t="s">
        <v>383</v>
      </c>
      <c r="F137" s="84"/>
      <c r="G137" s="84"/>
      <c r="H137" s="84"/>
      <c r="I137" s="84"/>
      <c r="J137" s="29" t="s">
        <v>1837</v>
      </c>
      <c r="K137" s="5" t="str">
        <f t="shared" si="5"/>
        <v xml:space="preserve">   </v>
      </c>
      <c r="L137" s="252" t="e">
        <f>VLOOKUP(M137,'ЦСР 2017'!$A$5:$B$485,2,0)</f>
        <v>#N/A</v>
      </c>
      <c r="M137" s="5" t="s">
        <v>1883</v>
      </c>
      <c r="N137" s="252" t="e">
        <f t="shared" si="6"/>
        <v>#N/A</v>
      </c>
      <c r="O137" s="7"/>
    </row>
    <row r="138" spans="1:15" s="32" customFormat="1" ht="36" customHeight="1">
      <c r="A138" s="159" t="s">
        <v>53</v>
      </c>
      <c r="B138" s="159" t="s">
        <v>15</v>
      </c>
      <c r="C138" s="159" t="s">
        <v>37</v>
      </c>
      <c r="D138" s="159" t="s">
        <v>13</v>
      </c>
      <c r="E138" s="224" t="s">
        <v>1313</v>
      </c>
      <c r="F138" s="159" t="s">
        <v>53</v>
      </c>
      <c r="G138" s="159" t="s">
        <v>15</v>
      </c>
      <c r="H138" s="159" t="s">
        <v>37</v>
      </c>
      <c r="I138" s="159" t="s">
        <v>13</v>
      </c>
      <c r="J138" s="224" t="s">
        <v>1313</v>
      </c>
      <c r="K138" s="5" t="str">
        <f t="shared" si="5"/>
        <v>04 1 02 00000</v>
      </c>
      <c r="L138" s="252" t="str">
        <f>VLOOKUP(M138,'ЦСР 2017'!$A$5:$B$485,2,0)</f>
        <v>Основное мероприятие «Проектирование, строительство и содержание инженерных сетей, находящихся в муниципальной собственности города Ставрополя»</v>
      </c>
      <c r="M138" s="5" t="s">
        <v>391</v>
      </c>
      <c r="N138" s="252" t="b">
        <f t="shared" si="6"/>
        <v>1</v>
      </c>
      <c r="O138" s="7"/>
    </row>
    <row r="139" spans="1:15" s="32" customFormat="1" ht="18" customHeight="1">
      <c r="A139" s="28" t="s">
        <v>53</v>
      </c>
      <c r="B139" s="28" t="s">
        <v>15</v>
      </c>
      <c r="C139" s="28" t="s">
        <v>37</v>
      </c>
      <c r="D139" s="28" t="s">
        <v>395</v>
      </c>
      <c r="E139" s="233" t="s">
        <v>394</v>
      </c>
      <c r="F139" s="28" t="s">
        <v>53</v>
      </c>
      <c r="G139" s="28" t="s">
        <v>15</v>
      </c>
      <c r="H139" s="28" t="s">
        <v>37</v>
      </c>
      <c r="I139" s="28" t="s">
        <v>395</v>
      </c>
      <c r="J139" s="233" t="s">
        <v>394</v>
      </c>
      <c r="K139" s="5" t="str">
        <f t="shared" si="5"/>
        <v>04 1 02 20220</v>
      </c>
      <c r="L139" s="252" t="str">
        <f>VLOOKUP(M139,'ЦСР 2017'!$A$5:$B$485,2,0)</f>
        <v>Расходы на мероприятия в области коммунального хозяйства</v>
      </c>
      <c r="M139" s="5" t="s">
        <v>396</v>
      </c>
      <c r="N139" s="252" t="b">
        <f t="shared" si="6"/>
        <v>1</v>
      </c>
      <c r="O139" s="7"/>
    </row>
    <row r="140" spans="1:15" s="32" customFormat="1" ht="52.15" customHeight="1">
      <c r="A140" s="25" t="s">
        <v>53</v>
      </c>
      <c r="B140" s="25" t="s">
        <v>94</v>
      </c>
      <c r="C140" s="25" t="s">
        <v>12</v>
      </c>
      <c r="D140" s="25" t="s">
        <v>13</v>
      </c>
      <c r="E140" s="223" t="s">
        <v>398</v>
      </c>
      <c r="F140" s="25" t="s">
        <v>53</v>
      </c>
      <c r="G140" s="25" t="s">
        <v>94</v>
      </c>
      <c r="H140" s="25" t="s">
        <v>12</v>
      </c>
      <c r="I140" s="25" t="s">
        <v>13</v>
      </c>
      <c r="J140" s="223" t="s">
        <v>398</v>
      </c>
      <c r="K140" s="5" t="str">
        <f t="shared" si="5"/>
        <v>04 2 00 00000</v>
      </c>
      <c r="L140" s="252" t="str">
        <f>VLOOKUP(M140,'ЦСР 2017'!$A$5:$B$485,2,0)</f>
        <v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</v>
      </c>
      <c r="M140" s="5" t="s">
        <v>399</v>
      </c>
      <c r="N140" s="252" t="b">
        <f t="shared" si="6"/>
        <v>1</v>
      </c>
      <c r="O140" s="7"/>
    </row>
    <row r="141" spans="1:15" s="32" customFormat="1" ht="58.5">
      <c r="A141" s="159" t="s">
        <v>53</v>
      </c>
      <c r="B141" s="159" t="s">
        <v>94</v>
      </c>
      <c r="C141" s="159" t="s">
        <v>7</v>
      </c>
      <c r="D141" s="159" t="s">
        <v>13</v>
      </c>
      <c r="E141" s="224" t="s">
        <v>1314</v>
      </c>
      <c r="F141" s="159" t="s">
        <v>53</v>
      </c>
      <c r="G141" s="159" t="s">
        <v>94</v>
      </c>
      <c r="H141" s="159" t="s">
        <v>7</v>
      </c>
      <c r="I141" s="159" t="s">
        <v>13</v>
      </c>
      <c r="J141" s="224" t="s">
        <v>1314</v>
      </c>
      <c r="K141" s="5" t="str">
        <f t="shared" si="5"/>
        <v>04 2 01 00000</v>
      </c>
      <c r="L141" s="252" t="str">
        <f>VLOOKUP(M141,'ЦСР 2017'!$A$5:$B$485,2,0)</f>
        <v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v>
      </c>
      <c r="M141" s="5" t="s">
        <v>400</v>
      </c>
      <c r="N141" s="252" t="b">
        <f t="shared" si="6"/>
        <v>1</v>
      </c>
      <c r="O141" s="7"/>
    </row>
    <row r="142" spans="1:15" s="43" customFormat="1" ht="36" customHeight="1">
      <c r="A142" s="28" t="s">
        <v>53</v>
      </c>
      <c r="B142" s="28" t="s">
        <v>94</v>
      </c>
      <c r="C142" s="28" t="s">
        <v>7</v>
      </c>
      <c r="D142" s="28" t="s">
        <v>22</v>
      </c>
      <c r="E142" s="190" t="s">
        <v>34</v>
      </c>
      <c r="F142" s="28" t="s">
        <v>53</v>
      </c>
      <c r="G142" s="28" t="s">
        <v>94</v>
      </c>
      <c r="H142" s="28" t="s">
        <v>7</v>
      </c>
      <c r="I142" s="28" t="s">
        <v>22</v>
      </c>
      <c r="J142" s="190" t="s">
        <v>34</v>
      </c>
      <c r="K142" s="5" t="str">
        <f t="shared" si="5"/>
        <v>04 2 01 11010</v>
      </c>
      <c r="L142" s="252" t="str">
        <f>VLOOKUP(M142,'ЦСР 2017'!$A$5:$B$485,2,0)</f>
        <v>Расходы на обеспечение деятельности (оказание услуг) муниципальных учреждений</v>
      </c>
      <c r="M142" s="5" t="s">
        <v>404</v>
      </c>
      <c r="N142" s="252" t="b">
        <f t="shared" si="6"/>
        <v>1</v>
      </c>
      <c r="O142" s="7"/>
    </row>
    <row r="143" spans="1:15" s="43" customFormat="1" ht="18" customHeight="1">
      <c r="A143" s="28" t="s">
        <v>53</v>
      </c>
      <c r="B143" s="28" t="s">
        <v>94</v>
      </c>
      <c r="C143" s="28" t="s">
        <v>7</v>
      </c>
      <c r="D143" s="28" t="s">
        <v>1558</v>
      </c>
      <c r="E143" s="280" t="s">
        <v>1315</v>
      </c>
      <c r="F143" s="84"/>
      <c r="G143" s="84"/>
      <c r="H143" s="84"/>
      <c r="I143" s="84"/>
      <c r="J143" s="29" t="s">
        <v>1837</v>
      </c>
      <c r="K143" s="5" t="str">
        <f t="shared" si="5"/>
        <v xml:space="preserve">   </v>
      </c>
      <c r="L143" s="252" t="e">
        <f>VLOOKUP(M143,'ЦСР 2017'!$A$5:$B$485,2,0)</f>
        <v>#N/A</v>
      </c>
      <c r="M143" s="5" t="s">
        <v>1883</v>
      </c>
      <c r="N143" s="252" t="e">
        <f t="shared" si="6"/>
        <v>#N/A</v>
      </c>
      <c r="O143" s="7"/>
    </row>
    <row r="144" spans="1:15" s="32" customFormat="1" ht="18" customHeight="1">
      <c r="A144" s="28" t="s">
        <v>53</v>
      </c>
      <c r="B144" s="28" t="s">
        <v>94</v>
      </c>
      <c r="C144" s="28" t="s">
        <v>7</v>
      </c>
      <c r="D144" s="28" t="s">
        <v>408</v>
      </c>
      <c r="E144" s="190" t="s">
        <v>407</v>
      </c>
      <c r="F144" s="28" t="s">
        <v>53</v>
      </c>
      <c r="G144" s="28" t="s">
        <v>94</v>
      </c>
      <c r="H144" s="28" t="s">
        <v>7</v>
      </c>
      <c r="I144" s="28" t="s">
        <v>408</v>
      </c>
      <c r="J144" s="190" t="s">
        <v>407</v>
      </c>
      <c r="K144" s="5" t="str">
        <f t="shared" si="5"/>
        <v>04 2 01 60020</v>
      </c>
      <c r="L144" s="252" t="str">
        <f>VLOOKUP(M144,'ЦСР 2017'!$A$5:$B$485,2,0)</f>
        <v>Расходы на проведение  отдельных мероприятий по электрическому транспорту</v>
      </c>
      <c r="M144" s="5" t="s">
        <v>409</v>
      </c>
      <c r="N144" s="252" t="b">
        <f t="shared" si="6"/>
        <v>1</v>
      </c>
      <c r="O144" s="7"/>
    </row>
    <row r="145" spans="1:15" s="32" customFormat="1" ht="72" customHeight="1">
      <c r="A145" s="28"/>
      <c r="B145" s="28"/>
      <c r="C145" s="28"/>
      <c r="D145" s="28"/>
      <c r="E145" s="263" t="s">
        <v>1554</v>
      </c>
      <c r="F145" s="28" t="s">
        <v>53</v>
      </c>
      <c r="G145" s="28" t="s">
        <v>94</v>
      </c>
      <c r="H145" s="28" t="s">
        <v>7</v>
      </c>
      <c r="I145" s="28" t="s">
        <v>1857</v>
      </c>
      <c r="J145" s="263" t="s">
        <v>1653</v>
      </c>
      <c r="K145" s="5" t="str">
        <f t="shared" si="5"/>
        <v>04 2 01 60070</v>
      </c>
      <c r="L145" s="252" t="str">
        <f>VLOOKUP(M145,'ЦСР 2017'!$A$5:$B$485,2,0)</f>
        <v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v>
      </c>
      <c r="M145" s="5" t="s">
        <v>1654</v>
      </c>
      <c r="N145" s="252" t="b">
        <f t="shared" si="6"/>
        <v>1</v>
      </c>
      <c r="O145" s="7"/>
    </row>
    <row r="146" spans="1:15" s="32" customFormat="1" ht="58.5">
      <c r="A146" s="159" t="s">
        <v>53</v>
      </c>
      <c r="B146" s="159" t="s">
        <v>94</v>
      </c>
      <c r="C146" s="159" t="s">
        <v>37</v>
      </c>
      <c r="D146" s="159" t="s">
        <v>13</v>
      </c>
      <c r="E146" s="224" t="s">
        <v>1317</v>
      </c>
      <c r="F146" s="159" t="s">
        <v>53</v>
      </c>
      <c r="G146" s="159" t="s">
        <v>94</v>
      </c>
      <c r="H146" s="159" t="s">
        <v>37</v>
      </c>
      <c r="I146" s="159" t="s">
        <v>13</v>
      </c>
      <c r="J146" s="224" t="s">
        <v>1317</v>
      </c>
      <c r="K146" s="5" t="str">
        <f t="shared" si="5"/>
        <v>04 2 02 00000</v>
      </c>
      <c r="L146" s="252" t="str">
        <f>VLOOKUP(M146,'ЦСР 2017'!$A$5:$B$485,2,0)</f>
        <v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v>
      </c>
      <c r="M146" s="5" t="s">
        <v>410</v>
      </c>
      <c r="N146" s="252" t="b">
        <f t="shared" si="6"/>
        <v>1</v>
      </c>
      <c r="O146" s="7"/>
    </row>
    <row r="147" spans="1:15" s="32" customFormat="1" ht="36" customHeight="1">
      <c r="A147" s="30" t="s">
        <v>53</v>
      </c>
      <c r="B147" s="30" t="s">
        <v>94</v>
      </c>
      <c r="C147" s="30" t="s">
        <v>37</v>
      </c>
      <c r="D147" s="30" t="s">
        <v>414</v>
      </c>
      <c r="E147" s="190" t="s">
        <v>1318</v>
      </c>
      <c r="F147" s="30" t="s">
        <v>53</v>
      </c>
      <c r="G147" s="30" t="s">
        <v>94</v>
      </c>
      <c r="H147" s="30" t="s">
        <v>37</v>
      </c>
      <c r="I147" s="30" t="s">
        <v>414</v>
      </c>
      <c r="J147" s="190" t="s">
        <v>1656</v>
      </c>
      <c r="K147" s="5" t="str">
        <f t="shared" si="5"/>
        <v>04 2 02 20130</v>
      </c>
      <c r="L147" s="252" t="str">
        <f>VLOOKUP(M147,'ЦСР 2017'!$A$5:$B$485,2,0)</f>
        <v>Расходы на ремонт автомобильных дорог общего пользования местного значения</v>
      </c>
      <c r="M147" s="5" t="s">
        <v>415</v>
      </c>
      <c r="N147" s="252" t="b">
        <f t="shared" si="6"/>
        <v>1</v>
      </c>
      <c r="O147" s="7"/>
    </row>
    <row r="148" spans="1:15" s="32" customFormat="1" ht="112.5">
      <c r="A148" s="30" t="s">
        <v>53</v>
      </c>
      <c r="B148" s="30" t="s">
        <v>94</v>
      </c>
      <c r="C148" s="30" t="s">
        <v>37</v>
      </c>
      <c r="D148" s="30" t="s">
        <v>419</v>
      </c>
      <c r="E148" s="190" t="s">
        <v>1319</v>
      </c>
      <c r="F148" s="30" t="s">
        <v>53</v>
      </c>
      <c r="G148" s="30" t="s">
        <v>94</v>
      </c>
      <c r="H148" s="30" t="s">
        <v>37</v>
      </c>
      <c r="I148" s="30" t="s">
        <v>419</v>
      </c>
      <c r="J148" s="190" t="s">
        <v>1657</v>
      </c>
      <c r="K148" s="5" t="str">
        <f t="shared" si="5"/>
        <v>04 2 02 20810</v>
      </c>
      <c r="L148" s="252" t="str">
        <f>VLOOKUP(M148,'ЦСР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M148" s="5" t="s">
        <v>420</v>
      </c>
      <c r="N148" s="252" t="b">
        <f t="shared" si="6"/>
        <v>1</v>
      </c>
      <c r="O148" s="7"/>
    </row>
    <row r="149" spans="1:15" s="32" customFormat="1" ht="36" customHeight="1">
      <c r="A149" s="30" t="s">
        <v>53</v>
      </c>
      <c r="B149" s="30" t="s">
        <v>94</v>
      </c>
      <c r="C149" s="30" t="s">
        <v>37</v>
      </c>
      <c r="D149" s="30" t="s">
        <v>424</v>
      </c>
      <c r="E149" s="190" t="s">
        <v>423</v>
      </c>
      <c r="F149" s="30" t="s">
        <v>53</v>
      </c>
      <c r="G149" s="30" t="s">
        <v>94</v>
      </c>
      <c r="H149" s="30" t="s">
        <v>37</v>
      </c>
      <c r="I149" s="30" t="s">
        <v>424</v>
      </c>
      <c r="J149" s="190" t="s">
        <v>423</v>
      </c>
      <c r="K149" s="5" t="str">
        <f t="shared" si="5"/>
        <v>04 2 02 20820</v>
      </c>
      <c r="L149" s="252" t="str">
        <f>VLOOKUP(M149,'ЦСР 2017'!$A$5:$B$485,2,0)</f>
        <v>Расходы на ремонт и содержание внутриквартальных автомобильных дорог общего пользования местного значения</v>
      </c>
      <c r="M149" s="5" t="s">
        <v>425</v>
      </c>
      <c r="N149" s="252" t="b">
        <f t="shared" si="6"/>
        <v>1</v>
      </c>
      <c r="O149" s="7"/>
    </row>
    <row r="150" spans="1:15" s="32" customFormat="1" ht="18" customHeight="1">
      <c r="A150" s="30" t="s">
        <v>53</v>
      </c>
      <c r="B150" s="30" t="s">
        <v>94</v>
      </c>
      <c r="C150" s="30" t="s">
        <v>37</v>
      </c>
      <c r="D150" s="30" t="s">
        <v>429</v>
      </c>
      <c r="E150" s="190" t="s">
        <v>428</v>
      </c>
      <c r="F150" s="301"/>
      <c r="G150" s="301"/>
      <c r="H150" s="301"/>
      <c r="I150" s="301"/>
      <c r="J150" s="29" t="s">
        <v>1837</v>
      </c>
      <c r="K150" s="5" t="str">
        <f t="shared" si="5"/>
        <v xml:space="preserve">   </v>
      </c>
      <c r="L150" s="252" t="e">
        <f>VLOOKUP(M150,'ЦСР 2017'!$A$5:$B$485,2,0)</f>
        <v>#N/A</v>
      </c>
      <c r="M150" s="5" t="s">
        <v>1883</v>
      </c>
      <c r="N150" s="252" t="e">
        <f t="shared" si="6"/>
        <v>#N/A</v>
      </c>
      <c r="O150" s="7"/>
    </row>
    <row r="151" spans="1:15" s="32" customFormat="1" ht="36" customHeight="1">
      <c r="A151" s="30" t="s">
        <v>53</v>
      </c>
      <c r="B151" s="30" t="s">
        <v>94</v>
      </c>
      <c r="C151" s="30" t="s">
        <v>37</v>
      </c>
      <c r="D151" s="30" t="s">
        <v>434</v>
      </c>
      <c r="E151" s="190" t="s">
        <v>1320</v>
      </c>
      <c r="F151" s="30" t="s">
        <v>53</v>
      </c>
      <c r="G151" s="30" t="s">
        <v>94</v>
      </c>
      <c r="H151" s="30" t="s">
        <v>37</v>
      </c>
      <c r="I151" s="30" t="s">
        <v>434</v>
      </c>
      <c r="J151" s="190" t="s">
        <v>1320</v>
      </c>
      <c r="K151" s="5" t="str">
        <f t="shared" si="5"/>
        <v>04 2 02 21010</v>
      </c>
      <c r="L151" s="252" t="str">
        <f>VLOOKUP(M151,'ЦСР 2017'!$A$5:$B$485,2,0)</f>
        <v>Расходы на приобретение техники для уборки дорог и тротуаров (на условиях финансовой аренды (лизинга)</v>
      </c>
      <c r="M151" s="5" t="s">
        <v>435</v>
      </c>
      <c r="N151" s="252" t="b">
        <f t="shared" si="6"/>
        <v>1</v>
      </c>
      <c r="O151" s="7"/>
    </row>
    <row r="152" spans="1:15" s="32" customFormat="1" ht="112.5">
      <c r="A152" s="30" t="s">
        <v>53</v>
      </c>
      <c r="B152" s="30" t="s">
        <v>94</v>
      </c>
      <c r="C152" s="30" t="s">
        <v>37</v>
      </c>
      <c r="D152" s="30" t="s">
        <v>1559</v>
      </c>
      <c r="E152" s="190" t="s">
        <v>1321</v>
      </c>
      <c r="F152" s="30" t="s">
        <v>53</v>
      </c>
      <c r="G152" s="30" t="s">
        <v>94</v>
      </c>
      <c r="H152" s="30" t="s">
        <v>37</v>
      </c>
      <c r="I152" s="30" t="s">
        <v>1559</v>
      </c>
      <c r="J152" s="190" t="s">
        <v>1658</v>
      </c>
      <c r="K152" s="5" t="str">
        <f t="shared" si="5"/>
        <v>04 2 02 21030</v>
      </c>
      <c r="L152" s="252" t="str">
        <f>VLOOKUP(M152,'ЦСР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M152" s="5" t="s">
        <v>1322</v>
      </c>
      <c r="N152" s="252" t="b">
        <f t="shared" si="6"/>
        <v>1</v>
      </c>
      <c r="O152" s="7"/>
    </row>
    <row r="153" spans="1:15" s="32" customFormat="1" ht="37.5">
      <c r="A153" s="30" t="s">
        <v>53</v>
      </c>
      <c r="B153" s="30" t="s">
        <v>94</v>
      </c>
      <c r="C153" s="30" t="s">
        <v>37</v>
      </c>
      <c r="D153" s="30" t="s">
        <v>414</v>
      </c>
      <c r="E153" s="190" t="s">
        <v>1318</v>
      </c>
      <c r="F153" s="30" t="s">
        <v>53</v>
      </c>
      <c r="G153" s="30" t="s">
        <v>94</v>
      </c>
      <c r="H153" s="30" t="s">
        <v>37</v>
      </c>
      <c r="I153" s="30" t="s">
        <v>1858</v>
      </c>
      <c r="J153" s="190" t="s">
        <v>1659</v>
      </c>
      <c r="K153" s="5" t="str">
        <f t="shared" si="5"/>
        <v>04 2 02 21090</v>
      </c>
      <c r="L153" s="252" t="str">
        <f>VLOOKUP(M153,'ЦСР 2017'!$A$5:$B$485,2,0)</f>
        <v>Расходы на содержание автомобильных дорог общего пользования местного значения</v>
      </c>
      <c r="M153" s="5" t="s">
        <v>1660</v>
      </c>
      <c r="N153" s="252" t="b">
        <f t="shared" si="6"/>
        <v>1</v>
      </c>
      <c r="O153" s="7"/>
    </row>
    <row r="154" spans="1:15" s="32" customFormat="1" ht="72" customHeight="1">
      <c r="A154" s="30" t="s">
        <v>53</v>
      </c>
      <c r="B154" s="30" t="s">
        <v>94</v>
      </c>
      <c r="C154" s="30" t="s">
        <v>37</v>
      </c>
      <c r="D154" s="30" t="s">
        <v>439</v>
      </c>
      <c r="E154" s="190" t="s">
        <v>1323</v>
      </c>
      <c r="F154" s="30" t="s">
        <v>53</v>
      </c>
      <c r="G154" s="30" t="s">
        <v>94</v>
      </c>
      <c r="H154" s="30" t="s">
        <v>37</v>
      </c>
      <c r="I154" s="30" t="s">
        <v>439</v>
      </c>
      <c r="J154" s="190" t="s">
        <v>1663</v>
      </c>
      <c r="K154" s="5" t="str">
        <f t="shared" si="5"/>
        <v>04 2 02 60090</v>
      </c>
      <c r="L154" s="252" t="str">
        <f>VLOOKUP(M154,'ЦСР 2017'!$A$5:$B$485,2,0)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M154" s="5" t="s">
        <v>440</v>
      </c>
      <c r="N154" s="252" t="b">
        <f t="shared" si="6"/>
        <v>1</v>
      </c>
      <c r="O154" s="7"/>
    </row>
    <row r="155" spans="1:15" s="32" customFormat="1" ht="36" customHeight="1">
      <c r="A155" s="30" t="s">
        <v>53</v>
      </c>
      <c r="B155" s="30" t="s">
        <v>94</v>
      </c>
      <c r="C155" s="30" t="s">
        <v>37</v>
      </c>
      <c r="D155" s="30" t="s">
        <v>1560</v>
      </c>
      <c r="E155" s="190" t="s">
        <v>1324</v>
      </c>
      <c r="F155" s="30" t="s">
        <v>53</v>
      </c>
      <c r="G155" s="30" t="s">
        <v>94</v>
      </c>
      <c r="H155" s="30" t="s">
        <v>37</v>
      </c>
      <c r="I155" s="30" t="s">
        <v>1560</v>
      </c>
      <c r="J155" s="190" t="s">
        <v>1324</v>
      </c>
      <c r="K155" s="5" t="str">
        <f t="shared" si="5"/>
        <v>04 2 02 76460</v>
      </c>
      <c r="L155" s="252" t="str">
        <f>VLOOKUP(M155,'ЦСР 2017'!$A$5:$B$485,2,0)</f>
        <v>Капитальный ремонт и ремонт автомобильных дорог общего пользования населенных пунктов за счет средств краевого бюджета</v>
      </c>
      <c r="M155" s="5" t="s">
        <v>1325</v>
      </c>
      <c r="N155" s="252" t="b">
        <f t="shared" si="6"/>
        <v>1</v>
      </c>
      <c r="O155" s="7"/>
    </row>
    <row r="156" spans="1:15" s="32" customFormat="1" ht="56.25">
      <c r="A156" s="30" t="s">
        <v>53</v>
      </c>
      <c r="B156" s="30" t="s">
        <v>94</v>
      </c>
      <c r="C156" s="30" t="s">
        <v>37</v>
      </c>
      <c r="D156" s="30" t="s">
        <v>1561</v>
      </c>
      <c r="E156" s="190" t="s">
        <v>1326</v>
      </c>
      <c r="F156" s="301"/>
      <c r="G156" s="301"/>
      <c r="H156" s="301"/>
      <c r="I156" s="301"/>
      <c r="J156" s="29" t="s">
        <v>1837</v>
      </c>
      <c r="K156" s="5" t="str">
        <f t="shared" si="5"/>
        <v xml:space="preserve">   </v>
      </c>
      <c r="L156" s="252" t="e">
        <f>VLOOKUP(M156,'ЦСР 2017'!$A$5:$B$485,2,0)</f>
        <v>#N/A</v>
      </c>
      <c r="M156" s="5" t="s">
        <v>1883</v>
      </c>
      <c r="N156" s="252" t="e">
        <f t="shared" si="6"/>
        <v>#N/A</v>
      </c>
      <c r="O156" s="7"/>
    </row>
    <row r="157" spans="1:15" s="32" customFormat="1" ht="36" customHeight="1">
      <c r="A157" s="30" t="s">
        <v>53</v>
      </c>
      <c r="B157" s="30" t="s">
        <v>94</v>
      </c>
      <c r="C157" s="30" t="s">
        <v>37</v>
      </c>
      <c r="D157" s="30" t="s">
        <v>1562</v>
      </c>
      <c r="E157" s="190" t="s">
        <v>1328</v>
      </c>
      <c r="F157" s="30" t="s">
        <v>53</v>
      </c>
      <c r="G157" s="30" t="s">
        <v>94</v>
      </c>
      <c r="H157" s="30" t="s">
        <v>37</v>
      </c>
      <c r="I157" s="30" t="s">
        <v>1562</v>
      </c>
      <c r="J157" s="190" t="s">
        <v>1664</v>
      </c>
      <c r="K157" s="5" t="str">
        <f t="shared" si="5"/>
        <v>04 2 02 S6460</v>
      </c>
      <c r="L157" s="252" t="str">
        <f>VLOOKUP(M157,'ЦСР 2017'!$A$5:$B$485,2,0)</f>
        <v>Капитальный ремонт и ремонт автомобильных дорог общего пользования местного значения в границах города Ставрополя за счет средств местного бюджета</v>
      </c>
      <c r="M157" s="5" t="s">
        <v>1329</v>
      </c>
      <c r="N157" s="252" t="b">
        <f t="shared" si="6"/>
        <v>1</v>
      </c>
      <c r="O157" s="7"/>
    </row>
    <row r="158" spans="1:15" s="32" customFormat="1" ht="54" customHeight="1">
      <c r="A158" s="30" t="s">
        <v>53</v>
      </c>
      <c r="B158" s="30" t="s">
        <v>94</v>
      </c>
      <c r="C158" s="30" t="s">
        <v>37</v>
      </c>
      <c r="D158" s="30" t="s">
        <v>1563</v>
      </c>
      <c r="E158" s="264" t="s">
        <v>1330</v>
      </c>
      <c r="F158" s="30" t="s">
        <v>53</v>
      </c>
      <c r="G158" s="30" t="s">
        <v>94</v>
      </c>
      <c r="H158" s="30" t="s">
        <v>37</v>
      </c>
      <c r="I158" s="30" t="s">
        <v>1563</v>
      </c>
      <c r="J158" s="264" t="s">
        <v>1665</v>
      </c>
      <c r="K158" s="5" t="str">
        <f t="shared" si="5"/>
        <v>04 2 02 S6470</v>
      </c>
      <c r="L158" s="252" t="str">
        <f>VLOOKUP(M158,'ЦСР 2017'!$A$5:$B$485,2,0)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M158" s="5" t="s">
        <v>1331</v>
      </c>
      <c r="N158" s="252" t="b">
        <f t="shared" si="6"/>
        <v>1</v>
      </c>
      <c r="O158" s="7"/>
    </row>
    <row r="159" spans="1:15" s="32" customFormat="1" ht="39">
      <c r="A159" s="159" t="s">
        <v>53</v>
      </c>
      <c r="B159" s="159" t="s">
        <v>94</v>
      </c>
      <c r="C159" s="159" t="s">
        <v>48</v>
      </c>
      <c r="D159" s="159" t="s">
        <v>13</v>
      </c>
      <c r="E159" s="224" t="s">
        <v>1332</v>
      </c>
      <c r="F159" s="159" t="s">
        <v>53</v>
      </c>
      <c r="G159" s="159" t="s">
        <v>94</v>
      </c>
      <c r="H159" s="159" t="s">
        <v>48</v>
      </c>
      <c r="I159" s="159" t="s">
        <v>13</v>
      </c>
      <c r="J159" s="224" t="s">
        <v>1332</v>
      </c>
      <c r="K159" s="5" t="str">
        <f t="shared" si="5"/>
        <v>04 2 03 00000</v>
      </c>
      <c r="L159" s="252" t="str">
        <f>VLOOKUP(M159,'ЦСР 2017'!$A$5:$B$485,2,0)</f>
        <v>Основное мероприятие «Повышение безопасности дорожного движения на территории города Ставрополя»</v>
      </c>
      <c r="M159" s="5" t="s">
        <v>441</v>
      </c>
      <c r="N159" s="252" t="b">
        <f t="shared" si="6"/>
        <v>1</v>
      </c>
      <c r="O159" s="7"/>
    </row>
    <row r="160" spans="1:15" s="32" customFormat="1" ht="56.25">
      <c r="A160" s="30" t="s">
        <v>53</v>
      </c>
      <c r="B160" s="30" t="s">
        <v>94</v>
      </c>
      <c r="C160" s="30" t="s">
        <v>48</v>
      </c>
      <c r="D160" s="30" t="s">
        <v>445</v>
      </c>
      <c r="E160" s="190" t="s">
        <v>1333</v>
      </c>
      <c r="F160" s="30" t="s">
        <v>53</v>
      </c>
      <c r="G160" s="30" t="s">
        <v>94</v>
      </c>
      <c r="H160" s="30" t="s">
        <v>48</v>
      </c>
      <c r="I160" s="30" t="s">
        <v>445</v>
      </c>
      <c r="J160" s="190" t="s">
        <v>1333</v>
      </c>
      <c r="K160" s="5" t="str">
        <f t="shared" si="5"/>
        <v>04 2 03 20570</v>
      </c>
      <c r="L160" s="252" t="str">
        <f>VLOOKUP(M160,'ЦСР 2017'!$A$5:$B$485,2,0)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160" s="5" t="s">
        <v>446</v>
      </c>
      <c r="N160" s="252" t="b">
        <f t="shared" si="6"/>
        <v>1</v>
      </c>
      <c r="O160" s="7"/>
    </row>
    <row r="161" spans="1:15" s="32" customFormat="1" ht="93" customHeight="1">
      <c r="A161" s="30" t="s">
        <v>53</v>
      </c>
      <c r="B161" s="30" t="s">
        <v>94</v>
      </c>
      <c r="C161" s="30" t="s">
        <v>48</v>
      </c>
      <c r="D161" s="30" t="s">
        <v>450</v>
      </c>
      <c r="E161" s="190" t="s">
        <v>1334</v>
      </c>
      <c r="F161" s="30" t="s">
        <v>53</v>
      </c>
      <c r="G161" s="30" t="s">
        <v>94</v>
      </c>
      <c r="H161" s="30" t="s">
        <v>48</v>
      </c>
      <c r="I161" s="30" t="s">
        <v>450</v>
      </c>
      <c r="J161" s="190" t="s">
        <v>1334</v>
      </c>
      <c r="K161" s="5" t="str">
        <f t="shared" si="5"/>
        <v>04 2 03 20920</v>
      </c>
      <c r="L161" s="252" t="str">
        <f>VLOOKUP(M161,'ЦСР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161" s="5" t="s">
        <v>451</v>
      </c>
      <c r="N161" s="252" t="b">
        <f t="shared" si="6"/>
        <v>1</v>
      </c>
      <c r="O161" s="7"/>
    </row>
    <row r="162" spans="1:15" s="32" customFormat="1">
      <c r="A162" s="25" t="s">
        <v>53</v>
      </c>
      <c r="B162" s="25" t="s">
        <v>316</v>
      </c>
      <c r="C162" s="25" t="s">
        <v>12</v>
      </c>
      <c r="D162" s="25" t="s">
        <v>13</v>
      </c>
      <c r="E162" s="223" t="s">
        <v>453</v>
      </c>
      <c r="F162" s="25" t="s">
        <v>53</v>
      </c>
      <c r="G162" s="25" t="s">
        <v>316</v>
      </c>
      <c r="H162" s="25" t="s">
        <v>12</v>
      </c>
      <c r="I162" s="25" t="s">
        <v>13</v>
      </c>
      <c r="J162" s="223" t="s">
        <v>453</v>
      </c>
      <c r="K162" s="5" t="str">
        <f t="shared" si="5"/>
        <v>04 3 00 00000</v>
      </c>
      <c r="L162" s="252" t="str">
        <f>VLOOKUP(M162,'ЦСР 2017'!$A$5:$B$485,2,0)</f>
        <v>Подпрограмма «Благоустройство территории города Ставрополя»</v>
      </c>
      <c r="M162" s="5" t="s">
        <v>454</v>
      </c>
      <c r="N162" s="252" t="b">
        <f t="shared" si="6"/>
        <v>1</v>
      </c>
      <c r="O162" s="7"/>
    </row>
    <row r="163" spans="1:15" s="43" customFormat="1" ht="39">
      <c r="A163" s="159" t="s">
        <v>53</v>
      </c>
      <c r="B163" s="159" t="s">
        <v>316</v>
      </c>
      <c r="C163" s="159" t="s">
        <v>7</v>
      </c>
      <c r="D163" s="159" t="s">
        <v>13</v>
      </c>
      <c r="E163" s="224" t="s">
        <v>1335</v>
      </c>
      <c r="F163" s="159" t="s">
        <v>53</v>
      </c>
      <c r="G163" s="159" t="s">
        <v>316</v>
      </c>
      <c r="H163" s="159" t="s">
        <v>7</v>
      </c>
      <c r="I163" s="159" t="s">
        <v>13</v>
      </c>
      <c r="J163" s="224" t="s">
        <v>1335</v>
      </c>
      <c r="K163" s="5" t="str">
        <f t="shared" si="5"/>
        <v>04 3 01 00000</v>
      </c>
      <c r="L163" s="252" t="str">
        <f>VLOOKUP(M163,'ЦСР 2017'!$A$5:$B$485,2,0)</f>
        <v>Основное мероприятие «Осуществление деятельности по использованию, охране, защите и воспроизводству городских лесов»</v>
      </c>
      <c r="M163" s="5" t="s">
        <v>455</v>
      </c>
      <c r="N163" s="252" t="b">
        <f t="shared" si="6"/>
        <v>1</v>
      </c>
      <c r="O163" s="7"/>
    </row>
    <row r="164" spans="1:15" s="32" customFormat="1" ht="18" customHeight="1">
      <c r="A164" s="30" t="s">
        <v>53</v>
      </c>
      <c r="B164" s="30" t="s">
        <v>316</v>
      </c>
      <c r="C164" s="30" t="s">
        <v>7</v>
      </c>
      <c r="D164" s="30" t="s">
        <v>22</v>
      </c>
      <c r="E164" s="140" t="s">
        <v>34</v>
      </c>
      <c r="F164" s="30" t="s">
        <v>53</v>
      </c>
      <c r="G164" s="30" t="s">
        <v>316</v>
      </c>
      <c r="H164" s="30" t="s">
        <v>7</v>
      </c>
      <c r="I164" s="30" t="s">
        <v>22</v>
      </c>
      <c r="J164" s="140" t="s">
        <v>34</v>
      </c>
      <c r="K164" s="5" t="str">
        <f t="shared" si="5"/>
        <v>04 3 01 11010</v>
      </c>
      <c r="L164" s="252" t="str">
        <f>VLOOKUP(M164,'ЦСР 2017'!$A$5:$B$485,2,0)</f>
        <v>Расходы на обеспечение деятельности (оказание услуг) муниципальных учреждений</v>
      </c>
      <c r="M164" s="5" t="s">
        <v>458</v>
      </c>
      <c r="N164" s="252" t="b">
        <f t="shared" si="6"/>
        <v>1</v>
      </c>
      <c r="O164" s="7"/>
    </row>
    <row r="165" spans="1:15" s="32" customFormat="1" ht="37.5">
      <c r="A165" s="30" t="s">
        <v>53</v>
      </c>
      <c r="B165" s="30" t="s">
        <v>316</v>
      </c>
      <c r="C165" s="30" t="s">
        <v>7</v>
      </c>
      <c r="D165" s="30" t="s">
        <v>1536</v>
      </c>
      <c r="E165" s="190" t="s">
        <v>1232</v>
      </c>
      <c r="F165" s="30"/>
      <c r="G165" s="30"/>
      <c r="H165" s="30"/>
      <c r="I165" s="30"/>
      <c r="J165" s="29" t="s">
        <v>1837</v>
      </c>
      <c r="K165" s="5" t="str">
        <f t="shared" si="5"/>
        <v xml:space="preserve">   </v>
      </c>
      <c r="L165" s="252" t="e">
        <f>VLOOKUP(M165,'ЦСР 2017'!$A$5:$B$485,2,0)</f>
        <v>#N/A</v>
      </c>
      <c r="M165" s="5" t="s">
        <v>1883</v>
      </c>
      <c r="N165" s="252" t="e">
        <f t="shared" si="6"/>
        <v>#N/A</v>
      </c>
      <c r="O165" s="7"/>
    </row>
    <row r="166" spans="1:15" s="32" customFormat="1" ht="39">
      <c r="A166" s="159" t="s">
        <v>53</v>
      </c>
      <c r="B166" s="159" t="s">
        <v>316</v>
      </c>
      <c r="C166" s="159" t="s">
        <v>37</v>
      </c>
      <c r="D166" s="159" t="s">
        <v>13</v>
      </c>
      <c r="E166" s="224" t="s">
        <v>1337</v>
      </c>
      <c r="F166" s="159" t="s">
        <v>53</v>
      </c>
      <c r="G166" s="159" t="s">
        <v>316</v>
      </c>
      <c r="H166" s="159" t="s">
        <v>37</v>
      </c>
      <c r="I166" s="159" t="s">
        <v>13</v>
      </c>
      <c r="J166" s="224" t="s">
        <v>1337</v>
      </c>
      <c r="K166" s="5" t="str">
        <f t="shared" si="5"/>
        <v>04 3 02 00000</v>
      </c>
      <c r="L166" s="252" t="str">
        <f>VLOOKUP(M166,'ЦСР 2017'!$A$5:$B$485,2,0)</f>
        <v>Основное мероприятие «Создание и обеспечение надлежащего состояния мест захоронения на территории города Ставрополя»</v>
      </c>
      <c r="M166" s="5" t="s">
        <v>459</v>
      </c>
      <c r="N166" s="252" t="b">
        <f t="shared" si="6"/>
        <v>1</v>
      </c>
      <c r="O166" s="7"/>
    </row>
    <row r="167" spans="1:15" s="32" customFormat="1" ht="36" customHeight="1">
      <c r="A167" s="30" t="s">
        <v>53</v>
      </c>
      <c r="B167" s="30" t="s">
        <v>316</v>
      </c>
      <c r="C167" s="30" t="s">
        <v>37</v>
      </c>
      <c r="D167" s="30" t="s">
        <v>463</v>
      </c>
      <c r="E167" s="190" t="s">
        <v>462</v>
      </c>
      <c r="F167" s="30" t="s">
        <v>53</v>
      </c>
      <c r="G167" s="30" t="s">
        <v>316</v>
      </c>
      <c r="H167" s="30" t="s">
        <v>37</v>
      </c>
      <c r="I167" s="30" t="s">
        <v>463</v>
      </c>
      <c r="J167" s="190" t="s">
        <v>1667</v>
      </c>
      <c r="K167" s="5" t="str">
        <f t="shared" si="5"/>
        <v>04 3 02 20290</v>
      </c>
      <c r="L167" s="252" t="str">
        <f>VLOOKUP(M167,'ЦСР 2017'!$A$5:$B$485,2,0)</f>
        <v>Расходы на проектирование, строительство и содержание муниципальных общественных кладбищ на территории города Ставрополя</v>
      </c>
      <c r="M167" s="5" t="s">
        <v>464</v>
      </c>
      <c r="N167" s="252" t="b">
        <f t="shared" si="6"/>
        <v>1</v>
      </c>
      <c r="O167" s="7"/>
    </row>
    <row r="168" spans="1:15" s="32" customFormat="1" ht="56.25">
      <c r="A168" s="30" t="s">
        <v>53</v>
      </c>
      <c r="B168" s="30" t="s">
        <v>316</v>
      </c>
      <c r="C168" s="30" t="s">
        <v>37</v>
      </c>
      <c r="D168" s="30" t="s">
        <v>1564</v>
      </c>
      <c r="E168" s="190" t="s">
        <v>1338</v>
      </c>
      <c r="F168" s="301"/>
      <c r="G168" s="301"/>
      <c r="H168" s="301"/>
      <c r="I168" s="301"/>
      <c r="J168" s="29" t="s">
        <v>1837</v>
      </c>
      <c r="K168" s="5" t="str">
        <f t="shared" si="5"/>
        <v xml:space="preserve">   </v>
      </c>
      <c r="L168" s="252" t="e">
        <f>VLOOKUP(M168,'ЦСР 2017'!$A$5:$B$485,2,0)</f>
        <v>#N/A</v>
      </c>
      <c r="M168" s="5" t="s">
        <v>1883</v>
      </c>
      <c r="N168" s="252" t="e">
        <f t="shared" si="6"/>
        <v>#N/A</v>
      </c>
      <c r="O168" s="7"/>
    </row>
    <row r="169" spans="1:15" s="32" customFormat="1" ht="36" customHeight="1">
      <c r="A169" s="30" t="s">
        <v>53</v>
      </c>
      <c r="B169" s="30" t="s">
        <v>316</v>
      </c>
      <c r="C169" s="30" t="s">
        <v>37</v>
      </c>
      <c r="D169" s="30" t="s">
        <v>1565</v>
      </c>
      <c r="E169" s="190" t="s">
        <v>1340</v>
      </c>
      <c r="F169" s="301"/>
      <c r="G169" s="301"/>
      <c r="H169" s="301"/>
      <c r="I169" s="301"/>
      <c r="J169" s="29" t="s">
        <v>1837</v>
      </c>
      <c r="K169" s="5" t="str">
        <f t="shared" si="5"/>
        <v xml:space="preserve">   </v>
      </c>
      <c r="L169" s="252" t="e">
        <f>VLOOKUP(M169,'ЦСР 2017'!$A$5:$B$485,2,0)</f>
        <v>#N/A</v>
      </c>
      <c r="M169" s="5" t="s">
        <v>1883</v>
      </c>
      <c r="N169" s="252" t="e">
        <f t="shared" si="6"/>
        <v>#N/A</v>
      </c>
      <c r="O169" s="7"/>
    </row>
    <row r="170" spans="1:15" s="32" customFormat="1" ht="58.5">
      <c r="A170" s="159" t="s">
        <v>53</v>
      </c>
      <c r="B170" s="159" t="s">
        <v>316</v>
      </c>
      <c r="C170" s="159" t="s">
        <v>48</v>
      </c>
      <c r="D170" s="159" t="s">
        <v>13</v>
      </c>
      <c r="E170" s="224" t="s">
        <v>1342</v>
      </c>
      <c r="F170" s="159" t="s">
        <v>53</v>
      </c>
      <c r="G170" s="159" t="s">
        <v>316</v>
      </c>
      <c r="H170" s="159" t="s">
        <v>48</v>
      </c>
      <c r="I170" s="159" t="s">
        <v>13</v>
      </c>
      <c r="J170" s="224" t="s">
        <v>1342</v>
      </c>
      <c r="K170" s="5" t="str">
        <f t="shared" si="5"/>
        <v>04 3 03 00000</v>
      </c>
      <c r="L170" s="252" t="str">
        <f>VLOOKUP(M170,'ЦСР 2017'!$A$5:$B$485,2,0)</f>
        <v>Основное мероприятие «Организация отлова и содержания безнадзорных животных, сбор трупов и их захоронение в установленном порядке»</v>
      </c>
      <c r="M170" s="5" t="s">
        <v>465</v>
      </c>
      <c r="N170" s="252" t="b">
        <f t="shared" si="6"/>
        <v>1</v>
      </c>
      <c r="O170" s="7"/>
    </row>
    <row r="171" spans="1:15" s="32" customFormat="1" ht="37.5">
      <c r="A171" s="14" t="s">
        <v>53</v>
      </c>
      <c r="B171" s="14" t="s">
        <v>316</v>
      </c>
      <c r="C171" s="275" t="s">
        <v>48</v>
      </c>
      <c r="D171" s="275">
        <v>77150</v>
      </c>
      <c r="E171" s="190" t="s">
        <v>1343</v>
      </c>
      <c r="F171" s="14" t="s">
        <v>53</v>
      </c>
      <c r="G171" s="14" t="s">
        <v>316</v>
      </c>
      <c r="H171" s="275" t="s">
        <v>48</v>
      </c>
      <c r="I171" s="275">
        <v>77150</v>
      </c>
      <c r="J171" s="190" t="s">
        <v>1343</v>
      </c>
      <c r="K171" s="5" t="str">
        <f t="shared" si="5"/>
        <v>04 3 03 77150</v>
      </c>
      <c r="L171" s="252" t="str">
        <f>VLOOKUP(M171,'ЦСР 2017'!$A$5:$B$485,2,0)</f>
        <v>Организация проведения на территории города Ставрополя мероприятий по отлову и содержанию безнадзорных животных</v>
      </c>
      <c r="M171" s="5" t="s">
        <v>466</v>
      </c>
      <c r="N171" s="252" t="b">
        <f t="shared" si="6"/>
        <v>1</v>
      </c>
      <c r="O171" s="7"/>
    </row>
    <row r="172" spans="1:15" s="32" customFormat="1" ht="39.75" thickBot="1">
      <c r="A172" s="159" t="s">
        <v>53</v>
      </c>
      <c r="B172" s="159" t="s">
        <v>316</v>
      </c>
      <c r="C172" s="159" t="s">
        <v>53</v>
      </c>
      <c r="D172" s="159" t="s">
        <v>13</v>
      </c>
      <c r="E172" s="224" t="s">
        <v>1344</v>
      </c>
      <c r="F172" s="159" t="s">
        <v>53</v>
      </c>
      <c r="G172" s="159" t="s">
        <v>316</v>
      </c>
      <c r="H172" s="159" t="s">
        <v>53</v>
      </c>
      <c r="I172" s="159" t="s">
        <v>13</v>
      </c>
      <c r="J172" s="224" t="s">
        <v>1344</v>
      </c>
      <c r="K172" s="5" t="str">
        <f t="shared" si="5"/>
        <v>04 3 04 00000</v>
      </c>
      <c r="L172" s="252" t="str">
        <f>VLOOKUP(M172,'ЦСР 2017'!$A$5:$B$485,2,0)</f>
        <v>Основное мероприятие «Благоустройство территории города Ставрополя»</v>
      </c>
      <c r="M172" s="5" t="s">
        <v>467</v>
      </c>
      <c r="N172" s="252" t="b">
        <f t="shared" si="6"/>
        <v>1</v>
      </c>
      <c r="O172" s="7"/>
    </row>
    <row r="173" spans="1:15" s="27" customFormat="1" ht="18.600000000000001" customHeight="1" thickBot="1">
      <c r="A173" s="30" t="s">
        <v>53</v>
      </c>
      <c r="B173" s="30" t="s">
        <v>316</v>
      </c>
      <c r="C173" s="30" t="s">
        <v>53</v>
      </c>
      <c r="D173" s="30" t="s">
        <v>22</v>
      </c>
      <c r="E173" s="190" t="s">
        <v>34</v>
      </c>
      <c r="F173" s="30" t="s">
        <v>53</v>
      </c>
      <c r="G173" s="30" t="s">
        <v>316</v>
      </c>
      <c r="H173" s="30" t="s">
        <v>53</v>
      </c>
      <c r="I173" s="30" t="s">
        <v>22</v>
      </c>
      <c r="J173" s="190" t="s">
        <v>34</v>
      </c>
      <c r="K173" s="5" t="str">
        <f t="shared" si="5"/>
        <v>04 3 04 11010</v>
      </c>
      <c r="L173" s="252" t="str">
        <f>VLOOKUP(M173,'ЦСР 2017'!$A$5:$B$485,2,0)</f>
        <v>Расходы на обеспечение деятельности (оказание услуг) муниципальных учреждений</v>
      </c>
      <c r="M173" s="5" t="s">
        <v>468</v>
      </c>
      <c r="N173" s="252" t="b">
        <f t="shared" si="6"/>
        <v>1</v>
      </c>
      <c r="O173" s="7"/>
    </row>
    <row r="174" spans="1:15">
      <c r="A174" s="30" t="s">
        <v>53</v>
      </c>
      <c r="B174" s="30" t="s">
        <v>316</v>
      </c>
      <c r="C174" s="30" t="s">
        <v>53</v>
      </c>
      <c r="D174" s="30" t="s">
        <v>472</v>
      </c>
      <c r="E174" s="265" t="s">
        <v>471</v>
      </c>
      <c r="F174" s="30" t="s">
        <v>53</v>
      </c>
      <c r="G174" s="30" t="s">
        <v>316</v>
      </c>
      <c r="H174" s="30" t="s">
        <v>53</v>
      </c>
      <c r="I174" s="30" t="s">
        <v>472</v>
      </c>
      <c r="J174" s="265" t="s">
        <v>1668</v>
      </c>
      <c r="K174" s="5" t="str">
        <f t="shared" si="5"/>
        <v>04 3 04 20280</v>
      </c>
      <c r="L174" s="252" t="str">
        <f>VLOOKUP(M174,'ЦСР 2017'!$A$5:$B$485,2,0)</f>
        <v>Расходы на обеспечение уличного освещения территории города Ставрополя</v>
      </c>
      <c r="M174" s="5" t="s">
        <v>473</v>
      </c>
      <c r="N174" s="252" t="b">
        <f t="shared" si="6"/>
        <v>1</v>
      </c>
      <c r="O174" s="7"/>
    </row>
    <row r="175" spans="1:15" ht="37.9" customHeight="1">
      <c r="A175" s="30" t="s">
        <v>53</v>
      </c>
      <c r="B175" s="30" t="s">
        <v>316</v>
      </c>
      <c r="C175" s="30" t="s">
        <v>53</v>
      </c>
      <c r="D175" s="30" t="s">
        <v>477</v>
      </c>
      <c r="E175" s="190" t="s">
        <v>476</v>
      </c>
      <c r="F175" s="30" t="s">
        <v>53</v>
      </c>
      <c r="G175" s="30" t="s">
        <v>316</v>
      </c>
      <c r="H175" s="30" t="s">
        <v>53</v>
      </c>
      <c r="I175" s="30" t="s">
        <v>477</v>
      </c>
      <c r="J175" s="190" t="s">
        <v>476</v>
      </c>
      <c r="K175" s="5" t="str">
        <f t="shared" si="5"/>
        <v>04 3 04 20300</v>
      </c>
      <c r="L175" s="252" t="str">
        <f>VLOOKUP(M175,'ЦСР 2017'!$A$5:$B$485,2,0)</f>
        <v>Расходы на прочие мероприятия по благоустройству территории города Ставрополя</v>
      </c>
      <c r="M175" s="5" t="s">
        <v>478</v>
      </c>
      <c r="N175" s="252" t="b">
        <f t="shared" si="6"/>
        <v>1</v>
      </c>
      <c r="O175" s="7"/>
    </row>
    <row r="176" spans="1:15" ht="37.5">
      <c r="A176" s="30" t="s">
        <v>53</v>
      </c>
      <c r="B176" s="30" t="s">
        <v>316</v>
      </c>
      <c r="C176" s="30" t="s">
        <v>53</v>
      </c>
      <c r="D176" s="30" t="s">
        <v>482</v>
      </c>
      <c r="E176" s="190" t="s">
        <v>481</v>
      </c>
      <c r="F176" s="30" t="s">
        <v>53</v>
      </c>
      <c r="G176" s="30" t="s">
        <v>316</v>
      </c>
      <c r="H176" s="30" t="s">
        <v>53</v>
      </c>
      <c r="I176" s="30" t="s">
        <v>482</v>
      </c>
      <c r="J176" s="190" t="s">
        <v>481</v>
      </c>
      <c r="K176" s="5" t="str">
        <f t="shared" si="5"/>
        <v>04 3 04 20780</v>
      </c>
      <c r="L176" s="252" t="str">
        <f>VLOOKUP(M176,'ЦСР 2017'!$A$5:$B$485,2,0)</f>
        <v>Расходы на проведение мероприятий по озеленению территории города Ставрополя</v>
      </c>
      <c r="M176" s="5" t="s">
        <v>483</v>
      </c>
      <c r="N176" s="252" t="b">
        <f t="shared" si="6"/>
        <v>1</v>
      </c>
      <c r="O176" s="7"/>
    </row>
    <row r="177" spans="1:15" ht="75">
      <c r="A177" s="30" t="s">
        <v>53</v>
      </c>
      <c r="B177" s="30" t="s">
        <v>316</v>
      </c>
      <c r="C177" s="30" t="s">
        <v>53</v>
      </c>
      <c r="D177" s="30" t="s">
        <v>487</v>
      </c>
      <c r="E177" s="190" t="s">
        <v>1345</v>
      </c>
      <c r="F177" s="30" t="s">
        <v>53</v>
      </c>
      <c r="G177" s="30" t="s">
        <v>316</v>
      </c>
      <c r="H177" s="30" t="s">
        <v>53</v>
      </c>
      <c r="I177" s="30" t="s">
        <v>487</v>
      </c>
      <c r="J177" s="190" t="s">
        <v>1345</v>
      </c>
      <c r="K177" s="5" t="str">
        <f t="shared" si="5"/>
        <v>04 3 04 20790</v>
      </c>
      <c r="L177" s="252" t="str">
        <f>VLOOKUP(M177,'ЦСР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v>
      </c>
      <c r="M177" s="5" t="s">
        <v>488</v>
      </c>
      <c r="N177" s="252" t="b">
        <f t="shared" si="6"/>
        <v>1</v>
      </c>
      <c r="O177" s="7"/>
    </row>
    <row r="178" spans="1:15" ht="75.75" thickBot="1">
      <c r="A178" s="279" t="s">
        <v>53</v>
      </c>
      <c r="B178" s="279" t="s">
        <v>316</v>
      </c>
      <c r="C178" s="279" t="s">
        <v>53</v>
      </c>
      <c r="D178" s="279" t="s">
        <v>492</v>
      </c>
      <c r="E178" s="190" t="s">
        <v>1346</v>
      </c>
      <c r="F178" s="279" t="s">
        <v>53</v>
      </c>
      <c r="G178" s="279" t="s">
        <v>316</v>
      </c>
      <c r="H178" s="279" t="s">
        <v>53</v>
      </c>
      <c r="I178" s="279" t="s">
        <v>492</v>
      </c>
      <c r="J178" s="190" t="s">
        <v>1346</v>
      </c>
      <c r="K178" s="5" t="str">
        <f t="shared" si="5"/>
        <v>04 3 04 20800</v>
      </c>
      <c r="L178" s="252" t="str">
        <f>VLOOKUP(M178,'ЦСР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M178" s="5" t="s">
        <v>493</v>
      </c>
      <c r="N178" s="252" t="b">
        <f t="shared" si="6"/>
        <v>1</v>
      </c>
      <c r="O178" s="7"/>
    </row>
    <row r="179" spans="1:15" s="27" customFormat="1" ht="75.75" thickBot="1">
      <c r="A179" s="30" t="s">
        <v>53</v>
      </c>
      <c r="B179" s="30" t="s">
        <v>316</v>
      </c>
      <c r="C179" s="30" t="s">
        <v>53</v>
      </c>
      <c r="D179" s="30" t="s">
        <v>1566</v>
      </c>
      <c r="E179" s="280" t="s">
        <v>1347</v>
      </c>
      <c r="F179" s="301"/>
      <c r="G179" s="301"/>
      <c r="H179" s="301"/>
      <c r="I179" s="301"/>
      <c r="J179" s="29" t="s">
        <v>1837</v>
      </c>
      <c r="K179" s="5" t="str">
        <f t="shared" si="5"/>
        <v xml:space="preserve">   </v>
      </c>
      <c r="L179" s="252" t="e">
        <f>VLOOKUP(M179,'ЦСР 2017'!$A$5:$B$485,2,0)</f>
        <v>#N/A</v>
      </c>
      <c r="M179" s="5" t="s">
        <v>1883</v>
      </c>
      <c r="N179" s="252" t="e">
        <f t="shared" si="6"/>
        <v>#N/A</v>
      </c>
      <c r="O179" s="7"/>
    </row>
    <row r="180" spans="1:15" s="27" customFormat="1" ht="38.25" thickBot="1">
      <c r="A180" s="30" t="s">
        <v>53</v>
      </c>
      <c r="B180" s="30" t="s">
        <v>316</v>
      </c>
      <c r="C180" s="30" t="s">
        <v>53</v>
      </c>
      <c r="D180" s="30" t="s">
        <v>482</v>
      </c>
      <c r="E180" s="190" t="s">
        <v>481</v>
      </c>
      <c r="F180" s="30" t="s">
        <v>53</v>
      </c>
      <c r="G180" s="30" t="s">
        <v>316</v>
      </c>
      <c r="H180" s="30" t="s">
        <v>53</v>
      </c>
      <c r="I180" s="30" t="s">
        <v>1859</v>
      </c>
      <c r="J180" s="190" t="s">
        <v>1669</v>
      </c>
      <c r="K180" s="5" t="str">
        <f t="shared" si="5"/>
        <v>04 3 04 21070</v>
      </c>
      <c r="L180" s="252" t="str">
        <f>VLOOKUP(M180,'ЦСР 2017'!$A$5:$B$485,2,0)</f>
        <v>Расходы на проведение работ по уходу за зелеными насаждениями</v>
      </c>
      <c r="M180" s="5" t="s">
        <v>1670</v>
      </c>
      <c r="N180" s="252" t="b">
        <f t="shared" si="6"/>
        <v>1</v>
      </c>
      <c r="O180" s="7"/>
    </row>
    <row r="181" spans="1:15" s="27" customFormat="1" ht="75.75" thickBot="1">
      <c r="A181" s="279" t="s">
        <v>53</v>
      </c>
      <c r="B181" s="279" t="s">
        <v>316</v>
      </c>
      <c r="C181" s="279" t="s">
        <v>53</v>
      </c>
      <c r="D181" s="279" t="s">
        <v>492</v>
      </c>
      <c r="E181" s="190" t="s">
        <v>1346</v>
      </c>
      <c r="F181" s="30" t="s">
        <v>53</v>
      </c>
      <c r="G181" s="30" t="s">
        <v>316</v>
      </c>
      <c r="H181" s="30" t="s">
        <v>53</v>
      </c>
      <c r="I181" s="30" t="s">
        <v>1860</v>
      </c>
      <c r="J181" s="190" t="s">
        <v>1671</v>
      </c>
      <c r="K181" s="5" t="str">
        <f t="shared" si="5"/>
        <v>04 3 04 21080</v>
      </c>
      <c r="L181" s="252" t="str">
        <f>VLOOKUP(M181,'ЦСР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центральной части города Ставрополя</v>
      </c>
      <c r="M181" s="5" t="s">
        <v>1672</v>
      </c>
      <c r="N181" s="252" t="b">
        <f t="shared" si="6"/>
        <v>1</v>
      </c>
      <c r="O181" s="7"/>
    </row>
    <row r="182" spans="1:15" s="27" customFormat="1" ht="38.25" thickBot="1">
      <c r="A182" s="30"/>
      <c r="B182" s="30"/>
      <c r="C182" s="30"/>
      <c r="D182" s="30"/>
      <c r="E182" s="280" t="s">
        <v>1554</v>
      </c>
      <c r="F182" s="30" t="s">
        <v>53</v>
      </c>
      <c r="G182" s="30" t="s">
        <v>316</v>
      </c>
      <c r="H182" s="30" t="s">
        <v>53</v>
      </c>
      <c r="I182" s="30" t="s">
        <v>1861</v>
      </c>
      <c r="J182" s="280" t="s">
        <v>1673</v>
      </c>
      <c r="K182" s="5" t="str">
        <f t="shared" si="5"/>
        <v>04 3 04 L5550</v>
      </c>
      <c r="L182" s="252" t="str">
        <f>VLOOKUP(M182,'ЦСР 2017'!$A$5:$B$485,2,0)</f>
        <v>Расходы на формирование современной городской среды за счет средств местного бюджета</v>
      </c>
      <c r="M182" s="5" t="s">
        <v>1674</v>
      </c>
      <c r="N182" s="252" t="b">
        <f t="shared" si="6"/>
        <v>1</v>
      </c>
      <c r="O182" s="7"/>
    </row>
    <row r="183" spans="1:15" s="27" customFormat="1" ht="46.15" customHeight="1" thickBot="1">
      <c r="A183" s="207" t="s">
        <v>62</v>
      </c>
      <c r="B183" s="207" t="s">
        <v>8</v>
      </c>
      <c r="C183" s="207" t="s">
        <v>12</v>
      </c>
      <c r="D183" s="207" t="s">
        <v>13</v>
      </c>
      <c r="E183" s="267" t="s">
        <v>495</v>
      </c>
      <c r="F183" s="207" t="s">
        <v>62</v>
      </c>
      <c r="G183" s="207" t="s">
        <v>8</v>
      </c>
      <c r="H183" s="207" t="s">
        <v>12</v>
      </c>
      <c r="I183" s="207" t="s">
        <v>13</v>
      </c>
      <c r="J183" s="267" t="s">
        <v>1675</v>
      </c>
      <c r="K183" s="5" t="str">
        <f t="shared" si="5"/>
        <v>05 0 00 00000</v>
      </c>
      <c r="L183" s="252" t="str">
        <f>VLOOKUP(M183,'ЦСР 2017'!$A$5:$B$485,2,0)</f>
        <v>Муниципальная программа «Развитие градостроительства на территории города Ставрополя»</v>
      </c>
      <c r="M183" s="5" t="s">
        <v>496</v>
      </c>
      <c r="N183" s="252" t="b">
        <f t="shared" si="6"/>
        <v>1</v>
      </c>
      <c r="O183" s="7"/>
    </row>
    <row r="184" spans="1:15" s="27" customFormat="1" ht="18.600000000000001" customHeight="1" thickBot="1">
      <c r="A184" s="25" t="s">
        <v>62</v>
      </c>
      <c r="B184" s="25" t="s">
        <v>15</v>
      </c>
      <c r="C184" s="25" t="s">
        <v>12</v>
      </c>
      <c r="D184" s="25" t="s">
        <v>13</v>
      </c>
      <c r="E184" s="223" t="s">
        <v>498</v>
      </c>
      <c r="F184" s="25" t="s">
        <v>62</v>
      </c>
      <c r="G184" s="25" t="s">
        <v>105</v>
      </c>
      <c r="H184" s="25" t="s">
        <v>12</v>
      </c>
      <c r="I184" s="25" t="s">
        <v>13</v>
      </c>
      <c r="J184" s="223" t="s">
        <v>1676</v>
      </c>
      <c r="K184" s="5" t="str">
        <f t="shared" si="5"/>
        <v>05 Б 00 00000</v>
      </c>
      <c r="L184" s="252" t="str">
        <f>VLOOKUP(M184,'ЦСР 2017'!$A$5:$B$485,2,0)</f>
        <v>Расходы в рамках реализации муниципальной программы «Развитие градостроительства на территории города Ставрополя»</v>
      </c>
      <c r="M184" s="5" t="s">
        <v>1677</v>
      </c>
      <c r="N184" s="252" t="b">
        <f t="shared" si="6"/>
        <v>1</v>
      </c>
      <c r="O184" s="7"/>
    </row>
    <row r="185" spans="1:15" ht="78">
      <c r="A185" s="159" t="s">
        <v>62</v>
      </c>
      <c r="B185" s="159" t="s">
        <v>15</v>
      </c>
      <c r="C185" s="159" t="s">
        <v>7</v>
      </c>
      <c r="D185" s="159" t="s">
        <v>13</v>
      </c>
      <c r="E185" s="224" t="s">
        <v>1349</v>
      </c>
      <c r="F185" s="159" t="s">
        <v>62</v>
      </c>
      <c r="G185" s="159" t="s">
        <v>105</v>
      </c>
      <c r="H185" s="159" t="s">
        <v>7</v>
      </c>
      <c r="I185" s="159" t="s">
        <v>13</v>
      </c>
      <c r="J185" s="224" t="s">
        <v>1349</v>
      </c>
      <c r="K185" s="5" t="str">
        <f t="shared" si="5"/>
        <v>05 Б 01 00000</v>
      </c>
      <c r="L185" s="252" t="str">
        <f>VLOOKUP(M185,'ЦСР 2017'!$A$5:$B$485,2,0)</f>
        <v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v>
      </c>
      <c r="M185" s="5" t="s">
        <v>1678</v>
      </c>
      <c r="N185" s="252" t="b">
        <f t="shared" si="6"/>
        <v>1</v>
      </c>
      <c r="O185" s="7"/>
    </row>
    <row r="186" spans="1:15" ht="18" customHeight="1">
      <c r="A186" s="275" t="s">
        <v>62</v>
      </c>
      <c r="B186" s="275" t="s">
        <v>15</v>
      </c>
      <c r="C186" s="275" t="s">
        <v>7</v>
      </c>
      <c r="D186" s="275" t="s">
        <v>503</v>
      </c>
      <c r="E186" s="190" t="s">
        <v>502</v>
      </c>
      <c r="F186" s="275" t="s">
        <v>62</v>
      </c>
      <c r="G186" s="275" t="s">
        <v>105</v>
      </c>
      <c r="H186" s="275" t="s">
        <v>7</v>
      </c>
      <c r="I186" s="275" t="s">
        <v>503</v>
      </c>
      <c r="J186" s="190" t="s">
        <v>1679</v>
      </c>
      <c r="K186" s="5" t="str">
        <f t="shared" si="5"/>
        <v>05 Б 01 20390</v>
      </c>
      <c r="L186" s="252" t="str">
        <f>VLOOKUP(M186,'ЦСР 2017'!$A$5:$B$485,2,0)</f>
        <v>Расходы на подготовку документов территориального планирования города Ставрополя</v>
      </c>
      <c r="M186" s="5" t="s">
        <v>1680</v>
      </c>
      <c r="N186" s="252" t="b">
        <f t="shared" si="6"/>
        <v>1</v>
      </c>
      <c r="O186" s="7"/>
    </row>
    <row r="187" spans="1:15" ht="54" customHeight="1">
      <c r="A187" s="159" t="s">
        <v>62</v>
      </c>
      <c r="B187" s="159" t="s">
        <v>15</v>
      </c>
      <c r="C187" s="159" t="s">
        <v>37</v>
      </c>
      <c r="D187" s="159" t="s">
        <v>13</v>
      </c>
      <c r="E187" s="224" t="s">
        <v>1350</v>
      </c>
      <c r="F187" s="159" t="s">
        <v>62</v>
      </c>
      <c r="G187" s="159" t="s">
        <v>105</v>
      </c>
      <c r="H187" s="159" t="s">
        <v>37</v>
      </c>
      <c r="I187" s="159" t="s">
        <v>13</v>
      </c>
      <c r="J187" s="224" t="s">
        <v>1681</v>
      </c>
      <c r="K187" s="5" t="str">
        <f t="shared" si="5"/>
        <v>05 Б 02 00000</v>
      </c>
      <c r="L187" s="252" t="str">
        <f>VLOOKUP(M187,'ЦСР 2017'!$A$5:$B$485,2,0)</f>
        <v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v>
      </c>
      <c r="M187" s="5" t="s">
        <v>1682</v>
      </c>
      <c r="N187" s="252" t="b">
        <f t="shared" si="6"/>
        <v>1</v>
      </c>
      <c r="O187" s="7"/>
    </row>
    <row r="188" spans="1:15" ht="18" customHeight="1">
      <c r="A188" s="275" t="s">
        <v>62</v>
      </c>
      <c r="B188" s="275" t="s">
        <v>15</v>
      </c>
      <c r="C188" s="275" t="s">
        <v>37</v>
      </c>
      <c r="D188" s="275" t="s">
        <v>503</v>
      </c>
      <c r="E188" s="190" t="s">
        <v>502</v>
      </c>
      <c r="F188" s="275" t="s">
        <v>62</v>
      </c>
      <c r="G188" s="275" t="s">
        <v>105</v>
      </c>
      <c r="H188" s="275" t="s">
        <v>37</v>
      </c>
      <c r="I188" s="275" t="s">
        <v>503</v>
      </c>
      <c r="J188" s="190" t="s">
        <v>502</v>
      </c>
      <c r="K188" s="5" t="str">
        <f t="shared" si="5"/>
        <v>05 Б 02 20390</v>
      </c>
      <c r="L188" s="252" t="str">
        <f>VLOOKUP(M188,'ЦСР 2017'!$A$5:$B$485,2,0)</f>
        <v>Расходы на подготовку документов территориального планирования</v>
      </c>
      <c r="M188" s="5" t="s">
        <v>1683</v>
      </c>
      <c r="N188" s="252" t="b">
        <f t="shared" si="6"/>
        <v>1</v>
      </c>
      <c r="O188" s="7"/>
    </row>
    <row r="189" spans="1:15" ht="45.6" customHeight="1">
      <c r="A189" s="9" t="s">
        <v>68</v>
      </c>
      <c r="B189" s="9" t="s">
        <v>8</v>
      </c>
      <c r="C189" s="9" t="s">
        <v>12</v>
      </c>
      <c r="D189" s="9" t="s">
        <v>13</v>
      </c>
      <c r="E189" s="136" t="s">
        <v>508</v>
      </c>
      <c r="F189" s="9" t="s">
        <v>68</v>
      </c>
      <c r="G189" s="9" t="s">
        <v>8</v>
      </c>
      <c r="H189" s="9" t="s">
        <v>12</v>
      </c>
      <c r="I189" s="9" t="s">
        <v>13</v>
      </c>
      <c r="J189" s="136" t="s">
        <v>1684</v>
      </c>
      <c r="K189" s="5" t="str">
        <f t="shared" ref="K189:K249" si="7">CONCATENATE(F189," ",G189," ",H189," ",I189)</f>
        <v>06 0 00 00000</v>
      </c>
      <c r="L189" s="252" t="str">
        <f>VLOOKUP(M189,'ЦСР 2017'!$A$5:$B$485,2,0)</f>
        <v>Муниципальная программа «Обеспечение жильем молодых семей в городе Ставрополе»</v>
      </c>
      <c r="M189" s="5" t="s">
        <v>509</v>
      </c>
      <c r="N189" s="252" t="b">
        <f t="shared" si="6"/>
        <v>1</v>
      </c>
      <c r="O189" s="7"/>
    </row>
    <row r="190" spans="1:15" ht="78.75" customHeight="1">
      <c r="A190" s="25" t="s">
        <v>68</v>
      </c>
      <c r="B190" s="25" t="s">
        <v>15</v>
      </c>
      <c r="C190" s="25" t="s">
        <v>12</v>
      </c>
      <c r="D190" s="25" t="s">
        <v>13</v>
      </c>
      <c r="E190" s="223" t="s">
        <v>512</v>
      </c>
      <c r="F190" s="25" t="s">
        <v>68</v>
      </c>
      <c r="G190" s="25" t="s">
        <v>105</v>
      </c>
      <c r="H190" s="25" t="s">
        <v>12</v>
      </c>
      <c r="I190" s="25" t="s">
        <v>13</v>
      </c>
      <c r="J190" s="223" t="s">
        <v>1685</v>
      </c>
      <c r="K190" s="5" t="str">
        <f t="shared" si="7"/>
        <v>06 Б 00 00000</v>
      </c>
      <c r="L190" s="252" t="str">
        <f>VLOOKUP(M190,'ЦСР 2017'!$A$5:$B$485,2,0)</f>
        <v xml:space="preserve">Расходы в рамках реализации муниципальной программы «Обеспечение жильем молодых семей в городе Ставрополе»  </v>
      </c>
      <c r="M190" s="5" t="s">
        <v>1686</v>
      </c>
      <c r="N190" s="252" t="b">
        <f t="shared" si="6"/>
        <v>1</v>
      </c>
      <c r="O190" s="7"/>
    </row>
    <row r="191" spans="1:15" ht="39">
      <c r="A191" s="159" t="s">
        <v>68</v>
      </c>
      <c r="B191" s="159" t="s">
        <v>15</v>
      </c>
      <c r="C191" s="159" t="s">
        <v>7</v>
      </c>
      <c r="D191" s="159" t="s">
        <v>13</v>
      </c>
      <c r="E191" s="224" t="s">
        <v>1351</v>
      </c>
      <c r="F191" s="159" t="s">
        <v>68</v>
      </c>
      <c r="G191" s="159" t="s">
        <v>105</v>
      </c>
      <c r="H191" s="159" t="s">
        <v>7</v>
      </c>
      <c r="I191" s="159" t="s">
        <v>13</v>
      </c>
      <c r="J191" s="224" t="s">
        <v>1351</v>
      </c>
      <c r="K191" s="5" t="str">
        <f t="shared" si="7"/>
        <v>06 Б 01 00000</v>
      </c>
      <c r="L191" s="252" t="str">
        <f>VLOOKUP(M191,'ЦСР 2017'!$A$5:$B$485,2,0)</f>
        <v>Основное мероприятие «Предоставление молодым семьям социальных выплат»</v>
      </c>
      <c r="M191" s="5" t="s">
        <v>1687</v>
      </c>
      <c r="N191" s="252" t="b">
        <f t="shared" si="6"/>
        <v>1</v>
      </c>
      <c r="O191" s="7"/>
    </row>
    <row r="192" spans="1:15" ht="37.5">
      <c r="A192" s="275" t="s">
        <v>68</v>
      </c>
      <c r="B192" s="275" t="s">
        <v>15</v>
      </c>
      <c r="C192" s="275" t="s">
        <v>7</v>
      </c>
      <c r="D192" s="275" t="s">
        <v>1567</v>
      </c>
      <c r="E192" s="280" t="s">
        <v>1352</v>
      </c>
      <c r="F192" s="275"/>
      <c r="G192" s="275"/>
      <c r="H192" s="275"/>
      <c r="I192" s="275"/>
      <c r="J192" s="29" t="s">
        <v>1837</v>
      </c>
      <c r="K192" s="5" t="str">
        <f t="shared" si="7"/>
        <v xml:space="preserve">   </v>
      </c>
      <c r="L192" s="252" t="e">
        <f>VLOOKUP(M192,'ЦСР 2017'!$A$5:$B$485,2,0)</f>
        <v>#N/A</v>
      </c>
      <c r="M192" s="5" t="s">
        <v>1883</v>
      </c>
      <c r="N192" s="252" t="e">
        <f t="shared" si="6"/>
        <v>#N/A</v>
      </c>
      <c r="O192" s="7"/>
    </row>
    <row r="193" spans="1:15" ht="38.25" thickBot="1">
      <c r="A193" s="275" t="s">
        <v>68</v>
      </c>
      <c r="B193" s="275" t="s">
        <v>15</v>
      </c>
      <c r="C193" s="275" t="s">
        <v>7</v>
      </c>
      <c r="D193" s="275" t="s">
        <v>1568</v>
      </c>
      <c r="E193" s="280" t="s">
        <v>517</v>
      </c>
      <c r="F193" s="73"/>
      <c r="G193" s="73"/>
      <c r="H193" s="73"/>
      <c r="I193" s="73"/>
      <c r="J193" s="29" t="s">
        <v>1837</v>
      </c>
      <c r="K193" s="5" t="str">
        <f t="shared" si="7"/>
        <v xml:space="preserve">   </v>
      </c>
      <c r="L193" s="252" t="e">
        <f>VLOOKUP(M193,'ЦСР 2017'!$A$5:$B$485,2,0)</f>
        <v>#N/A</v>
      </c>
      <c r="M193" s="5" t="s">
        <v>1883</v>
      </c>
      <c r="N193" s="252" t="e">
        <f t="shared" si="6"/>
        <v>#N/A</v>
      </c>
      <c r="O193" s="7"/>
    </row>
    <row r="194" spans="1:15" s="48" customFormat="1" ht="57" thickBot="1">
      <c r="A194" s="275" t="s">
        <v>68</v>
      </c>
      <c r="B194" s="275" t="s">
        <v>15</v>
      </c>
      <c r="C194" s="275" t="s">
        <v>7</v>
      </c>
      <c r="D194" s="275" t="s">
        <v>1569</v>
      </c>
      <c r="E194" s="277" t="s">
        <v>517</v>
      </c>
      <c r="F194" s="275" t="s">
        <v>68</v>
      </c>
      <c r="G194" s="275" t="s">
        <v>105</v>
      </c>
      <c r="H194" s="275" t="s">
        <v>7</v>
      </c>
      <c r="I194" s="275" t="s">
        <v>1569</v>
      </c>
      <c r="J194" s="277" t="s">
        <v>1688</v>
      </c>
      <c r="K194" s="5" t="str">
        <f t="shared" si="7"/>
        <v>06 Б 01 L0200</v>
      </c>
      <c r="L194" s="252" t="str">
        <f>VLOOKUP(M194,'ЦСР 2017'!$A$5:$B$485,2,0)</f>
        <v>Расходы на предоставление молодым семьям социальных выплат на приобретение жилого помещения или создание объекта индивидуального жилищного строительства</v>
      </c>
      <c r="M194" s="5" t="s">
        <v>1689</v>
      </c>
      <c r="N194" s="252" t="b">
        <f t="shared" si="6"/>
        <v>1</v>
      </c>
      <c r="O194" s="7"/>
    </row>
    <row r="195" spans="1:15" s="306" customFormat="1" ht="37.5">
      <c r="A195" s="25" t="s">
        <v>68</v>
      </c>
      <c r="B195" s="25" t="s">
        <v>94</v>
      </c>
      <c r="C195" s="25" t="s">
        <v>12</v>
      </c>
      <c r="D195" s="25" t="s">
        <v>13</v>
      </c>
      <c r="E195" s="232" t="s">
        <v>1356</v>
      </c>
      <c r="F195" s="25"/>
      <c r="G195" s="25"/>
      <c r="H195" s="25"/>
      <c r="I195" s="25"/>
      <c r="J195" s="500" t="s">
        <v>1873</v>
      </c>
      <c r="K195" s="5"/>
      <c r="L195" s="252" t="e">
        <f>VLOOKUP(M195,'ЦСР 2017'!$A$5:$B$485,2,0)</f>
        <v>#N/A</v>
      </c>
      <c r="M195" s="5"/>
      <c r="N195" s="252" t="e">
        <f t="shared" si="6"/>
        <v>#N/A</v>
      </c>
      <c r="O195" s="7"/>
    </row>
    <row r="196" spans="1:15" s="306" customFormat="1" ht="58.5">
      <c r="A196" s="159" t="s">
        <v>68</v>
      </c>
      <c r="B196" s="159" t="s">
        <v>94</v>
      </c>
      <c r="C196" s="159" t="s">
        <v>7</v>
      </c>
      <c r="D196" s="159" t="s">
        <v>13</v>
      </c>
      <c r="E196" s="224" t="s">
        <v>522</v>
      </c>
      <c r="F196" s="159"/>
      <c r="G196" s="159"/>
      <c r="H196" s="159"/>
      <c r="I196" s="159"/>
      <c r="J196" s="501"/>
      <c r="K196" s="5"/>
      <c r="L196" s="252" t="e">
        <f>VLOOKUP(M196,'ЦСР 2017'!$A$5:$B$485,2,0)</f>
        <v>#N/A</v>
      </c>
      <c r="M196" s="5"/>
      <c r="N196" s="252" t="e">
        <f t="shared" si="6"/>
        <v>#N/A</v>
      </c>
      <c r="O196" s="7"/>
    </row>
    <row r="197" spans="1:15" s="306" customFormat="1" ht="56.25">
      <c r="A197" s="30" t="s">
        <v>68</v>
      </c>
      <c r="B197" s="30" t="s">
        <v>94</v>
      </c>
      <c r="C197" s="30" t="s">
        <v>7</v>
      </c>
      <c r="D197" s="30" t="s">
        <v>1570</v>
      </c>
      <c r="E197" s="280" t="s">
        <v>1358</v>
      </c>
      <c r="F197" s="30"/>
      <c r="G197" s="30"/>
      <c r="H197" s="30"/>
      <c r="I197" s="30"/>
      <c r="J197" s="501"/>
      <c r="K197" s="5"/>
      <c r="L197" s="252" t="e">
        <f>VLOOKUP(M197,'ЦСР 2017'!$A$5:$B$485,2,0)</f>
        <v>#N/A</v>
      </c>
      <c r="M197" s="5"/>
      <c r="N197" s="252" t="e">
        <f t="shared" si="6"/>
        <v>#N/A</v>
      </c>
      <c r="O197" s="7"/>
    </row>
    <row r="198" spans="1:15" s="306" customFormat="1" ht="37.5">
      <c r="A198" s="30" t="s">
        <v>68</v>
      </c>
      <c r="B198" s="30" t="s">
        <v>94</v>
      </c>
      <c r="C198" s="30" t="s">
        <v>7</v>
      </c>
      <c r="D198" s="30" t="s">
        <v>1571</v>
      </c>
      <c r="E198" s="280" t="s">
        <v>525</v>
      </c>
      <c r="F198" s="30"/>
      <c r="G198" s="30"/>
      <c r="H198" s="30"/>
      <c r="I198" s="30"/>
      <c r="J198" s="501"/>
      <c r="K198" s="5"/>
      <c r="L198" s="252" t="e">
        <f>VLOOKUP(M198,'ЦСР 2017'!$A$5:$B$485,2,0)</f>
        <v>#N/A</v>
      </c>
      <c r="M198" s="5"/>
      <c r="N198" s="252" t="e">
        <f t="shared" si="6"/>
        <v>#N/A</v>
      </c>
      <c r="O198" s="7"/>
    </row>
    <row r="199" spans="1:15" s="306" customFormat="1" ht="37.5">
      <c r="A199" s="30" t="s">
        <v>68</v>
      </c>
      <c r="B199" s="30" t="s">
        <v>94</v>
      </c>
      <c r="C199" s="30" t="s">
        <v>7</v>
      </c>
      <c r="D199" s="30" t="s">
        <v>1572</v>
      </c>
      <c r="E199" s="280" t="s">
        <v>1362</v>
      </c>
      <c r="F199" s="30"/>
      <c r="G199" s="30"/>
      <c r="H199" s="30"/>
      <c r="I199" s="30"/>
      <c r="J199" s="501"/>
      <c r="K199" s="5"/>
      <c r="L199" s="252" t="e">
        <f>VLOOKUP(M199,'ЦСР 2017'!$A$5:$B$485,2,0)</f>
        <v>#N/A</v>
      </c>
      <c r="M199" s="5"/>
      <c r="N199" s="252" t="e">
        <f t="shared" si="6"/>
        <v>#N/A</v>
      </c>
      <c r="O199" s="7"/>
    </row>
    <row r="200" spans="1:15" s="306" customFormat="1" ht="75">
      <c r="A200" s="30" t="s">
        <v>68</v>
      </c>
      <c r="B200" s="30" t="s">
        <v>94</v>
      </c>
      <c r="C200" s="30" t="s">
        <v>7</v>
      </c>
      <c r="D200" s="30" t="s">
        <v>1573</v>
      </c>
      <c r="E200" s="190" t="s">
        <v>1364</v>
      </c>
      <c r="F200" s="30"/>
      <c r="G200" s="30"/>
      <c r="H200" s="30"/>
      <c r="I200" s="30"/>
      <c r="J200" s="501"/>
      <c r="K200" s="5"/>
      <c r="L200" s="252" t="e">
        <f>VLOOKUP(M200,'ЦСР 2017'!$A$5:$B$485,2,0)</f>
        <v>#N/A</v>
      </c>
      <c r="M200" s="5"/>
      <c r="N200" s="252" t="e">
        <f t="shared" ref="N200:N263" si="8">J200=L200</f>
        <v>#N/A</v>
      </c>
      <c r="O200" s="7"/>
    </row>
    <row r="201" spans="1:15" s="306" customFormat="1" ht="37.5">
      <c r="A201" s="30" t="s">
        <v>68</v>
      </c>
      <c r="B201" s="30" t="s">
        <v>94</v>
      </c>
      <c r="C201" s="30" t="s">
        <v>7</v>
      </c>
      <c r="D201" s="30" t="s">
        <v>1574</v>
      </c>
      <c r="E201" s="280" t="s">
        <v>525</v>
      </c>
      <c r="F201" s="30"/>
      <c r="G201" s="30"/>
      <c r="H201" s="30"/>
      <c r="I201" s="30"/>
      <c r="J201" s="502"/>
      <c r="K201" s="5"/>
      <c r="L201" s="252" t="e">
        <f>VLOOKUP(M201,'ЦСР 2017'!$A$5:$B$485,2,0)</f>
        <v>#N/A</v>
      </c>
      <c r="M201" s="5"/>
      <c r="N201" s="252" t="e">
        <f t="shared" si="8"/>
        <v>#N/A</v>
      </c>
      <c r="O201" s="7"/>
    </row>
    <row r="202" spans="1:15" s="49" customFormat="1" ht="45">
      <c r="A202" s="9" t="s">
        <v>73</v>
      </c>
      <c r="B202" s="9" t="s">
        <v>8</v>
      </c>
      <c r="C202" s="9" t="s">
        <v>12</v>
      </c>
      <c r="D202" s="9" t="s">
        <v>13</v>
      </c>
      <c r="E202" s="136" t="s">
        <v>527</v>
      </c>
      <c r="F202" s="9" t="s">
        <v>73</v>
      </c>
      <c r="G202" s="9" t="s">
        <v>8</v>
      </c>
      <c r="H202" s="9" t="s">
        <v>12</v>
      </c>
      <c r="I202" s="9" t="s">
        <v>13</v>
      </c>
      <c r="J202" s="136" t="s">
        <v>1690</v>
      </c>
      <c r="K202" s="5" t="str">
        <f t="shared" si="7"/>
        <v>07 0 00 00000</v>
      </c>
      <c r="L202" s="252" t="str">
        <f>VLOOKUP(M202,'ЦСР 2017'!$A$5:$B$485,2,0)</f>
        <v>Муниципальная программа «Культура города Ставрополя»</v>
      </c>
      <c r="M202" s="5" t="s">
        <v>528</v>
      </c>
      <c r="N202" s="252" t="b">
        <f t="shared" si="8"/>
        <v>1</v>
      </c>
      <c r="O202" s="7"/>
    </row>
    <row r="203" spans="1:15" s="49" customFormat="1" ht="52.15" customHeight="1">
      <c r="A203" s="25" t="s">
        <v>73</v>
      </c>
      <c r="B203" s="25" t="s">
        <v>15</v>
      </c>
      <c r="C203" s="25" t="s">
        <v>12</v>
      </c>
      <c r="D203" s="25" t="s">
        <v>13</v>
      </c>
      <c r="E203" s="223" t="s">
        <v>530</v>
      </c>
      <c r="F203" s="25" t="s">
        <v>73</v>
      </c>
      <c r="G203" s="25" t="s">
        <v>15</v>
      </c>
      <c r="H203" s="25" t="s">
        <v>12</v>
      </c>
      <c r="I203" s="25" t="s">
        <v>13</v>
      </c>
      <c r="J203" s="223" t="s">
        <v>1691</v>
      </c>
      <c r="K203" s="5" t="str">
        <f t="shared" si="7"/>
        <v>07 1 00 00000</v>
      </c>
      <c r="L203" s="252" t="str">
        <f>VLOOKUP(M203,'ЦСР 2017'!$A$5:$B$485,2,0)</f>
        <v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v>
      </c>
      <c r="M203" s="5" t="s">
        <v>531</v>
      </c>
      <c r="N203" s="252" t="b">
        <f t="shared" si="8"/>
        <v>1</v>
      </c>
      <c r="O203" s="7"/>
    </row>
    <row r="204" spans="1:15" s="49" customFormat="1" ht="97.5">
      <c r="A204" s="159" t="s">
        <v>73</v>
      </c>
      <c r="B204" s="159" t="s">
        <v>15</v>
      </c>
      <c r="C204" s="159" t="s">
        <v>7</v>
      </c>
      <c r="D204" s="159" t="s">
        <v>13</v>
      </c>
      <c r="E204" s="224" t="s">
        <v>1367</v>
      </c>
      <c r="F204" s="159" t="s">
        <v>73</v>
      </c>
      <c r="G204" s="159" t="s">
        <v>15</v>
      </c>
      <c r="H204" s="159" t="s">
        <v>7</v>
      </c>
      <c r="I204" s="159" t="s">
        <v>13</v>
      </c>
      <c r="J204" s="224" t="s">
        <v>1367</v>
      </c>
      <c r="K204" s="5" t="str">
        <f t="shared" si="7"/>
        <v>07 1 01 00000</v>
      </c>
      <c r="L204" s="252" t="str">
        <f>VLOOKUP(M204,'ЦСР 2017'!$A$5:$B$485,2,0)</f>
        <v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v>
      </c>
      <c r="M204" s="5" t="s">
        <v>532</v>
      </c>
      <c r="N204" s="252" t="b">
        <f t="shared" si="8"/>
        <v>1</v>
      </c>
      <c r="O204" s="7"/>
    </row>
    <row r="205" spans="1:15" s="49" customFormat="1" ht="18" customHeight="1">
      <c r="A205" s="275" t="s">
        <v>73</v>
      </c>
      <c r="B205" s="275" t="s">
        <v>15</v>
      </c>
      <c r="C205" s="275" t="s">
        <v>7</v>
      </c>
      <c r="D205" s="275" t="s">
        <v>535</v>
      </c>
      <c r="E205" s="280" t="s">
        <v>534</v>
      </c>
      <c r="F205" s="275" t="s">
        <v>73</v>
      </c>
      <c r="G205" s="275" t="s">
        <v>15</v>
      </c>
      <c r="H205" s="275" t="s">
        <v>7</v>
      </c>
      <c r="I205" s="275" t="s">
        <v>535</v>
      </c>
      <c r="J205" s="280" t="s">
        <v>534</v>
      </c>
      <c r="K205" s="5" t="str">
        <f t="shared" si="7"/>
        <v>07 1 01 20060</v>
      </c>
      <c r="L205" s="252" t="str">
        <f>VLOOKUP(M205,'ЦСР 2017'!$A$5:$B$485,2,0)</f>
        <v>Расходы на проведение культурно-массовых мероприятий в городе Ставрополе</v>
      </c>
      <c r="M205" s="5" t="s">
        <v>536</v>
      </c>
      <c r="N205" s="252" t="b">
        <f t="shared" si="8"/>
        <v>1</v>
      </c>
      <c r="O205" s="7"/>
    </row>
    <row r="206" spans="1:15" s="49" customFormat="1" ht="36" customHeight="1">
      <c r="A206" s="275" t="s">
        <v>73</v>
      </c>
      <c r="B206" s="275" t="s">
        <v>15</v>
      </c>
      <c r="C206" s="275" t="s">
        <v>7</v>
      </c>
      <c r="D206" s="275" t="s">
        <v>537</v>
      </c>
      <c r="E206" s="280" t="s">
        <v>1368</v>
      </c>
      <c r="F206" s="275" t="s">
        <v>73</v>
      </c>
      <c r="G206" s="275" t="s">
        <v>15</v>
      </c>
      <c r="H206" s="275" t="s">
        <v>7</v>
      </c>
      <c r="I206" s="275" t="s">
        <v>537</v>
      </c>
      <c r="J206" s="280" t="s">
        <v>1692</v>
      </c>
      <c r="K206" s="5" t="str">
        <f t="shared" si="7"/>
        <v>07 1 01 21130</v>
      </c>
      <c r="L206" s="252" t="str">
        <f>VLOOKUP(M206,'ЦСР 2017'!$A$5:$B$485,2,0)</f>
        <v>Расходы на размещение информационных баннеров на лайтбоксах на остановочных пунктах в городе Ставрополе</v>
      </c>
      <c r="M206" s="5" t="s">
        <v>538</v>
      </c>
      <c r="N206" s="252" t="b">
        <f t="shared" si="8"/>
        <v>1</v>
      </c>
      <c r="O206" s="7"/>
    </row>
    <row r="207" spans="1:15" s="49" customFormat="1">
      <c r="A207" s="25" t="s">
        <v>73</v>
      </c>
      <c r="B207" s="25" t="s">
        <v>94</v>
      </c>
      <c r="C207" s="25" t="s">
        <v>12</v>
      </c>
      <c r="D207" s="25" t="s">
        <v>13</v>
      </c>
      <c r="E207" s="223" t="s">
        <v>540</v>
      </c>
      <c r="F207" s="25" t="s">
        <v>73</v>
      </c>
      <c r="G207" s="25" t="s">
        <v>94</v>
      </c>
      <c r="H207" s="25" t="s">
        <v>12</v>
      </c>
      <c r="I207" s="25" t="s">
        <v>13</v>
      </c>
      <c r="J207" s="223" t="s">
        <v>540</v>
      </c>
      <c r="K207" s="5" t="str">
        <f t="shared" si="7"/>
        <v>07 2 00 00000</v>
      </c>
      <c r="L207" s="252" t="str">
        <f>VLOOKUP(M207,'ЦСР 2017'!$A$5:$B$485,2,0)</f>
        <v>Подпрограмма «Развитие культуры города Ставрополя»</v>
      </c>
      <c r="M207" s="5" t="s">
        <v>541</v>
      </c>
      <c r="N207" s="252" t="b">
        <f t="shared" si="8"/>
        <v>1</v>
      </c>
      <c r="O207" s="7"/>
    </row>
    <row r="208" spans="1:15" s="49" customFormat="1" ht="58.5">
      <c r="A208" s="159" t="s">
        <v>73</v>
      </c>
      <c r="B208" s="159" t="s">
        <v>94</v>
      </c>
      <c r="C208" s="159" t="s">
        <v>7</v>
      </c>
      <c r="D208" s="159" t="s">
        <v>13</v>
      </c>
      <c r="E208" s="224" t="s">
        <v>1369</v>
      </c>
      <c r="F208" s="159" t="s">
        <v>73</v>
      </c>
      <c r="G208" s="159" t="s">
        <v>94</v>
      </c>
      <c r="H208" s="159" t="s">
        <v>7</v>
      </c>
      <c r="I208" s="159" t="s">
        <v>13</v>
      </c>
      <c r="J208" s="224" t="s">
        <v>1693</v>
      </c>
      <c r="K208" s="5" t="str">
        <f t="shared" si="7"/>
        <v>07 2 01 00000</v>
      </c>
      <c r="L208" s="252" t="str">
        <f>VLOOKUP(M208,'ЦСР 2017'!$A$5:$B$485,2,0)</f>
        <v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v>
      </c>
      <c r="M208" s="5" t="s">
        <v>542</v>
      </c>
      <c r="N208" s="252" t="b">
        <f t="shared" si="8"/>
        <v>1</v>
      </c>
      <c r="O208" s="7"/>
    </row>
    <row r="209" spans="1:15" s="49" customFormat="1" ht="18" customHeight="1">
      <c r="A209" s="275" t="s">
        <v>73</v>
      </c>
      <c r="B209" s="275" t="s">
        <v>94</v>
      </c>
      <c r="C209" s="275" t="s">
        <v>7</v>
      </c>
      <c r="D209" s="30" t="s">
        <v>22</v>
      </c>
      <c r="E209" s="280" t="s">
        <v>34</v>
      </c>
      <c r="F209" s="275" t="s">
        <v>73</v>
      </c>
      <c r="G209" s="275" t="s">
        <v>94</v>
      </c>
      <c r="H209" s="275" t="s">
        <v>7</v>
      </c>
      <c r="I209" s="30" t="s">
        <v>22</v>
      </c>
      <c r="J209" s="280" t="s">
        <v>34</v>
      </c>
      <c r="K209" s="5" t="str">
        <f t="shared" si="7"/>
        <v>07 2 01 11010</v>
      </c>
      <c r="L209" s="252" t="str">
        <f>VLOOKUP(M209,'ЦСР 2017'!$A$5:$B$485,2,0)</f>
        <v>Расходы на обеспечение деятельности (оказание услуг) муниципальных учреждений</v>
      </c>
      <c r="M209" s="5" t="s">
        <v>545</v>
      </c>
      <c r="N209" s="252" t="b">
        <f t="shared" si="8"/>
        <v>1</v>
      </c>
      <c r="O209" s="7"/>
    </row>
    <row r="210" spans="1:15" s="49" customFormat="1" ht="56.25">
      <c r="A210" s="275" t="s">
        <v>73</v>
      </c>
      <c r="B210" s="275" t="s">
        <v>94</v>
      </c>
      <c r="C210" s="275" t="s">
        <v>7</v>
      </c>
      <c r="D210" s="30" t="s">
        <v>1539</v>
      </c>
      <c r="E210" s="190" t="s">
        <v>1238</v>
      </c>
      <c r="F210" s="73"/>
      <c r="G210" s="73"/>
      <c r="H210" s="73"/>
      <c r="I210" s="301"/>
      <c r="J210" s="29" t="s">
        <v>1837</v>
      </c>
      <c r="K210" s="5" t="str">
        <f t="shared" si="7"/>
        <v xml:space="preserve">   </v>
      </c>
      <c r="L210" s="252" t="e">
        <f>VLOOKUP(M210,'ЦСР 2017'!$A$5:$B$485,2,0)</f>
        <v>#N/A</v>
      </c>
      <c r="M210" s="5" t="s">
        <v>1883</v>
      </c>
      <c r="N210" s="252" t="e">
        <f t="shared" si="8"/>
        <v>#N/A</v>
      </c>
      <c r="O210" s="7"/>
    </row>
    <row r="211" spans="1:15" s="49" customFormat="1" ht="37.5">
      <c r="A211" s="275" t="s">
        <v>73</v>
      </c>
      <c r="B211" s="275" t="s">
        <v>94</v>
      </c>
      <c r="C211" s="275" t="s">
        <v>7</v>
      </c>
      <c r="D211" s="30" t="s">
        <v>1536</v>
      </c>
      <c r="E211" s="190" t="s">
        <v>1232</v>
      </c>
      <c r="F211" s="275" t="s">
        <v>73</v>
      </c>
      <c r="G211" s="275" t="s">
        <v>94</v>
      </c>
      <c r="H211" s="275" t="s">
        <v>7</v>
      </c>
      <c r="I211" s="30" t="s">
        <v>1536</v>
      </c>
      <c r="J211" s="190" t="s">
        <v>1610</v>
      </c>
      <c r="K211" s="5" t="str">
        <f t="shared" si="7"/>
        <v>07 2 01 77250</v>
      </c>
      <c r="L211" s="252" t="str">
        <f>VLOOKUP(M211,'ЦСР 2017'!$A$5:$B$485,2,0)</f>
        <v>Расходы на обеспечение выплаты работникам муниципальных учреждений минимального размера оплаты труда</v>
      </c>
      <c r="M211" s="5" t="s">
        <v>1371</v>
      </c>
      <c r="N211" s="252" t="b">
        <f t="shared" si="8"/>
        <v>1</v>
      </c>
      <c r="O211" s="7"/>
    </row>
    <row r="212" spans="1:15" s="49" customFormat="1" ht="56.25">
      <c r="A212" s="275" t="s">
        <v>73</v>
      </c>
      <c r="B212" s="275" t="s">
        <v>94</v>
      </c>
      <c r="C212" s="275" t="s">
        <v>7</v>
      </c>
      <c r="D212" s="30" t="s">
        <v>1540</v>
      </c>
      <c r="E212" s="190" t="s">
        <v>1241</v>
      </c>
      <c r="F212" s="73"/>
      <c r="G212" s="73"/>
      <c r="H212" s="73"/>
      <c r="I212" s="301"/>
      <c r="J212" s="29" t="s">
        <v>1837</v>
      </c>
      <c r="K212" s="5" t="str">
        <f t="shared" si="7"/>
        <v xml:space="preserve">   </v>
      </c>
      <c r="L212" s="252" t="e">
        <f>VLOOKUP(M212,'ЦСР 2017'!$A$5:$B$485,2,0)</f>
        <v>#N/A</v>
      </c>
      <c r="M212" s="5" t="s">
        <v>1883</v>
      </c>
      <c r="N212" s="252" t="e">
        <f t="shared" si="8"/>
        <v>#N/A</v>
      </c>
      <c r="O212" s="7"/>
    </row>
    <row r="213" spans="1:15" s="49" customFormat="1" ht="39">
      <c r="A213" s="159" t="s">
        <v>73</v>
      </c>
      <c r="B213" s="159" t="s">
        <v>94</v>
      </c>
      <c r="C213" s="159" t="s">
        <v>37</v>
      </c>
      <c r="D213" s="159" t="s">
        <v>13</v>
      </c>
      <c r="E213" s="224" t="s">
        <v>1373</v>
      </c>
      <c r="F213" s="159" t="s">
        <v>73</v>
      </c>
      <c r="G213" s="159" t="s">
        <v>94</v>
      </c>
      <c r="H213" s="159" t="s">
        <v>37</v>
      </c>
      <c r="I213" s="159" t="s">
        <v>13</v>
      </c>
      <c r="J213" s="224" t="s">
        <v>1373</v>
      </c>
      <c r="K213" s="5" t="str">
        <f t="shared" si="7"/>
        <v>07 2 02 00000</v>
      </c>
      <c r="L213" s="252" t="str">
        <f>VLOOKUP(M213,'ЦСР 2017'!$A$5:$B$485,2,0)</f>
        <v>Основное мероприятие «Обеспечение деятельности муниципальных учреждений  культурно-досугового типа»</v>
      </c>
      <c r="M213" s="5" t="s">
        <v>546</v>
      </c>
      <c r="N213" s="252" t="b">
        <f t="shared" si="8"/>
        <v>1</v>
      </c>
      <c r="O213" s="7"/>
    </row>
    <row r="214" spans="1:15" s="49" customFormat="1" ht="36" customHeight="1">
      <c r="A214" s="275" t="s">
        <v>73</v>
      </c>
      <c r="B214" s="275" t="s">
        <v>94</v>
      </c>
      <c r="C214" s="275" t="s">
        <v>37</v>
      </c>
      <c r="D214" s="30" t="s">
        <v>22</v>
      </c>
      <c r="E214" s="280" t="s">
        <v>34</v>
      </c>
      <c r="F214" s="275" t="s">
        <v>73</v>
      </c>
      <c r="G214" s="275" t="s">
        <v>94</v>
      </c>
      <c r="H214" s="275" t="s">
        <v>37</v>
      </c>
      <c r="I214" s="30" t="s">
        <v>22</v>
      </c>
      <c r="J214" s="280" t="s">
        <v>34</v>
      </c>
      <c r="K214" s="5" t="str">
        <f t="shared" si="7"/>
        <v>07 2 02 11010</v>
      </c>
      <c r="L214" s="252" t="str">
        <f>VLOOKUP(M214,'ЦСР 2017'!$A$5:$B$485,2,0)</f>
        <v>Расходы на обеспечение деятельности (оказание услуг) муниципальных учреждений</v>
      </c>
      <c r="M214" s="5" t="s">
        <v>550</v>
      </c>
      <c r="N214" s="252" t="b">
        <f t="shared" si="8"/>
        <v>1</v>
      </c>
      <c r="O214" s="7"/>
    </row>
    <row r="215" spans="1:15" s="49" customFormat="1" ht="39">
      <c r="A215" s="159" t="s">
        <v>73</v>
      </c>
      <c r="B215" s="159" t="s">
        <v>94</v>
      </c>
      <c r="C215" s="159" t="s">
        <v>48</v>
      </c>
      <c r="D215" s="159" t="s">
        <v>13</v>
      </c>
      <c r="E215" s="224" t="s">
        <v>1374</v>
      </c>
      <c r="F215" s="159" t="s">
        <v>73</v>
      </c>
      <c r="G215" s="159" t="s">
        <v>94</v>
      </c>
      <c r="H215" s="159" t="s">
        <v>48</v>
      </c>
      <c r="I215" s="159" t="s">
        <v>13</v>
      </c>
      <c r="J215" s="224" t="s">
        <v>1374</v>
      </c>
      <c r="K215" s="5" t="str">
        <f t="shared" si="7"/>
        <v>07 2 03 00000</v>
      </c>
      <c r="L215" s="252" t="str">
        <f>VLOOKUP(M215,'ЦСР 2017'!$A$5:$B$485,2,0)</f>
        <v>Основное мероприятие «Обеспечение деятельности муниципальных учреждений, осуществляющих музейное дело»</v>
      </c>
      <c r="M215" s="5" t="s">
        <v>551</v>
      </c>
      <c r="N215" s="252" t="b">
        <f t="shared" si="8"/>
        <v>1</v>
      </c>
      <c r="O215" s="7"/>
    </row>
    <row r="216" spans="1:15" s="49" customFormat="1" ht="18" customHeight="1">
      <c r="A216" s="275" t="s">
        <v>73</v>
      </c>
      <c r="B216" s="275" t="s">
        <v>94</v>
      </c>
      <c r="C216" s="275" t="s">
        <v>48</v>
      </c>
      <c r="D216" s="30" t="s">
        <v>22</v>
      </c>
      <c r="E216" s="280" t="s">
        <v>34</v>
      </c>
      <c r="F216" s="275" t="s">
        <v>73</v>
      </c>
      <c r="G216" s="275" t="s">
        <v>94</v>
      </c>
      <c r="H216" s="275" t="s">
        <v>48</v>
      </c>
      <c r="I216" s="30" t="s">
        <v>22</v>
      </c>
      <c r="J216" s="280" t="s">
        <v>34</v>
      </c>
      <c r="K216" s="5" t="str">
        <f t="shared" si="7"/>
        <v>07 2 03 11010</v>
      </c>
      <c r="L216" s="252" t="str">
        <f>VLOOKUP(M216,'ЦСР 2017'!$A$5:$B$485,2,0)</f>
        <v>Расходы на обеспечение деятельности (оказание услуг) муниципальных учреждений</v>
      </c>
      <c r="M216" s="5" t="s">
        <v>555</v>
      </c>
      <c r="N216" s="252" t="b">
        <f t="shared" si="8"/>
        <v>1</v>
      </c>
      <c r="O216" s="7"/>
    </row>
    <row r="217" spans="1:15" s="49" customFormat="1" ht="39">
      <c r="A217" s="159" t="s">
        <v>73</v>
      </c>
      <c r="B217" s="159" t="s">
        <v>94</v>
      </c>
      <c r="C217" s="159" t="s">
        <v>53</v>
      </c>
      <c r="D217" s="159" t="s">
        <v>13</v>
      </c>
      <c r="E217" s="224" t="s">
        <v>1375</v>
      </c>
      <c r="F217" s="159" t="s">
        <v>73</v>
      </c>
      <c r="G217" s="159" t="s">
        <v>94</v>
      </c>
      <c r="H217" s="159" t="s">
        <v>53</v>
      </c>
      <c r="I217" s="159" t="s">
        <v>13</v>
      </c>
      <c r="J217" s="224" t="s">
        <v>1375</v>
      </c>
      <c r="K217" s="5" t="str">
        <f t="shared" si="7"/>
        <v>07 2 04 00000</v>
      </c>
      <c r="L217" s="252" t="str">
        <f>VLOOKUP(M217,'ЦСР 2017'!$A$5:$B$485,2,0)</f>
        <v>Основное мероприятие «Обеспечение деятельности муниципальных учреждений, осуществляющих библиотечное обслуживание»</v>
      </c>
      <c r="M217" s="5" t="s">
        <v>556</v>
      </c>
      <c r="N217" s="252" t="b">
        <f t="shared" si="8"/>
        <v>1</v>
      </c>
      <c r="O217" s="7"/>
    </row>
    <row r="218" spans="1:15" s="49" customFormat="1" ht="18" customHeight="1">
      <c r="A218" s="275" t="s">
        <v>73</v>
      </c>
      <c r="B218" s="275" t="s">
        <v>94</v>
      </c>
      <c r="C218" s="275" t="s">
        <v>53</v>
      </c>
      <c r="D218" s="30" t="s">
        <v>22</v>
      </c>
      <c r="E218" s="280" t="s">
        <v>34</v>
      </c>
      <c r="F218" s="275" t="s">
        <v>73</v>
      </c>
      <c r="G218" s="275" t="s">
        <v>94</v>
      </c>
      <c r="H218" s="275" t="s">
        <v>53</v>
      </c>
      <c r="I218" s="30" t="s">
        <v>22</v>
      </c>
      <c r="J218" s="280" t="s">
        <v>34</v>
      </c>
      <c r="K218" s="5" t="str">
        <f t="shared" si="7"/>
        <v>07 2 04 11010</v>
      </c>
      <c r="L218" s="252" t="str">
        <f>VLOOKUP(M218,'ЦСР 2017'!$A$5:$B$485,2,0)</f>
        <v>Расходы на обеспечение деятельности (оказание услуг) муниципальных учреждений</v>
      </c>
      <c r="M218" s="5" t="s">
        <v>560</v>
      </c>
      <c r="N218" s="252" t="b">
        <f t="shared" si="8"/>
        <v>1</v>
      </c>
      <c r="O218" s="7"/>
    </row>
    <row r="219" spans="1:15" s="49" customFormat="1" ht="37.5">
      <c r="A219" s="275" t="s">
        <v>73</v>
      </c>
      <c r="B219" s="275" t="s">
        <v>94</v>
      </c>
      <c r="C219" s="275" t="s">
        <v>53</v>
      </c>
      <c r="D219" s="30" t="s">
        <v>1575</v>
      </c>
      <c r="E219" s="280" t="s">
        <v>1376</v>
      </c>
      <c r="F219" s="73"/>
      <c r="G219" s="73"/>
      <c r="H219" s="73"/>
      <c r="I219" s="301"/>
      <c r="J219" s="29" t="s">
        <v>1837</v>
      </c>
      <c r="K219" s="5" t="str">
        <f t="shared" si="7"/>
        <v xml:space="preserve">   </v>
      </c>
      <c r="L219" s="252" t="e">
        <f>VLOOKUP(M219,'ЦСР 2017'!$A$5:$B$485,2,0)</f>
        <v>#N/A</v>
      </c>
      <c r="M219" s="5" t="s">
        <v>1883</v>
      </c>
      <c r="N219" s="252" t="e">
        <f t="shared" si="8"/>
        <v>#N/A</v>
      </c>
      <c r="O219" s="7"/>
    </row>
    <row r="220" spans="1:15" s="49" customFormat="1" ht="37.5">
      <c r="A220" s="275" t="s">
        <v>73</v>
      </c>
      <c r="B220" s="275" t="s">
        <v>94</v>
      </c>
      <c r="C220" s="275" t="s">
        <v>53</v>
      </c>
      <c r="D220" s="30" t="s">
        <v>1576</v>
      </c>
      <c r="E220" s="280" t="s">
        <v>1378</v>
      </c>
      <c r="F220" s="73"/>
      <c r="G220" s="73"/>
      <c r="H220" s="73"/>
      <c r="I220" s="301"/>
      <c r="J220" s="29" t="s">
        <v>1837</v>
      </c>
      <c r="K220" s="5" t="str">
        <f t="shared" si="7"/>
        <v xml:space="preserve">   </v>
      </c>
      <c r="L220" s="252" t="e">
        <f>VLOOKUP(M220,'ЦСР 2017'!$A$5:$B$485,2,0)</f>
        <v>#N/A</v>
      </c>
      <c r="M220" s="5" t="s">
        <v>1883</v>
      </c>
      <c r="N220" s="252" t="e">
        <f t="shared" si="8"/>
        <v>#N/A</v>
      </c>
      <c r="O220" s="7"/>
    </row>
    <row r="221" spans="1:15" s="49" customFormat="1" ht="37.5">
      <c r="A221" s="275" t="s">
        <v>73</v>
      </c>
      <c r="B221" s="275" t="s">
        <v>94</v>
      </c>
      <c r="C221" s="275" t="s">
        <v>53</v>
      </c>
      <c r="D221" s="30" t="s">
        <v>22</v>
      </c>
      <c r="E221" s="280" t="s">
        <v>34</v>
      </c>
      <c r="F221" s="275" t="s">
        <v>73</v>
      </c>
      <c r="G221" s="275" t="s">
        <v>94</v>
      </c>
      <c r="H221" s="275" t="s">
        <v>53</v>
      </c>
      <c r="I221" s="30" t="s">
        <v>1862</v>
      </c>
      <c r="J221" s="280" t="s">
        <v>1694</v>
      </c>
      <c r="K221" s="5" t="str">
        <f t="shared" si="7"/>
        <v>07 2 04 L5194</v>
      </c>
      <c r="L221" s="252" t="str">
        <f>VLOOKUP(M221,'ЦСР 2017'!$A$5:$B$485,2,0)</f>
        <v>Расходы на комплектование книжных фондов библиотек муниципальных образований за счет средств местного бюджета</v>
      </c>
      <c r="M221" s="5" t="s">
        <v>1695</v>
      </c>
      <c r="N221" s="252" t="b">
        <f t="shared" si="8"/>
        <v>1</v>
      </c>
      <c r="O221" s="7"/>
    </row>
    <row r="222" spans="1:15" s="49" customFormat="1" ht="60.6" customHeight="1">
      <c r="A222" s="159" t="s">
        <v>73</v>
      </c>
      <c r="B222" s="159" t="s">
        <v>94</v>
      </c>
      <c r="C222" s="159" t="s">
        <v>62</v>
      </c>
      <c r="D222" s="159" t="s">
        <v>13</v>
      </c>
      <c r="E222" s="224" t="s">
        <v>1380</v>
      </c>
      <c r="F222" s="159" t="s">
        <v>73</v>
      </c>
      <c r="G222" s="159" t="s">
        <v>94</v>
      </c>
      <c r="H222" s="159" t="s">
        <v>62</v>
      </c>
      <c r="I222" s="159" t="s">
        <v>13</v>
      </c>
      <c r="J222" s="224" t="s">
        <v>1380</v>
      </c>
      <c r="K222" s="5" t="str">
        <f t="shared" si="7"/>
        <v>07 2 05 00000</v>
      </c>
      <c r="L222" s="252" t="str">
        <f>VLOOKUP(M222,'ЦСР 2017'!$A$5:$B$485,2,0)</f>
        <v>Основное мероприятие «Обеспечение деятельности муниципальных учреждений, осуществляющих театрально-концертную деятельность»</v>
      </c>
      <c r="M222" s="5" t="s">
        <v>561</v>
      </c>
      <c r="N222" s="252" t="b">
        <f t="shared" si="8"/>
        <v>1</v>
      </c>
      <c r="O222" s="7"/>
    </row>
    <row r="223" spans="1:15" s="49" customFormat="1" ht="36" customHeight="1">
      <c r="A223" s="275" t="s">
        <v>73</v>
      </c>
      <c r="B223" s="275" t="s">
        <v>94</v>
      </c>
      <c r="C223" s="275" t="s">
        <v>62</v>
      </c>
      <c r="D223" s="30" t="s">
        <v>22</v>
      </c>
      <c r="E223" s="280" t="s">
        <v>34</v>
      </c>
      <c r="F223" s="275" t="s">
        <v>73</v>
      </c>
      <c r="G223" s="275" t="s">
        <v>94</v>
      </c>
      <c r="H223" s="275" t="s">
        <v>62</v>
      </c>
      <c r="I223" s="30" t="s">
        <v>22</v>
      </c>
      <c r="J223" s="280" t="s">
        <v>34</v>
      </c>
      <c r="K223" s="5" t="str">
        <f t="shared" si="7"/>
        <v>07 2 05 11010</v>
      </c>
      <c r="L223" s="252" t="str">
        <f>VLOOKUP(M223,'ЦСР 2017'!$A$5:$B$485,2,0)</f>
        <v>Расходы на обеспечение деятельности (оказание услуг) муниципальных учреждений</v>
      </c>
      <c r="M223" s="5" t="s">
        <v>565</v>
      </c>
      <c r="N223" s="252" t="b">
        <f t="shared" si="8"/>
        <v>1</v>
      </c>
      <c r="O223" s="7"/>
    </row>
    <row r="224" spans="1:15" s="49" customFormat="1" ht="58.5">
      <c r="A224" s="159" t="s">
        <v>73</v>
      </c>
      <c r="B224" s="159" t="s">
        <v>94</v>
      </c>
      <c r="C224" s="159" t="s">
        <v>68</v>
      </c>
      <c r="D224" s="159" t="s">
        <v>13</v>
      </c>
      <c r="E224" s="224" t="s">
        <v>1381</v>
      </c>
      <c r="F224" s="159" t="s">
        <v>73</v>
      </c>
      <c r="G224" s="159" t="s">
        <v>94</v>
      </c>
      <c r="H224" s="159" t="s">
        <v>68</v>
      </c>
      <c r="I224" s="159" t="s">
        <v>13</v>
      </c>
      <c r="J224" s="224" t="s">
        <v>1381</v>
      </c>
      <c r="K224" s="5" t="str">
        <f t="shared" si="7"/>
        <v>07 2 06 00000</v>
      </c>
      <c r="L224" s="252" t="str">
        <f>VLOOKUP(M224,'ЦСР 2017'!$A$5:$B$485,2,0)</f>
        <v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v>
      </c>
      <c r="M224" s="5" t="s">
        <v>566</v>
      </c>
      <c r="N224" s="252" t="b">
        <f t="shared" si="8"/>
        <v>1</v>
      </c>
      <c r="O224" s="7"/>
    </row>
    <row r="225" spans="1:15" s="49" customFormat="1" ht="36" customHeight="1">
      <c r="A225" s="275" t="s">
        <v>73</v>
      </c>
      <c r="B225" s="275" t="s">
        <v>94</v>
      </c>
      <c r="C225" s="275" t="s">
        <v>68</v>
      </c>
      <c r="D225" s="275" t="s">
        <v>570</v>
      </c>
      <c r="E225" s="280" t="s">
        <v>569</v>
      </c>
      <c r="F225" s="275" t="s">
        <v>73</v>
      </c>
      <c r="G225" s="275" t="s">
        <v>94</v>
      </c>
      <c r="H225" s="275" t="s">
        <v>68</v>
      </c>
      <c r="I225" s="275" t="s">
        <v>570</v>
      </c>
      <c r="J225" s="280" t="s">
        <v>569</v>
      </c>
      <c r="K225" s="5" t="str">
        <f t="shared" si="7"/>
        <v>07 2 06 20400</v>
      </c>
      <c r="L225" s="252" t="str">
        <f>VLOOKUP(M225,'ЦСР 2017'!$A$5:$B$485,2,0)</f>
        <v>Расходы на реализацию мероприятий, направленных на сохранение историко-культурного наследия города Ставрополя</v>
      </c>
      <c r="M225" s="5" t="s">
        <v>571</v>
      </c>
      <c r="N225" s="252" t="b">
        <f t="shared" si="8"/>
        <v>1</v>
      </c>
      <c r="O225" s="7"/>
    </row>
    <row r="226" spans="1:15" s="49" customFormat="1" ht="117">
      <c r="A226" s="159" t="s">
        <v>73</v>
      </c>
      <c r="B226" s="159" t="s">
        <v>94</v>
      </c>
      <c r="C226" s="159" t="s">
        <v>93</v>
      </c>
      <c r="D226" s="159" t="s">
        <v>13</v>
      </c>
      <c r="E226" s="224" t="s">
        <v>1383</v>
      </c>
      <c r="F226" s="159" t="s">
        <v>73</v>
      </c>
      <c r="G226" s="159" t="s">
        <v>94</v>
      </c>
      <c r="H226" s="159" t="s">
        <v>93</v>
      </c>
      <c r="I226" s="159" t="s">
        <v>13</v>
      </c>
      <c r="J226" s="224" t="s">
        <v>1696</v>
      </c>
      <c r="K226" s="5" t="str">
        <f t="shared" si="7"/>
        <v>07 2 08 00000</v>
      </c>
      <c r="L226" s="252" t="str">
        <f>VLOOKUP(M226,'ЦСР 2017'!$A$5:$B$485,2,0)</f>
        <v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v>
      </c>
      <c r="M226" s="5" t="s">
        <v>577</v>
      </c>
      <c r="N226" s="252" t="b">
        <f t="shared" si="8"/>
        <v>1</v>
      </c>
      <c r="O226" s="7"/>
    </row>
    <row r="227" spans="1:15" s="49" customFormat="1" ht="90" customHeight="1">
      <c r="A227" s="275" t="s">
        <v>73</v>
      </c>
      <c r="B227" s="275" t="s">
        <v>94</v>
      </c>
      <c r="C227" s="275" t="s">
        <v>93</v>
      </c>
      <c r="D227" s="275" t="s">
        <v>578</v>
      </c>
      <c r="E227" s="280" t="s">
        <v>1384</v>
      </c>
      <c r="F227" s="275" t="s">
        <v>73</v>
      </c>
      <c r="G227" s="275" t="s">
        <v>94</v>
      </c>
      <c r="H227" s="275" t="s">
        <v>93</v>
      </c>
      <c r="I227" s="275" t="s">
        <v>578</v>
      </c>
      <c r="J227" s="280" t="s">
        <v>1697</v>
      </c>
      <c r="K227" s="5" t="str">
        <f t="shared" si="7"/>
        <v>07 2 08 21230</v>
      </c>
      <c r="L227" s="252" t="str">
        <f>VLOOKUP(M227,'ЦСР 2017'!$A$5:$B$485,2,0)</f>
        <v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v>
      </c>
      <c r="M227" s="5" t="s">
        <v>579</v>
      </c>
      <c r="N227" s="252" t="b">
        <f t="shared" si="8"/>
        <v>1</v>
      </c>
      <c r="O227" s="7"/>
    </row>
    <row r="228" spans="1:15" s="49" customFormat="1" ht="39">
      <c r="A228" s="159" t="s">
        <v>73</v>
      </c>
      <c r="B228" s="159" t="s">
        <v>94</v>
      </c>
      <c r="C228" s="159" t="s">
        <v>580</v>
      </c>
      <c r="D228" s="159" t="s">
        <v>13</v>
      </c>
      <c r="E228" s="224" t="s">
        <v>1385</v>
      </c>
      <c r="F228" s="159" t="s">
        <v>73</v>
      </c>
      <c r="G228" s="159" t="s">
        <v>94</v>
      </c>
      <c r="H228" s="159" t="s">
        <v>580</v>
      </c>
      <c r="I228" s="159" t="s">
        <v>13</v>
      </c>
      <c r="J228" s="224" t="s">
        <v>1698</v>
      </c>
      <c r="K228" s="5" t="str">
        <f t="shared" si="7"/>
        <v>07 2 09 00000</v>
      </c>
      <c r="L228" s="252" t="str">
        <f>VLOOKUP(M228,'ЦСР 2017'!$A$5:$B$485,2,0)</f>
        <v>Основное мероприятие «Модернизация материально-технической базы муниципальных учреждений отрасли «Культура» города Ставрополя»</v>
      </c>
      <c r="M228" s="5" t="s">
        <v>581</v>
      </c>
      <c r="N228" s="252" t="b">
        <f t="shared" si="8"/>
        <v>1</v>
      </c>
      <c r="O228" s="7"/>
    </row>
    <row r="229" spans="1:15" s="49" customFormat="1" ht="36" customHeight="1">
      <c r="A229" s="275" t="s">
        <v>73</v>
      </c>
      <c r="B229" s="275" t="s">
        <v>94</v>
      </c>
      <c r="C229" s="275" t="s">
        <v>580</v>
      </c>
      <c r="D229" s="275" t="s">
        <v>1577</v>
      </c>
      <c r="E229" s="280" t="s">
        <v>1386</v>
      </c>
      <c r="F229" s="275" t="s">
        <v>73</v>
      </c>
      <c r="G229" s="275" t="s">
        <v>94</v>
      </c>
      <c r="H229" s="275" t="s">
        <v>580</v>
      </c>
      <c r="I229" s="275" t="s">
        <v>1577</v>
      </c>
      <c r="J229" s="280" t="s">
        <v>1699</v>
      </c>
      <c r="K229" s="5" t="str">
        <f t="shared" si="7"/>
        <v>07 2 09 21280</v>
      </c>
      <c r="L229" s="252" t="str">
        <f>VLOOKUP(M229,'ЦСР 2017'!$A$5:$B$485,2,0)</f>
        <v>Расходы на модернизацию материально-технической базы муниципальных учреждений отрасли «Культура» города Ставрополя</v>
      </c>
      <c r="M229" s="5" t="s">
        <v>1387</v>
      </c>
      <c r="N229" s="252" t="b">
        <f t="shared" si="8"/>
        <v>1</v>
      </c>
      <c r="O229" s="7"/>
    </row>
    <row r="230" spans="1:15" s="49" customFormat="1" ht="97.5">
      <c r="A230" s="159" t="s">
        <v>73</v>
      </c>
      <c r="B230" s="159" t="s">
        <v>94</v>
      </c>
      <c r="C230" s="159" t="s">
        <v>652</v>
      </c>
      <c r="D230" s="159" t="s">
        <v>13</v>
      </c>
      <c r="E230" s="224" t="s">
        <v>1388</v>
      </c>
      <c r="F230" s="303"/>
      <c r="G230" s="303"/>
      <c r="H230" s="303"/>
      <c r="I230" s="303"/>
      <c r="J230" s="224"/>
      <c r="K230" s="5" t="str">
        <f t="shared" si="7"/>
        <v xml:space="preserve">   </v>
      </c>
      <c r="L230" s="252" t="e">
        <f>VLOOKUP(M230,'ЦСР 2017'!$A$5:$B$485,2,0)</f>
        <v>#N/A</v>
      </c>
      <c r="M230" s="5" t="s">
        <v>1883</v>
      </c>
      <c r="N230" s="252" t="e">
        <f t="shared" si="8"/>
        <v>#N/A</v>
      </c>
      <c r="O230" s="7"/>
    </row>
    <row r="231" spans="1:15" s="49" customFormat="1" ht="72" customHeight="1">
      <c r="A231" s="275" t="s">
        <v>73</v>
      </c>
      <c r="B231" s="275" t="s">
        <v>94</v>
      </c>
      <c r="C231" s="275" t="s">
        <v>652</v>
      </c>
      <c r="D231" s="275" t="s">
        <v>1578</v>
      </c>
      <c r="E231" s="190" t="s">
        <v>1390</v>
      </c>
      <c r="F231" s="73"/>
      <c r="G231" s="73"/>
      <c r="H231" s="73"/>
      <c r="I231" s="73"/>
      <c r="J231" s="29" t="s">
        <v>1837</v>
      </c>
      <c r="K231" s="5" t="str">
        <f t="shared" si="7"/>
        <v xml:space="preserve">   </v>
      </c>
      <c r="L231" s="252" t="e">
        <f>VLOOKUP(M231,'ЦСР 2017'!$A$5:$B$485,2,0)</f>
        <v>#N/A</v>
      </c>
      <c r="M231" s="5" t="s">
        <v>1883</v>
      </c>
      <c r="N231" s="252" t="e">
        <f t="shared" si="8"/>
        <v>#N/A</v>
      </c>
      <c r="O231" s="7"/>
    </row>
    <row r="232" spans="1:15" s="49" customFormat="1" ht="36" customHeight="1">
      <c r="A232" s="275" t="s">
        <v>73</v>
      </c>
      <c r="B232" s="275" t="s">
        <v>94</v>
      </c>
      <c r="C232" s="275" t="s">
        <v>652</v>
      </c>
      <c r="D232" s="275" t="s">
        <v>1579</v>
      </c>
      <c r="E232" s="190" t="s">
        <v>1392</v>
      </c>
      <c r="F232" s="73"/>
      <c r="G232" s="73"/>
      <c r="H232" s="73"/>
      <c r="I232" s="73"/>
      <c r="J232" s="29" t="s">
        <v>1837</v>
      </c>
      <c r="K232" s="5" t="str">
        <f t="shared" si="7"/>
        <v xml:space="preserve">   </v>
      </c>
      <c r="L232" s="252" t="e">
        <f>VLOOKUP(M232,'ЦСР 2017'!$A$5:$B$485,2,0)</f>
        <v>#N/A</v>
      </c>
      <c r="M232" s="5" t="s">
        <v>1883</v>
      </c>
      <c r="N232" s="252" t="e">
        <f t="shared" si="8"/>
        <v>#N/A</v>
      </c>
      <c r="O232" s="7"/>
    </row>
    <row r="233" spans="1:15" s="49" customFormat="1" ht="58.5">
      <c r="A233" s="159" t="s">
        <v>73</v>
      </c>
      <c r="B233" s="159" t="s">
        <v>94</v>
      </c>
      <c r="C233" s="159" t="s">
        <v>674</v>
      </c>
      <c r="D233" s="159" t="s">
        <v>13</v>
      </c>
      <c r="E233" s="224" t="s">
        <v>1580</v>
      </c>
      <c r="F233" s="159" t="s">
        <v>73</v>
      </c>
      <c r="G233" s="159" t="s">
        <v>94</v>
      </c>
      <c r="H233" s="159" t="s">
        <v>674</v>
      </c>
      <c r="I233" s="159" t="s">
        <v>13</v>
      </c>
      <c r="J233" s="224" t="s">
        <v>1580</v>
      </c>
      <c r="K233" s="5" t="str">
        <f t="shared" si="7"/>
        <v>07 2 11 00000</v>
      </c>
      <c r="L233" s="252" t="str">
        <f>VLOOKUP(M233,'ЦСР 2017'!$A$5:$B$485,2,0)</f>
        <v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v>
      </c>
      <c r="M233" s="5" t="s">
        <v>1700</v>
      </c>
      <c r="N233" s="252" t="b">
        <f t="shared" si="8"/>
        <v>1</v>
      </c>
      <c r="O233" s="7"/>
    </row>
    <row r="234" spans="1:15" s="49" customFormat="1" ht="54" customHeight="1">
      <c r="A234" s="275" t="s">
        <v>73</v>
      </c>
      <c r="B234" s="275" t="s">
        <v>94</v>
      </c>
      <c r="C234" s="275" t="s">
        <v>674</v>
      </c>
      <c r="D234" s="275" t="s">
        <v>1581</v>
      </c>
      <c r="E234" s="190" t="s">
        <v>1394</v>
      </c>
      <c r="F234" s="275" t="s">
        <v>73</v>
      </c>
      <c r="G234" s="275" t="s">
        <v>94</v>
      </c>
      <c r="H234" s="275" t="s">
        <v>674</v>
      </c>
      <c r="I234" s="275" t="s">
        <v>1581</v>
      </c>
      <c r="J234" s="190" t="s">
        <v>1394</v>
      </c>
      <c r="K234" s="5" t="str">
        <f t="shared" si="7"/>
        <v>07 2 11 60160</v>
      </c>
      <c r="L234" s="252" t="str">
        <f>VLOOKUP(M234,'ЦСР 2017'!$A$5:$B$485,2,0)</f>
        <v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v>
      </c>
      <c r="M234" s="5" t="s">
        <v>1395</v>
      </c>
      <c r="N234" s="252" t="b">
        <f t="shared" si="8"/>
        <v>1</v>
      </c>
      <c r="O234" s="7"/>
    </row>
    <row r="235" spans="1:15" s="49" customFormat="1" ht="58.5">
      <c r="A235" s="159"/>
      <c r="B235" s="159"/>
      <c r="C235" s="159"/>
      <c r="D235" s="159"/>
      <c r="E235" s="224"/>
      <c r="F235" s="159" t="s">
        <v>73</v>
      </c>
      <c r="G235" s="159" t="s">
        <v>94</v>
      </c>
      <c r="H235" s="159" t="s">
        <v>703</v>
      </c>
      <c r="I235" s="159" t="s">
        <v>13</v>
      </c>
      <c r="J235" s="224" t="s">
        <v>1701</v>
      </c>
      <c r="K235" s="5" t="str">
        <f t="shared" si="7"/>
        <v>07 2 12 00000</v>
      </c>
      <c r="L235" s="252" t="str">
        <f>VLOOKUP(M235,'ЦСР 2017'!$A$5:$B$485,2,0)</f>
        <v>Основное мероприятие «Проведение работ по капитальному ремонту зданий и сооружений в муниципальных бюджетных (автономных) учреждениях отрасли «Культура» города Ставрополя»</v>
      </c>
      <c r="M235" s="5" t="s">
        <v>1702</v>
      </c>
      <c r="N235" s="252" t="b">
        <f t="shared" si="8"/>
        <v>1</v>
      </c>
      <c r="O235" s="7"/>
    </row>
    <row r="236" spans="1:15" s="49" customFormat="1" ht="54" customHeight="1">
      <c r="A236" s="275"/>
      <c r="B236" s="275"/>
      <c r="C236" s="275"/>
      <c r="D236" s="275"/>
      <c r="E236" s="29" t="s">
        <v>1554</v>
      </c>
      <c r="F236" s="275" t="s">
        <v>73</v>
      </c>
      <c r="G236" s="275" t="s">
        <v>94</v>
      </c>
      <c r="H236" s="275" t="s">
        <v>703</v>
      </c>
      <c r="I236" s="275" t="s">
        <v>1863</v>
      </c>
      <c r="J236" s="190" t="s">
        <v>1703</v>
      </c>
      <c r="K236" s="5" t="str">
        <f t="shared" si="7"/>
        <v>07 2 12 21260</v>
      </c>
      <c r="L236" s="252" t="str">
        <f>VLOOKUP(M236,'ЦСР 2017'!$A$5:$B$485,2,0)</f>
        <v>Расходы на проведение ремонтных работ внутренних помещений здания муниципального автономного учреждения дополнительного образования «Детская школа искусств № 5» города Ставрополя по адресу: город Ставрополь, улица Доваторцев, 44/1 (в том числе изготовление проектно-сметной документации, технический надзор)</v>
      </c>
      <c r="M236" s="5" t="s">
        <v>1704</v>
      </c>
      <c r="N236" s="252" t="b">
        <f t="shared" si="8"/>
        <v>1</v>
      </c>
      <c r="O236" s="7"/>
    </row>
    <row r="237" spans="1:15" s="49" customFormat="1" ht="54" customHeight="1">
      <c r="A237" s="275"/>
      <c r="B237" s="275"/>
      <c r="C237" s="275"/>
      <c r="D237" s="275"/>
      <c r="E237" s="29" t="s">
        <v>1554</v>
      </c>
      <c r="F237" s="275" t="s">
        <v>73</v>
      </c>
      <c r="G237" s="275" t="s">
        <v>94</v>
      </c>
      <c r="H237" s="275" t="s">
        <v>703</v>
      </c>
      <c r="I237" s="275" t="s">
        <v>1578</v>
      </c>
      <c r="J237" s="190" t="s">
        <v>1705</v>
      </c>
      <c r="K237" s="5" t="str">
        <f t="shared" si="7"/>
        <v>07 2 12 S6660</v>
      </c>
      <c r="L237" s="252" t="str">
        <f>VLOOKUP(M237,'ЦСР 2017'!$A$5:$B$485,2,0)</f>
        <v>Проведение капитального ремонта зданий и сооружений муниципальных учреждений культуры за счет средств местного бюджета</v>
      </c>
      <c r="M237" s="5" t="s">
        <v>1706</v>
      </c>
      <c r="N237" s="252" t="b">
        <f t="shared" si="8"/>
        <v>1</v>
      </c>
      <c r="O237" s="7"/>
    </row>
    <row r="238" spans="1:15" s="49" customFormat="1" ht="39">
      <c r="A238" s="159" t="s">
        <v>73</v>
      </c>
      <c r="B238" s="159" t="s">
        <v>94</v>
      </c>
      <c r="C238" s="159" t="s">
        <v>751</v>
      </c>
      <c r="D238" s="159" t="s">
        <v>13</v>
      </c>
      <c r="E238" s="224" t="s">
        <v>1396</v>
      </c>
      <c r="F238" s="159" t="s">
        <v>73</v>
      </c>
      <c r="G238" s="159" t="s">
        <v>94</v>
      </c>
      <c r="H238" s="159" t="s">
        <v>751</v>
      </c>
      <c r="I238" s="159" t="s">
        <v>13</v>
      </c>
      <c r="J238" s="224" t="s">
        <v>1707</v>
      </c>
      <c r="K238" s="5" t="str">
        <f t="shared" si="7"/>
        <v>07 2 13 00000</v>
      </c>
      <c r="L238" s="252" t="str">
        <f>VLOOKUP(M238,'ЦСР 2017'!$A$5:$B$485,2,0)</f>
        <v>Основное мероприятие «Создание сценическо-концертной площадки с подземной автостоянкой в 52 квартале города Ставрополя»</v>
      </c>
      <c r="M238" s="5" t="s">
        <v>1397</v>
      </c>
      <c r="N238" s="252" t="b">
        <f t="shared" si="8"/>
        <v>1</v>
      </c>
      <c r="O238" s="7"/>
    </row>
    <row r="239" spans="1:15" s="49" customFormat="1" ht="36" customHeight="1">
      <c r="A239" s="275" t="s">
        <v>73</v>
      </c>
      <c r="B239" s="275" t="s">
        <v>94</v>
      </c>
      <c r="C239" s="275" t="s">
        <v>751</v>
      </c>
      <c r="D239" s="275" t="s">
        <v>101</v>
      </c>
      <c r="E239" s="190" t="s">
        <v>100</v>
      </c>
      <c r="F239" s="275" t="s">
        <v>73</v>
      </c>
      <c r="G239" s="275" t="s">
        <v>94</v>
      </c>
      <c r="H239" s="275" t="s">
        <v>751</v>
      </c>
      <c r="I239" s="275" t="s">
        <v>1864</v>
      </c>
      <c r="J239" s="190" t="s">
        <v>1708</v>
      </c>
      <c r="K239" s="5" t="str">
        <f t="shared" si="7"/>
        <v>07 2 13 40020</v>
      </c>
      <c r="L239" s="252" t="str">
        <f>VLOOKUP(M239,'ЦСР 2017'!$A$5:$B$485,2,0)</f>
        <v>Расходы на строительство сценическо-концертной площадки с подземной автостоянкой в 52 квартале города Ставрополя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v>
      </c>
      <c r="M239" s="5" t="s">
        <v>1709</v>
      </c>
      <c r="N239" s="252" t="b">
        <f t="shared" si="8"/>
        <v>1</v>
      </c>
      <c r="O239" s="7"/>
    </row>
    <row r="240" spans="1:15" s="49" customFormat="1" ht="58.5">
      <c r="A240" s="159" t="s">
        <v>73</v>
      </c>
      <c r="B240" s="159" t="s">
        <v>94</v>
      </c>
      <c r="C240" s="159" t="s">
        <v>73</v>
      </c>
      <c r="D240" s="159" t="s">
        <v>13</v>
      </c>
      <c r="E240" s="224" t="s">
        <v>1382</v>
      </c>
      <c r="F240" s="159" t="s">
        <v>73</v>
      </c>
      <c r="G240" s="159" t="s">
        <v>94</v>
      </c>
      <c r="H240" s="159" t="s">
        <v>776</v>
      </c>
      <c r="I240" s="159" t="s">
        <v>13</v>
      </c>
      <c r="J240" s="224" t="s">
        <v>1710</v>
      </c>
      <c r="K240" s="5" t="str">
        <f>CONCATENATE(F240," ",G240," ",H240," ",I240)</f>
        <v>07 2 14 00000</v>
      </c>
      <c r="L240" s="252" t="str">
        <f>VLOOKUP(M240,'ЦСР 2017'!$A$5:$B$485,2,0)</f>
        <v xml:space="preserve">Основное мероприятие «Строительство памятников на территории города Ставрополя» </v>
      </c>
      <c r="M240" s="5" t="s">
        <v>1711</v>
      </c>
      <c r="N240" s="252" t="b">
        <f t="shared" si="8"/>
        <v>1</v>
      </c>
      <c r="O240" s="7"/>
    </row>
    <row r="241" spans="1:15" s="49" customFormat="1" ht="36" customHeight="1">
      <c r="A241" s="275" t="s">
        <v>73</v>
      </c>
      <c r="B241" s="275" t="s">
        <v>94</v>
      </c>
      <c r="C241" s="275" t="s">
        <v>73</v>
      </c>
      <c r="D241" s="275" t="s">
        <v>101</v>
      </c>
      <c r="E241" s="280" t="s">
        <v>100</v>
      </c>
      <c r="F241" s="275" t="s">
        <v>73</v>
      </c>
      <c r="G241" s="275" t="s">
        <v>94</v>
      </c>
      <c r="H241" s="275" t="s">
        <v>776</v>
      </c>
      <c r="I241" s="275" t="s">
        <v>101</v>
      </c>
      <c r="J241" s="190" t="s">
        <v>100</v>
      </c>
      <c r="K241" s="5" t="str">
        <f>CONCATENATE(F241," ",G241," ",H241," ",I241)</f>
        <v>07 2 14 40010</v>
      </c>
      <c r="L241" s="252" t="str">
        <f>VLOOKUP(M241,'ЦСР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241" s="5" t="s">
        <v>1712</v>
      </c>
      <c r="N241" s="252" t="b">
        <f t="shared" si="8"/>
        <v>1</v>
      </c>
      <c r="O241" s="7"/>
    </row>
    <row r="242" spans="1:15" s="49" customFormat="1" ht="68.45" customHeight="1">
      <c r="A242" s="9" t="s">
        <v>93</v>
      </c>
      <c r="B242" s="9" t="s">
        <v>8</v>
      </c>
      <c r="C242" s="9" t="s">
        <v>12</v>
      </c>
      <c r="D242" s="9" t="s">
        <v>13</v>
      </c>
      <c r="E242" s="136" t="s">
        <v>584</v>
      </c>
      <c r="F242" s="9" t="s">
        <v>93</v>
      </c>
      <c r="G242" s="9" t="s">
        <v>8</v>
      </c>
      <c r="H242" s="9" t="s">
        <v>12</v>
      </c>
      <c r="I242" s="9" t="s">
        <v>13</v>
      </c>
      <c r="J242" s="136" t="s">
        <v>1713</v>
      </c>
      <c r="K242" s="5" t="str">
        <f t="shared" si="7"/>
        <v>08 0 00 00000</v>
      </c>
      <c r="L242" s="252" t="str">
        <f>VLOOKUP(M242,'ЦСР 2017'!$A$5:$B$485,2,0)</f>
        <v>Муниципальная программа «Развитие физической культуры и спорта в городе Ставрополе»</v>
      </c>
      <c r="M242" s="5" t="s">
        <v>585</v>
      </c>
      <c r="N242" s="252" t="b">
        <f t="shared" si="8"/>
        <v>1</v>
      </c>
      <c r="O242" s="7"/>
    </row>
    <row r="243" spans="1:15" s="49" customFormat="1" ht="52.15" customHeight="1">
      <c r="A243" s="25" t="s">
        <v>93</v>
      </c>
      <c r="B243" s="25" t="s">
        <v>15</v>
      </c>
      <c r="C243" s="25" t="s">
        <v>12</v>
      </c>
      <c r="D243" s="25" t="s">
        <v>13</v>
      </c>
      <c r="E243" s="232" t="s">
        <v>587</v>
      </c>
      <c r="F243" s="25" t="s">
        <v>93</v>
      </c>
      <c r="G243" s="25" t="s">
        <v>15</v>
      </c>
      <c r="H243" s="25" t="s">
        <v>12</v>
      </c>
      <c r="I243" s="25" t="s">
        <v>13</v>
      </c>
      <c r="J243" s="232" t="s">
        <v>587</v>
      </c>
      <c r="K243" s="5" t="str">
        <f t="shared" si="7"/>
        <v>08 1 00 00000</v>
      </c>
      <c r="L243" s="252" t="str">
        <f>VLOOKUP(M243,'ЦСР 2017'!$A$5:$B$485,2,0)</f>
        <v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v>
      </c>
      <c r="M243" s="5" t="s">
        <v>588</v>
      </c>
      <c r="N243" s="252" t="b">
        <f t="shared" si="8"/>
        <v>1</v>
      </c>
      <c r="O243" s="7"/>
    </row>
    <row r="244" spans="1:15" s="49" customFormat="1" ht="58.5">
      <c r="A244" s="159" t="s">
        <v>93</v>
      </c>
      <c r="B244" s="159" t="s">
        <v>15</v>
      </c>
      <c r="C244" s="159" t="s">
        <v>7</v>
      </c>
      <c r="D244" s="159" t="s">
        <v>13</v>
      </c>
      <c r="E244" s="224" t="s">
        <v>1399</v>
      </c>
      <c r="F244" s="159" t="s">
        <v>93</v>
      </c>
      <c r="G244" s="159" t="s">
        <v>15</v>
      </c>
      <c r="H244" s="159" t="s">
        <v>7</v>
      </c>
      <c r="I244" s="159" t="s">
        <v>13</v>
      </c>
      <c r="J244" s="224" t="s">
        <v>1399</v>
      </c>
      <c r="K244" s="5" t="str">
        <f t="shared" si="7"/>
        <v>08 1 01 00000</v>
      </c>
      <c r="L244" s="252" t="str">
        <f>VLOOKUP(M244,'ЦСР 2017'!$A$5:$B$485,2,0)</f>
        <v>Основное мероприятие «Обеспечение деятельности муниципальных 
учреждений дополнительного образования детей физкультурно-спортивной направленности города Ставрополя»</v>
      </c>
      <c r="M244" s="5" t="s">
        <v>589</v>
      </c>
      <c r="N244" s="252" t="b">
        <f t="shared" si="8"/>
        <v>1</v>
      </c>
      <c r="O244" s="7"/>
    </row>
    <row r="245" spans="1:15" s="49" customFormat="1" ht="36" customHeight="1">
      <c r="A245" s="275" t="s">
        <v>93</v>
      </c>
      <c r="B245" s="275" t="s">
        <v>15</v>
      </c>
      <c r="C245" s="275" t="s">
        <v>7</v>
      </c>
      <c r="D245" s="30" t="s">
        <v>22</v>
      </c>
      <c r="E245" s="280" t="s">
        <v>34</v>
      </c>
      <c r="F245" s="275" t="s">
        <v>93</v>
      </c>
      <c r="G245" s="275" t="s">
        <v>15</v>
      </c>
      <c r="H245" s="275" t="s">
        <v>7</v>
      </c>
      <c r="I245" s="30" t="s">
        <v>22</v>
      </c>
      <c r="J245" s="280" t="s">
        <v>34</v>
      </c>
      <c r="K245" s="5" t="str">
        <f t="shared" si="7"/>
        <v>08 1 01 11010</v>
      </c>
      <c r="L245" s="252" t="str">
        <f>VLOOKUP(M245,'ЦСР 2017'!$A$5:$B$485,2,0)</f>
        <v>Расходы на обеспечение деятельности (оказание услуг) муниципальных учреждений</v>
      </c>
      <c r="M245" s="5" t="s">
        <v>591</v>
      </c>
      <c r="N245" s="252" t="b">
        <f t="shared" si="8"/>
        <v>1</v>
      </c>
      <c r="O245" s="7"/>
    </row>
    <row r="246" spans="1:15" s="49" customFormat="1" ht="36" customHeight="1">
      <c r="A246" s="275" t="s">
        <v>93</v>
      </c>
      <c r="B246" s="275" t="s">
        <v>15</v>
      </c>
      <c r="C246" s="275" t="s">
        <v>7</v>
      </c>
      <c r="D246" s="30" t="s">
        <v>1536</v>
      </c>
      <c r="E246" s="190" t="s">
        <v>1232</v>
      </c>
      <c r="F246" s="275" t="s">
        <v>93</v>
      </c>
      <c r="G246" s="275" t="s">
        <v>15</v>
      </c>
      <c r="H246" s="275" t="s">
        <v>7</v>
      </c>
      <c r="I246" s="30" t="s">
        <v>1536</v>
      </c>
      <c r="J246" s="190" t="s">
        <v>1610</v>
      </c>
      <c r="K246" s="5" t="str">
        <f t="shared" si="7"/>
        <v>08 1 01 77250</v>
      </c>
      <c r="L246" s="252" t="str">
        <f>VLOOKUP(M246,'ЦСР 2017'!$A$5:$B$485,2,0)</f>
        <v>Расходы на обеспечение выплаты работникам муниципальных учреждений минимального размера оплаты труда</v>
      </c>
      <c r="M246" s="5" t="s">
        <v>1400</v>
      </c>
      <c r="N246" s="252" t="b">
        <f t="shared" si="8"/>
        <v>1</v>
      </c>
      <c r="O246" s="7"/>
    </row>
    <row r="247" spans="1:15" s="49" customFormat="1" ht="39">
      <c r="A247" s="159" t="s">
        <v>93</v>
      </c>
      <c r="B247" s="159" t="s">
        <v>15</v>
      </c>
      <c r="C247" s="159" t="s">
        <v>37</v>
      </c>
      <c r="D247" s="159" t="s">
        <v>13</v>
      </c>
      <c r="E247" s="224" t="s">
        <v>1401</v>
      </c>
      <c r="F247" s="159" t="s">
        <v>93</v>
      </c>
      <c r="G247" s="159" t="s">
        <v>15</v>
      </c>
      <c r="H247" s="159" t="s">
        <v>37</v>
      </c>
      <c r="I247" s="159" t="s">
        <v>13</v>
      </c>
      <c r="J247" s="224" t="s">
        <v>1401</v>
      </c>
      <c r="K247" s="5" t="str">
        <f t="shared" si="7"/>
        <v>08 1 02 00000</v>
      </c>
      <c r="L247" s="252" t="str">
        <f>VLOOKUP(M247,'ЦСР 2017'!$A$5:$B$485,2,0)</f>
        <v>Основное мероприятие «Обеспечение деятельности центров спортивной подготовки»</v>
      </c>
      <c r="M247" s="5" t="s">
        <v>592</v>
      </c>
      <c r="N247" s="252" t="b">
        <f t="shared" si="8"/>
        <v>1</v>
      </c>
      <c r="O247" s="7"/>
    </row>
    <row r="248" spans="1:15" s="49" customFormat="1" ht="18" customHeight="1">
      <c r="A248" s="275" t="s">
        <v>93</v>
      </c>
      <c r="B248" s="275" t="s">
        <v>15</v>
      </c>
      <c r="C248" s="275" t="s">
        <v>37</v>
      </c>
      <c r="D248" s="30" t="s">
        <v>22</v>
      </c>
      <c r="E248" s="280" t="s">
        <v>34</v>
      </c>
      <c r="F248" s="275" t="s">
        <v>93</v>
      </c>
      <c r="G248" s="275" t="s">
        <v>15</v>
      </c>
      <c r="H248" s="275" t="s">
        <v>37</v>
      </c>
      <c r="I248" s="30" t="s">
        <v>22</v>
      </c>
      <c r="J248" s="280" t="s">
        <v>34</v>
      </c>
      <c r="K248" s="5" t="str">
        <f t="shared" si="7"/>
        <v>08 1 02 11010</v>
      </c>
      <c r="L248" s="252" t="str">
        <f>VLOOKUP(M248,'ЦСР 2017'!$A$5:$B$485,2,0)</f>
        <v>Расходы на обеспечение деятельности (оказание услуг) муниципальных учреждений</v>
      </c>
      <c r="M248" s="5" t="s">
        <v>595</v>
      </c>
      <c r="N248" s="252" t="b">
        <f t="shared" si="8"/>
        <v>1</v>
      </c>
      <c r="O248" s="7"/>
    </row>
    <row r="249" spans="1:15" ht="36" customHeight="1">
      <c r="A249" s="275" t="s">
        <v>93</v>
      </c>
      <c r="B249" s="275" t="s">
        <v>15</v>
      </c>
      <c r="C249" s="275" t="s">
        <v>37</v>
      </c>
      <c r="D249" s="30" t="s">
        <v>1536</v>
      </c>
      <c r="E249" s="190" t="s">
        <v>1232</v>
      </c>
      <c r="F249" s="275" t="s">
        <v>93</v>
      </c>
      <c r="G249" s="275" t="s">
        <v>15</v>
      </c>
      <c r="H249" s="275" t="s">
        <v>37</v>
      </c>
      <c r="I249" s="30" t="s">
        <v>1536</v>
      </c>
      <c r="J249" s="190" t="s">
        <v>1610</v>
      </c>
      <c r="K249" s="5" t="str">
        <f t="shared" si="7"/>
        <v>08 1 02 77250</v>
      </c>
      <c r="L249" s="252" t="str">
        <f>VLOOKUP(M249,'ЦСР 2017'!$A$5:$B$485,2,0)</f>
        <v>Расходы на обеспечение выплаты работникам муниципальных учреждений минимального размера оплаты труда</v>
      </c>
      <c r="M249" s="5" t="s">
        <v>1402</v>
      </c>
      <c r="N249" s="252" t="b">
        <f t="shared" si="8"/>
        <v>1</v>
      </c>
      <c r="O249" s="7"/>
    </row>
    <row r="250" spans="1:15" ht="34.9" customHeight="1">
      <c r="A250" s="25" t="s">
        <v>93</v>
      </c>
      <c r="B250" s="25" t="s">
        <v>94</v>
      </c>
      <c r="C250" s="25" t="s">
        <v>12</v>
      </c>
      <c r="D250" s="25" t="s">
        <v>13</v>
      </c>
      <c r="E250" s="223" t="s">
        <v>597</v>
      </c>
      <c r="F250" s="496" t="s">
        <v>93</v>
      </c>
      <c r="G250" s="496" t="s">
        <v>15</v>
      </c>
      <c r="H250" s="496" t="s">
        <v>48</v>
      </c>
      <c r="I250" s="496" t="s">
        <v>13</v>
      </c>
      <c r="J250" s="498" t="s">
        <v>1714</v>
      </c>
      <c r="L250" s="252" t="e">
        <f>VLOOKUP(M250,'ЦСР 2017'!$A$5:$B$485,2,0)</f>
        <v>#N/A</v>
      </c>
      <c r="N250" s="252" t="e">
        <f t="shared" si="8"/>
        <v>#N/A</v>
      </c>
      <c r="O250" s="7"/>
    </row>
    <row r="251" spans="1:15" s="49" customFormat="1" ht="39">
      <c r="A251" s="159" t="s">
        <v>93</v>
      </c>
      <c r="B251" s="159" t="s">
        <v>94</v>
      </c>
      <c r="C251" s="159" t="s">
        <v>7</v>
      </c>
      <c r="D251" s="159" t="s">
        <v>13</v>
      </c>
      <c r="E251" s="224" t="s">
        <v>1403</v>
      </c>
      <c r="F251" s="497"/>
      <c r="G251" s="497"/>
      <c r="H251" s="497"/>
      <c r="I251" s="497"/>
      <c r="J251" s="499"/>
      <c r="K251" s="311" t="str">
        <f>CONCATENATE(F250," ",G250," ",H250," ",I250)</f>
        <v>08 1 03 00000</v>
      </c>
      <c r="L251" s="312" t="str">
        <f>VLOOKUP(M251,'ЦСР 2017'!$A$5:$B$485,2,0)</f>
        <v>Основное мероприятие «Обеспечение организации, проведения и участия в официальных физкультурных (физкультурно-оздоровительных) мероприятиях муниципальных учреждений дополнительного образования детей физкультурно-спортивной направленности города Ставрополя»</v>
      </c>
      <c r="M251" s="311" t="s">
        <v>1715</v>
      </c>
      <c r="N251" s="312" t="b">
        <f t="shared" si="8"/>
        <v>0</v>
      </c>
      <c r="O251" s="7"/>
    </row>
    <row r="252" spans="1:15" s="49" customFormat="1" ht="18" customHeight="1">
      <c r="A252" s="275" t="s">
        <v>93</v>
      </c>
      <c r="B252" s="275" t="s">
        <v>94</v>
      </c>
      <c r="C252" s="275" t="s">
        <v>7</v>
      </c>
      <c r="D252" s="275" t="s">
        <v>602</v>
      </c>
      <c r="E252" s="280" t="s">
        <v>601</v>
      </c>
      <c r="F252" s="275" t="s">
        <v>93</v>
      </c>
      <c r="G252" s="275" t="s">
        <v>15</v>
      </c>
      <c r="H252" s="275" t="s">
        <v>48</v>
      </c>
      <c r="I252" s="30" t="s">
        <v>22</v>
      </c>
      <c r="J252" s="280" t="s">
        <v>34</v>
      </c>
      <c r="K252" s="5" t="str">
        <f t="shared" ref="K252:K315" si="9">CONCATENATE(F252," ",G252," ",H252," ",I252)</f>
        <v>08 1 03 11010</v>
      </c>
      <c r="L252" s="252" t="str">
        <f>VLOOKUP(M252,'ЦСР 2017'!$A$5:$B$485,2,0)</f>
        <v>Расходы на обеспечение деятельности (оказание услуг) муниципальных учреждений</v>
      </c>
      <c r="M252" s="5" t="s">
        <v>1716</v>
      </c>
      <c r="N252" s="252" t="b">
        <f t="shared" si="8"/>
        <v>1</v>
      </c>
      <c r="O252" s="7"/>
    </row>
    <row r="253" spans="1:15" ht="34.9" customHeight="1">
      <c r="A253" s="25" t="s">
        <v>93</v>
      </c>
      <c r="B253" s="25" t="s">
        <v>94</v>
      </c>
      <c r="C253" s="25" t="s">
        <v>12</v>
      </c>
      <c r="D253" s="25" t="s">
        <v>13</v>
      </c>
      <c r="E253" s="223" t="s">
        <v>597</v>
      </c>
      <c r="F253" s="25" t="s">
        <v>93</v>
      </c>
      <c r="G253" s="25" t="s">
        <v>94</v>
      </c>
      <c r="H253" s="25" t="s">
        <v>12</v>
      </c>
      <c r="I253" s="25" t="s">
        <v>13</v>
      </c>
      <c r="J253" s="223" t="s">
        <v>1717</v>
      </c>
      <c r="K253" s="5" t="str">
        <f t="shared" si="9"/>
        <v>08 2 00 00000</v>
      </c>
      <c r="L253" s="252" t="str">
        <f>VLOOKUP(M253,'ЦСР 2017'!$A$5:$B$485,2,0)</f>
        <v>Подпрограмма «Организация и проведение физкультурных мероприятий и спортивных мероприятий»</v>
      </c>
      <c r="M253" s="5" t="s">
        <v>598</v>
      </c>
      <c r="N253" s="252" t="b">
        <f t="shared" si="8"/>
        <v>1</v>
      </c>
      <c r="O253" s="7"/>
    </row>
    <row r="254" spans="1:15" ht="39">
      <c r="A254" s="159" t="s">
        <v>93</v>
      </c>
      <c r="B254" s="159" t="s">
        <v>94</v>
      </c>
      <c r="C254" s="159" t="s">
        <v>7</v>
      </c>
      <c r="D254" s="159" t="s">
        <v>13</v>
      </c>
      <c r="E254" s="224" t="s">
        <v>1403</v>
      </c>
      <c r="F254" s="159" t="s">
        <v>93</v>
      </c>
      <c r="G254" s="159" t="s">
        <v>94</v>
      </c>
      <c r="H254" s="159" t="s">
        <v>7</v>
      </c>
      <c r="I254" s="159" t="s">
        <v>13</v>
      </c>
      <c r="J254" s="224" t="s">
        <v>1403</v>
      </c>
      <c r="K254" s="5" t="str">
        <f t="shared" si="9"/>
        <v>08 2 01 00000</v>
      </c>
      <c r="L254" s="252" t="str">
        <f>VLOOKUP(M254,'ЦСР 2017'!$A$5:$B$485,2,0)</f>
        <v>Основное мероприятие «Реализация мероприятий, направленных на развитие физической культуры и массового спорта»</v>
      </c>
      <c r="M254" s="5" t="s">
        <v>599</v>
      </c>
      <c r="N254" s="252" t="b">
        <f t="shared" si="8"/>
        <v>1</v>
      </c>
      <c r="O254" s="7"/>
    </row>
    <row r="255" spans="1:15" ht="36.6" customHeight="1" thickBot="1">
      <c r="A255" s="275" t="s">
        <v>93</v>
      </c>
      <c r="B255" s="275" t="s">
        <v>94</v>
      </c>
      <c r="C255" s="275" t="s">
        <v>7</v>
      </c>
      <c r="D255" s="275" t="s">
        <v>602</v>
      </c>
      <c r="E255" s="280" t="s">
        <v>601</v>
      </c>
      <c r="F255" s="275" t="s">
        <v>93</v>
      </c>
      <c r="G255" s="275" t="s">
        <v>94</v>
      </c>
      <c r="H255" s="275" t="s">
        <v>7</v>
      </c>
      <c r="I255" s="275" t="s">
        <v>602</v>
      </c>
      <c r="J255" s="280" t="s">
        <v>601</v>
      </c>
      <c r="K255" s="5" t="str">
        <f t="shared" si="9"/>
        <v>08 2 01 20420</v>
      </c>
      <c r="L255" s="252" t="str">
        <f>VLOOKUP(M255,'ЦСР 2017'!$A$5:$B$485,2,0)</f>
        <v>Расходы на реализацию мероприятий, направленных на развитие физической культуры и массового спорта</v>
      </c>
      <c r="M255" s="5" t="s">
        <v>603</v>
      </c>
      <c r="N255" s="252" t="b">
        <f t="shared" si="8"/>
        <v>1</v>
      </c>
      <c r="O255" s="7"/>
    </row>
    <row r="256" spans="1:15" s="27" customFormat="1" ht="39.75" thickBot="1">
      <c r="A256" s="159" t="s">
        <v>93</v>
      </c>
      <c r="B256" s="159" t="s">
        <v>94</v>
      </c>
      <c r="C256" s="159" t="s">
        <v>37</v>
      </c>
      <c r="D256" s="159" t="s">
        <v>13</v>
      </c>
      <c r="E256" s="224" t="s">
        <v>1583</v>
      </c>
      <c r="F256" s="159" t="s">
        <v>93</v>
      </c>
      <c r="G256" s="159" t="s">
        <v>94</v>
      </c>
      <c r="H256" s="159" t="s">
        <v>37</v>
      </c>
      <c r="I256" s="159" t="s">
        <v>13</v>
      </c>
      <c r="J256" s="224" t="s">
        <v>1583</v>
      </c>
      <c r="K256" s="5" t="str">
        <f t="shared" si="9"/>
        <v>08 2 02 00000</v>
      </c>
      <c r="L256" s="252" t="str">
        <f>VLOOKUP(M256,'ЦСР 2017'!$A$5:$B$485,2,0)</f>
        <v>Основное мероприятие «Изготовление и размещение пропагандирующей социальной рекламы о здоровом и активном образе жизни»</v>
      </c>
      <c r="M256" s="5" t="s">
        <v>1718</v>
      </c>
      <c r="N256" s="252" t="b">
        <f t="shared" si="8"/>
        <v>1</v>
      </c>
      <c r="O256" s="7"/>
    </row>
    <row r="257" spans="1:15" ht="54.6" customHeight="1">
      <c r="A257" s="275" t="s">
        <v>93</v>
      </c>
      <c r="B257" s="275" t="s">
        <v>94</v>
      </c>
      <c r="C257" s="275" t="s">
        <v>37</v>
      </c>
      <c r="D257" s="275" t="s">
        <v>606</v>
      </c>
      <c r="E257" s="280" t="s">
        <v>605</v>
      </c>
      <c r="F257" s="275" t="s">
        <v>93</v>
      </c>
      <c r="G257" s="275" t="s">
        <v>94</v>
      </c>
      <c r="H257" s="275" t="s">
        <v>37</v>
      </c>
      <c r="I257" s="275" t="s">
        <v>606</v>
      </c>
      <c r="J257" s="280" t="s">
        <v>1719</v>
      </c>
      <c r="K257" s="5" t="str">
        <f t="shared" si="9"/>
        <v>08 2 02 20440</v>
      </c>
      <c r="L257" s="252" t="str">
        <f>VLOOKUP(M257,'ЦСР 2017'!$A$5:$B$485,2,0)</f>
        <v xml:space="preserve">Расходы на пропаганду здорового образа жизни </v>
      </c>
      <c r="M257" s="5" t="s">
        <v>1720</v>
      </c>
      <c r="N257" s="252" t="b">
        <f t="shared" si="8"/>
        <v>1</v>
      </c>
      <c r="O257" s="7"/>
    </row>
    <row r="258" spans="1:15" ht="58.5">
      <c r="A258" s="159" t="s">
        <v>93</v>
      </c>
      <c r="B258" s="159" t="s">
        <v>94</v>
      </c>
      <c r="C258" s="159" t="s">
        <v>48</v>
      </c>
      <c r="D258" s="159" t="s">
        <v>13</v>
      </c>
      <c r="E258" s="224" t="s">
        <v>1582</v>
      </c>
      <c r="F258" s="159" t="s">
        <v>93</v>
      </c>
      <c r="G258" s="159" t="s">
        <v>94</v>
      </c>
      <c r="H258" s="159" t="s">
        <v>48</v>
      </c>
      <c r="I258" s="159" t="s">
        <v>13</v>
      </c>
      <c r="J258" s="224" t="s">
        <v>1582</v>
      </c>
      <c r="K258" s="5" t="str">
        <f t="shared" si="9"/>
        <v>08 2 03 00000</v>
      </c>
      <c r="L258" s="252" t="str">
        <f>VLOOKUP(M258,'ЦСР 2017'!$A$5:$B$485,2,0)</f>
        <v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v>
      </c>
      <c r="M258" s="5" t="s">
        <v>1721</v>
      </c>
      <c r="N258" s="252" t="b">
        <f t="shared" si="8"/>
        <v>1</v>
      </c>
      <c r="O258" s="7"/>
    </row>
    <row r="259" spans="1:15" ht="62.25" customHeight="1">
      <c r="A259" s="275" t="s">
        <v>93</v>
      </c>
      <c r="B259" s="275" t="s">
        <v>94</v>
      </c>
      <c r="C259" s="275" t="s">
        <v>48</v>
      </c>
      <c r="D259" s="275" t="s">
        <v>606</v>
      </c>
      <c r="E259" s="280" t="s">
        <v>605</v>
      </c>
      <c r="F259" s="275" t="s">
        <v>93</v>
      </c>
      <c r="G259" s="275" t="s">
        <v>94</v>
      </c>
      <c r="H259" s="275" t="s">
        <v>48</v>
      </c>
      <c r="I259" s="275" t="s">
        <v>1865</v>
      </c>
      <c r="J259" s="280" t="s">
        <v>1722</v>
      </c>
      <c r="K259" s="5" t="str">
        <f t="shared" si="9"/>
        <v>08 2 03 21060</v>
      </c>
      <c r="L259" s="252" t="str">
        <f>VLOOKUP(M259,'ЦСР 2017'!$A$5:$B$485,2,0)</f>
        <v>Расходы на повышение квалификации работников отрасли  «Физическая культура и спорт»</v>
      </c>
      <c r="M259" s="5" t="s">
        <v>1723</v>
      </c>
      <c r="N259" s="252" t="b">
        <f t="shared" si="8"/>
        <v>1</v>
      </c>
      <c r="O259" s="7"/>
    </row>
    <row r="260" spans="1:15" ht="78">
      <c r="A260" s="159" t="s">
        <v>93</v>
      </c>
      <c r="B260" s="159" t="s">
        <v>94</v>
      </c>
      <c r="C260" s="159" t="s">
        <v>53</v>
      </c>
      <c r="D260" s="159" t="s">
        <v>13</v>
      </c>
      <c r="E260" s="224" t="s">
        <v>1404</v>
      </c>
      <c r="F260" s="159" t="s">
        <v>93</v>
      </c>
      <c r="G260" s="159" t="s">
        <v>94</v>
      </c>
      <c r="H260" s="159" t="s">
        <v>53</v>
      </c>
      <c r="I260" s="159" t="s">
        <v>13</v>
      </c>
      <c r="J260" s="224" t="s">
        <v>1404</v>
      </c>
      <c r="K260" s="5" t="str">
        <f t="shared" si="9"/>
        <v>08 2 04 00000</v>
      </c>
      <c r="L260" s="252" t="str">
        <f>VLOOKUP(M260,'ЦСР 2017'!$A$5:$B$485,2,0)</f>
        <v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v>
      </c>
      <c r="M260" s="5" t="s">
        <v>607</v>
      </c>
      <c r="N260" s="252" t="b">
        <f t="shared" si="8"/>
        <v>1</v>
      </c>
      <c r="O260" s="7"/>
    </row>
    <row r="261" spans="1:15" ht="75">
      <c r="A261" s="275" t="s">
        <v>93</v>
      </c>
      <c r="B261" s="275" t="s">
        <v>94</v>
      </c>
      <c r="C261" s="275" t="s">
        <v>53</v>
      </c>
      <c r="D261" s="275" t="s">
        <v>610</v>
      </c>
      <c r="E261" s="280" t="s">
        <v>1405</v>
      </c>
      <c r="F261" s="275" t="s">
        <v>93</v>
      </c>
      <c r="G261" s="275" t="s">
        <v>94</v>
      </c>
      <c r="H261" s="275" t="s">
        <v>53</v>
      </c>
      <c r="I261" s="275" t="s">
        <v>610</v>
      </c>
      <c r="J261" s="280" t="s">
        <v>1724</v>
      </c>
      <c r="K261" s="5" t="str">
        <f t="shared" si="9"/>
        <v>08 2 04 60120</v>
      </c>
      <c r="L261" s="252" t="str">
        <f>VLOOKUP(M261,'ЦСР 2017'!$A$5:$B$485,2,0)</f>
        <v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v>
      </c>
      <c r="M261" s="5" t="s">
        <v>611</v>
      </c>
      <c r="N261" s="252" t="b">
        <f t="shared" si="8"/>
        <v>1</v>
      </c>
      <c r="O261" s="7"/>
    </row>
    <row r="262" spans="1:15" ht="54" customHeight="1">
      <c r="A262" s="275"/>
      <c r="B262" s="275"/>
      <c r="C262" s="275"/>
      <c r="D262" s="275"/>
      <c r="E262" s="280" t="s">
        <v>1554</v>
      </c>
      <c r="F262" s="275" t="s">
        <v>93</v>
      </c>
      <c r="G262" s="275" t="s">
        <v>94</v>
      </c>
      <c r="H262" s="275" t="s">
        <v>53</v>
      </c>
      <c r="I262" s="275" t="s">
        <v>1866</v>
      </c>
      <c r="J262" s="280" t="s">
        <v>1725</v>
      </c>
      <c r="K262" s="5" t="str">
        <f t="shared" si="9"/>
        <v>08 2 04 60150</v>
      </c>
      <c r="L262" s="252" t="str">
        <f>VLOOKUP(M262,'ЦСР 2017'!$A$5:$B$485,2,0)</f>
        <v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v>
      </c>
      <c r="M262" s="5" t="s">
        <v>1726</v>
      </c>
      <c r="N262" s="252" t="b">
        <f t="shared" si="8"/>
        <v>1</v>
      </c>
      <c r="O262" s="7"/>
    </row>
    <row r="263" spans="1:15" ht="37.5">
      <c r="A263" s="25" t="s">
        <v>93</v>
      </c>
      <c r="B263" s="25" t="s">
        <v>316</v>
      </c>
      <c r="C263" s="25" t="s">
        <v>12</v>
      </c>
      <c r="D263" s="25" t="s">
        <v>13</v>
      </c>
      <c r="E263" s="223" t="s">
        <v>613</v>
      </c>
      <c r="F263" s="302"/>
      <c r="G263" s="302"/>
      <c r="H263" s="302"/>
      <c r="I263" s="302"/>
      <c r="J263" s="223"/>
      <c r="K263" s="5" t="str">
        <f t="shared" si="9"/>
        <v xml:space="preserve">   </v>
      </c>
      <c r="L263" s="252" t="e">
        <f>VLOOKUP(M263,'ЦСР 2017'!$A$5:$B$485,2,0)</f>
        <v>#N/A</v>
      </c>
      <c r="M263" s="5" t="s">
        <v>1883</v>
      </c>
      <c r="N263" s="252" t="e">
        <f t="shared" si="8"/>
        <v>#N/A</v>
      </c>
      <c r="O263" s="7"/>
    </row>
    <row r="264" spans="1:15" ht="39">
      <c r="A264" s="159" t="s">
        <v>93</v>
      </c>
      <c r="B264" s="159" t="s">
        <v>316</v>
      </c>
      <c r="C264" s="159" t="s">
        <v>7</v>
      </c>
      <c r="D264" s="159" t="s">
        <v>13</v>
      </c>
      <c r="E264" s="224" t="s">
        <v>1406</v>
      </c>
      <c r="F264" s="303"/>
      <c r="G264" s="303"/>
      <c r="H264" s="303"/>
      <c r="I264" s="303"/>
      <c r="J264" s="224"/>
      <c r="K264" s="5" t="str">
        <f t="shared" si="9"/>
        <v xml:space="preserve">   </v>
      </c>
      <c r="L264" s="252" t="e">
        <f>VLOOKUP(M264,'ЦСР 2017'!$A$5:$B$485,2,0)</f>
        <v>#N/A</v>
      </c>
      <c r="M264" s="5" t="s">
        <v>1883</v>
      </c>
      <c r="N264" s="252" t="e">
        <f t="shared" ref="N264:N327" si="10">J264=L264</f>
        <v>#N/A</v>
      </c>
      <c r="O264" s="7"/>
    </row>
    <row r="265" spans="1:15">
      <c r="A265" s="275" t="s">
        <v>93</v>
      </c>
      <c r="B265" s="275" t="s">
        <v>316</v>
      </c>
      <c r="C265" s="275" t="s">
        <v>7</v>
      </c>
      <c r="D265" s="275" t="s">
        <v>1584</v>
      </c>
      <c r="E265" s="280" t="s">
        <v>1407</v>
      </c>
      <c r="F265" s="73"/>
      <c r="G265" s="73"/>
      <c r="H265" s="73"/>
      <c r="I265" s="73"/>
      <c r="J265" s="29" t="s">
        <v>1837</v>
      </c>
      <c r="K265" s="5" t="str">
        <f t="shared" si="9"/>
        <v xml:space="preserve">   </v>
      </c>
      <c r="L265" s="252" t="e">
        <f>VLOOKUP(M265,'ЦСР 2017'!$A$5:$B$485,2,0)</f>
        <v>#N/A</v>
      </c>
      <c r="M265" s="5" t="s">
        <v>1883</v>
      </c>
      <c r="N265" s="252" t="e">
        <f t="shared" si="10"/>
        <v>#N/A</v>
      </c>
      <c r="O265" s="7"/>
    </row>
    <row r="266" spans="1:15" ht="36" customHeight="1">
      <c r="A266" s="275" t="s">
        <v>93</v>
      </c>
      <c r="B266" s="275" t="s">
        <v>316</v>
      </c>
      <c r="C266" s="275" t="s">
        <v>7</v>
      </c>
      <c r="D266" s="275" t="s">
        <v>1585</v>
      </c>
      <c r="E266" s="190" t="s">
        <v>575</v>
      </c>
      <c r="F266" s="73"/>
      <c r="G266" s="73"/>
      <c r="H266" s="73"/>
      <c r="I266" s="73"/>
      <c r="J266" s="29" t="s">
        <v>1837</v>
      </c>
      <c r="K266" s="5" t="str">
        <f t="shared" si="9"/>
        <v xml:space="preserve">   </v>
      </c>
      <c r="L266" s="252" t="e">
        <f>VLOOKUP(M266,'ЦСР 2017'!$A$5:$B$485,2,0)</f>
        <v>#N/A</v>
      </c>
      <c r="M266" s="5" t="s">
        <v>1883</v>
      </c>
      <c r="N266" s="252" t="e">
        <f t="shared" si="10"/>
        <v>#N/A</v>
      </c>
      <c r="O266" s="7"/>
    </row>
    <row r="267" spans="1:15" ht="45">
      <c r="A267" s="9" t="s">
        <v>580</v>
      </c>
      <c r="B267" s="9" t="s">
        <v>8</v>
      </c>
      <c r="C267" s="9" t="s">
        <v>12</v>
      </c>
      <c r="D267" s="9" t="s">
        <v>13</v>
      </c>
      <c r="E267" s="136" t="s">
        <v>620</v>
      </c>
      <c r="F267" s="9" t="s">
        <v>580</v>
      </c>
      <c r="G267" s="9" t="s">
        <v>8</v>
      </c>
      <c r="H267" s="9" t="s">
        <v>12</v>
      </c>
      <c r="I267" s="9" t="s">
        <v>13</v>
      </c>
      <c r="J267" s="136" t="s">
        <v>1727</v>
      </c>
      <c r="K267" s="5" t="str">
        <f t="shared" si="9"/>
        <v>09 0 00 00000</v>
      </c>
      <c r="L267" s="252" t="str">
        <f>VLOOKUP(M267,'ЦСР 2017'!$A$5:$B$485,2,0)</f>
        <v>Муниципальная программа «Молодежь города Ставрополя»</v>
      </c>
      <c r="M267" s="5" t="s">
        <v>621</v>
      </c>
      <c r="N267" s="252" t="b">
        <f t="shared" si="10"/>
        <v>1</v>
      </c>
      <c r="O267" s="7"/>
    </row>
    <row r="268" spans="1:15" ht="37.5">
      <c r="A268" s="25" t="s">
        <v>580</v>
      </c>
      <c r="B268" s="25" t="s">
        <v>105</v>
      </c>
      <c r="C268" s="25" t="s">
        <v>12</v>
      </c>
      <c r="D268" s="25" t="s">
        <v>13</v>
      </c>
      <c r="E268" s="232" t="s">
        <v>623</v>
      </c>
      <c r="F268" s="25" t="s">
        <v>580</v>
      </c>
      <c r="G268" s="25" t="s">
        <v>105</v>
      </c>
      <c r="H268" s="25" t="s">
        <v>12</v>
      </c>
      <c r="I268" s="25" t="s">
        <v>13</v>
      </c>
      <c r="J268" s="232" t="s">
        <v>1728</v>
      </c>
      <c r="K268" s="5" t="str">
        <f t="shared" si="9"/>
        <v>09 Б 00 00000</v>
      </c>
      <c r="L268" s="252" t="str">
        <f>VLOOKUP(M268,'ЦСР 2017'!$A$5:$B$485,2,0)</f>
        <v>Расходы в рамках реализации муниципальной программы «Молодежь города Ставрополя»</v>
      </c>
      <c r="M268" s="5" t="s">
        <v>624</v>
      </c>
      <c r="N268" s="252" t="b">
        <f t="shared" si="10"/>
        <v>1</v>
      </c>
      <c r="O268" s="7"/>
    </row>
    <row r="269" spans="1:15" ht="39">
      <c r="A269" s="159" t="s">
        <v>580</v>
      </c>
      <c r="B269" s="159" t="s">
        <v>105</v>
      </c>
      <c r="C269" s="159" t="s">
        <v>7</v>
      </c>
      <c r="D269" s="159" t="s">
        <v>13</v>
      </c>
      <c r="E269" s="224" t="s">
        <v>625</v>
      </c>
      <c r="F269" s="159" t="s">
        <v>580</v>
      </c>
      <c r="G269" s="159" t="s">
        <v>105</v>
      </c>
      <c r="H269" s="159" t="s">
        <v>7</v>
      </c>
      <c r="I269" s="159" t="s">
        <v>13</v>
      </c>
      <c r="J269" s="224" t="s">
        <v>625</v>
      </c>
      <c r="K269" s="5" t="str">
        <f t="shared" si="9"/>
        <v>09 Б 01 00000</v>
      </c>
      <c r="L269" s="252" t="str">
        <f>VLOOKUP(M269,'ЦСР 2017'!$A$5:$B$485,2,0)</f>
        <v>Основное мероприятие «Проведение мероприятий по гражданскому и патриотическому воспитанию молодежи»</v>
      </c>
      <c r="M269" s="5" t="s">
        <v>626</v>
      </c>
      <c r="N269" s="252" t="b">
        <f t="shared" si="10"/>
        <v>1</v>
      </c>
      <c r="O269" s="7"/>
    </row>
    <row r="270" spans="1:15" ht="18" customHeight="1">
      <c r="A270" s="275" t="s">
        <v>580</v>
      </c>
      <c r="B270" s="275" t="s">
        <v>105</v>
      </c>
      <c r="C270" s="275" t="s">
        <v>7</v>
      </c>
      <c r="D270" s="275" t="s">
        <v>629</v>
      </c>
      <c r="E270" s="280" t="s">
        <v>628</v>
      </c>
      <c r="F270" s="482" t="s">
        <v>580</v>
      </c>
      <c r="G270" s="482" t="s">
        <v>105</v>
      </c>
      <c r="H270" s="482" t="s">
        <v>7</v>
      </c>
      <c r="I270" s="482" t="s">
        <v>632</v>
      </c>
      <c r="J270" s="494" t="s">
        <v>631</v>
      </c>
      <c r="L270" s="252" t="e">
        <f>VLOOKUP(M270,'ЦСР 2017'!$A$5:$B$485,2,0)</f>
        <v>#N/A</v>
      </c>
      <c r="N270" s="252" t="e">
        <f t="shared" si="10"/>
        <v>#N/A</v>
      </c>
      <c r="O270" s="7"/>
    </row>
    <row r="271" spans="1:15" ht="56.25">
      <c r="A271" s="275" t="s">
        <v>580</v>
      </c>
      <c r="B271" s="275" t="s">
        <v>105</v>
      </c>
      <c r="C271" s="275" t="s">
        <v>7</v>
      </c>
      <c r="D271" s="275" t="s">
        <v>632</v>
      </c>
      <c r="E271" s="280" t="s">
        <v>631</v>
      </c>
      <c r="F271" s="483"/>
      <c r="G271" s="483"/>
      <c r="H271" s="483"/>
      <c r="I271" s="483"/>
      <c r="J271" s="495"/>
      <c r="K271" s="311" t="str">
        <f>CONCATENATE(F270," ",G270," ",H270," ",I270)</f>
        <v>09 Б 01 20460</v>
      </c>
      <c r="L271" s="312" t="str">
        <f>VLOOKUP(M271,'ЦСР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1" s="311" t="s">
        <v>633</v>
      </c>
      <c r="N271" s="312" t="b">
        <f t="shared" si="10"/>
        <v>0</v>
      </c>
      <c r="O271" s="7"/>
    </row>
    <row r="272" spans="1:15" ht="39">
      <c r="A272" s="159" t="s">
        <v>580</v>
      </c>
      <c r="B272" s="159" t="s">
        <v>105</v>
      </c>
      <c r="C272" s="159" t="s">
        <v>37</v>
      </c>
      <c r="D272" s="159" t="s">
        <v>13</v>
      </c>
      <c r="E272" s="224" t="s">
        <v>634</v>
      </c>
      <c r="F272" s="159" t="s">
        <v>580</v>
      </c>
      <c r="G272" s="159" t="s">
        <v>105</v>
      </c>
      <c r="H272" s="159" t="s">
        <v>37</v>
      </c>
      <c r="I272" s="159" t="s">
        <v>13</v>
      </c>
      <c r="J272" s="224" t="s">
        <v>634</v>
      </c>
      <c r="K272" s="5" t="str">
        <f t="shared" si="9"/>
        <v>09 Б 02 00000</v>
      </c>
      <c r="L272" s="252" t="str">
        <f>VLOOKUP(M272,'ЦСР 2017'!$A$5:$B$485,2,0)</f>
        <v>Основное мероприятие «Создание системы поддержки  и поощрения талантливой и успешной молодежи города Ставрополя»</v>
      </c>
      <c r="M272" s="5" t="s">
        <v>635</v>
      </c>
      <c r="N272" s="252" t="b">
        <f t="shared" si="10"/>
        <v>1</v>
      </c>
      <c r="O272" s="7"/>
    </row>
    <row r="273" spans="1:15" ht="18" customHeight="1">
      <c r="A273" s="275" t="s">
        <v>580</v>
      </c>
      <c r="B273" s="275" t="s">
        <v>105</v>
      </c>
      <c r="C273" s="275" t="s">
        <v>37</v>
      </c>
      <c r="D273" s="275" t="s">
        <v>629</v>
      </c>
      <c r="E273" s="280" t="s">
        <v>628</v>
      </c>
      <c r="F273" s="482" t="s">
        <v>580</v>
      </c>
      <c r="G273" s="482" t="s">
        <v>105</v>
      </c>
      <c r="H273" s="482" t="s">
        <v>37</v>
      </c>
      <c r="I273" s="482" t="s">
        <v>632</v>
      </c>
      <c r="J273" s="494" t="s">
        <v>631</v>
      </c>
      <c r="L273" s="252" t="e">
        <f>VLOOKUP(M273,'ЦСР 2017'!$A$5:$B$485,2,0)</f>
        <v>#N/A</v>
      </c>
      <c r="N273" s="252" t="e">
        <f t="shared" si="10"/>
        <v>#N/A</v>
      </c>
      <c r="O273" s="7"/>
    </row>
    <row r="274" spans="1:15" ht="56.25">
      <c r="A274" s="275" t="s">
        <v>580</v>
      </c>
      <c r="B274" s="275" t="s">
        <v>105</v>
      </c>
      <c r="C274" s="275" t="s">
        <v>37</v>
      </c>
      <c r="D274" s="275" t="s">
        <v>632</v>
      </c>
      <c r="E274" s="280" t="s">
        <v>631</v>
      </c>
      <c r="F274" s="483"/>
      <c r="G274" s="483"/>
      <c r="H274" s="483"/>
      <c r="I274" s="483"/>
      <c r="J274" s="495"/>
      <c r="K274" s="311" t="str">
        <f>CONCATENATE(F273," ",G273," ",H273," ",I273)</f>
        <v>09 Б 02 20460</v>
      </c>
      <c r="L274" s="312" t="str">
        <f>VLOOKUP(M274,'ЦСР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4" s="311" t="s">
        <v>637</v>
      </c>
      <c r="N274" s="312" t="b">
        <f t="shared" si="10"/>
        <v>0</v>
      </c>
      <c r="O274" s="7"/>
    </row>
    <row r="275" spans="1:15" ht="39.75" thickBot="1">
      <c r="A275" s="159" t="s">
        <v>580</v>
      </c>
      <c r="B275" s="159" t="s">
        <v>105</v>
      </c>
      <c r="C275" s="159" t="s">
        <v>48</v>
      </c>
      <c r="D275" s="159" t="s">
        <v>13</v>
      </c>
      <c r="E275" s="224" t="s">
        <v>638</v>
      </c>
      <c r="F275" s="159" t="s">
        <v>580</v>
      </c>
      <c r="G275" s="159" t="s">
        <v>105</v>
      </c>
      <c r="H275" s="159" t="s">
        <v>48</v>
      </c>
      <c r="I275" s="159" t="s">
        <v>13</v>
      </c>
      <c r="J275" s="224" t="s">
        <v>638</v>
      </c>
      <c r="K275" s="5" t="str">
        <f t="shared" si="9"/>
        <v>09 Б 03 00000</v>
      </c>
      <c r="L275" s="252" t="str">
        <f>VLOOKUP(M275,'ЦСР 2017'!$A$5:$B$485,2,0)</f>
        <v>Основное мероприятие «Поддержка интеллектуальной и инновационной деятельности молодежи»</v>
      </c>
      <c r="M275" s="5" t="s">
        <v>639</v>
      </c>
      <c r="N275" s="252" t="b">
        <f t="shared" si="10"/>
        <v>1</v>
      </c>
      <c r="O275" s="7"/>
    </row>
    <row r="276" spans="1:15" s="27" customFormat="1" ht="18.600000000000001" customHeight="1" thickBot="1">
      <c r="A276" s="275" t="s">
        <v>580</v>
      </c>
      <c r="B276" s="275" t="s">
        <v>105</v>
      </c>
      <c r="C276" s="275" t="s">
        <v>48</v>
      </c>
      <c r="D276" s="275" t="s">
        <v>629</v>
      </c>
      <c r="E276" s="280" t="s">
        <v>628</v>
      </c>
      <c r="F276" s="482" t="s">
        <v>580</v>
      </c>
      <c r="G276" s="482" t="s">
        <v>105</v>
      </c>
      <c r="H276" s="482" t="s">
        <v>48</v>
      </c>
      <c r="I276" s="482" t="s">
        <v>632</v>
      </c>
      <c r="J276" s="494" t="s">
        <v>631</v>
      </c>
      <c r="K276" s="5"/>
      <c r="L276" s="252" t="e">
        <f>VLOOKUP(M276,'ЦСР 2017'!$A$5:$B$485,2,0)</f>
        <v>#N/A</v>
      </c>
      <c r="M276" s="5"/>
      <c r="N276" s="252" t="e">
        <f t="shared" si="10"/>
        <v>#N/A</v>
      </c>
      <c r="O276" s="7"/>
    </row>
    <row r="277" spans="1:15" s="27" customFormat="1" ht="57" thickBot="1">
      <c r="A277" s="275" t="s">
        <v>580</v>
      </c>
      <c r="B277" s="275" t="s">
        <v>105</v>
      </c>
      <c r="C277" s="275" t="s">
        <v>48</v>
      </c>
      <c r="D277" s="275" t="s">
        <v>632</v>
      </c>
      <c r="E277" s="280" t="s">
        <v>631</v>
      </c>
      <c r="F277" s="483"/>
      <c r="G277" s="483"/>
      <c r="H277" s="483"/>
      <c r="I277" s="483"/>
      <c r="J277" s="495"/>
      <c r="K277" s="311" t="str">
        <f>CONCATENATE(F276," ",G276," ",H276," ",I276)</f>
        <v>09 Б 03 20460</v>
      </c>
      <c r="L277" s="312" t="str">
        <f>VLOOKUP(M277,'ЦСР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7" s="311" t="s">
        <v>640</v>
      </c>
      <c r="N277" s="312" t="b">
        <f t="shared" si="10"/>
        <v>0</v>
      </c>
      <c r="O277" s="7"/>
    </row>
    <row r="278" spans="1:15" ht="58.5">
      <c r="A278" s="159" t="s">
        <v>580</v>
      </c>
      <c r="B278" s="159" t="s">
        <v>105</v>
      </c>
      <c r="C278" s="159" t="s">
        <v>53</v>
      </c>
      <c r="D278" s="159" t="s">
        <v>13</v>
      </c>
      <c r="E278" s="224" t="s">
        <v>641</v>
      </c>
      <c r="F278" s="159" t="s">
        <v>580</v>
      </c>
      <c r="G278" s="159" t="s">
        <v>105</v>
      </c>
      <c r="H278" s="159" t="s">
        <v>53</v>
      </c>
      <c r="I278" s="159" t="s">
        <v>13</v>
      </c>
      <c r="J278" s="224" t="s">
        <v>641</v>
      </c>
      <c r="K278" s="5" t="str">
        <f t="shared" si="9"/>
        <v>09 Б 04 00000</v>
      </c>
      <c r="L278" s="252" t="str">
        <f>VLOOKUP(M278,'ЦСР 2017'!$A$5:$B$485,2,0)</f>
        <v>Основное мероприятие «Формирование условий для реализации молодежных инициатив и развития деятельности молодежных объединений»</v>
      </c>
      <c r="M278" s="5" t="s">
        <v>642</v>
      </c>
      <c r="N278" s="252" t="b">
        <f t="shared" si="10"/>
        <v>1</v>
      </c>
      <c r="O278" s="7"/>
    </row>
    <row r="279" spans="1:15" ht="18.600000000000001" customHeight="1">
      <c r="A279" s="275" t="s">
        <v>580</v>
      </c>
      <c r="B279" s="275" t="s">
        <v>105</v>
      </c>
      <c r="C279" s="275" t="s">
        <v>53</v>
      </c>
      <c r="D279" s="275" t="s">
        <v>629</v>
      </c>
      <c r="E279" s="280" t="s">
        <v>628</v>
      </c>
      <c r="F279" s="482" t="s">
        <v>580</v>
      </c>
      <c r="G279" s="482" t="s">
        <v>105</v>
      </c>
      <c r="H279" s="482" t="s">
        <v>53</v>
      </c>
      <c r="I279" s="482" t="s">
        <v>632</v>
      </c>
      <c r="J279" s="494" t="s">
        <v>631</v>
      </c>
      <c r="L279" s="252" t="e">
        <f>VLOOKUP(M279,'ЦСР 2017'!$A$5:$B$485,2,0)</f>
        <v>#N/A</v>
      </c>
      <c r="N279" s="252" t="e">
        <f t="shared" si="10"/>
        <v>#N/A</v>
      </c>
      <c r="O279" s="7"/>
    </row>
    <row r="280" spans="1:15" ht="56.25">
      <c r="A280" s="275" t="s">
        <v>580</v>
      </c>
      <c r="B280" s="275" t="s">
        <v>105</v>
      </c>
      <c r="C280" s="275" t="s">
        <v>53</v>
      </c>
      <c r="D280" s="275" t="s">
        <v>632</v>
      </c>
      <c r="E280" s="280" t="s">
        <v>631</v>
      </c>
      <c r="F280" s="483"/>
      <c r="G280" s="483"/>
      <c r="H280" s="483"/>
      <c r="I280" s="483"/>
      <c r="J280" s="495"/>
      <c r="K280" s="311" t="str">
        <f>CONCATENATE(F279," ",G279," ",H279," ",I279)</f>
        <v>09 Б 04 20460</v>
      </c>
      <c r="L280" s="312" t="str">
        <f>VLOOKUP(M280,'ЦСР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80" s="311" t="s">
        <v>643</v>
      </c>
      <c r="N280" s="312" t="b">
        <f t="shared" si="10"/>
        <v>0</v>
      </c>
      <c r="O280" s="7"/>
    </row>
    <row r="281" spans="1:15" ht="39">
      <c r="A281" s="159" t="s">
        <v>580</v>
      </c>
      <c r="B281" s="159" t="s">
        <v>105</v>
      </c>
      <c r="C281" s="159" t="s">
        <v>62</v>
      </c>
      <c r="D281" s="159" t="s">
        <v>13</v>
      </c>
      <c r="E281" s="224" t="s">
        <v>644</v>
      </c>
      <c r="F281" s="159" t="s">
        <v>580</v>
      </c>
      <c r="G281" s="159" t="s">
        <v>105</v>
      </c>
      <c r="H281" s="159" t="s">
        <v>62</v>
      </c>
      <c r="I281" s="159" t="s">
        <v>13</v>
      </c>
      <c r="J281" s="224" t="s">
        <v>644</v>
      </c>
      <c r="K281" s="5" t="str">
        <f t="shared" si="9"/>
        <v>09 Б 05 00000</v>
      </c>
      <c r="L281" s="252" t="str">
        <f>VLOOKUP(M281,'ЦСР 2017'!$A$5:$B$485,2,0)</f>
        <v>Основное мероприятие «Методическое и информационное сопровождение реализации молодежной политики в городе Ставрополе»</v>
      </c>
      <c r="M281" s="5" t="s">
        <v>645</v>
      </c>
      <c r="N281" s="252" t="b">
        <f t="shared" si="10"/>
        <v>1</v>
      </c>
      <c r="O281" s="7"/>
    </row>
    <row r="282" spans="1:15" ht="18" customHeight="1">
      <c r="A282" s="275" t="s">
        <v>580</v>
      </c>
      <c r="B282" s="275" t="s">
        <v>105</v>
      </c>
      <c r="C282" s="275" t="s">
        <v>62</v>
      </c>
      <c r="D282" s="275" t="s">
        <v>629</v>
      </c>
      <c r="E282" s="280" t="s">
        <v>628</v>
      </c>
      <c r="F282" s="482" t="s">
        <v>580</v>
      </c>
      <c r="G282" s="482" t="s">
        <v>105</v>
      </c>
      <c r="H282" s="482" t="s">
        <v>62</v>
      </c>
      <c r="I282" s="482" t="s">
        <v>632</v>
      </c>
      <c r="J282" s="494" t="s">
        <v>631</v>
      </c>
      <c r="K282" s="5" t="e">
        <f>CONCATENATE(#REF!," ",#REF!," ",#REF!," ",#REF!)</f>
        <v>#REF!</v>
      </c>
      <c r="L282" s="252" t="e">
        <f>VLOOKUP(M282,'ЦСР 2017'!$A$5:$B$485,2,0)</f>
        <v>#REF!</v>
      </c>
      <c r="M282" s="5" t="e">
        <v>#REF!</v>
      </c>
      <c r="N282" s="252" t="e">
        <f t="shared" si="10"/>
        <v>#REF!</v>
      </c>
      <c r="O282" s="7"/>
    </row>
    <row r="283" spans="1:15" ht="56.25">
      <c r="A283" s="275" t="s">
        <v>580</v>
      </c>
      <c r="B283" s="275" t="s">
        <v>105</v>
      </c>
      <c r="C283" s="275" t="s">
        <v>62</v>
      </c>
      <c r="D283" s="275" t="s">
        <v>632</v>
      </c>
      <c r="E283" s="280" t="s">
        <v>631</v>
      </c>
      <c r="F283" s="483"/>
      <c r="G283" s="483"/>
      <c r="H283" s="483"/>
      <c r="I283" s="483"/>
      <c r="J283" s="495"/>
      <c r="K283" s="311" t="str">
        <f>CONCATENATE(F282," ",G282," ",H282," ",I282)</f>
        <v>09 Б 05 20460</v>
      </c>
      <c r="L283" s="312" t="str">
        <f>VLOOKUP(M283,'ЦСР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83" s="311" t="s">
        <v>646</v>
      </c>
      <c r="N283" s="312" t="b">
        <f t="shared" si="10"/>
        <v>0</v>
      </c>
      <c r="O283" s="7"/>
    </row>
    <row r="284" spans="1:15" ht="39">
      <c r="A284" s="159" t="s">
        <v>580</v>
      </c>
      <c r="B284" s="159" t="s">
        <v>105</v>
      </c>
      <c r="C284" s="159" t="s">
        <v>68</v>
      </c>
      <c r="D284" s="159" t="s">
        <v>13</v>
      </c>
      <c r="E284" s="224" t="s">
        <v>647</v>
      </c>
      <c r="F284" s="159" t="s">
        <v>580</v>
      </c>
      <c r="G284" s="159" t="s">
        <v>105</v>
      </c>
      <c r="H284" s="159" t="s">
        <v>68</v>
      </c>
      <c r="I284" s="159" t="s">
        <v>13</v>
      </c>
      <c r="J284" s="224" t="s">
        <v>647</v>
      </c>
      <c r="K284" s="5" t="str">
        <f t="shared" si="9"/>
        <v>09 Б 06 00000</v>
      </c>
      <c r="L284" s="252" t="str">
        <f>VLOOKUP(M284,'ЦСР 2017'!$A$5:$B$485,2,0)</f>
        <v>Основное мероприятие «Обеспечение деятельности муниципальных бюджетных учреждений города Ставрополя»</v>
      </c>
      <c r="M284" s="5" t="s">
        <v>648</v>
      </c>
      <c r="N284" s="252" t="b">
        <f t="shared" si="10"/>
        <v>1</v>
      </c>
      <c r="O284" s="7"/>
    </row>
    <row r="285" spans="1:15" ht="18" customHeight="1">
      <c r="A285" s="275" t="s">
        <v>580</v>
      </c>
      <c r="B285" s="275" t="s">
        <v>105</v>
      </c>
      <c r="C285" s="275" t="s">
        <v>68</v>
      </c>
      <c r="D285" s="30" t="s">
        <v>22</v>
      </c>
      <c r="E285" s="280" t="s">
        <v>34</v>
      </c>
      <c r="F285" s="275" t="s">
        <v>580</v>
      </c>
      <c r="G285" s="275" t="s">
        <v>105</v>
      </c>
      <c r="H285" s="275" t="s">
        <v>68</v>
      </c>
      <c r="I285" s="30" t="s">
        <v>22</v>
      </c>
      <c r="J285" s="280" t="s">
        <v>34</v>
      </c>
      <c r="K285" s="5" t="str">
        <f t="shared" si="9"/>
        <v>09 Б 06 11010</v>
      </c>
      <c r="L285" s="252" t="str">
        <f>VLOOKUP(M285,'ЦСР 2017'!$A$5:$B$485,2,0)</f>
        <v>Расходы на обеспечение деятельности (оказание услуг) муниципальных учреждений</v>
      </c>
      <c r="M285" s="5" t="s">
        <v>651</v>
      </c>
      <c r="N285" s="252" t="b">
        <f t="shared" si="10"/>
        <v>1</v>
      </c>
      <c r="O285" s="7"/>
    </row>
    <row r="286" spans="1:15" ht="67.5">
      <c r="A286" s="9" t="s">
        <v>652</v>
      </c>
      <c r="B286" s="9" t="s">
        <v>8</v>
      </c>
      <c r="C286" s="9" t="s">
        <v>12</v>
      </c>
      <c r="D286" s="9" t="s">
        <v>13</v>
      </c>
      <c r="E286" s="136" t="s">
        <v>654</v>
      </c>
      <c r="F286" s="9" t="s">
        <v>652</v>
      </c>
      <c r="G286" s="9" t="s">
        <v>8</v>
      </c>
      <c r="H286" s="9" t="s">
        <v>12</v>
      </c>
      <c r="I286" s="9" t="s">
        <v>13</v>
      </c>
      <c r="J286" s="136" t="s">
        <v>1729</v>
      </c>
      <c r="K286" s="5" t="str">
        <f t="shared" si="9"/>
        <v>10 0 00 00000</v>
      </c>
      <c r="L286" s="252" t="str">
        <f>VLOOKUP(M286,'ЦСР 2017'!$A$5:$B$485,2,0)</f>
        <v>Муниципальная программа «Управление муниципальными финансами и муниципальным долгом города Ставрополя»</v>
      </c>
      <c r="M286" s="5" t="s">
        <v>655</v>
      </c>
      <c r="N286" s="252" t="b">
        <f t="shared" si="10"/>
        <v>1</v>
      </c>
      <c r="O286" s="7"/>
    </row>
    <row r="287" spans="1:15" ht="56.25">
      <c r="A287" s="25" t="s">
        <v>652</v>
      </c>
      <c r="B287" s="25" t="s">
        <v>105</v>
      </c>
      <c r="C287" s="25" t="s">
        <v>12</v>
      </c>
      <c r="D287" s="25" t="s">
        <v>13</v>
      </c>
      <c r="E287" s="223" t="s">
        <v>1410</v>
      </c>
      <c r="F287" s="25" t="s">
        <v>652</v>
      </c>
      <c r="G287" s="25" t="s">
        <v>105</v>
      </c>
      <c r="H287" s="25" t="s">
        <v>12</v>
      </c>
      <c r="I287" s="25" t="s">
        <v>13</v>
      </c>
      <c r="J287" s="223" t="s">
        <v>1730</v>
      </c>
      <c r="K287" s="5" t="str">
        <f t="shared" si="9"/>
        <v>10 Б 00 00000</v>
      </c>
      <c r="L287" s="252" t="str">
        <f>VLOOKUP(M287,'ЦСР 2017'!$A$5:$B$485,2,0)</f>
        <v>Расходы в рамках реализации муниципальной программы «Управление муниципальными финансами и муниципальным долгом города Ставрополя»</v>
      </c>
      <c r="M287" s="5" t="s">
        <v>658</v>
      </c>
      <c r="N287" s="252" t="b">
        <f t="shared" si="10"/>
        <v>1</v>
      </c>
      <c r="O287" s="7"/>
    </row>
    <row r="288" spans="1:15" ht="39">
      <c r="A288" s="159" t="s">
        <v>652</v>
      </c>
      <c r="B288" s="159" t="s">
        <v>105</v>
      </c>
      <c r="C288" s="159" t="s">
        <v>7</v>
      </c>
      <c r="D288" s="159" t="s">
        <v>13</v>
      </c>
      <c r="E288" s="224" t="s">
        <v>1411</v>
      </c>
      <c r="F288" s="159" t="s">
        <v>652</v>
      </c>
      <c r="G288" s="159" t="s">
        <v>105</v>
      </c>
      <c r="H288" s="159" t="s">
        <v>7</v>
      </c>
      <c r="I288" s="159" t="s">
        <v>13</v>
      </c>
      <c r="J288" s="224" t="s">
        <v>1411</v>
      </c>
      <c r="K288" s="5" t="str">
        <f t="shared" si="9"/>
        <v>10 Б 01 00000</v>
      </c>
      <c r="L288" s="252" t="str">
        <f>VLOOKUP(M288,'ЦСР 2017'!$A$5:$B$485,2,0)</f>
        <v>Основное мероприятие «Формирование резервного фонда администрации города Ставрополя»</v>
      </c>
      <c r="M288" s="5" t="s">
        <v>659</v>
      </c>
      <c r="N288" s="252" t="b">
        <f t="shared" si="10"/>
        <v>1</v>
      </c>
      <c r="O288" s="7"/>
    </row>
    <row r="289" spans="1:15">
      <c r="A289" s="275" t="s">
        <v>652</v>
      </c>
      <c r="B289" s="275" t="s">
        <v>105</v>
      </c>
      <c r="C289" s="275" t="s">
        <v>7</v>
      </c>
      <c r="D289" s="275" t="s">
        <v>662</v>
      </c>
      <c r="E289" s="280" t="s">
        <v>661</v>
      </c>
      <c r="F289" s="275" t="s">
        <v>652</v>
      </c>
      <c r="G289" s="275" t="s">
        <v>105</v>
      </c>
      <c r="H289" s="275" t="s">
        <v>7</v>
      </c>
      <c r="I289" s="275" t="s">
        <v>662</v>
      </c>
      <c r="J289" s="280" t="s">
        <v>661</v>
      </c>
      <c r="K289" s="5" t="str">
        <f t="shared" si="9"/>
        <v>10 Б 01 20020</v>
      </c>
      <c r="L289" s="252" t="str">
        <f>VLOOKUP(M289,'ЦСР 2017'!$A$5:$B$485,2,0)</f>
        <v>Резервный фонд администрации города Ставрополя</v>
      </c>
      <c r="M289" s="5" t="s">
        <v>663</v>
      </c>
      <c r="N289" s="252" t="b">
        <f t="shared" si="10"/>
        <v>1</v>
      </c>
      <c r="O289" s="7"/>
    </row>
    <row r="290" spans="1:15" s="54" customFormat="1" ht="78">
      <c r="A290" s="159" t="s">
        <v>652</v>
      </c>
      <c r="B290" s="159" t="s">
        <v>105</v>
      </c>
      <c r="C290" s="159" t="s">
        <v>37</v>
      </c>
      <c r="D290" s="159" t="s">
        <v>13</v>
      </c>
      <c r="E290" s="224" t="s">
        <v>1412</v>
      </c>
      <c r="F290" s="159" t="s">
        <v>652</v>
      </c>
      <c r="G290" s="159" t="s">
        <v>105</v>
      </c>
      <c r="H290" s="159" t="s">
        <v>37</v>
      </c>
      <c r="I290" s="159" t="s">
        <v>13</v>
      </c>
      <c r="J290" s="224" t="s">
        <v>1412</v>
      </c>
      <c r="K290" s="5" t="str">
        <f t="shared" si="9"/>
        <v>10 Б 02 00000</v>
      </c>
      <c r="L290" s="252" t="str">
        <f>VLOOKUP(M290,'ЦСР 2017'!$A$5:$B$485,2,0)</f>
        <v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v>
      </c>
      <c r="M290" s="5" t="s">
        <v>664</v>
      </c>
      <c r="N290" s="252" t="b">
        <f t="shared" si="10"/>
        <v>1</v>
      </c>
      <c r="O290" s="7"/>
    </row>
    <row r="291" spans="1:15" s="54" customFormat="1">
      <c r="A291" s="275" t="s">
        <v>652</v>
      </c>
      <c r="B291" s="275" t="s">
        <v>105</v>
      </c>
      <c r="C291" s="275" t="s">
        <v>37</v>
      </c>
      <c r="D291" s="275" t="s">
        <v>667</v>
      </c>
      <c r="E291" s="280" t="s">
        <v>666</v>
      </c>
      <c r="F291" s="275" t="s">
        <v>652</v>
      </c>
      <c r="G291" s="275" t="s">
        <v>105</v>
      </c>
      <c r="H291" s="275" t="s">
        <v>37</v>
      </c>
      <c r="I291" s="275" t="s">
        <v>667</v>
      </c>
      <c r="J291" s="280" t="s">
        <v>666</v>
      </c>
      <c r="K291" s="5" t="str">
        <f t="shared" si="9"/>
        <v>10 Б 02 20050</v>
      </c>
      <c r="L291" s="252" t="str">
        <f>VLOOKUP(M291,'ЦСР 2017'!$A$5:$B$485,2,0)</f>
        <v>Расходы на выплаты на основании исполнительных листов судебных органов</v>
      </c>
      <c r="M291" s="5" t="s">
        <v>668</v>
      </c>
      <c r="N291" s="252" t="b">
        <f t="shared" si="10"/>
        <v>1</v>
      </c>
      <c r="O291" s="7"/>
    </row>
    <row r="292" spans="1:15" ht="58.5">
      <c r="A292" s="159" t="s">
        <v>652</v>
      </c>
      <c r="B292" s="159" t="s">
        <v>105</v>
      </c>
      <c r="C292" s="159" t="s">
        <v>48</v>
      </c>
      <c r="D292" s="159" t="s">
        <v>13</v>
      </c>
      <c r="E292" s="224" t="s">
        <v>1413</v>
      </c>
      <c r="F292" s="159" t="s">
        <v>652</v>
      </c>
      <c r="G292" s="159" t="s">
        <v>105</v>
      </c>
      <c r="H292" s="159" t="s">
        <v>48</v>
      </c>
      <c r="I292" s="159" t="s">
        <v>13</v>
      </c>
      <c r="J292" s="224" t="s">
        <v>1413</v>
      </c>
      <c r="K292" s="5" t="str">
        <f t="shared" si="9"/>
        <v>10 Б 03 00000</v>
      </c>
      <c r="L292" s="252" t="str">
        <f>VLOOKUP(M292,'ЦСР 2017'!$A$5:$B$485,2,0)</f>
        <v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v>
      </c>
      <c r="M292" s="5" t="s">
        <v>669</v>
      </c>
      <c r="N292" s="252" t="b">
        <f t="shared" si="10"/>
        <v>1</v>
      </c>
      <c r="O292" s="7"/>
    </row>
    <row r="293" spans="1:15">
      <c r="A293" s="275" t="s">
        <v>652</v>
      </c>
      <c r="B293" s="275" t="s">
        <v>105</v>
      </c>
      <c r="C293" s="275" t="s">
        <v>48</v>
      </c>
      <c r="D293" s="275" t="s">
        <v>672</v>
      </c>
      <c r="E293" s="280" t="s">
        <v>671</v>
      </c>
      <c r="F293" s="275" t="s">
        <v>652</v>
      </c>
      <c r="G293" s="275" t="s">
        <v>105</v>
      </c>
      <c r="H293" s="275" t="s">
        <v>48</v>
      </c>
      <c r="I293" s="275" t="s">
        <v>672</v>
      </c>
      <c r="J293" s="280" t="s">
        <v>671</v>
      </c>
      <c r="K293" s="5" t="str">
        <f t="shared" si="9"/>
        <v>10 Б 03 20010</v>
      </c>
      <c r="L293" s="252" t="str">
        <f>VLOOKUP(M293,'ЦСР 2017'!$A$5:$B$485,2,0)</f>
        <v>Обслуживание муниципального долга города Ставрополя</v>
      </c>
      <c r="M293" s="5" t="s">
        <v>673</v>
      </c>
      <c r="N293" s="252" t="b">
        <f t="shared" si="10"/>
        <v>1</v>
      </c>
      <c r="O293" s="7"/>
    </row>
    <row r="294" spans="1:15" s="54" customFormat="1" ht="90">
      <c r="A294" s="209" t="s">
        <v>674</v>
      </c>
      <c r="B294" s="210" t="s">
        <v>8</v>
      </c>
      <c r="C294" s="9" t="s">
        <v>12</v>
      </c>
      <c r="D294" s="9" t="s">
        <v>13</v>
      </c>
      <c r="E294" s="136" t="s">
        <v>676</v>
      </c>
      <c r="F294" s="209" t="s">
        <v>674</v>
      </c>
      <c r="G294" s="210" t="s">
        <v>8</v>
      </c>
      <c r="H294" s="9" t="s">
        <v>12</v>
      </c>
      <c r="I294" s="9" t="s">
        <v>13</v>
      </c>
      <c r="J294" s="136" t="s">
        <v>1731</v>
      </c>
      <c r="K294" s="5" t="str">
        <f t="shared" si="9"/>
        <v>11 0 00 00000</v>
      </c>
      <c r="L294" s="252" t="str">
        <f>VLOOKUP(M294,'ЦСР 2017'!$A$5:$B$485,2,0)</f>
        <v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v>
      </c>
      <c r="M294" s="5" t="s">
        <v>677</v>
      </c>
      <c r="N294" s="252" t="b">
        <f t="shared" si="10"/>
        <v>1</v>
      </c>
      <c r="O294" s="7"/>
    </row>
    <row r="295" spans="1:15" ht="52.15" customHeight="1">
      <c r="A295" s="211" t="s">
        <v>674</v>
      </c>
      <c r="B295" s="212" t="s">
        <v>105</v>
      </c>
      <c r="C295" s="25" t="s">
        <v>12</v>
      </c>
      <c r="D295" s="25" t="s">
        <v>13</v>
      </c>
      <c r="E295" s="223" t="s">
        <v>657</v>
      </c>
      <c r="F295" s="211" t="s">
        <v>674</v>
      </c>
      <c r="G295" s="212" t="s">
        <v>105</v>
      </c>
      <c r="H295" s="25" t="s">
        <v>12</v>
      </c>
      <c r="I295" s="25" t="s">
        <v>13</v>
      </c>
      <c r="J295" s="223" t="s">
        <v>1732</v>
      </c>
      <c r="K295" s="5" t="str">
        <f t="shared" si="9"/>
        <v>11 Б 00 00000</v>
      </c>
      <c r="L295" s="252" t="str">
        <f>VLOOKUP(M295,'ЦСР 2017'!$A$5:$B$485,2,0)</f>
        <v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v>
      </c>
      <c r="M295" s="5" t="s">
        <v>679</v>
      </c>
      <c r="N295" s="252" t="b">
        <f t="shared" si="10"/>
        <v>1</v>
      </c>
      <c r="O295" s="7"/>
    </row>
    <row r="296" spans="1:15" s="54" customFormat="1" ht="58.5">
      <c r="A296" s="159" t="s">
        <v>674</v>
      </c>
      <c r="B296" s="253" t="s">
        <v>105</v>
      </c>
      <c r="C296" s="159" t="s">
        <v>7</v>
      </c>
      <c r="D296" s="159" t="s">
        <v>13</v>
      </c>
      <c r="E296" s="224" t="s">
        <v>1414</v>
      </c>
      <c r="F296" s="159" t="s">
        <v>674</v>
      </c>
      <c r="G296" s="253" t="s">
        <v>105</v>
      </c>
      <c r="H296" s="159" t="s">
        <v>7</v>
      </c>
      <c r="I296" s="159" t="s">
        <v>13</v>
      </c>
      <c r="J296" s="224" t="s">
        <v>1414</v>
      </c>
      <c r="K296" s="5" t="str">
        <f t="shared" si="9"/>
        <v>11 Б 01 00000</v>
      </c>
      <c r="L296" s="252" t="str">
        <f>VLOOKUP(M296,'ЦСР 2017'!$A$5:$B$485,2,0)</f>
        <v>Основное мероприятие «Управление и распоряжение объектами недвижимого имущества, находящимися в муниципальной собственности города Ставрополя»</v>
      </c>
      <c r="M296" s="5" t="s">
        <v>680</v>
      </c>
      <c r="N296" s="252" t="b">
        <f t="shared" si="10"/>
        <v>1</v>
      </c>
      <c r="O296" s="7"/>
    </row>
    <row r="297" spans="1:15" ht="56.25">
      <c r="A297" s="275" t="s">
        <v>674</v>
      </c>
      <c r="B297" s="254" t="s">
        <v>105</v>
      </c>
      <c r="C297" s="275" t="s">
        <v>7</v>
      </c>
      <c r="D297" s="275" t="s">
        <v>683</v>
      </c>
      <c r="E297" s="280" t="s">
        <v>682</v>
      </c>
      <c r="F297" s="275" t="s">
        <v>674</v>
      </c>
      <c r="G297" s="254" t="s">
        <v>105</v>
      </c>
      <c r="H297" s="275" t="s">
        <v>7</v>
      </c>
      <c r="I297" s="275" t="s">
        <v>683</v>
      </c>
      <c r="J297" s="280" t="s">
        <v>682</v>
      </c>
      <c r="K297" s="5" t="str">
        <f t="shared" si="9"/>
        <v>11 Б 01 20030</v>
      </c>
      <c r="L297" s="252" t="str">
        <f>VLOOKUP(M297,'ЦСР 2017'!$A$5:$B$485,2,0)</f>
        <v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v>
      </c>
      <c r="M297" s="5" t="s">
        <v>684</v>
      </c>
      <c r="N297" s="252" t="b">
        <f t="shared" si="10"/>
        <v>1</v>
      </c>
      <c r="O297" s="7"/>
    </row>
    <row r="298" spans="1:15" ht="37.5">
      <c r="A298" s="275" t="s">
        <v>674</v>
      </c>
      <c r="B298" s="254" t="s">
        <v>105</v>
      </c>
      <c r="C298" s="275" t="s">
        <v>7</v>
      </c>
      <c r="D298" s="275" t="s">
        <v>687</v>
      </c>
      <c r="E298" s="280" t="s">
        <v>686</v>
      </c>
      <c r="F298" s="275" t="s">
        <v>674</v>
      </c>
      <c r="G298" s="254" t="s">
        <v>105</v>
      </c>
      <c r="H298" s="275" t="s">
        <v>7</v>
      </c>
      <c r="I298" s="275" t="s">
        <v>687</v>
      </c>
      <c r="J298" s="280" t="s">
        <v>686</v>
      </c>
      <c r="K298" s="5" t="str">
        <f t="shared" si="9"/>
        <v>11 Б 01 20070</v>
      </c>
      <c r="L298" s="252" t="str">
        <f>VLOOKUP(M298,'ЦСР 2017'!$A$5:$B$485,2,0)</f>
        <v xml:space="preserve">Расходы на содержание объектов муниципальной казны города Ставрополя в части нежилых помещений </v>
      </c>
      <c r="M298" s="5" t="s">
        <v>688</v>
      </c>
      <c r="N298" s="252" t="b">
        <f t="shared" si="10"/>
        <v>1</v>
      </c>
      <c r="O298" s="7"/>
    </row>
    <row r="299" spans="1:15" ht="37.5">
      <c r="A299" s="275" t="s">
        <v>674</v>
      </c>
      <c r="B299" s="254" t="s">
        <v>105</v>
      </c>
      <c r="C299" s="275" t="s">
        <v>7</v>
      </c>
      <c r="D299" s="275" t="s">
        <v>691</v>
      </c>
      <c r="E299" s="280" t="s">
        <v>690</v>
      </c>
      <c r="F299" s="275" t="s">
        <v>674</v>
      </c>
      <c r="G299" s="254" t="s">
        <v>105</v>
      </c>
      <c r="H299" s="275" t="s">
        <v>7</v>
      </c>
      <c r="I299" s="275" t="s">
        <v>691</v>
      </c>
      <c r="J299" s="280" t="s">
        <v>690</v>
      </c>
      <c r="K299" s="5" t="str">
        <f t="shared" si="9"/>
        <v>11 Б 01 20840</v>
      </c>
      <c r="L299" s="252" t="str">
        <f>VLOOKUP(M299,'ЦСР 2017'!$A$5:$B$485,2,0)</f>
        <v>Расходы на содержание объектов муниципальной казны города Ставрополя в части жилых помещений</v>
      </c>
      <c r="M299" s="5" t="s">
        <v>692</v>
      </c>
      <c r="N299" s="252" t="b">
        <f t="shared" si="10"/>
        <v>1</v>
      </c>
      <c r="O299" s="7"/>
    </row>
    <row r="300" spans="1:15" ht="93.75">
      <c r="A300" s="28">
        <v>72</v>
      </c>
      <c r="B300" s="28" t="s">
        <v>94</v>
      </c>
      <c r="C300" s="30" t="s">
        <v>12</v>
      </c>
      <c r="D300" s="59">
        <v>21120</v>
      </c>
      <c r="E300" s="270" t="s">
        <v>1480</v>
      </c>
      <c r="F300" s="482" t="s">
        <v>674</v>
      </c>
      <c r="G300" s="506" t="s">
        <v>105</v>
      </c>
      <c r="H300" s="482" t="s">
        <v>7</v>
      </c>
      <c r="I300" s="482" t="s">
        <v>1867</v>
      </c>
      <c r="J300" s="494" t="s">
        <v>1733</v>
      </c>
      <c r="K300" s="5" t="str">
        <f t="shared" si="9"/>
        <v>11 Б 01 21120</v>
      </c>
      <c r="L300" s="252" t="str">
        <f>VLOOKUP(M300,'ЦСР 2017'!$A$5:$B$485,2,0)</f>
        <v>Расходы на уплату взносов на капитальный ремонт общего имущества в многоквартирных домах</v>
      </c>
      <c r="M300" s="5" t="s">
        <v>1734</v>
      </c>
      <c r="N300" s="252" t="b">
        <f t="shared" si="10"/>
        <v>1</v>
      </c>
      <c r="O300" s="7"/>
    </row>
    <row r="301" spans="1:15" ht="93.75">
      <c r="A301" s="28">
        <v>77</v>
      </c>
      <c r="B301" s="28" t="s">
        <v>94</v>
      </c>
      <c r="C301" s="30" t="s">
        <v>12</v>
      </c>
      <c r="D301" s="59">
        <v>21120</v>
      </c>
      <c r="E301" s="270" t="s">
        <v>1480</v>
      </c>
      <c r="F301" s="505"/>
      <c r="G301" s="507"/>
      <c r="H301" s="505"/>
      <c r="I301" s="505"/>
      <c r="J301" s="509"/>
      <c r="L301" s="252" t="e">
        <f>VLOOKUP(M301,'ЦСР 2017'!$A$5:$B$485,2,0)</f>
        <v>#N/A</v>
      </c>
      <c r="N301" s="252" t="e">
        <f t="shared" si="10"/>
        <v>#N/A</v>
      </c>
      <c r="O301" s="7"/>
    </row>
    <row r="302" spans="1:15" ht="93.75">
      <c r="A302" s="28">
        <v>80</v>
      </c>
      <c r="B302" s="28" t="s">
        <v>94</v>
      </c>
      <c r="C302" s="30" t="s">
        <v>12</v>
      </c>
      <c r="D302" s="59">
        <v>21120</v>
      </c>
      <c r="E302" s="270" t="s">
        <v>1480</v>
      </c>
      <c r="F302" s="505"/>
      <c r="G302" s="507"/>
      <c r="H302" s="505"/>
      <c r="I302" s="505"/>
      <c r="J302" s="509"/>
      <c r="L302" s="252" t="e">
        <f>VLOOKUP(M302,'ЦСР 2017'!$A$5:$B$485,2,0)</f>
        <v>#N/A</v>
      </c>
      <c r="N302" s="252" t="e">
        <f t="shared" si="10"/>
        <v>#N/A</v>
      </c>
      <c r="O302" s="7"/>
    </row>
    <row r="303" spans="1:15" ht="93.75">
      <c r="A303" s="28">
        <v>82</v>
      </c>
      <c r="B303" s="28" t="s">
        <v>94</v>
      </c>
      <c r="C303" s="30" t="s">
        <v>12</v>
      </c>
      <c r="D303" s="59">
        <v>21120</v>
      </c>
      <c r="E303" s="270" t="s">
        <v>1480</v>
      </c>
      <c r="F303" s="505"/>
      <c r="G303" s="507"/>
      <c r="H303" s="505"/>
      <c r="I303" s="505"/>
      <c r="J303" s="509"/>
      <c r="L303" s="252" t="e">
        <f>VLOOKUP(M303,'ЦСР 2017'!$A$5:$B$485,2,0)</f>
        <v>#N/A</v>
      </c>
      <c r="N303" s="252" t="e">
        <f t="shared" si="10"/>
        <v>#N/A</v>
      </c>
      <c r="O303" s="7"/>
    </row>
    <row r="304" spans="1:15" ht="93.75">
      <c r="A304" s="28" t="s">
        <v>1184</v>
      </c>
      <c r="B304" s="28" t="s">
        <v>94</v>
      </c>
      <c r="C304" s="30" t="s">
        <v>12</v>
      </c>
      <c r="D304" s="59">
        <v>21120</v>
      </c>
      <c r="E304" s="270" t="s">
        <v>1507</v>
      </c>
      <c r="F304" s="483"/>
      <c r="G304" s="508"/>
      <c r="H304" s="483"/>
      <c r="I304" s="483"/>
      <c r="J304" s="495"/>
      <c r="L304" s="252" t="e">
        <f>VLOOKUP(M304,'ЦСР 2017'!$A$5:$B$485,2,0)</f>
        <v>#N/A</v>
      </c>
      <c r="N304" s="252" t="e">
        <f t="shared" si="10"/>
        <v>#N/A</v>
      </c>
      <c r="O304" s="7"/>
    </row>
    <row r="305" spans="1:15" ht="39">
      <c r="A305" s="159" t="s">
        <v>674</v>
      </c>
      <c r="B305" s="253" t="s">
        <v>105</v>
      </c>
      <c r="C305" s="159" t="s">
        <v>37</v>
      </c>
      <c r="D305" s="159" t="s">
        <v>13</v>
      </c>
      <c r="E305" s="224" t="s">
        <v>1415</v>
      </c>
      <c r="F305" s="159" t="s">
        <v>674</v>
      </c>
      <c r="G305" s="253" t="s">
        <v>105</v>
      </c>
      <c r="H305" s="159" t="s">
        <v>37</v>
      </c>
      <c r="I305" s="159" t="s">
        <v>13</v>
      </c>
      <c r="J305" s="224" t="s">
        <v>1415</v>
      </c>
      <c r="K305" s="5" t="str">
        <f t="shared" si="9"/>
        <v>11 Б 02 00000</v>
      </c>
      <c r="L305" s="252" t="str">
        <f>VLOOKUP(M305,'ЦСР 2017'!$A$5:$B$485,2,0)</f>
        <v>Основное мероприятие «Управление и распоряжение земельными участками, расположенными на территории города Ставрополя»</v>
      </c>
      <c r="M305" s="5" t="s">
        <v>693</v>
      </c>
      <c r="N305" s="252" t="b">
        <f t="shared" si="10"/>
        <v>1</v>
      </c>
      <c r="O305" s="7"/>
    </row>
    <row r="306" spans="1:15" ht="56.25">
      <c r="A306" s="275" t="s">
        <v>674</v>
      </c>
      <c r="B306" s="254" t="s">
        <v>105</v>
      </c>
      <c r="C306" s="275" t="s">
        <v>37</v>
      </c>
      <c r="D306" s="275" t="s">
        <v>696</v>
      </c>
      <c r="E306" s="280" t="s">
        <v>1416</v>
      </c>
      <c r="F306" s="275" t="s">
        <v>674</v>
      </c>
      <c r="G306" s="254" t="s">
        <v>105</v>
      </c>
      <c r="H306" s="275" t="s">
        <v>37</v>
      </c>
      <c r="I306" s="275" t="s">
        <v>696</v>
      </c>
      <c r="J306" s="280" t="s">
        <v>1735</v>
      </c>
      <c r="K306" s="5" t="str">
        <f t="shared" si="9"/>
        <v>11 Б 02 20180</v>
      </c>
      <c r="L306" s="252" t="str">
        <f>VLOOKUP(M306,'ЦСР 2017'!$A$5:$B$485,2,0)</f>
        <v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v>
      </c>
      <c r="M306" s="5" t="s">
        <v>697</v>
      </c>
      <c r="N306" s="252" t="b">
        <f t="shared" si="10"/>
        <v>1</v>
      </c>
      <c r="O306" s="7"/>
    </row>
    <row r="307" spans="1:15" ht="78">
      <c r="A307" s="159" t="s">
        <v>674</v>
      </c>
      <c r="B307" s="253" t="s">
        <v>105</v>
      </c>
      <c r="C307" s="159" t="s">
        <v>48</v>
      </c>
      <c r="D307" s="159" t="s">
        <v>13</v>
      </c>
      <c r="E307" s="224" t="s">
        <v>1417</v>
      </c>
      <c r="F307" s="159" t="s">
        <v>674</v>
      </c>
      <c r="G307" s="253" t="s">
        <v>105</v>
      </c>
      <c r="H307" s="159" t="s">
        <v>48</v>
      </c>
      <c r="I307" s="159" t="s">
        <v>13</v>
      </c>
      <c r="J307" s="224" t="s">
        <v>1736</v>
      </c>
      <c r="K307" s="5" t="str">
        <f t="shared" si="9"/>
        <v>11 Б 03 00000</v>
      </c>
      <c r="L307" s="252" t="str">
        <f>VLOOKUP(M307,'ЦСР 2017'!$A$5:$B$485,2,0)</f>
        <v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v>
      </c>
      <c r="M307" s="5" t="s">
        <v>698</v>
      </c>
      <c r="N307" s="252" t="b">
        <f t="shared" si="10"/>
        <v>1</v>
      </c>
      <c r="O307" s="7"/>
    </row>
    <row r="308" spans="1:15" ht="56.25">
      <c r="A308" s="275" t="s">
        <v>674</v>
      </c>
      <c r="B308" s="254" t="s">
        <v>105</v>
      </c>
      <c r="C308" s="275" t="s">
        <v>48</v>
      </c>
      <c r="D308" s="275" t="s">
        <v>701</v>
      </c>
      <c r="E308" s="280" t="s">
        <v>700</v>
      </c>
      <c r="F308" s="275" t="s">
        <v>674</v>
      </c>
      <c r="G308" s="254" t="s">
        <v>105</v>
      </c>
      <c r="H308" s="275" t="s">
        <v>48</v>
      </c>
      <c r="I308" s="275" t="s">
        <v>701</v>
      </c>
      <c r="J308" s="280" t="s">
        <v>700</v>
      </c>
      <c r="K308" s="5" t="str">
        <f t="shared" si="9"/>
        <v>11 Б 03 20340</v>
      </c>
      <c r="L308" s="252" t="str">
        <f>VLOOKUP(M308,'ЦСР 2017'!$A$5:$B$485,2,0)</f>
        <v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v>
      </c>
      <c r="M308" s="5" t="s">
        <v>702</v>
      </c>
      <c r="N308" s="252" t="b">
        <f t="shared" si="10"/>
        <v>1</v>
      </c>
      <c r="O308" s="7"/>
    </row>
    <row r="309" spans="1:15" ht="45">
      <c r="A309" s="9" t="s">
        <v>703</v>
      </c>
      <c r="B309" s="9" t="s">
        <v>8</v>
      </c>
      <c r="C309" s="9" t="s">
        <v>12</v>
      </c>
      <c r="D309" s="9" t="s">
        <v>13</v>
      </c>
      <c r="E309" s="136" t="s">
        <v>705</v>
      </c>
      <c r="F309" s="9" t="s">
        <v>703</v>
      </c>
      <c r="G309" s="9" t="s">
        <v>8</v>
      </c>
      <c r="H309" s="9" t="s">
        <v>12</v>
      </c>
      <c r="I309" s="9" t="s">
        <v>13</v>
      </c>
      <c r="J309" s="136" t="s">
        <v>1737</v>
      </c>
      <c r="K309" s="5" t="str">
        <f t="shared" si="9"/>
        <v>12 0 00 00000</v>
      </c>
      <c r="L309" s="252" t="str">
        <f>VLOOKUP(M309,'ЦСР 2017'!$A$5:$B$485,2,0)</f>
        <v>Муниципальная программа «Экономическое развитие города Ставрополя»</v>
      </c>
      <c r="M309" s="5" t="s">
        <v>706</v>
      </c>
      <c r="N309" s="252" t="b">
        <f t="shared" si="10"/>
        <v>1</v>
      </c>
      <c r="O309" s="7"/>
    </row>
    <row r="310" spans="1:15" ht="37.5">
      <c r="A310" s="25" t="s">
        <v>703</v>
      </c>
      <c r="B310" s="25" t="s">
        <v>15</v>
      </c>
      <c r="C310" s="25" t="s">
        <v>12</v>
      </c>
      <c r="D310" s="25" t="s">
        <v>13</v>
      </c>
      <c r="E310" s="223" t="s">
        <v>708</v>
      </c>
      <c r="F310" s="25" t="s">
        <v>703</v>
      </c>
      <c r="G310" s="25" t="s">
        <v>15</v>
      </c>
      <c r="H310" s="25" t="s">
        <v>12</v>
      </c>
      <c r="I310" s="25" t="s">
        <v>13</v>
      </c>
      <c r="J310" s="223" t="s">
        <v>708</v>
      </c>
      <c r="K310" s="5" t="str">
        <f t="shared" si="9"/>
        <v>12 1 00 00000</v>
      </c>
      <c r="L310" s="252" t="str">
        <f>VLOOKUP(M310,'ЦСР 2017'!$A$5:$B$485,2,0)</f>
        <v>Подпрограмма «Развитие малого и среднего предпринимательства в городе Ставрополе»</v>
      </c>
      <c r="M310" s="5" t="s">
        <v>709</v>
      </c>
      <c r="N310" s="252" t="b">
        <f t="shared" si="10"/>
        <v>1</v>
      </c>
      <c r="O310" s="7"/>
    </row>
    <row r="311" spans="1:15" ht="39">
      <c r="A311" s="159" t="s">
        <v>703</v>
      </c>
      <c r="B311" s="159" t="s">
        <v>15</v>
      </c>
      <c r="C311" s="159" t="s">
        <v>7</v>
      </c>
      <c r="D311" s="159" t="s">
        <v>13</v>
      </c>
      <c r="E311" s="224" t="s">
        <v>1418</v>
      </c>
      <c r="F311" s="159" t="s">
        <v>703</v>
      </c>
      <c r="G311" s="159" t="s">
        <v>15</v>
      </c>
      <c r="H311" s="159" t="s">
        <v>7</v>
      </c>
      <c r="I311" s="159" t="s">
        <v>13</v>
      </c>
      <c r="J311" s="224" t="s">
        <v>1418</v>
      </c>
      <c r="K311" s="5" t="str">
        <f t="shared" si="9"/>
        <v>12 1 01 00000</v>
      </c>
      <c r="L311" s="252" t="str">
        <f>VLOOKUP(M311,'ЦСР 2017'!$A$5:$B$485,2,0)</f>
        <v>Основное мероприятие «Финансовая поддержка субъектов малого и среднего предпринимательства в городе Ставрополе»</v>
      </c>
      <c r="M311" s="5" t="s">
        <v>710</v>
      </c>
      <c r="N311" s="252" t="b">
        <f t="shared" si="10"/>
        <v>1</v>
      </c>
      <c r="O311" s="7"/>
    </row>
    <row r="312" spans="1:15" ht="56.25">
      <c r="A312" s="275" t="s">
        <v>703</v>
      </c>
      <c r="B312" s="275" t="s">
        <v>15</v>
      </c>
      <c r="C312" s="275" t="s">
        <v>7</v>
      </c>
      <c r="D312" s="275" t="s">
        <v>713</v>
      </c>
      <c r="E312" s="280" t="s">
        <v>1419</v>
      </c>
      <c r="F312" s="275" t="s">
        <v>703</v>
      </c>
      <c r="G312" s="275" t="s">
        <v>15</v>
      </c>
      <c r="H312" s="275" t="s">
        <v>7</v>
      </c>
      <c r="I312" s="275" t="s">
        <v>713</v>
      </c>
      <c r="J312" s="280" t="s">
        <v>1419</v>
      </c>
      <c r="K312" s="5" t="str">
        <f t="shared" si="9"/>
        <v>12 1 01 60130</v>
      </c>
      <c r="L312" s="252" t="str">
        <f>VLOOKUP(M312,'ЦСР 2017'!$A$5:$B$485,2,0)</f>
        <v>Предоставление субсидий субъектам малого и среднего предпринимательства, осуществляющим деятельность на территории города Ставрополя</v>
      </c>
      <c r="M312" s="5" t="s">
        <v>714</v>
      </c>
      <c r="N312" s="252" t="b">
        <f t="shared" si="10"/>
        <v>1</v>
      </c>
      <c r="O312" s="7"/>
    </row>
    <row r="313" spans="1:15" ht="58.5">
      <c r="A313" s="159" t="s">
        <v>703</v>
      </c>
      <c r="B313" s="159" t="s">
        <v>15</v>
      </c>
      <c r="C313" s="159" t="s">
        <v>37</v>
      </c>
      <c r="D313" s="159" t="s">
        <v>13</v>
      </c>
      <c r="E313" s="224" t="s">
        <v>1420</v>
      </c>
      <c r="F313" s="159" t="s">
        <v>703</v>
      </c>
      <c r="G313" s="159" t="s">
        <v>15</v>
      </c>
      <c r="H313" s="159" t="s">
        <v>37</v>
      </c>
      <c r="I313" s="159" t="s">
        <v>13</v>
      </c>
      <c r="J313" s="224" t="s">
        <v>1420</v>
      </c>
      <c r="K313" s="5" t="str">
        <f t="shared" si="9"/>
        <v>12 1 02 00000</v>
      </c>
      <c r="L313" s="252" t="str">
        <f>VLOOKUP(M313,'ЦСР 2017'!$A$5:$B$485,2,0)</f>
        <v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v>
      </c>
      <c r="M313" s="5" t="s">
        <v>715</v>
      </c>
      <c r="N313" s="252" t="b">
        <f t="shared" si="10"/>
        <v>1</v>
      </c>
      <c r="O313" s="7"/>
    </row>
    <row r="314" spans="1:15" s="32" customFormat="1" ht="56.25">
      <c r="A314" s="275" t="s">
        <v>703</v>
      </c>
      <c r="B314" s="275" t="s">
        <v>15</v>
      </c>
      <c r="C314" s="275" t="s">
        <v>37</v>
      </c>
      <c r="D314" s="275" t="s">
        <v>716</v>
      </c>
      <c r="E314" s="280" t="s">
        <v>717</v>
      </c>
      <c r="F314" s="275" t="s">
        <v>703</v>
      </c>
      <c r="G314" s="275" t="s">
        <v>15</v>
      </c>
      <c r="H314" s="275" t="s">
        <v>37</v>
      </c>
      <c r="I314" s="275" t="s">
        <v>716</v>
      </c>
      <c r="J314" s="280" t="s">
        <v>1738</v>
      </c>
      <c r="K314" s="5" t="str">
        <f t="shared" si="9"/>
        <v>12 1 02 20480</v>
      </c>
      <c r="L314" s="252" t="str">
        <f>VLOOKUP(M314,'ЦСР 2017'!$A$5:$B$485,2,0)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M314" s="5" t="s">
        <v>718</v>
      </c>
      <c r="N314" s="252" t="b">
        <f t="shared" si="10"/>
        <v>1</v>
      </c>
      <c r="O314" s="7"/>
    </row>
    <row r="315" spans="1:15" ht="36" customHeight="1">
      <c r="A315" s="159" t="s">
        <v>703</v>
      </c>
      <c r="B315" s="159" t="s">
        <v>15</v>
      </c>
      <c r="C315" s="159" t="s">
        <v>48</v>
      </c>
      <c r="D315" s="159" t="s">
        <v>13</v>
      </c>
      <c r="E315" s="224" t="s">
        <v>1421</v>
      </c>
      <c r="F315" s="159" t="s">
        <v>703</v>
      </c>
      <c r="G315" s="159" t="s">
        <v>15</v>
      </c>
      <c r="H315" s="159" t="s">
        <v>48</v>
      </c>
      <c r="I315" s="159" t="s">
        <v>13</v>
      </c>
      <c r="J315" s="224" t="s">
        <v>1421</v>
      </c>
      <c r="K315" s="5" t="str">
        <f t="shared" si="9"/>
        <v>12 1 03 00000</v>
      </c>
      <c r="L315" s="252" t="str">
        <f>VLOOKUP(M315,'ЦСР 2017'!$A$5:$B$485,2,0)</f>
        <v>Основное мероприятие «Обеспечение благоприятных условий для развития малого и среднего предпринимательства на территории города Ставрополя»</v>
      </c>
      <c r="M315" s="5" t="s">
        <v>719</v>
      </c>
      <c r="N315" s="252" t="b">
        <f t="shared" si="10"/>
        <v>1</v>
      </c>
      <c r="O315" s="7"/>
    </row>
    <row r="316" spans="1:15" ht="56.25">
      <c r="A316" s="275" t="s">
        <v>703</v>
      </c>
      <c r="B316" s="275" t="s">
        <v>15</v>
      </c>
      <c r="C316" s="275" t="s">
        <v>48</v>
      </c>
      <c r="D316" s="275" t="s">
        <v>716</v>
      </c>
      <c r="E316" s="280" t="s">
        <v>717</v>
      </c>
      <c r="F316" s="275" t="s">
        <v>703</v>
      </c>
      <c r="G316" s="275" t="s">
        <v>15</v>
      </c>
      <c r="H316" s="275" t="s">
        <v>48</v>
      </c>
      <c r="I316" s="275" t="s">
        <v>716</v>
      </c>
      <c r="J316" s="280" t="s">
        <v>1738</v>
      </c>
      <c r="K316" s="5" t="str">
        <f t="shared" ref="K316:K379" si="11">CONCATENATE(F316," ",G316," ",H316," ",I316)</f>
        <v>12 1 03 20480</v>
      </c>
      <c r="L316" s="252" t="str">
        <f>VLOOKUP(M316,'ЦСР 2017'!$A$5:$B$485,2,0)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M316" s="5" t="s">
        <v>720</v>
      </c>
      <c r="N316" s="252" t="b">
        <f t="shared" si="10"/>
        <v>1</v>
      </c>
      <c r="O316" s="7"/>
    </row>
    <row r="317" spans="1:15" ht="37.5">
      <c r="A317" s="25" t="s">
        <v>703</v>
      </c>
      <c r="B317" s="25" t="s">
        <v>94</v>
      </c>
      <c r="C317" s="25" t="s">
        <v>12</v>
      </c>
      <c r="D317" s="25" t="s">
        <v>13</v>
      </c>
      <c r="E317" s="223" t="s">
        <v>1422</v>
      </c>
      <c r="F317" s="484" t="s">
        <v>703</v>
      </c>
      <c r="G317" s="484" t="s">
        <v>94</v>
      </c>
      <c r="H317" s="484" t="s">
        <v>12</v>
      </c>
      <c r="I317" s="484" t="s">
        <v>13</v>
      </c>
      <c r="J317" s="503" t="s">
        <v>1739</v>
      </c>
      <c r="K317" s="5" t="str">
        <f t="shared" si="11"/>
        <v>12 2 00 00000</v>
      </c>
      <c r="L317" s="252" t="str">
        <f>VLOOKUP(M317,'ЦСР 2017'!$A$5:$B$485,2,0)</f>
        <v>Подпрограмма «Создание благоприятных условий для экономического развития города Ставрополя»</v>
      </c>
      <c r="M317" s="5" t="s">
        <v>723</v>
      </c>
      <c r="N317" s="252" t="b">
        <f t="shared" si="10"/>
        <v>1</v>
      </c>
      <c r="O317" s="7"/>
    </row>
    <row r="318" spans="1:15" ht="37.5">
      <c r="A318" s="25" t="s">
        <v>703</v>
      </c>
      <c r="B318" s="25" t="s">
        <v>316</v>
      </c>
      <c r="C318" s="25" t="s">
        <v>12</v>
      </c>
      <c r="D318" s="25" t="s">
        <v>13</v>
      </c>
      <c r="E318" s="223" t="s">
        <v>740</v>
      </c>
      <c r="F318" s="485"/>
      <c r="G318" s="485"/>
      <c r="H318" s="485"/>
      <c r="I318" s="485"/>
      <c r="J318" s="504"/>
      <c r="K318" s="5" t="str">
        <f t="shared" si="11"/>
        <v xml:space="preserve">   </v>
      </c>
      <c r="L318" s="252" t="e">
        <f>VLOOKUP(M318,'ЦСР 2017'!$A$5:$B$485,2,0)</f>
        <v>#N/A</v>
      </c>
      <c r="M318" s="5" t="s">
        <v>1883</v>
      </c>
      <c r="N318" s="252" t="e">
        <f t="shared" si="10"/>
        <v>#N/A</v>
      </c>
      <c r="O318" s="7"/>
    </row>
    <row r="319" spans="1:15" s="57" customFormat="1" ht="39">
      <c r="A319" s="159" t="s">
        <v>703</v>
      </c>
      <c r="B319" s="159" t="s">
        <v>316</v>
      </c>
      <c r="C319" s="159" t="s">
        <v>7</v>
      </c>
      <c r="D319" s="159" t="s">
        <v>13</v>
      </c>
      <c r="E319" s="224" t="s">
        <v>1425</v>
      </c>
      <c r="F319" s="159" t="s">
        <v>703</v>
      </c>
      <c r="G319" s="159" t="s">
        <v>94</v>
      </c>
      <c r="H319" s="159" t="s">
        <v>7</v>
      </c>
      <c r="I319" s="159" t="s">
        <v>13</v>
      </c>
      <c r="J319" s="224" t="s">
        <v>1740</v>
      </c>
      <c r="K319" s="5" t="str">
        <f t="shared" si="11"/>
        <v>12 2 01 00000</v>
      </c>
      <c r="L319" s="252" t="str">
        <f>VLOOKUP(M319,'ЦСР 2017'!$A$5:$B$485,2,0)</f>
        <v>Основное мероприятие «Создание благоприятных условий для развития инвестиционной деятельности»</v>
      </c>
      <c r="M319" s="5" t="s">
        <v>1741</v>
      </c>
      <c r="N319" s="252" t="b">
        <f t="shared" si="10"/>
        <v>1</v>
      </c>
      <c r="O319" s="7"/>
    </row>
    <row r="320" spans="1:15" ht="36" customHeight="1">
      <c r="A320" s="275" t="s">
        <v>703</v>
      </c>
      <c r="B320" s="275" t="s">
        <v>316</v>
      </c>
      <c r="C320" s="275" t="s">
        <v>7</v>
      </c>
      <c r="D320" s="275" t="s">
        <v>745</v>
      </c>
      <c r="E320" s="280" t="s">
        <v>746</v>
      </c>
      <c r="F320" s="482" t="s">
        <v>703</v>
      </c>
      <c r="G320" s="482" t="s">
        <v>94</v>
      </c>
      <c r="H320" s="482" t="s">
        <v>7</v>
      </c>
      <c r="I320" s="482" t="s">
        <v>745</v>
      </c>
      <c r="J320" s="494" t="s">
        <v>1742</v>
      </c>
      <c r="K320" s="5" t="str">
        <f t="shared" si="11"/>
        <v>12 2 01 20650</v>
      </c>
      <c r="L320" s="252" t="str">
        <f>VLOOKUP(M320,'ЦСР 2017'!$A$5:$B$485,2,0)</f>
        <v>Расходы на информирование об инвестиционных возможностях города Ставрополя</v>
      </c>
      <c r="M320" s="5" t="s">
        <v>1743</v>
      </c>
      <c r="N320" s="252" t="b">
        <f t="shared" si="10"/>
        <v>1</v>
      </c>
      <c r="O320" s="7"/>
    </row>
    <row r="321" spans="1:15" ht="58.5">
      <c r="A321" s="159" t="s">
        <v>703</v>
      </c>
      <c r="B321" s="159" t="s">
        <v>316</v>
      </c>
      <c r="C321" s="159" t="s">
        <v>37</v>
      </c>
      <c r="D321" s="159" t="s">
        <v>13</v>
      </c>
      <c r="E321" s="224" t="s">
        <v>748</v>
      </c>
      <c r="F321" s="505"/>
      <c r="G321" s="505"/>
      <c r="H321" s="505"/>
      <c r="I321" s="505"/>
      <c r="J321" s="509"/>
      <c r="K321" s="5" t="str">
        <f>CONCATENATE(F321," ",G321," ",H321," ",I321)</f>
        <v xml:space="preserve">   </v>
      </c>
      <c r="L321" s="252" t="e">
        <f>VLOOKUP(M321,'ЦСР 2017'!$A$5:$B$485,2,0)</f>
        <v>#N/A</v>
      </c>
      <c r="M321" s="5" t="s">
        <v>1883</v>
      </c>
      <c r="N321" s="252" t="e">
        <f t="shared" si="10"/>
        <v>#N/A</v>
      </c>
      <c r="O321" s="7"/>
    </row>
    <row r="322" spans="1:15" ht="37.5">
      <c r="A322" s="275" t="s">
        <v>703</v>
      </c>
      <c r="B322" s="275" t="s">
        <v>316</v>
      </c>
      <c r="C322" s="275" t="s">
        <v>37</v>
      </c>
      <c r="D322" s="275" t="s">
        <v>745</v>
      </c>
      <c r="E322" s="280" t="s">
        <v>746</v>
      </c>
      <c r="F322" s="483"/>
      <c r="G322" s="483"/>
      <c r="H322" s="483"/>
      <c r="I322" s="483"/>
      <c r="J322" s="495"/>
      <c r="K322" s="5" t="str">
        <f>CONCATENATE(F322," ",G322," ",H322," ",I322)</f>
        <v xml:space="preserve">   </v>
      </c>
      <c r="L322" s="252" t="e">
        <f>VLOOKUP(M322,'ЦСР 2017'!$A$5:$B$485,2,0)</f>
        <v>#N/A</v>
      </c>
      <c r="M322" s="5" t="s">
        <v>1883</v>
      </c>
      <c r="N322" s="252" t="e">
        <f t="shared" si="10"/>
        <v>#N/A</v>
      </c>
      <c r="O322" s="7"/>
    </row>
    <row r="323" spans="1:15" ht="39">
      <c r="A323" s="159" t="s">
        <v>703</v>
      </c>
      <c r="B323" s="159" t="s">
        <v>94</v>
      </c>
      <c r="C323" s="159" t="s">
        <v>7</v>
      </c>
      <c r="D323" s="159" t="s">
        <v>13</v>
      </c>
      <c r="E323" s="224" t="s">
        <v>1586</v>
      </c>
      <c r="F323" s="159" t="s">
        <v>703</v>
      </c>
      <c r="G323" s="159" t="s">
        <v>94</v>
      </c>
      <c r="H323" s="159" t="s">
        <v>37</v>
      </c>
      <c r="I323" s="159" t="s">
        <v>13</v>
      </c>
      <c r="J323" s="224" t="s">
        <v>1744</v>
      </c>
      <c r="K323" s="5" t="str">
        <f t="shared" si="11"/>
        <v>12 2 02 00000</v>
      </c>
      <c r="L323" s="252" t="str">
        <f>VLOOKUP(M323,'ЦСР 2017'!$A$5:$B$485,2,0)</f>
        <v>Основное мероприятие «Создание условий для развития туризма на территории города Ставрополя»</v>
      </c>
      <c r="M323" s="5" t="s">
        <v>727</v>
      </c>
      <c r="N323" s="252" t="b">
        <f t="shared" si="10"/>
        <v>1</v>
      </c>
      <c r="O323" s="7"/>
    </row>
    <row r="324" spans="1:15" ht="37.5">
      <c r="A324" s="275" t="s">
        <v>703</v>
      </c>
      <c r="B324" s="275" t="s">
        <v>94</v>
      </c>
      <c r="C324" s="275" t="s">
        <v>7</v>
      </c>
      <c r="D324" s="275" t="s">
        <v>726</v>
      </c>
      <c r="E324" s="280" t="s">
        <v>725</v>
      </c>
      <c r="F324" s="482" t="s">
        <v>703</v>
      </c>
      <c r="G324" s="482" t="s">
        <v>94</v>
      </c>
      <c r="H324" s="482" t="s">
        <v>37</v>
      </c>
      <c r="I324" s="482" t="s">
        <v>726</v>
      </c>
      <c r="J324" s="494" t="s">
        <v>1745</v>
      </c>
      <c r="L324" s="252" t="e">
        <f>VLOOKUP(M324,'ЦСР 2017'!$A$5:$B$485,2,0)</f>
        <v>#N/A</v>
      </c>
      <c r="N324" s="252" t="e">
        <f t="shared" si="10"/>
        <v>#N/A</v>
      </c>
      <c r="O324" s="7"/>
    </row>
    <row r="325" spans="1:15" ht="39">
      <c r="A325" s="159" t="s">
        <v>703</v>
      </c>
      <c r="B325" s="159" t="s">
        <v>94</v>
      </c>
      <c r="C325" s="159" t="s">
        <v>37</v>
      </c>
      <c r="D325" s="159" t="s">
        <v>13</v>
      </c>
      <c r="E325" s="224" t="s">
        <v>1423</v>
      </c>
      <c r="F325" s="505"/>
      <c r="G325" s="505"/>
      <c r="H325" s="505"/>
      <c r="I325" s="505"/>
      <c r="J325" s="509"/>
      <c r="K325" s="5" t="str">
        <f t="shared" si="11"/>
        <v xml:space="preserve">   </v>
      </c>
      <c r="L325" s="252" t="e">
        <f>VLOOKUP(M325,'ЦСР 2017'!$A$5:$B$485,2,0)</f>
        <v>#N/A</v>
      </c>
      <c r="M325" s="5" t="s">
        <v>1883</v>
      </c>
      <c r="N325" s="252" t="e">
        <f t="shared" si="10"/>
        <v>#N/A</v>
      </c>
      <c r="O325" s="7"/>
    </row>
    <row r="326" spans="1:15" ht="37.5">
      <c r="A326" s="275" t="s">
        <v>703</v>
      </c>
      <c r="B326" s="275" t="s">
        <v>94</v>
      </c>
      <c r="C326" s="275" t="s">
        <v>37</v>
      </c>
      <c r="D326" s="275" t="s">
        <v>726</v>
      </c>
      <c r="E326" s="280" t="s">
        <v>725</v>
      </c>
      <c r="F326" s="483"/>
      <c r="G326" s="483"/>
      <c r="H326" s="483"/>
      <c r="I326" s="483"/>
      <c r="J326" s="495"/>
      <c r="K326" s="311" t="str">
        <f>CONCATENATE(F324," ",G324," ",H324," ",I324)</f>
        <v>12 2 02 20640</v>
      </c>
      <c r="L326" s="312" t="str">
        <f>VLOOKUP(M326,'ЦСР 2017'!$A$5:$B$485,2,0)</f>
        <v>Расходы на повышение туристической привлекательности города Ставрополя, развитие внутреннего и въездного туризма в городе Ставрополе</v>
      </c>
      <c r="M326" s="311" t="s">
        <v>728</v>
      </c>
      <c r="N326" s="312" t="b">
        <f t="shared" si="10"/>
        <v>0</v>
      </c>
      <c r="O326" s="7"/>
    </row>
    <row r="327" spans="1:15" ht="39">
      <c r="A327" s="159" t="s">
        <v>703</v>
      </c>
      <c r="B327" s="159" t="s">
        <v>94</v>
      </c>
      <c r="C327" s="159" t="s">
        <v>48</v>
      </c>
      <c r="D327" s="159" t="s">
        <v>13</v>
      </c>
      <c r="E327" s="224" t="s">
        <v>1424</v>
      </c>
      <c r="F327" s="159" t="s">
        <v>703</v>
      </c>
      <c r="G327" s="159" t="s">
        <v>94</v>
      </c>
      <c r="H327" s="159" t="s">
        <v>48</v>
      </c>
      <c r="I327" s="159" t="s">
        <v>13</v>
      </c>
      <c r="J327" s="224" t="s">
        <v>1746</v>
      </c>
      <c r="K327" s="5" t="str">
        <f>CONCATENATE(F327," ",G327," ",H327," ",I327)</f>
        <v>12 2 03 00000</v>
      </c>
      <c r="L327" s="252" t="str">
        <f>VLOOKUP(M327,'ЦСР 2017'!$A$5:$B$485,2,0)</f>
        <v>Основное мероприятие «Развитие международного, межрегионального и межмуниципального сотрудничества города Ставрополя»</v>
      </c>
      <c r="M327" s="5" t="s">
        <v>729</v>
      </c>
      <c r="N327" s="252" t="b">
        <f t="shared" si="10"/>
        <v>1</v>
      </c>
      <c r="O327" s="7"/>
    </row>
    <row r="328" spans="1:15" ht="37.5">
      <c r="A328" s="275" t="s">
        <v>703</v>
      </c>
      <c r="B328" s="275" t="s">
        <v>94</v>
      </c>
      <c r="C328" s="275" t="s">
        <v>48</v>
      </c>
      <c r="D328" s="275" t="s">
        <v>733</v>
      </c>
      <c r="E328" s="280" t="s">
        <v>732</v>
      </c>
      <c r="F328" s="275" t="s">
        <v>703</v>
      </c>
      <c r="G328" s="275" t="s">
        <v>94</v>
      </c>
      <c r="H328" s="275" t="s">
        <v>48</v>
      </c>
      <c r="I328" s="275" t="s">
        <v>733</v>
      </c>
      <c r="J328" s="280" t="s">
        <v>1747</v>
      </c>
      <c r="K328" s="5" t="str">
        <f>CONCATENATE(F328," ",G328," ",H328," ",I328)</f>
        <v>12 2 03 20040</v>
      </c>
      <c r="L328" s="252" t="str">
        <f>VLOOKUP(M328,'ЦСР 2017'!$A$5:$B$485,2,0)</f>
        <v>Обеспечение членства в международных, общероссийских и региональных объединениях муниципальных образований (оплата членских взносов)</v>
      </c>
      <c r="M328" s="5" t="s">
        <v>734</v>
      </c>
      <c r="N328" s="252" t="b">
        <f t="shared" ref="N328:N391" si="12">J328=L328</f>
        <v>1</v>
      </c>
      <c r="O328" s="7"/>
    </row>
    <row r="329" spans="1:15" ht="75">
      <c r="A329" s="275" t="s">
        <v>703</v>
      </c>
      <c r="B329" s="275" t="s">
        <v>94</v>
      </c>
      <c r="C329" s="275" t="s">
        <v>48</v>
      </c>
      <c r="D329" s="275" t="s">
        <v>737</v>
      </c>
      <c r="E329" s="280" t="s">
        <v>736</v>
      </c>
      <c r="F329" s="275" t="s">
        <v>703</v>
      </c>
      <c r="G329" s="275" t="s">
        <v>94</v>
      </c>
      <c r="H329" s="275" t="s">
        <v>48</v>
      </c>
      <c r="I329" s="275" t="s">
        <v>737</v>
      </c>
      <c r="J329" s="280" t="s">
        <v>1748</v>
      </c>
      <c r="K329" s="5" t="str">
        <f>CONCATENATE(F329," ",G329," ",H329," ",I329)</f>
        <v>12 2 03 20090</v>
      </c>
      <c r="L329" s="252" t="str">
        <f>VLOOKUP(M329,'ЦСР 2017'!$A$5:$B$485,2,0)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M329" s="5" t="s">
        <v>738</v>
      </c>
      <c r="N329" s="252" t="b">
        <f t="shared" si="12"/>
        <v>1</v>
      </c>
      <c r="O329" s="7"/>
    </row>
    <row r="330" spans="1:15" ht="67.5">
      <c r="A330" s="9" t="s">
        <v>751</v>
      </c>
      <c r="B330" s="9" t="s">
        <v>8</v>
      </c>
      <c r="C330" s="9" t="s">
        <v>12</v>
      </c>
      <c r="D330" s="9" t="s">
        <v>13</v>
      </c>
      <c r="E330" s="136" t="s">
        <v>754</v>
      </c>
      <c r="F330" s="9" t="s">
        <v>751</v>
      </c>
      <c r="G330" s="9" t="s">
        <v>8</v>
      </c>
      <c r="H330" s="9" t="s">
        <v>12</v>
      </c>
      <c r="I330" s="9" t="s">
        <v>13</v>
      </c>
      <c r="J330" s="136" t="s">
        <v>1749</v>
      </c>
      <c r="K330" s="5" t="str">
        <f t="shared" si="11"/>
        <v>13 0 00 00000</v>
      </c>
      <c r="L330" s="252" t="str">
        <f>VLOOKUP(M330,'ЦСР 2017'!$A$5:$B$485,2,0)</f>
        <v>Муниципальная программа «Развитие муниципальной службы и противодействие коррупции в городе Ставрополе»</v>
      </c>
      <c r="M330" s="5" t="s">
        <v>755</v>
      </c>
      <c r="N330" s="252" t="b">
        <f t="shared" si="12"/>
        <v>1</v>
      </c>
      <c r="O330" s="7"/>
    </row>
    <row r="331" spans="1:15" ht="37.5">
      <c r="A331" s="25" t="s">
        <v>751</v>
      </c>
      <c r="B331" s="25" t="s">
        <v>15</v>
      </c>
      <c r="C331" s="25" t="s">
        <v>12</v>
      </c>
      <c r="D331" s="25" t="s">
        <v>13</v>
      </c>
      <c r="E331" s="232" t="s">
        <v>1426</v>
      </c>
      <c r="F331" s="25" t="s">
        <v>751</v>
      </c>
      <c r="G331" s="25" t="s">
        <v>15</v>
      </c>
      <c r="H331" s="25" t="s">
        <v>12</v>
      </c>
      <c r="I331" s="25" t="s">
        <v>13</v>
      </c>
      <c r="J331" s="232" t="s">
        <v>1750</v>
      </c>
      <c r="K331" s="5" t="str">
        <f t="shared" si="11"/>
        <v>13 1 00 00000</v>
      </c>
      <c r="L331" s="252" t="str">
        <f>VLOOKUP(M331,'ЦСР 2017'!$A$5:$B$485,2,0)</f>
        <v xml:space="preserve">Подпрограмма «Развитие муниципальной службы в городе Ставрополе» </v>
      </c>
      <c r="M331" s="5" t="s">
        <v>758</v>
      </c>
      <c r="N331" s="252" t="b">
        <f t="shared" si="12"/>
        <v>1</v>
      </c>
      <c r="O331" s="7"/>
    </row>
    <row r="332" spans="1:15" ht="58.5">
      <c r="A332" s="159" t="s">
        <v>751</v>
      </c>
      <c r="B332" s="159" t="s">
        <v>15</v>
      </c>
      <c r="C332" s="159" t="s">
        <v>7</v>
      </c>
      <c r="D332" s="159" t="s">
        <v>13</v>
      </c>
      <c r="E332" s="224" t="s">
        <v>1427</v>
      </c>
      <c r="F332" s="159" t="s">
        <v>751</v>
      </c>
      <c r="G332" s="159" t="s">
        <v>15</v>
      </c>
      <c r="H332" s="159" t="s">
        <v>7</v>
      </c>
      <c r="I332" s="159" t="s">
        <v>13</v>
      </c>
      <c r="J332" s="224" t="s">
        <v>1427</v>
      </c>
      <c r="K332" s="5" t="str">
        <f t="shared" si="11"/>
        <v>13 1 01 00000</v>
      </c>
      <c r="L332" s="252" t="str">
        <f>VLOOKUP(M332,'ЦСР 2017'!$A$5:$B$485,2,0)</f>
        <v>Основное мероприятие «Создание условий для профессионального развития и подготовки кадров в органах местного самоуправления города Ставрополя»</v>
      </c>
      <c r="M332" s="5" t="s">
        <v>759</v>
      </c>
      <c r="N332" s="252" t="b">
        <f t="shared" si="12"/>
        <v>1</v>
      </c>
      <c r="O332" s="7"/>
    </row>
    <row r="333" spans="1:15" s="32" customFormat="1" ht="56.25">
      <c r="A333" s="275" t="s">
        <v>751</v>
      </c>
      <c r="B333" s="275" t="s">
        <v>15</v>
      </c>
      <c r="C333" s="275" t="s">
        <v>7</v>
      </c>
      <c r="D333" s="275" t="s">
        <v>762</v>
      </c>
      <c r="E333" s="233" t="s">
        <v>1428</v>
      </c>
      <c r="F333" s="275" t="s">
        <v>751</v>
      </c>
      <c r="G333" s="275" t="s">
        <v>15</v>
      </c>
      <c r="H333" s="275" t="s">
        <v>7</v>
      </c>
      <c r="I333" s="275" t="s">
        <v>762</v>
      </c>
      <c r="J333" s="233" t="s">
        <v>1751</v>
      </c>
      <c r="K333" s="5" t="str">
        <f t="shared" si="11"/>
        <v>13 1 01 20450</v>
      </c>
      <c r="L333" s="252" t="str">
        <f>VLOOKUP(M333,'ЦСР 2017'!$A$5:$B$485,2,0)</f>
        <v>Расходы на реализацию мероприятий, направленных на повышение профессионального уровня муниципальных служащих</v>
      </c>
      <c r="M333" s="5" t="s">
        <v>763</v>
      </c>
      <c r="N333" s="252" t="b">
        <f t="shared" si="12"/>
        <v>1</v>
      </c>
      <c r="O333" s="7"/>
    </row>
    <row r="334" spans="1:15" ht="37.5">
      <c r="A334" s="25" t="s">
        <v>751</v>
      </c>
      <c r="B334" s="25" t="s">
        <v>94</v>
      </c>
      <c r="C334" s="25" t="s">
        <v>12</v>
      </c>
      <c r="D334" s="25" t="s">
        <v>13</v>
      </c>
      <c r="E334" s="223" t="s">
        <v>765</v>
      </c>
      <c r="F334" s="25" t="s">
        <v>751</v>
      </c>
      <c r="G334" s="25" t="s">
        <v>94</v>
      </c>
      <c r="H334" s="25" t="s">
        <v>12</v>
      </c>
      <c r="I334" s="25" t="s">
        <v>13</v>
      </c>
      <c r="J334" s="223" t="s">
        <v>1752</v>
      </c>
      <c r="K334" s="5" t="str">
        <f t="shared" si="11"/>
        <v>13 2 00 00000</v>
      </c>
      <c r="L334" s="252" t="str">
        <f>VLOOKUP(M334,'ЦСР 2017'!$A$5:$B$485,2,0)</f>
        <v>«Противодействие коррупции в сфере деятельности администрации города Ставрополя и ее органах»</v>
      </c>
      <c r="M334" s="5" t="s">
        <v>766</v>
      </c>
      <c r="N334" s="252" t="b">
        <f t="shared" si="12"/>
        <v>1</v>
      </c>
      <c r="O334" s="7"/>
    </row>
    <row r="335" spans="1:15" s="32" customFormat="1" ht="136.5">
      <c r="A335" s="159" t="s">
        <v>751</v>
      </c>
      <c r="B335" s="159" t="s">
        <v>94</v>
      </c>
      <c r="C335" s="159" t="s">
        <v>7</v>
      </c>
      <c r="D335" s="159" t="s">
        <v>13</v>
      </c>
      <c r="E335" s="224" t="s">
        <v>1429</v>
      </c>
      <c r="F335" s="159" t="s">
        <v>751</v>
      </c>
      <c r="G335" s="159" t="s">
        <v>94</v>
      </c>
      <c r="H335" s="159" t="s">
        <v>7</v>
      </c>
      <c r="I335" s="159" t="s">
        <v>13</v>
      </c>
      <c r="J335" s="224" t="s">
        <v>1430</v>
      </c>
      <c r="K335" s="5" t="str">
        <f t="shared" si="11"/>
        <v>13 2 01 00000</v>
      </c>
      <c r="L335" s="252" t="str">
        <f>VLOOKUP(M335,'ЦСР 2017'!$A$5:$B$485,2,0)</f>
        <v>Основное мероприятие «Профилактика коррупции, антикоррупционное просвещение и пропаганда»</v>
      </c>
      <c r="M335" s="5" t="s">
        <v>767</v>
      </c>
      <c r="N335" s="252" t="b">
        <f t="shared" si="12"/>
        <v>1</v>
      </c>
      <c r="O335" s="7"/>
    </row>
    <row r="336" spans="1:15" ht="56.25">
      <c r="A336" s="275" t="s">
        <v>751</v>
      </c>
      <c r="B336" s="275" t="s">
        <v>94</v>
      </c>
      <c r="C336" s="275" t="s">
        <v>7</v>
      </c>
      <c r="D336" s="275" t="s">
        <v>770</v>
      </c>
      <c r="E336" s="233" t="s">
        <v>769</v>
      </c>
      <c r="F336" s="275" t="s">
        <v>751</v>
      </c>
      <c r="G336" s="275" t="s">
        <v>94</v>
      </c>
      <c r="H336" s="275" t="s">
        <v>7</v>
      </c>
      <c r="I336" s="275" t="s">
        <v>770</v>
      </c>
      <c r="J336" s="233" t="s">
        <v>769</v>
      </c>
      <c r="K336" s="5" t="str">
        <f t="shared" si="11"/>
        <v>13 2 01 20620</v>
      </c>
      <c r="L336" s="252" t="str">
        <f>VLOOKUP(M336,'ЦСР 2017'!$A$5:$B$485,2,0)</f>
        <v>Расходы на реализацию мероприятий, направленных на противодействие коррупции в сфере деятельности администрации города Ставрополя и ее органов</v>
      </c>
      <c r="M336" s="5" t="s">
        <v>771</v>
      </c>
      <c r="N336" s="252" t="b">
        <f t="shared" si="12"/>
        <v>1</v>
      </c>
      <c r="O336" s="7"/>
    </row>
    <row r="337" spans="1:15" s="32" customFormat="1" ht="39.75" thickBot="1">
      <c r="A337" s="159" t="s">
        <v>751</v>
      </c>
      <c r="B337" s="159" t="s">
        <v>94</v>
      </c>
      <c r="C337" s="159" t="s">
        <v>37</v>
      </c>
      <c r="D337" s="159" t="s">
        <v>13</v>
      </c>
      <c r="E337" s="224" t="s">
        <v>1430</v>
      </c>
      <c r="F337" s="303"/>
      <c r="G337" s="303"/>
      <c r="H337" s="303"/>
      <c r="I337" s="303"/>
      <c r="J337" s="224"/>
      <c r="K337" s="5" t="str">
        <f t="shared" si="11"/>
        <v xml:space="preserve">   </v>
      </c>
      <c r="L337" s="252" t="e">
        <f>VLOOKUP(M337,'ЦСР 2017'!$A$5:$B$485,2,0)</f>
        <v>#N/A</v>
      </c>
      <c r="M337" s="5" t="s">
        <v>1883</v>
      </c>
      <c r="N337" s="252" t="e">
        <f t="shared" si="12"/>
        <v>#N/A</v>
      </c>
      <c r="O337" s="7"/>
    </row>
    <row r="338" spans="1:15" s="27" customFormat="1" ht="57" thickBot="1">
      <c r="A338" s="275" t="s">
        <v>751</v>
      </c>
      <c r="B338" s="275" t="s">
        <v>94</v>
      </c>
      <c r="C338" s="275" t="s">
        <v>37</v>
      </c>
      <c r="D338" s="275" t="s">
        <v>770</v>
      </c>
      <c r="E338" s="233" t="s">
        <v>769</v>
      </c>
      <c r="F338" s="73"/>
      <c r="G338" s="73"/>
      <c r="H338" s="73"/>
      <c r="I338" s="73"/>
      <c r="J338" s="29" t="s">
        <v>1837</v>
      </c>
      <c r="K338" s="5" t="str">
        <f t="shared" si="11"/>
        <v xml:space="preserve">   </v>
      </c>
      <c r="L338" s="252" t="e">
        <f>VLOOKUP(M338,'ЦСР 2017'!$A$5:$B$485,2,0)</f>
        <v>#N/A</v>
      </c>
      <c r="M338" s="5" t="s">
        <v>1883</v>
      </c>
      <c r="N338" s="252" t="e">
        <f t="shared" si="12"/>
        <v>#N/A</v>
      </c>
      <c r="O338" s="7"/>
    </row>
    <row r="339" spans="1:15" ht="90">
      <c r="A339" s="215" t="s">
        <v>776</v>
      </c>
      <c r="B339" s="215" t="s">
        <v>8</v>
      </c>
      <c r="C339" s="215" t="s">
        <v>12</v>
      </c>
      <c r="D339" s="215" t="s">
        <v>13</v>
      </c>
      <c r="E339" s="268" t="s">
        <v>1431</v>
      </c>
      <c r="F339" s="215" t="s">
        <v>776</v>
      </c>
      <c r="G339" s="215" t="s">
        <v>8</v>
      </c>
      <c r="H339" s="215" t="s">
        <v>12</v>
      </c>
      <c r="I339" s="215" t="s">
        <v>13</v>
      </c>
      <c r="J339" s="268" t="s">
        <v>1753</v>
      </c>
      <c r="K339" s="5" t="str">
        <f t="shared" si="11"/>
        <v>14 0 00 00000</v>
      </c>
      <c r="L339" s="252" t="str">
        <f>VLOOKUP(M339,'ЦСР 2017'!$A$5:$B$485,2,0)</f>
        <v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v>
      </c>
      <c r="M339" s="5" t="s">
        <v>777</v>
      </c>
      <c r="N339" s="252" t="b">
        <f t="shared" si="12"/>
        <v>1</v>
      </c>
      <c r="O339" s="7"/>
    </row>
    <row r="340" spans="1:15" s="32" customFormat="1" ht="37.5">
      <c r="A340" s="216" t="s">
        <v>776</v>
      </c>
      <c r="B340" s="216" t="s">
        <v>15</v>
      </c>
      <c r="C340" s="216" t="s">
        <v>12</v>
      </c>
      <c r="D340" s="216" t="s">
        <v>13</v>
      </c>
      <c r="E340" s="269" t="s">
        <v>779</v>
      </c>
      <c r="F340" s="216" t="s">
        <v>776</v>
      </c>
      <c r="G340" s="216" t="s">
        <v>15</v>
      </c>
      <c r="H340" s="216" t="s">
        <v>12</v>
      </c>
      <c r="I340" s="216" t="s">
        <v>13</v>
      </c>
      <c r="J340" s="269" t="s">
        <v>779</v>
      </c>
      <c r="K340" s="5" t="str">
        <f t="shared" si="11"/>
        <v>14 1 00 00000</v>
      </c>
      <c r="L340" s="252" t="str">
        <f>VLOOKUP(M340,'ЦСР 2017'!$A$5:$B$485,2,0)</f>
        <v>Подпрограмма «Развитие информационного общества в городе Ставрополе»</v>
      </c>
      <c r="M340" s="5" t="s">
        <v>780</v>
      </c>
      <c r="N340" s="252" t="b">
        <f t="shared" si="12"/>
        <v>1</v>
      </c>
      <c r="O340" s="7"/>
    </row>
    <row r="341" spans="1:15" ht="39">
      <c r="A341" s="217" t="s">
        <v>776</v>
      </c>
      <c r="B341" s="217" t="s">
        <v>15</v>
      </c>
      <c r="C341" s="217" t="s">
        <v>7</v>
      </c>
      <c r="D341" s="217" t="s">
        <v>13</v>
      </c>
      <c r="E341" s="224" t="s">
        <v>1432</v>
      </c>
      <c r="F341" s="217" t="s">
        <v>776</v>
      </c>
      <c r="G341" s="217" t="s">
        <v>15</v>
      </c>
      <c r="H341" s="217" t="s">
        <v>7</v>
      </c>
      <c r="I341" s="217" t="s">
        <v>13</v>
      </c>
      <c r="J341" s="224" t="s">
        <v>1432</v>
      </c>
      <c r="K341" s="5" t="str">
        <f t="shared" si="11"/>
        <v>14 1 01 00000</v>
      </c>
      <c r="L341" s="252" t="str">
        <f>VLOOKUP(M341,'ЦСР 2017'!$A$5:$B$485,2,0)</f>
        <v>Основное мероприятие «Развитие и обеспечение функционирования инфраструктуры информационного общества в городе Ставрополе»</v>
      </c>
      <c r="M341" s="5" t="s">
        <v>781</v>
      </c>
      <c r="N341" s="252" t="b">
        <f t="shared" si="12"/>
        <v>1</v>
      </c>
      <c r="O341" s="7"/>
    </row>
    <row r="342" spans="1:15" s="32" customFormat="1" ht="37.5">
      <c r="A342" s="28" t="s">
        <v>776</v>
      </c>
      <c r="B342" s="28" t="s">
        <v>15</v>
      </c>
      <c r="C342" s="28" t="s">
        <v>7</v>
      </c>
      <c r="D342" s="28" t="s">
        <v>784</v>
      </c>
      <c r="E342" s="233" t="s">
        <v>783</v>
      </c>
      <c r="F342" s="28" t="s">
        <v>776</v>
      </c>
      <c r="G342" s="28" t="s">
        <v>15</v>
      </c>
      <c r="H342" s="28" t="s">
        <v>7</v>
      </c>
      <c r="I342" s="28" t="s">
        <v>784</v>
      </c>
      <c r="J342" s="233" t="s">
        <v>783</v>
      </c>
      <c r="K342" s="5" t="str">
        <f t="shared" si="11"/>
        <v>14 1 01 20630</v>
      </c>
      <c r="L342" s="252" t="str">
        <f>VLOOKUP(M342,'ЦСР 2017'!$A$5:$B$485,2,0)</f>
        <v>Расходы на развитие и обеспечение функционирования информационного общества в городе Ставрополе</v>
      </c>
      <c r="M342" s="5" t="s">
        <v>785</v>
      </c>
      <c r="N342" s="252" t="b">
        <f t="shared" si="12"/>
        <v>1</v>
      </c>
      <c r="O342" s="7"/>
    </row>
    <row r="343" spans="1:15" ht="58.5">
      <c r="A343" s="217" t="s">
        <v>776</v>
      </c>
      <c r="B343" s="217" t="s">
        <v>15</v>
      </c>
      <c r="C343" s="217" t="s">
        <v>37</v>
      </c>
      <c r="D343" s="217" t="s">
        <v>13</v>
      </c>
      <c r="E343" s="224" t="s">
        <v>1433</v>
      </c>
      <c r="F343" s="217" t="s">
        <v>776</v>
      </c>
      <c r="G343" s="217" t="s">
        <v>15</v>
      </c>
      <c r="H343" s="217" t="s">
        <v>37</v>
      </c>
      <c r="I343" s="217" t="s">
        <v>13</v>
      </c>
      <c r="J343" s="224" t="s">
        <v>1433</v>
      </c>
      <c r="K343" s="5" t="str">
        <f t="shared" si="11"/>
        <v>14 1 02 00000</v>
      </c>
      <c r="L343" s="252" t="str">
        <f>VLOOKUP(M343,'ЦСР 2017'!$A$5:$B$485,2,0)</f>
        <v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v>
      </c>
      <c r="M343" s="5" t="s">
        <v>786</v>
      </c>
      <c r="N343" s="252" t="b">
        <f t="shared" si="12"/>
        <v>1</v>
      </c>
      <c r="O343" s="7"/>
    </row>
    <row r="344" spans="1:15" s="32" customFormat="1" ht="37.5">
      <c r="A344" s="218" t="s">
        <v>776</v>
      </c>
      <c r="B344" s="218" t="s">
        <v>15</v>
      </c>
      <c r="C344" s="218" t="s">
        <v>37</v>
      </c>
      <c r="D344" s="218" t="s">
        <v>784</v>
      </c>
      <c r="E344" s="233" t="s">
        <v>783</v>
      </c>
      <c r="F344" s="218" t="s">
        <v>776</v>
      </c>
      <c r="G344" s="218" t="s">
        <v>15</v>
      </c>
      <c r="H344" s="218" t="s">
        <v>37</v>
      </c>
      <c r="I344" s="218" t="s">
        <v>784</v>
      </c>
      <c r="J344" s="233" t="s">
        <v>783</v>
      </c>
      <c r="K344" s="5" t="str">
        <f t="shared" si="11"/>
        <v>14 1 02 20630</v>
      </c>
      <c r="L344" s="252" t="str">
        <f>VLOOKUP(M344,'ЦСР 2017'!$A$5:$B$485,2,0)</f>
        <v>Расходы на развитие и обеспечение функционирования информационного общества в городе Ставрополе</v>
      </c>
      <c r="M344" s="5" t="s">
        <v>787</v>
      </c>
      <c r="N344" s="252" t="b">
        <f t="shared" si="12"/>
        <v>1</v>
      </c>
      <c r="O344" s="7"/>
    </row>
    <row r="345" spans="1:15" ht="58.5">
      <c r="A345" s="217" t="s">
        <v>776</v>
      </c>
      <c r="B345" s="217" t="s">
        <v>15</v>
      </c>
      <c r="C345" s="217" t="s">
        <v>48</v>
      </c>
      <c r="D345" s="217" t="s">
        <v>13</v>
      </c>
      <c r="E345" s="224" t="s">
        <v>1434</v>
      </c>
      <c r="F345" s="217" t="s">
        <v>776</v>
      </c>
      <c r="G345" s="217" t="s">
        <v>15</v>
      </c>
      <c r="H345" s="217" t="s">
        <v>48</v>
      </c>
      <c r="I345" s="217" t="s">
        <v>13</v>
      </c>
      <c r="J345" s="224" t="s">
        <v>1434</v>
      </c>
      <c r="K345" s="5" t="str">
        <f t="shared" si="11"/>
        <v>14 1 03 00000</v>
      </c>
      <c r="L345" s="252" t="str">
        <f>VLOOKUP(M345,'ЦСР 2017'!$A$5:$B$485,2,0)</f>
        <v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v>
      </c>
      <c r="M345" s="5" t="s">
        <v>788</v>
      </c>
      <c r="N345" s="252" t="b">
        <f t="shared" si="12"/>
        <v>1</v>
      </c>
      <c r="O345" s="7"/>
    </row>
    <row r="346" spans="1:15" s="32" customFormat="1" ht="38.25" thickBot="1">
      <c r="A346" s="218" t="s">
        <v>776</v>
      </c>
      <c r="B346" s="218" t="s">
        <v>15</v>
      </c>
      <c r="C346" s="218" t="s">
        <v>48</v>
      </c>
      <c r="D346" s="218" t="s">
        <v>791</v>
      </c>
      <c r="E346" s="233" t="s">
        <v>790</v>
      </c>
      <c r="F346" s="218" t="s">
        <v>776</v>
      </c>
      <c r="G346" s="218" t="s">
        <v>15</v>
      </c>
      <c r="H346" s="218" t="s">
        <v>48</v>
      </c>
      <c r="I346" s="218" t="s">
        <v>1868</v>
      </c>
      <c r="J346" s="233" t="s">
        <v>790</v>
      </c>
      <c r="K346" s="5" t="str">
        <f t="shared" si="11"/>
        <v>14 1 03 98710</v>
      </c>
      <c r="L346" s="252" t="str">
        <f>VLOOKUP(M346,'ЦСР 2017'!$A$5:$B$485,2,0)</f>
        <v>Расходы на оказание информационных услуг средствами массовой информации</v>
      </c>
      <c r="M346" s="5" t="s">
        <v>1754</v>
      </c>
      <c r="N346" s="252" t="b">
        <f t="shared" si="12"/>
        <v>1</v>
      </c>
      <c r="O346" s="7"/>
    </row>
    <row r="347" spans="1:15" s="27" customFormat="1" ht="39.75" thickBot="1">
      <c r="A347" s="217" t="s">
        <v>776</v>
      </c>
      <c r="B347" s="217" t="s">
        <v>15</v>
      </c>
      <c r="C347" s="217" t="s">
        <v>53</v>
      </c>
      <c r="D347" s="217" t="s">
        <v>13</v>
      </c>
      <c r="E347" s="224" t="s">
        <v>1435</v>
      </c>
      <c r="F347" s="217" t="s">
        <v>776</v>
      </c>
      <c r="G347" s="217" t="s">
        <v>15</v>
      </c>
      <c r="H347" s="217" t="s">
        <v>53</v>
      </c>
      <c r="I347" s="217" t="s">
        <v>13</v>
      </c>
      <c r="J347" s="224" t="s">
        <v>1435</v>
      </c>
      <c r="K347" s="5" t="str">
        <f t="shared" si="11"/>
        <v>14 1 04 00000</v>
      </c>
      <c r="L347" s="252" t="str">
        <f>VLOOKUP(M347,'ЦСР 2017'!$A$5:$B$485,2,0)</f>
        <v>Основное мероприятие «Официальное опубликование муниципальных правовых актов города Ставрополя в газете «Вечерний Ставрополь»</v>
      </c>
      <c r="M347" s="5" t="s">
        <v>793</v>
      </c>
      <c r="N347" s="252" t="b">
        <f t="shared" si="12"/>
        <v>1</v>
      </c>
      <c r="O347" s="7"/>
    </row>
    <row r="348" spans="1:15" ht="37.5">
      <c r="A348" s="218" t="s">
        <v>776</v>
      </c>
      <c r="B348" s="218" t="s">
        <v>15</v>
      </c>
      <c r="C348" s="218" t="s">
        <v>53</v>
      </c>
      <c r="D348" s="218" t="s">
        <v>796</v>
      </c>
      <c r="E348" s="233" t="s">
        <v>1436</v>
      </c>
      <c r="F348" s="218" t="s">
        <v>776</v>
      </c>
      <c r="G348" s="218" t="s">
        <v>15</v>
      </c>
      <c r="H348" s="218" t="s">
        <v>53</v>
      </c>
      <c r="I348" s="218" t="s">
        <v>1869</v>
      </c>
      <c r="J348" s="233" t="s">
        <v>1436</v>
      </c>
      <c r="K348" s="5" t="str">
        <f t="shared" si="11"/>
        <v>14 1 04 98720</v>
      </c>
      <c r="L348" s="252" t="str">
        <f>VLOOKUP(M348,'ЦСР 2017'!$A$5:$B$485,2,0)</f>
        <v>Расходы на официальное опубликование муниципальных правовых актов города Ставрополя в газете «Вечерний Ставрополь»</v>
      </c>
      <c r="M348" s="5" t="s">
        <v>1755</v>
      </c>
      <c r="N348" s="252" t="b">
        <f t="shared" si="12"/>
        <v>1</v>
      </c>
      <c r="O348" s="7"/>
    </row>
    <row r="349" spans="1:15" s="32" customFormat="1" ht="56.25">
      <c r="A349" s="216" t="s">
        <v>776</v>
      </c>
      <c r="B349" s="216" t="s">
        <v>94</v>
      </c>
      <c r="C349" s="216" t="s">
        <v>12</v>
      </c>
      <c r="D349" s="216" t="s">
        <v>13</v>
      </c>
      <c r="E349" s="269" t="s">
        <v>1437</v>
      </c>
      <c r="F349" s="216" t="s">
        <v>776</v>
      </c>
      <c r="G349" s="216" t="s">
        <v>94</v>
      </c>
      <c r="H349" s="216" t="s">
        <v>12</v>
      </c>
      <c r="I349" s="216" t="s">
        <v>13</v>
      </c>
      <c r="J349" s="269" t="s">
        <v>1756</v>
      </c>
      <c r="K349" s="5" t="str">
        <f t="shared" si="11"/>
        <v>14 2 00 00000</v>
      </c>
      <c r="L349" s="252" t="str">
        <f>VLOOKUP(M349,'ЦСР 2017'!$A$5:$B$485,2,0)</f>
        <v xml:space="preserve">Подпрограмма «Оптимизация и повышение качества предоставления государственных и муниципальных услуг в городе Ставрополе» </v>
      </c>
      <c r="M349" s="5" t="s">
        <v>800</v>
      </c>
      <c r="N349" s="252" t="b">
        <f t="shared" si="12"/>
        <v>1</v>
      </c>
      <c r="O349" s="7"/>
    </row>
    <row r="350" spans="1:15" ht="39">
      <c r="A350" s="217" t="s">
        <v>776</v>
      </c>
      <c r="B350" s="217" t="s">
        <v>94</v>
      </c>
      <c r="C350" s="217" t="s">
        <v>7</v>
      </c>
      <c r="D350" s="217" t="s">
        <v>13</v>
      </c>
      <c r="E350" s="224" t="s">
        <v>1438</v>
      </c>
      <c r="F350" s="217" t="s">
        <v>776</v>
      </c>
      <c r="G350" s="217" t="s">
        <v>94</v>
      </c>
      <c r="H350" s="217" t="s">
        <v>7</v>
      </c>
      <c r="I350" s="217" t="s">
        <v>13</v>
      </c>
      <c r="J350" s="224" t="s">
        <v>1757</v>
      </c>
      <c r="K350" s="5" t="str">
        <f t="shared" si="11"/>
        <v>14 2 01 00000</v>
      </c>
      <c r="L350" s="252" t="str">
        <f>VLOOKUP(M350,'ЦСР 2017'!$A$5:$B$485,2,0)</f>
        <v>Основное мероприятие «Организация и предоставление муниципальных услуг в городе Ставрополе в электронном виде»</v>
      </c>
      <c r="M350" s="5" t="s">
        <v>801</v>
      </c>
      <c r="N350" s="252" t="b">
        <f t="shared" si="12"/>
        <v>1</v>
      </c>
      <c r="O350" s="7"/>
    </row>
    <row r="351" spans="1:15" ht="75">
      <c r="A351" s="218" t="s">
        <v>776</v>
      </c>
      <c r="B351" s="218" t="s">
        <v>94</v>
      </c>
      <c r="C351" s="218" t="s">
        <v>7</v>
      </c>
      <c r="D351" s="218" t="s">
        <v>804</v>
      </c>
      <c r="E351" s="233" t="s">
        <v>803</v>
      </c>
      <c r="F351" s="218" t="s">
        <v>776</v>
      </c>
      <c r="G351" s="218" t="s">
        <v>94</v>
      </c>
      <c r="H351" s="218" t="s">
        <v>7</v>
      </c>
      <c r="I351" s="218" t="s">
        <v>804</v>
      </c>
      <c r="J351" s="233" t="s">
        <v>1758</v>
      </c>
      <c r="K351" s="5" t="str">
        <f t="shared" si="11"/>
        <v>14 2 01 20710</v>
      </c>
      <c r="L351" s="252" t="str">
        <f>VLOOKUP(M351,'ЦСР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1" s="5" t="s">
        <v>805</v>
      </c>
      <c r="N351" s="252" t="b">
        <f t="shared" si="12"/>
        <v>1</v>
      </c>
      <c r="O351" s="7"/>
    </row>
    <row r="352" spans="1:15" ht="78">
      <c r="A352" s="217" t="s">
        <v>776</v>
      </c>
      <c r="B352" s="217" t="s">
        <v>94</v>
      </c>
      <c r="C352" s="217" t="s">
        <v>37</v>
      </c>
      <c r="D352" s="217" t="s">
        <v>13</v>
      </c>
      <c r="E352" s="224" t="s">
        <v>1439</v>
      </c>
      <c r="F352" s="217" t="s">
        <v>776</v>
      </c>
      <c r="G352" s="217" t="s">
        <v>94</v>
      </c>
      <c r="H352" s="217" t="s">
        <v>37</v>
      </c>
      <c r="I352" s="217" t="s">
        <v>13</v>
      </c>
      <c r="J352" s="224" t="s">
        <v>1439</v>
      </c>
      <c r="K352" s="5" t="str">
        <f t="shared" si="11"/>
        <v>14 2 02 00000</v>
      </c>
      <c r="L352" s="252" t="str">
        <f>VLOOKUP(M352,'ЦСР 2017'!$A$5:$B$485,2,0)</f>
        <v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v>
      </c>
      <c r="M352" s="5" t="s">
        <v>806</v>
      </c>
      <c r="N352" s="252" t="b">
        <f t="shared" si="12"/>
        <v>1</v>
      </c>
      <c r="O352" s="7"/>
    </row>
    <row r="353" spans="1:15" ht="75">
      <c r="A353" s="218" t="s">
        <v>776</v>
      </c>
      <c r="B353" s="218" t="s">
        <v>94</v>
      </c>
      <c r="C353" s="218" t="s">
        <v>37</v>
      </c>
      <c r="D353" s="218" t="s">
        <v>804</v>
      </c>
      <c r="E353" s="233" t="s">
        <v>803</v>
      </c>
      <c r="F353" s="218" t="s">
        <v>776</v>
      </c>
      <c r="G353" s="218" t="s">
        <v>94</v>
      </c>
      <c r="H353" s="218" t="s">
        <v>37</v>
      </c>
      <c r="I353" s="218" t="s">
        <v>804</v>
      </c>
      <c r="J353" s="233" t="s">
        <v>1758</v>
      </c>
      <c r="K353" s="5" t="str">
        <f t="shared" si="11"/>
        <v>14 2 02 20710</v>
      </c>
      <c r="L353" s="252" t="str">
        <f>VLOOKUP(M353,'ЦСР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3" s="5" t="s">
        <v>808</v>
      </c>
      <c r="N353" s="252" t="b">
        <f t="shared" si="12"/>
        <v>1</v>
      </c>
      <c r="O353" s="7"/>
    </row>
    <row r="354" spans="1:15" s="49" customFormat="1" ht="78">
      <c r="A354" s="217" t="s">
        <v>776</v>
      </c>
      <c r="B354" s="217" t="s">
        <v>94</v>
      </c>
      <c r="C354" s="217" t="s">
        <v>48</v>
      </c>
      <c r="D354" s="217" t="s">
        <v>13</v>
      </c>
      <c r="E354" s="224" t="s">
        <v>1587</v>
      </c>
      <c r="F354" s="217" t="s">
        <v>776</v>
      </c>
      <c r="G354" s="217" t="s">
        <v>94</v>
      </c>
      <c r="H354" s="217" t="s">
        <v>48</v>
      </c>
      <c r="I354" s="217" t="s">
        <v>13</v>
      </c>
      <c r="J354" s="224" t="s">
        <v>1587</v>
      </c>
      <c r="K354" s="5" t="str">
        <f t="shared" si="11"/>
        <v>14 2 03 00000</v>
      </c>
      <c r="L354" s="252" t="str">
        <f>VLOOKUP(M354,'ЦСР 2017'!$A$5:$B$485,2,0)</f>
        <v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v>
      </c>
      <c r="M354" s="5" t="s">
        <v>1759</v>
      </c>
      <c r="N354" s="252" t="b">
        <f t="shared" si="12"/>
        <v>1</v>
      </c>
      <c r="O354" s="7"/>
    </row>
    <row r="355" spans="1:15" s="49" customFormat="1" ht="75">
      <c r="A355" s="218" t="s">
        <v>776</v>
      </c>
      <c r="B355" s="218" t="s">
        <v>94</v>
      </c>
      <c r="C355" s="218" t="s">
        <v>48</v>
      </c>
      <c r="D355" s="218" t="s">
        <v>804</v>
      </c>
      <c r="E355" s="233" t="s">
        <v>803</v>
      </c>
      <c r="F355" s="218" t="s">
        <v>776</v>
      </c>
      <c r="G355" s="218" t="s">
        <v>94</v>
      </c>
      <c r="H355" s="218" t="s">
        <v>48</v>
      </c>
      <c r="I355" s="218" t="s">
        <v>804</v>
      </c>
      <c r="J355" s="233" t="s">
        <v>1758</v>
      </c>
      <c r="K355" s="5" t="str">
        <f t="shared" si="11"/>
        <v>14 2 03 20710</v>
      </c>
      <c r="L355" s="252" t="str">
        <f>VLOOKUP(M355,'ЦСР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5" s="5" t="s">
        <v>1760</v>
      </c>
      <c r="N355" s="252" t="b">
        <f t="shared" si="12"/>
        <v>1</v>
      </c>
      <c r="O355" s="7"/>
    </row>
    <row r="356" spans="1:15" s="49" customFormat="1" ht="58.5">
      <c r="A356" s="217" t="s">
        <v>776</v>
      </c>
      <c r="B356" s="217" t="s">
        <v>94</v>
      </c>
      <c r="C356" s="217" t="s">
        <v>53</v>
      </c>
      <c r="D356" s="217" t="s">
        <v>13</v>
      </c>
      <c r="E356" s="224" t="s">
        <v>1440</v>
      </c>
      <c r="F356" s="217" t="s">
        <v>776</v>
      </c>
      <c r="G356" s="217" t="s">
        <v>94</v>
      </c>
      <c r="H356" s="217" t="s">
        <v>53</v>
      </c>
      <c r="I356" s="217" t="s">
        <v>13</v>
      </c>
      <c r="J356" s="224" t="s">
        <v>1440</v>
      </c>
      <c r="K356" s="5" t="str">
        <f t="shared" si="11"/>
        <v>14 2 04 00000</v>
      </c>
      <c r="L356" s="252" t="str">
        <f>VLOOKUP(M356,'ЦСР 2017'!$A$5:$B$485,2,0)</f>
        <v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v>
      </c>
      <c r="M356" s="5" t="s">
        <v>809</v>
      </c>
      <c r="N356" s="252" t="b">
        <f t="shared" si="12"/>
        <v>1</v>
      </c>
      <c r="O356" s="7"/>
    </row>
    <row r="357" spans="1:15" s="49" customFormat="1" ht="18" customHeight="1">
      <c r="A357" s="218">
        <v>14</v>
      </c>
      <c r="B357" s="218">
        <v>2</v>
      </c>
      <c r="C357" s="218" t="s">
        <v>53</v>
      </c>
      <c r="D357" s="30" t="s">
        <v>22</v>
      </c>
      <c r="E357" s="233" t="s">
        <v>34</v>
      </c>
      <c r="F357" s="218">
        <v>14</v>
      </c>
      <c r="G357" s="218">
        <v>2</v>
      </c>
      <c r="H357" s="218" t="s">
        <v>53</v>
      </c>
      <c r="I357" s="30" t="s">
        <v>22</v>
      </c>
      <c r="J357" s="233" t="s">
        <v>34</v>
      </c>
      <c r="K357" s="5" t="str">
        <f t="shared" si="11"/>
        <v>14 2 04 11010</v>
      </c>
      <c r="L357" s="252" t="str">
        <f>VLOOKUP(M357,'ЦСР 2017'!$A$5:$B$485,2,0)</f>
        <v>Расходы на обеспечение деятельности (оказание услуг) муниципальных учреждений</v>
      </c>
      <c r="M357" s="5" t="s">
        <v>812</v>
      </c>
      <c r="N357" s="252" t="b">
        <f t="shared" si="12"/>
        <v>1</v>
      </c>
      <c r="O357" s="7"/>
    </row>
    <row r="358" spans="1:15" s="49" customFormat="1" ht="90">
      <c r="A358" s="9" t="s">
        <v>813</v>
      </c>
      <c r="B358" s="9" t="s">
        <v>8</v>
      </c>
      <c r="C358" s="9" t="s">
        <v>12</v>
      </c>
      <c r="D358" s="9" t="s">
        <v>13</v>
      </c>
      <c r="E358" s="136" t="s">
        <v>815</v>
      </c>
      <c r="F358" s="9" t="s">
        <v>813</v>
      </c>
      <c r="G358" s="9" t="s">
        <v>8</v>
      </c>
      <c r="H358" s="9" t="s">
        <v>12</v>
      </c>
      <c r="I358" s="9" t="s">
        <v>13</v>
      </c>
      <c r="J358" s="136" t="s">
        <v>1761</v>
      </c>
      <c r="K358" s="5" t="str">
        <f t="shared" si="11"/>
        <v>15 0 00 00000</v>
      </c>
      <c r="L358" s="252" t="str">
        <f>VLOOKUP(M358,'ЦСР 2017'!$A$5:$B$485,2,0)</f>
        <v>Муниципальная программа «Обеспечение безопасности, общественного порядка и профилактика правонарушений в городе Ставрополе»</v>
      </c>
      <c r="M358" s="5" t="s">
        <v>816</v>
      </c>
      <c r="N358" s="252" t="b">
        <f t="shared" si="12"/>
        <v>1</v>
      </c>
      <c r="O358" s="7"/>
    </row>
    <row r="359" spans="1:15" s="49" customFormat="1">
      <c r="A359" s="25" t="s">
        <v>813</v>
      </c>
      <c r="B359" s="25" t="s">
        <v>15</v>
      </c>
      <c r="C359" s="25" t="s">
        <v>12</v>
      </c>
      <c r="D359" s="25" t="s">
        <v>13</v>
      </c>
      <c r="E359" s="223" t="s">
        <v>818</v>
      </c>
      <c r="F359" s="25" t="s">
        <v>813</v>
      </c>
      <c r="G359" s="25" t="s">
        <v>15</v>
      </c>
      <c r="H359" s="25" t="s">
        <v>12</v>
      </c>
      <c r="I359" s="25" t="s">
        <v>13</v>
      </c>
      <c r="J359" s="223" t="s">
        <v>1762</v>
      </c>
      <c r="K359" s="5" t="str">
        <f t="shared" si="11"/>
        <v>15 1 00 00000</v>
      </c>
      <c r="L359" s="252" t="str">
        <f>VLOOKUP(M359,'ЦСР 2017'!$A$5:$B$485,2,0)</f>
        <v>Подпрограмма «Безопасный Ставрополь»</v>
      </c>
      <c r="M359" s="5" t="s">
        <v>819</v>
      </c>
      <c r="N359" s="252" t="b">
        <f t="shared" si="12"/>
        <v>1</v>
      </c>
      <c r="O359" s="7"/>
    </row>
    <row r="360" spans="1:15" s="49" customFormat="1" ht="39">
      <c r="A360" s="159" t="s">
        <v>813</v>
      </c>
      <c r="B360" s="159" t="s">
        <v>15</v>
      </c>
      <c r="C360" s="159" t="s">
        <v>7</v>
      </c>
      <c r="D360" s="159" t="s">
        <v>13</v>
      </c>
      <c r="E360" s="224" t="s">
        <v>1441</v>
      </c>
      <c r="F360" s="159"/>
      <c r="G360" s="159"/>
      <c r="H360" s="159"/>
      <c r="I360" s="159"/>
      <c r="J360" s="510" t="s">
        <v>1871</v>
      </c>
      <c r="K360" s="5"/>
      <c r="L360" s="252" t="e">
        <f>VLOOKUP(M360,'ЦСР 2017'!$A$5:$B$485,2,0)</f>
        <v>#N/A</v>
      </c>
      <c r="M360" s="5"/>
      <c r="N360" s="252" t="e">
        <f t="shared" si="12"/>
        <v>#N/A</v>
      </c>
      <c r="O360" s="7"/>
    </row>
    <row r="361" spans="1:15" s="49" customFormat="1" ht="37.5">
      <c r="A361" s="28" t="s">
        <v>813</v>
      </c>
      <c r="B361" s="28" t="s">
        <v>15</v>
      </c>
      <c r="C361" s="28" t="s">
        <v>7</v>
      </c>
      <c r="D361" s="28" t="s">
        <v>823</v>
      </c>
      <c r="E361" s="233" t="s">
        <v>822</v>
      </c>
      <c r="F361" s="28"/>
      <c r="G361" s="28"/>
      <c r="H361" s="28"/>
      <c r="I361" s="28"/>
      <c r="J361" s="511"/>
      <c r="K361" s="5"/>
      <c r="L361" s="252" t="e">
        <f>VLOOKUP(M361,'ЦСР 2017'!$A$5:$B$485,2,0)</f>
        <v>#N/A</v>
      </c>
      <c r="M361" s="5"/>
      <c r="N361" s="252" t="e">
        <f t="shared" si="12"/>
        <v>#N/A</v>
      </c>
      <c r="O361" s="7"/>
    </row>
    <row r="362" spans="1:15" s="49" customFormat="1" ht="58.5">
      <c r="A362" s="159" t="s">
        <v>813</v>
      </c>
      <c r="B362" s="159" t="s">
        <v>15</v>
      </c>
      <c r="C362" s="159" t="s">
        <v>37</v>
      </c>
      <c r="D362" s="159" t="s">
        <v>13</v>
      </c>
      <c r="E362" s="224" t="s">
        <v>1442</v>
      </c>
      <c r="F362" s="159"/>
      <c r="G362" s="159"/>
      <c r="H362" s="159"/>
      <c r="I362" s="159"/>
      <c r="J362" s="511"/>
      <c r="K362" s="5"/>
      <c r="L362" s="252" t="e">
        <f>VLOOKUP(M362,'ЦСР 2017'!$A$5:$B$485,2,0)</f>
        <v>#N/A</v>
      </c>
      <c r="M362" s="5"/>
      <c r="N362" s="252" t="e">
        <f t="shared" si="12"/>
        <v>#N/A</v>
      </c>
      <c r="O362" s="7"/>
    </row>
    <row r="363" spans="1:15" s="49" customFormat="1" ht="37.9" customHeight="1">
      <c r="A363" s="28" t="s">
        <v>813</v>
      </c>
      <c r="B363" s="28" t="s">
        <v>15</v>
      </c>
      <c r="C363" s="28" t="s">
        <v>37</v>
      </c>
      <c r="D363" s="28" t="s">
        <v>823</v>
      </c>
      <c r="E363" s="233" t="s">
        <v>822</v>
      </c>
      <c r="F363" s="28"/>
      <c r="G363" s="28"/>
      <c r="H363" s="28"/>
      <c r="I363" s="28"/>
      <c r="J363" s="512"/>
      <c r="K363" s="5"/>
      <c r="L363" s="252" t="e">
        <f>VLOOKUP(M363,'ЦСР 2017'!$A$5:$B$485,2,0)</f>
        <v>#N/A</v>
      </c>
      <c r="M363" s="5"/>
      <c r="N363" s="252" t="e">
        <f t="shared" si="12"/>
        <v>#N/A</v>
      </c>
      <c r="O363" s="7"/>
    </row>
    <row r="364" spans="1:15" s="49" customFormat="1" ht="58.5">
      <c r="A364" s="159" t="s">
        <v>813</v>
      </c>
      <c r="B364" s="159" t="s">
        <v>15</v>
      </c>
      <c r="C364" s="159" t="s">
        <v>48</v>
      </c>
      <c r="D364" s="159" t="s">
        <v>13</v>
      </c>
      <c r="E364" s="224" t="s">
        <v>1443</v>
      </c>
      <c r="F364" s="159" t="s">
        <v>813</v>
      </c>
      <c r="G364" s="159" t="s">
        <v>15</v>
      </c>
      <c r="H364" s="159" t="s">
        <v>7</v>
      </c>
      <c r="I364" s="159" t="s">
        <v>13</v>
      </c>
      <c r="J364" s="224" t="s">
        <v>1763</v>
      </c>
      <c r="K364" s="5" t="str">
        <f t="shared" si="11"/>
        <v>15 1 01 00000</v>
      </c>
      <c r="L364" s="252" t="str">
        <f>VLOOKUP(M364,'ЦСР 2017'!$A$5:$B$485,2,0)</f>
        <v>Основное мероприятие «Осуществление мер, направленных на укрепление межнационального согласия, профилактику межнациональных (межэтнических) конфликтов»</v>
      </c>
      <c r="M364" s="5" t="s">
        <v>820</v>
      </c>
      <c r="N364" s="252" t="b">
        <f t="shared" si="12"/>
        <v>1</v>
      </c>
      <c r="O364" s="7"/>
    </row>
    <row r="365" spans="1:15" s="49" customFormat="1" ht="37.5">
      <c r="A365" s="28" t="s">
        <v>813</v>
      </c>
      <c r="B365" s="28" t="s">
        <v>15</v>
      </c>
      <c r="C365" s="28" t="s">
        <v>48</v>
      </c>
      <c r="D365" s="28" t="s">
        <v>823</v>
      </c>
      <c r="E365" s="233" t="s">
        <v>822</v>
      </c>
      <c r="F365" s="28" t="s">
        <v>813</v>
      </c>
      <c r="G365" s="28" t="s">
        <v>15</v>
      </c>
      <c r="H365" s="28" t="s">
        <v>7</v>
      </c>
      <c r="I365" s="28" t="s">
        <v>823</v>
      </c>
      <c r="J365" s="233" t="s">
        <v>822</v>
      </c>
      <c r="K365" s="5" t="str">
        <f t="shared" si="11"/>
        <v>15 1 01 20350</v>
      </c>
      <c r="L365" s="252" t="str">
        <f>VLOOKUP(M365,'ЦСР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365" s="5" t="s">
        <v>824</v>
      </c>
      <c r="N365" s="252" t="b">
        <f t="shared" si="12"/>
        <v>1</v>
      </c>
      <c r="O365" s="7"/>
    </row>
    <row r="366" spans="1:15" s="49" customFormat="1" ht="19.5">
      <c r="A366" s="159" t="s">
        <v>813</v>
      </c>
      <c r="B366" s="159" t="s">
        <v>15</v>
      </c>
      <c r="C366" s="159" t="s">
        <v>53</v>
      </c>
      <c r="D366" s="159" t="s">
        <v>13</v>
      </c>
      <c r="E366" s="224" t="s">
        <v>1444</v>
      </c>
      <c r="F366" s="159" t="s">
        <v>813</v>
      </c>
      <c r="G366" s="159" t="s">
        <v>15</v>
      </c>
      <c r="H366" s="159" t="s">
        <v>37</v>
      </c>
      <c r="I366" s="159" t="s">
        <v>13</v>
      </c>
      <c r="J366" s="224" t="s">
        <v>1444</v>
      </c>
      <c r="K366" s="5" t="str">
        <f t="shared" si="11"/>
        <v>15 1 02 00000</v>
      </c>
      <c r="L366" s="252" t="str">
        <f>VLOOKUP(M366,'ЦСР 2017'!$A$5:$B$485,2,0)</f>
        <v>Основное мероприятие «Профилактика терроризма и экстремизма»</v>
      </c>
      <c r="M366" s="5" t="s">
        <v>825</v>
      </c>
      <c r="N366" s="252" t="b">
        <f t="shared" si="12"/>
        <v>1</v>
      </c>
      <c r="O366" s="7"/>
    </row>
    <row r="367" spans="1:15" s="49" customFormat="1" ht="37.5">
      <c r="A367" s="28" t="s">
        <v>813</v>
      </c>
      <c r="B367" s="28" t="s">
        <v>15</v>
      </c>
      <c r="C367" s="28" t="s">
        <v>53</v>
      </c>
      <c r="D367" s="28" t="s">
        <v>823</v>
      </c>
      <c r="E367" s="233" t="s">
        <v>822</v>
      </c>
      <c r="F367" s="28" t="s">
        <v>813</v>
      </c>
      <c r="G367" s="28" t="s">
        <v>15</v>
      </c>
      <c r="H367" s="28" t="s">
        <v>37</v>
      </c>
      <c r="I367" s="28" t="s">
        <v>823</v>
      </c>
      <c r="J367" s="233" t="s">
        <v>822</v>
      </c>
      <c r="K367" s="5" t="str">
        <f t="shared" si="11"/>
        <v>15 1 02 20350</v>
      </c>
      <c r="L367" s="252" t="str">
        <f>VLOOKUP(M367,'ЦСР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367" s="5" t="s">
        <v>826</v>
      </c>
      <c r="N367" s="252" t="b">
        <f t="shared" si="12"/>
        <v>1</v>
      </c>
      <c r="O367" s="7"/>
    </row>
    <row r="368" spans="1:15" s="49" customFormat="1" ht="56.25">
      <c r="A368" s="28" t="s">
        <v>813</v>
      </c>
      <c r="B368" s="28" t="s">
        <v>15</v>
      </c>
      <c r="C368" s="28" t="s">
        <v>53</v>
      </c>
      <c r="D368" s="28" t="s">
        <v>1588</v>
      </c>
      <c r="E368" s="190" t="s">
        <v>1445</v>
      </c>
      <c r="F368" s="84"/>
      <c r="G368" s="84"/>
      <c r="H368" s="84"/>
      <c r="I368" s="84"/>
      <c r="J368" s="29" t="s">
        <v>1837</v>
      </c>
      <c r="K368" s="5" t="str">
        <f t="shared" si="11"/>
        <v xml:space="preserve">   </v>
      </c>
      <c r="L368" s="252" t="e">
        <f>VLOOKUP(M368,'ЦСР 2017'!$A$5:$B$485,2,0)</f>
        <v>#N/A</v>
      </c>
      <c r="M368" s="5" t="s">
        <v>1883</v>
      </c>
      <c r="N368" s="252" t="e">
        <f t="shared" si="12"/>
        <v>#N/A</v>
      </c>
      <c r="O368" s="7"/>
    </row>
    <row r="369" spans="1:15" s="49" customFormat="1" ht="56.25">
      <c r="A369" s="28" t="s">
        <v>813</v>
      </c>
      <c r="B369" s="28" t="s">
        <v>15</v>
      </c>
      <c r="C369" s="28" t="s">
        <v>53</v>
      </c>
      <c r="D369" s="28" t="s">
        <v>1589</v>
      </c>
      <c r="E369" s="190" t="s">
        <v>1447</v>
      </c>
      <c r="F369" s="84"/>
      <c r="G369" s="84"/>
      <c r="H369" s="84"/>
      <c r="I369" s="84"/>
      <c r="J369" s="29" t="s">
        <v>1837</v>
      </c>
      <c r="K369" s="5" t="str">
        <f t="shared" si="11"/>
        <v xml:space="preserve">   </v>
      </c>
      <c r="L369" s="252" t="e">
        <f>VLOOKUP(M369,'ЦСР 2017'!$A$5:$B$485,2,0)</f>
        <v>#N/A</v>
      </c>
      <c r="M369" s="5" t="s">
        <v>1883</v>
      </c>
      <c r="N369" s="252" t="e">
        <f t="shared" si="12"/>
        <v>#N/A</v>
      </c>
      <c r="O369" s="7"/>
    </row>
    <row r="370" spans="1:15">
      <c r="A370" s="25" t="s">
        <v>813</v>
      </c>
      <c r="B370" s="25" t="s">
        <v>94</v>
      </c>
      <c r="C370" s="25" t="s">
        <v>12</v>
      </c>
      <c r="D370" s="25" t="s">
        <v>13</v>
      </c>
      <c r="E370" s="223" t="s">
        <v>832</v>
      </c>
      <c r="F370" s="25" t="s">
        <v>813</v>
      </c>
      <c r="G370" s="25" t="s">
        <v>94</v>
      </c>
      <c r="H370" s="25" t="s">
        <v>12</v>
      </c>
      <c r="I370" s="25" t="s">
        <v>13</v>
      </c>
      <c r="J370" s="223" t="s">
        <v>1764</v>
      </c>
      <c r="K370" s="5" t="str">
        <f t="shared" si="11"/>
        <v>15 2 00 00000</v>
      </c>
      <c r="L370" s="252" t="str">
        <f>VLOOKUP(M370,'ЦСР 2017'!$A$5:$B$485,2,0)</f>
        <v xml:space="preserve">Подпрограмма «НЕзависимость» </v>
      </c>
      <c r="M370" s="5" t="s">
        <v>833</v>
      </c>
      <c r="N370" s="252" t="b">
        <f t="shared" si="12"/>
        <v>1</v>
      </c>
      <c r="O370" s="7"/>
    </row>
    <row r="371" spans="1:15" ht="58.5">
      <c r="A371" s="159" t="s">
        <v>813</v>
      </c>
      <c r="B371" s="159" t="s">
        <v>94</v>
      </c>
      <c r="C371" s="159" t="s">
        <v>7</v>
      </c>
      <c r="D371" s="159" t="s">
        <v>13</v>
      </c>
      <c r="E371" s="224" t="s">
        <v>1590</v>
      </c>
      <c r="F371" s="159" t="s">
        <v>813</v>
      </c>
      <c r="G371" s="159" t="s">
        <v>94</v>
      </c>
      <c r="H371" s="159" t="s">
        <v>7</v>
      </c>
      <c r="I371" s="159" t="s">
        <v>13</v>
      </c>
      <c r="J371" s="224" t="s">
        <v>1590</v>
      </c>
      <c r="K371" s="5" t="str">
        <f t="shared" si="11"/>
        <v>15 2 01 00000</v>
      </c>
      <c r="L371" s="252" t="str">
        <f>VLOOKUP(M371,'ЦСР 2017'!$A$5:$B$485,2,0)</f>
        <v>Основное мероприятие «Мониторинг наркоситуации в городе Ставрополе на основе социологических исследований и статистических данных»</v>
      </c>
      <c r="M371" s="5" t="s">
        <v>1765</v>
      </c>
      <c r="N371" s="252" t="b">
        <f t="shared" si="12"/>
        <v>1</v>
      </c>
      <c r="O371" s="7"/>
    </row>
    <row r="372" spans="1:15" ht="75">
      <c r="A372" s="28" t="s">
        <v>813</v>
      </c>
      <c r="B372" s="28" t="s">
        <v>94</v>
      </c>
      <c r="C372" s="28" t="s">
        <v>7</v>
      </c>
      <c r="D372" s="28" t="s">
        <v>837</v>
      </c>
      <c r="E372" s="233" t="s">
        <v>836</v>
      </c>
      <c r="F372" s="28" t="s">
        <v>813</v>
      </c>
      <c r="G372" s="28" t="s">
        <v>94</v>
      </c>
      <c r="H372" s="28" t="s">
        <v>7</v>
      </c>
      <c r="I372" s="28" t="s">
        <v>837</v>
      </c>
      <c r="J372" s="233" t="s">
        <v>1766</v>
      </c>
      <c r="K372" s="5" t="str">
        <f t="shared" si="11"/>
        <v>15 2 01 20370</v>
      </c>
      <c r="L372" s="252" t="str">
        <f>VLOOKUP(M372,'ЦСР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2" s="5" t="s">
        <v>1767</v>
      </c>
      <c r="N372" s="252" t="b">
        <f t="shared" si="12"/>
        <v>1</v>
      </c>
      <c r="O372" s="7"/>
    </row>
    <row r="373" spans="1:15" ht="58.5">
      <c r="A373" s="159" t="s">
        <v>813</v>
      </c>
      <c r="B373" s="159" t="s">
        <v>94</v>
      </c>
      <c r="C373" s="159" t="s">
        <v>37</v>
      </c>
      <c r="D373" s="159" t="s">
        <v>13</v>
      </c>
      <c r="E373" s="224" t="s">
        <v>1449</v>
      </c>
      <c r="F373" s="159" t="s">
        <v>813</v>
      </c>
      <c r="G373" s="159" t="s">
        <v>94</v>
      </c>
      <c r="H373" s="159" t="s">
        <v>37</v>
      </c>
      <c r="I373" s="159" t="s">
        <v>13</v>
      </c>
      <c r="J373" s="224" t="s">
        <v>1449</v>
      </c>
      <c r="K373" s="5" t="str">
        <f t="shared" si="11"/>
        <v>15 2 02 00000</v>
      </c>
      <c r="L373" s="252" t="str">
        <f>VLOOKUP(M373,'ЦСР 2017'!$A$5:$B$485,2,0)</f>
        <v>Основное мероприятие «Профилактика зависимости от наркотических и других психоактивных веществ среди детей и молодежи»</v>
      </c>
      <c r="M373" s="5" t="s">
        <v>838</v>
      </c>
      <c r="N373" s="252" t="b">
        <f t="shared" si="12"/>
        <v>1</v>
      </c>
      <c r="O373" s="7"/>
    </row>
    <row r="374" spans="1:15" ht="75">
      <c r="A374" s="28" t="s">
        <v>813</v>
      </c>
      <c r="B374" s="28" t="s">
        <v>94</v>
      </c>
      <c r="C374" s="28" t="s">
        <v>37</v>
      </c>
      <c r="D374" s="28" t="s">
        <v>837</v>
      </c>
      <c r="E374" s="233" t="s">
        <v>836</v>
      </c>
      <c r="F374" s="28" t="s">
        <v>813</v>
      </c>
      <c r="G374" s="28" t="s">
        <v>94</v>
      </c>
      <c r="H374" s="28" t="s">
        <v>37</v>
      </c>
      <c r="I374" s="28" t="s">
        <v>837</v>
      </c>
      <c r="J374" s="233" t="s">
        <v>1766</v>
      </c>
      <c r="K374" s="5" t="str">
        <f t="shared" si="11"/>
        <v>15 2 02 20370</v>
      </c>
      <c r="L374" s="252" t="str">
        <f>VLOOKUP(M374,'ЦСР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4" s="5" t="s">
        <v>839</v>
      </c>
      <c r="N374" s="252" t="b">
        <f t="shared" si="12"/>
        <v>1</v>
      </c>
      <c r="O374" s="7"/>
    </row>
    <row r="375" spans="1:15" ht="39">
      <c r="A375" s="159" t="s">
        <v>813</v>
      </c>
      <c r="B375" s="159" t="s">
        <v>94</v>
      </c>
      <c r="C375" s="159" t="s">
        <v>48</v>
      </c>
      <c r="D375" s="159" t="s">
        <v>13</v>
      </c>
      <c r="E375" s="224" t="s">
        <v>1450</v>
      </c>
      <c r="F375" s="159" t="s">
        <v>813</v>
      </c>
      <c r="G375" s="159" t="s">
        <v>94</v>
      </c>
      <c r="H375" s="159" t="s">
        <v>48</v>
      </c>
      <c r="I375" s="159" t="s">
        <v>13</v>
      </c>
      <c r="J375" s="224" t="s">
        <v>1450</v>
      </c>
      <c r="K375" s="5" t="str">
        <f t="shared" si="11"/>
        <v>15 2 03 00000</v>
      </c>
      <c r="L375" s="252" t="str">
        <f>VLOOKUP(M375,'ЦСР 2017'!$A$5:$B$485,2,0)</f>
        <v>Основное мероприятие «Профилактика зависимого (аддиктивного) поведения и пропаганда здорового образа жизни»</v>
      </c>
      <c r="M375" s="5" t="s">
        <v>840</v>
      </c>
      <c r="N375" s="252" t="b">
        <f t="shared" si="12"/>
        <v>1</v>
      </c>
      <c r="O375" s="7"/>
    </row>
    <row r="376" spans="1:15" ht="75">
      <c r="A376" s="28" t="s">
        <v>813</v>
      </c>
      <c r="B376" s="28" t="s">
        <v>94</v>
      </c>
      <c r="C376" s="28" t="s">
        <v>48</v>
      </c>
      <c r="D376" s="28" t="s">
        <v>837</v>
      </c>
      <c r="E376" s="233" t="s">
        <v>836</v>
      </c>
      <c r="F376" s="28" t="s">
        <v>813</v>
      </c>
      <c r="G376" s="28" t="s">
        <v>94</v>
      </c>
      <c r="H376" s="28" t="s">
        <v>48</v>
      </c>
      <c r="I376" s="28" t="s">
        <v>837</v>
      </c>
      <c r="J376" s="233" t="s">
        <v>1766</v>
      </c>
      <c r="K376" s="5" t="str">
        <f t="shared" si="11"/>
        <v>15 2 03 20370</v>
      </c>
      <c r="L376" s="252" t="str">
        <f>VLOOKUP(M376,'ЦСР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6" s="5" t="s">
        <v>841</v>
      </c>
      <c r="N376" s="252" t="b">
        <f t="shared" si="12"/>
        <v>1</v>
      </c>
      <c r="O376" s="7"/>
    </row>
    <row r="377" spans="1:15" ht="37.5">
      <c r="A377" s="25" t="s">
        <v>813</v>
      </c>
      <c r="B377" s="25" t="s">
        <v>316</v>
      </c>
      <c r="C377" s="25" t="s">
        <v>12</v>
      </c>
      <c r="D377" s="25" t="s">
        <v>13</v>
      </c>
      <c r="E377" s="223" t="s">
        <v>843</v>
      </c>
      <c r="F377" s="25" t="s">
        <v>813</v>
      </c>
      <c r="G377" s="25" t="s">
        <v>316</v>
      </c>
      <c r="H377" s="25" t="s">
        <v>12</v>
      </c>
      <c r="I377" s="25" t="s">
        <v>13</v>
      </c>
      <c r="J377" s="223" t="s">
        <v>1768</v>
      </c>
      <c r="K377" s="5" t="str">
        <f t="shared" si="11"/>
        <v>15 3 00 00000</v>
      </c>
      <c r="L377" s="252" t="str">
        <f>VLOOKUP(M377,'ЦСР 2017'!$A$5:$B$485,2,0)</f>
        <v xml:space="preserve">Подпрограмма «Профилактика правонарушений в городе Ставрополе» </v>
      </c>
      <c r="M377" s="5" t="s">
        <v>844</v>
      </c>
      <c r="N377" s="252" t="b">
        <f t="shared" si="12"/>
        <v>1</v>
      </c>
      <c r="O377" s="7"/>
    </row>
    <row r="378" spans="1:15" ht="39">
      <c r="A378" s="159" t="s">
        <v>813</v>
      </c>
      <c r="B378" s="159" t="s">
        <v>316</v>
      </c>
      <c r="C378" s="159" t="s">
        <v>7</v>
      </c>
      <c r="D378" s="159" t="s">
        <v>13</v>
      </c>
      <c r="E378" s="224" t="s">
        <v>1451</v>
      </c>
      <c r="F378" s="159" t="s">
        <v>813</v>
      </c>
      <c r="G378" s="159" t="s">
        <v>316</v>
      </c>
      <c r="H378" s="159" t="s">
        <v>7</v>
      </c>
      <c r="I378" s="159" t="s">
        <v>13</v>
      </c>
      <c r="J378" s="224" t="s">
        <v>1451</v>
      </c>
      <c r="K378" s="5" t="str">
        <f t="shared" si="11"/>
        <v>15 3 01 00000</v>
      </c>
      <c r="L378" s="252" t="str">
        <f>VLOOKUP(M378,'ЦСР 2017'!$A$5:$B$485,2,0)</f>
        <v>Основное мероприятие «Профилактика правонарушений несовершеннолетних»</v>
      </c>
      <c r="M378" s="5" t="s">
        <v>845</v>
      </c>
      <c r="N378" s="252" t="b">
        <f t="shared" si="12"/>
        <v>1</v>
      </c>
      <c r="O378" s="7"/>
    </row>
    <row r="379" spans="1:15" ht="37.5">
      <c r="A379" s="28" t="s">
        <v>813</v>
      </c>
      <c r="B379" s="28" t="s">
        <v>316</v>
      </c>
      <c r="C379" s="28" t="s">
        <v>7</v>
      </c>
      <c r="D379" s="28" t="s">
        <v>849</v>
      </c>
      <c r="E379" s="233" t="s">
        <v>848</v>
      </c>
      <c r="F379" s="28" t="s">
        <v>813</v>
      </c>
      <c r="G379" s="28" t="s">
        <v>316</v>
      </c>
      <c r="H379" s="28" t="s">
        <v>7</v>
      </c>
      <c r="I379" s="28" t="s">
        <v>849</v>
      </c>
      <c r="J379" s="233" t="s">
        <v>848</v>
      </c>
      <c r="K379" s="5" t="str">
        <f t="shared" si="11"/>
        <v>15 3 01 20660</v>
      </c>
      <c r="L379" s="252" t="str">
        <f>VLOOKUP(M379,'ЦСР 2017'!$A$5:$B$485,2,0)</f>
        <v>Расходы на реализацию мероприятий, направленных на профилактику правонарушений в городе Ставрополе</v>
      </c>
      <c r="M379" s="5" t="s">
        <v>850</v>
      </c>
      <c r="N379" s="252" t="b">
        <f t="shared" si="12"/>
        <v>1</v>
      </c>
      <c r="O379" s="7"/>
    </row>
    <row r="380" spans="1:15" ht="39">
      <c r="A380" s="159" t="s">
        <v>813</v>
      </c>
      <c r="B380" s="159" t="s">
        <v>316</v>
      </c>
      <c r="C380" s="159" t="s">
        <v>37</v>
      </c>
      <c r="D380" s="159" t="s">
        <v>13</v>
      </c>
      <c r="E380" s="224" t="s">
        <v>1452</v>
      </c>
      <c r="F380" s="159" t="s">
        <v>813</v>
      </c>
      <c r="G380" s="159" t="s">
        <v>316</v>
      </c>
      <c r="H380" s="159" t="s">
        <v>37</v>
      </c>
      <c r="I380" s="159" t="s">
        <v>13</v>
      </c>
      <c r="J380" s="224" t="s">
        <v>1452</v>
      </c>
      <c r="K380" s="5" t="str">
        <f t="shared" ref="K380:K455" si="13">CONCATENATE(F380," ",G380," ",H380," ",I380)</f>
        <v>15 3 02 00000</v>
      </c>
      <c r="L380" s="252" t="str">
        <f>VLOOKUP(M380,'ЦСР 2017'!$A$5:$B$485,2,0)</f>
        <v>Основное мероприятие «Обеспечение безопасности людей на водных объектах города Ставрополя»</v>
      </c>
      <c r="M380" s="5" t="s">
        <v>851</v>
      </c>
      <c r="N380" s="252" t="b">
        <f t="shared" si="12"/>
        <v>1</v>
      </c>
      <c r="O380" s="7"/>
    </row>
    <row r="381" spans="1:15" ht="37.5">
      <c r="A381" s="28" t="s">
        <v>813</v>
      </c>
      <c r="B381" s="28" t="s">
        <v>316</v>
      </c>
      <c r="C381" s="28" t="s">
        <v>37</v>
      </c>
      <c r="D381" s="28" t="s">
        <v>849</v>
      </c>
      <c r="E381" s="233" t="s">
        <v>848</v>
      </c>
      <c r="F381" s="28" t="s">
        <v>813</v>
      </c>
      <c r="G381" s="28" t="s">
        <v>316</v>
      </c>
      <c r="H381" s="28" t="s">
        <v>37</v>
      </c>
      <c r="I381" s="28" t="s">
        <v>1870</v>
      </c>
      <c r="J381" s="233" t="s">
        <v>1769</v>
      </c>
      <c r="K381" s="5" t="str">
        <f t="shared" si="13"/>
        <v>15 3 02 21290</v>
      </c>
      <c r="L381" s="252" t="str">
        <f>VLOOKUP(M381,'ЦСР 2017'!$A$5:$B$485,2,0)</f>
        <v>Расходы на реализацию мероприятий, направленных на обеспечение безопасности на водных объектах города Ставрополя</v>
      </c>
      <c r="M381" s="5" t="s">
        <v>1770</v>
      </c>
      <c r="N381" s="252" t="b">
        <f t="shared" si="12"/>
        <v>1</v>
      </c>
      <c r="O381" s="7"/>
    </row>
    <row r="382" spans="1:15" s="4" customFormat="1" ht="39">
      <c r="A382" s="159" t="s">
        <v>813</v>
      </c>
      <c r="B382" s="159" t="s">
        <v>316</v>
      </c>
      <c r="C382" s="159" t="s">
        <v>48</v>
      </c>
      <c r="D382" s="159" t="s">
        <v>13</v>
      </c>
      <c r="E382" s="224" t="s">
        <v>1453</v>
      </c>
      <c r="F382" s="159" t="s">
        <v>813</v>
      </c>
      <c r="G382" s="159" t="s">
        <v>316</v>
      </c>
      <c r="H382" s="159" t="s">
        <v>48</v>
      </c>
      <c r="I382" s="159" t="s">
        <v>13</v>
      </c>
      <c r="J382" s="224" t="s">
        <v>1453</v>
      </c>
      <c r="K382" s="5" t="str">
        <f t="shared" si="13"/>
        <v>15 3 03 00000</v>
      </c>
      <c r="L382" s="252" t="str">
        <f>VLOOKUP(M382,'ЦСР 2017'!$A$5:$B$485,2,0)</f>
        <v>Основное мероприятие «Организация материально-технического обеспечения деятельности народной дружины города Ставрополя»</v>
      </c>
      <c r="M382" s="5" t="s">
        <v>853</v>
      </c>
      <c r="N382" s="252" t="b">
        <f t="shared" si="12"/>
        <v>1</v>
      </c>
      <c r="O382" s="7"/>
    </row>
    <row r="383" spans="1:15" s="4" customFormat="1" ht="56.25">
      <c r="A383" s="28" t="s">
        <v>813</v>
      </c>
      <c r="B383" s="28" t="s">
        <v>316</v>
      </c>
      <c r="C383" s="28" t="s">
        <v>48</v>
      </c>
      <c r="D383" s="28" t="s">
        <v>857</v>
      </c>
      <c r="E383" s="233" t="s">
        <v>1454</v>
      </c>
      <c r="F383" s="28" t="s">
        <v>813</v>
      </c>
      <c r="G383" s="28" t="s">
        <v>316</v>
      </c>
      <c r="H383" s="28" t="s">
        <v>48</v>
      </c>
      <c r="I383" s="28" t="s">
        <v>857</v>
      </c>
      <c r="J383" s="233" t="s">
        <v>1454</v>
      </c>
      <c r="K383" s="5" t="str">
        <f t="shared" si="13"/>
        <v>15 3 03 20100</v>
      </c>
      <c r="L383" s="252" t="str">
        <f>VLOOKUP(M383,'ЦСР 2017'!$A$5:$B$485,2,0)</f>
        <v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v>
      </c>
      <c r="M383" s="5" t="s">
        <v>858</v>
      </c>
      <c r="N383" s="252" t="b">
        <f t="shared" si="12"/>
        <v>1</v>
      </c>
      <c r="O383" s="7"/>
    </row>
    <row r="384" spans="1:15" s="4" customFormat="1" ht="114" customHeight="1">
      <c r="A384" s="23">
        <v>16</v>
      </c>
      <c r="B384" s="23" t="s">
        <v>8</v>
      </c>
      <c r="C384" s="23" t="s">
        <v>12</v>
      </c>
      <c r="D384" s="23" t="s">
        <v>13</v>
      </c>
      <c r="E384" s="136" t="s">
        <v>862</v>
      </c>
      <c r="F384" s="23">
        <v>16</v>
      </c>
      <c r="G384" s="23" t="s">
        <v>8</v>
      </c>
      <c r="H384" s="23" t="s">
        <v>12</v>
      </c>
      <c r="I384" s="23" t="s">
        <v>13</v>
      </c>
      <c r="J384" s="136" t="s">
        <v>1771</v>
      </c>
      <c r="K384" s="5" t="str">
        <f t="shared" si="13"/>
        <v>16 0 00 00000</v>
      </c>
      <c r="L384" s="252" t="str">
        <f>VLOOKUP(M384,'ЦСР 2017'!$A$5:$B$485,2,0)</f>
        <v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v>
      </c>
      <c r="M384" s="5" t="s">
        <v>863</v>
      </c>
      <c r="N384" s="252" t="b">
        <f t="shared" si="12"/>
        <v>1</v>
      </c>
      <c r="O384" s="7"/>
    </row>
    <row r="385" spans="1:15" s="4" customFormat="1" ht="37.5">
      <c r="A385" s="25" t="s">
        <v>859</v>
      </c>
      <c r="B385" s="25" t="s">
        <v>15</v>
      </c>
      <c r="C385" s="25" t="s">
        <v>12</v>
      </c>
      <c r="D385" s="25" t="s">
        <v>13</v>
      </c>
      <c r="E385" s="232" t="s">
        <v>865</v>
      </c>
      <c r="F385" s="25" t="s">
        <v>859</v>
      </c>
      <c r="G385" s="25" t="s">
        <v>15</v>
      </c>
      <c r="H385" s="25" t="s">
        <v>12</v>
      </c>
      <c r="I385" s="25" t="s">
        <v>13</v>
      </c>
      <c r="J385" s="232" t="s">
        <v>865</v>
      </c>
      <c r="K385" s="5" t="str">
        <f t="shared" si="13"/>
        <v>16 1 00 00000</v>
      </c>
      <c r="L385" s="252" t="str">
        <f>VLOOKUP(M385,'ЦСР 2017'!$A$5:$B$485,2,0)</f>
        <v>Подпрограмма «Осуществление мероприятий по гражданской обороне, защите населения и территорий от чрезвычайных ситуаций»</v>
      </c>
      <c r="M385" s="5" t="s">
        <v>866</v>
      </c>
      <c r="N385" s="252" t="b">
        <f t="shared" si="12"/>
        <v>1</v>
      </c>
      <c r="O385" s="7"/>
    </row>
    <row r="386" spans="1:15" s="4" customFormat="1" ht="58.5">
      <c r="A386" s="159" t="s">
        <v>859</v>
      </c>
      <c r="B386" s="159" t="s">
        <v>15</v>
      </c>
      <c r="C386" s="159" t="s">
        <v>7</v>
      </c>
      <c r="D386" s="159" t="s">
        <v>13</v>
      </c>
      <c r="E386" s="224" t="s">
        <v>1455</v>
      </c>
      <c r="F386" s="159" t="s">
        <v>859</v>
      </c>
      <c r="G386" s="159" t="s">
        <v>15</v>
      </c>
      <c r="H386" s="159" t="s">
        <v>7</v>
      </c>
      <c r="I386" s="159" t="s">
        <v>13</v>
      </c>
      <c r="J386" s="224" t="s">
        <v>1455</v>
      </c>
      <c r="K386" s="5" t="str">
        <f t="shared" si="13"/>
        <v>16 1 01 00000</v>
      </c>
      <c r="L386" s="252" t="str">
        <f>VLOOKUP(M386,'ЦСР 2017'!$A$5:$B$485,2,0)</f>
        <v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v>
      </c>
      <c r="M386" s="5" t="s">
        <v>867</v>
      </c>
      <c r="N386" s="252" t="b">
        <f t="shared" si="12"/>
        <v>1</v>
      </c>
      <c r="O386" s="7"/>
    </row>
    <row r="387" spans="1:15" s="4" customFormat="1" ht="54" customHeight="1">
      <c r="A387" s="30" t="s">
        <v>859</v>
      </c>
      <c r="B387" s="30" t="s">
        <v>15</v>
      </c>
      <c r="C387" s="30" t="s">
        <v>7</v>
      </c>
      <c r="D387" s="30" t="s">
        <v>871</v>
      </c>
      <c r="E387" s="270" t="s">
        <v>1456</v>
      </c>
      <c r="F387" s="30" t="s">
        <v>859</v>
      </c>
      <c r="G387" s="30" t="s">
        <v>15</v>
      </c>
      <c r="H387" s="30" t="s">
        <v>7</v>
      </c>
      <c r="I387" s="30" t="s">
        <v>871</v>
      </c>
      <c r="J387" s="270" t="s">
        <v>1456</v>
      </c>
      <c r="K387" s="5" t="str">
        <f t="shared" si="13"/>
        <v>16 1 01 20120</v>
      </c>
      <c r="L387" s="252" t="str">
        <f>VLOOKUP(M387,'ЦСР 2017'!$A$5:$B$485,2,0)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v>
      </c>
      <c r="M387" s="5" t="s">
        <v>872</v>
      </c>
      <c r="N387" s="252" t="b">
        <f t="shared" si="12"/>
        <v>1</v>
      </c>
      <c r="O387" s="7"/>
    </row>
    <row r="388" spans="1:15" s="4" customFormat="1" ht="58.5">
      <c r="A388" s="159" t="s">
        <v>859</v>
      </c>
      <c r="B388" s="159" t="s">
        <v>15</v>
      </c>
      <c r="C388" s="159" t="s">
        <v>48</v>
      </c>
      <c r="D388" s="159" t="s">
        <v>13</v>
      </c>
      <c r="E388" s="224" t="s">
        <v>1458</v>
      </c>
      <c r="F388" s="159" t="s">
        <v>859</v>
      </c>
      <c r="G388" s="159" t="s">
        <v>15</v>
      </c>
      <c r="H388" s="159" t="s">
        <v>37</v>
      </c>
      <c r="I388" s="159" t="s">
        <v>13</v>
      </c>
      <c r="J388" s="224" t="s">
        <v>1772</v>
      </c>
      <c r="K388" s="5" t="str">
        <f t="shared" si="13"/>
        <v>16 1 02 00000</v>
      </c>
      <c r="L388" s="252" t="str">
        <f>VLOOKUP(M388,'ЦСР 2017'!$A$5:$B$485,2,0)</f>
        <v>Основное мероприятие «Проведение аварийно-спасательных работ и организация обучения населения города Ставрополя»</v>
      </c>
      <c r="M388" s="5" t="s">
        <v>873</v>
      </c>
      <c r="N388" s="252" t="b">
        <f t="shared" si="12"/>
        <v>1</v>
      </c>
      <c r="O388" s="7"/>
    </row>
    <row r="389" spans="1:15" s="4" customFormat="1" ht="18" customHeight="1">
      <c r="A389" s="30" t="s">
        <v>859</v>
      </c>
      <c r="B389" s="30" t="s">
        <v>15</v>
      </c>
      <c r="C389" s="30" t="s">
        <v>48</v>
      </c>
      <c r="D389" s="30" t="s">
        <v>22</v>
      </c>
      <c r="E389" s="270" t="s">
        <v>34</v>
      </c>
      <c r="F389" s="30" t="s">
        <v>859</v>
      </c>
      <c r="G389" s="30" t="s">
        <v>15</v>
      </c>
      <c r="H389" s="30" t="s">
        <v>37</v>
      </c>
      <c r="I389" s="30" t="s">
        <v>22</v>
      </c>
      <c r="J389" s="270" t="s">
        <v>34</v>
      </c>
      <c r="K389" s="5" t="str">
        <f t="shared" si="13"/>
        <v>16 1 02 11010</v>
      </c>
      <c r="L389" s="252" t="str">
        <f>VLOOKUP(M389,'ЦСР 2017'!$A$5:$B$485,2,0)</f>
        <v>Расходы на обеспечение деятельности (оказание услуг) муниципальных учреждений</v>
      </c>
      <c r="M389" s="5" t="s">
        <v>1773</v>
      </c>
      <c r="N389" s="252" t="b">
        <f t="shared" si="12"/>
        <v>1</v>
      </c>
      <c r="O389" s="7"/>
    </row>
    <row r="390" spans="1:15" s="4" customFormat="1" ht="39">
      <c r="A390" s="159" t="s">
        <v>859</v>
      </c>
      <c r="B390" s="159" t="s">
        <v>15</v>
      </c>
      <c r="C390" s="159" t="s">
        <v>62</v>
      </c>
      <c r="D390" s="159" t="s">
        <v>13</v>
      </c>
      <c r="E390" s="224" t="s">
        <v>1452</v>
      </c>
      <c r="F390" s="159" t="s">
        <v>859</v>
      </c>
      <c r="G390" s="159" t="s">
        <v>15</v>
      </c>
      <c r="H390" s="159" t="s">
        <v>48</v>
      </c>
      <c r="I390" s="159" t="s">
        <v>13</v>
      </c>
      <c r="J390" s="224" t="s">
        <v>1452</v>
      </c>
      <c r="K390" s="5" t="str">
        <f t="shared" si="13"/>
        <v>16 1 03 00000</v>
      </c>
      <c r="L390" s="252" t="str">
        <f>VLOOKUP(M390,'ЦСР 2017'!$A$5:$B$485,2,0)</f>
        <v>Основное мероприятие «Обеспечение безопасности людей на водных объектах города Ставрополя»</v>
      </c>
      <c r="M390" s="5" t="s">
        <v>879</v>
      </c>
      <c r="N390" s="252" t="b">
        <f t="shared" si="12"/>
        <v>1</v>
      </c>
      <c r="O390" s="7"/>
    </row>
    <row r="391" spans="1:15" s="4" customFormat="1" ht="55.15" customHeight="1">
      <c r="A391" s="30" t="s">
        <v>859</v>
      </c>
      <c r="B391" s="30" t="s">
        <v>15</v>
      </c>
      <c r="C391" s="30" t="s">
        <v>62</v>
      </c>
      <c r="D391" s="30" t="s">
        <v>871</v>
      </c>
      <c r="E391" s="270" t="s">
        <v>870</v>
      </c>
      <c r="F391" s="30" t="s">
        <v>859</v>
      </c>
      <c r="G391" s="30" t="s">
        <v>15</v>
      </c>
      <c r="H391" s="30" t="s">
        <v>48</v>
      </c>
      <c r="I391" s="30" t="s">
        <v>871</v>
      </c>
      <c r="J391" s="270" t="s">
        <v>870</v>
      </c>
      <c r="K391" s="5" t="str">
        <f t="shared" si="13"/>
        <v>16 1 03 20120</v>
      </c>
      <c r="L391" s="252" t="str">
        <f>VLOOKUP(M391,'ЦСР 2017'!$A$5:$B$485,2,0)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v>
      </c>
      <c r="M391" s="5" t="s">
        <v>1774</v>
      </c>
      <c r="N391" s="252" t="b">
        <f t="shared" si="12"/>
        <v>1</v>
      </c>
      <c r="O391" s="7"/>
    </row>
    <row r="392" spans="1:15" s="4" customFormat="1" ht="37.5">
      <c r="A392" s="25" t="s">
        <v>859</v>
      </c>
      <c r="B392" s="25" t="s">
        <v>94</v>
      </c>
      <c r="C392" s="25" t="s">
        <v>12</v>
      </c>
      <c r="D392" s="25" t="s">
        <v>13</v>
      </c>
      <c r="E392" s="223" t="s">
        <v>889</v>
      </c>
      <c r="F392" s="25" t="s">
        <v>859</v>
      </c>
      <c r="G392" s="25" t="s">
        <v>94</v>
      </c>
      <c r="H392" s="25" t="s">
        <v>12</v>
      </c>
      <c r="I392" s="25" t="s">
        <v>13</v>
      </c>
      <c r="J392" s="223" t="s">
        <v>889</v>
      </c>
      <c r="K392" s="5" t="str">
        <f t="shared" si="13"/>
        <v>16 2 00 00000</v>
      </c>
      <c r="L392" s="252" t="str">
        <f>VLOOKUP(M392,'ЦСР 2017'!$A$5:$B$485,2,0)</f>
        <v>Подпрограмма «Обеспечение пожарной безопасности в границах города Ставрополя»</v>
      </c>
      <c r="M392" s="5" t="s">
        <v>890</v>
      </c>
      <c r="N392" s="252" t="b">
        <f t="shared" ref="N392:N454" si="14">J392=L392</f>
        <v>1</v>
      </c>
      <c r="O392" s="7"/>
    </row>
    <row r="393" spans="1:15" s="4" customFormat="1" ht="39">
      <c r="A393" s="159" t="s">
        <v>859</v>
      </c>
      <c r="B393" s="159" t="s">
        <v>94</v>
      </c>
      <c r="C393" s="159" t="s">
        <v>7</v>
      </c>
      <c r="D393" s="159" t="s">
        <v>13</v>
      </c>
      <c r="E393" s="224" t="s">
        <v>1460</v>
      </c>
      <c r="F393" s="159" t="s">
        <v>859</v>
      </c>
      <c r="G393" s="159" t="s">
        <v>94</v>
      </c>
      <c r="H393" s="159" t="s">
        <v>7</v>
      </c>
      <c r="I393" s="159" t="s">
        <v>13</v>
      </c>
      <c r="J393" s="224" t="s">
        <v>1775</v>
      </c>
      <c r="K393" s="5" t="str">
        <f t="shared" si="13"/>
        <v>16 2 01 00000</v>
      </c>
      <c r="L393" s="252" t="str">
        <f>VLOOKUP(M393,'ЦСР 2017'!$A$5:$B$485,2,0)</f>
        <v>Основное мероприятие «Обеспечение первичных мер пожарной безопасности»</v>
      </c>
      <c r="M393" s="5" t="s">
        <v>891</v>
      </c>
      <c r="N393" s="252" t="b">
        <f t="shared" si="14"/>
        <v>1</v>
      </c>
      <c r="O393" s="7"/>
    </row>
    <row r="394" spans="1:15" s="4" customFormat="1" ht="37.5">
      <c r="A394" s="30" t="s">
        <v>859</v>
      </c>
      <c r="B394" s="30" t="s">
        <v>94</v>
      </c>
      <c r="C394" s="30" t="s">
        <v>7</v>
      </c>
      <c r="D394" s="30" t="s">
        <v>895</v>
      </c>
      <c r="E394" s="270" t="s">
        <v>894</v>
      </c>
      <c r="F394" s="30" t="s">
        <v>859</v>
      </c>
      <c r="G394" s="30" t="s">
        <v>94</v>
      </c>
      <c r="H394" s="30" t="s">
        <v>7</v>
      </c>
      <c r="I394" s="30" t="s">
        <v>895</v>
      </c>
      <c r="J394" s="270" t="s">
        <v>894</v>
      </c>
      <c r="K394" s="5" t="str">
        <f t="shared" si="13"/>
        <v>16 2 01 20540</v>
      </c>
      <c r="L394" s="252" t="str">
        <f>VLOOKUP(M394,'ЦСР 2017'!$A$5:$B$485,2,0)</f>
        <v>Обеспечение первичных мер пожарной безопасности в границах города Ставрополя</v>
      </c>
      <c r="M394" s="5" t="s">
        <v>896</v>
      </c>
      <c r="N394" s="252" t="b">
        <f t="shared" si="14"/>
        <v>1</v>
      </c>
      <c r="O394" s="7"/>
    </row>
    <row r="395" spans="1:15" s="4" customFormat="1" ht="39">
      <c r="A395" s="159" t="s">
        <v>859</v>
      </c>
      <c r="B395" s="159" t="s">
        <v>94</v>
      </c>
      <c r="C395" s="159" t="s">
        <v>37</v>
      </c>
      <c r="D395" s="159" t="s">
        <v>13</v>
      </c>
      <c r="E395" s="224" t="s">
        <v>1461</v>
      </c>
      <c r="F395" s="159" t="s">
        <v>859</v>
      </c>
      <c r="G395" s="159" t="s">
        <v>94</v>
      </c>
      <c r="H395" s="159" t="s">
        <v>37</v>
      </c>
      <c r="I395" s="159" t="s">
        <v>13</v>
      </c>
      <c r="J395" s="224" t="s">
        <v>1461</v>
      </c>
      <c r="K395" s="5" t="str">
        <f t="shared" si="13"/>
        <v>16 2 02 00000</v>
      </c>
      <c r="L395" s="252" t="str">
        <f>VLOOKUP(M395,'ЦСР 2017'!$A$5:$B$485,2,0)</f>
        <v>Основное мероприятие «Выполнение противопожарных мероприятий в муниципальных учреждениях города Ставрополя»</v>
      </c>
      <c r="M395" s="5" t="s">
        <v>897</v>
      </c>
      <c r="N395" s="252" t="b">
        <f t="shared" si="14"/>
        <v>1</v>
      </c>
      <c r="O395" s="7"/>
    </row>
    <row r="396" spans="1:15" s="4" customFormat="1" ht="37.5">
      <c r="A396" s="275" t="s">
        <v>859</v>
      </c>
      <c r="B396" s="275" t="s">
        <v>94</v>
      </c>
      <c r="C396" s="275" t="s">
        <v>37</v>
      </c>
      <c r="D396" s="275" t="s">
        <v>901</v>
      </c>
      <c r="E396" s="270" t="s">
        <v>900</v>
      </c>
      <c r="F396" s="275" t="s">
        <v>859</v>
      </c>
      <c r="G396" s="275" t="s">
        <v>94</v>
      </c>
      <c r="H396" s="275" t="s">
        <v>37</v>
      </c>
      <c r="I396" s="275" t="s">
        <v>901</v>
      </c>
      <c r="J396" s="270" t="s">
        <v>900</v>
      </c>
      <c r="K396" s="5" t="str">
        <f t="shared" si="13"/>
        <v>16 2 02 20550</v>
      </c>
      <c r="L396" s="252" t="str">
        <f>VLOOKUP(M396,'ЦСР 2017'!$A$5:$B$485,2,0)</f>
        <v>Обеспечение пожарной безопасности в муниципальных учреждениях образования, культуры, физической культуры и спорта города Ставрополя</v>
      </c>
      <c r="M396" s="5" t="s">
        <v>902</v>
      </c>
      <c r="N396" s="252" t="b">
        <f t="shared" si="14"/>
        <v>1</v>
      </c>
      <c r="O396" s="7"/>
    </row>
    <row r="397" spans="1:15" s="4" customFormat="1" ht="33.6" customHeight="1">
      <c r="A397" s="25" t="s">
        <v>859</v>
      </c>
      <c r="B397" s="25" t="s">
        <v>15</v>
      </c>
      <c r="C397" s="25" t="s">
        <v>12</v>
      </c>
      <c r="D397" s="25" t="s">
        <v>13</v>
      </c>
      <c r="E397" s="232" t="s">
        <v>865</v>
      </c>
      <c r="F397" s="25" t="s">
        <v>859</v>
      </c>
      <c r="G397" s="25" t="s">
        <v>316</v>
      </c>
      <c r="H397" s="25" t="s">
        <v>12</v>
      </c>
      <c r="I397" s="25" t="s">
        <v>13</v>
      </c>
      <c r="J397" s="223" t="s">
        <v>1776</v>
      </c>
      <c r="K397" s="5" t="str">
        <f t="shared" si="13"/>
        <v>16 3 00 00000</v>
      </c>
      <c r="L397" s="252" t="str">
        <f>VLOOKUP(M397,'ЦСР 2017'!$A$5:$B$485,2,0)</f>
        <v>Подпрограмма «Построение и развитие аппаратно-программного комплекса «Безопасный город» на территории города Ставрополя»</v>
      </c>
      <c r="M397" s="5" t="s">
        <v>1777</v>
      </c>
      <c r="N397" s="252" t="b">
        <f t="shared" si="14"/>
        <v>1</v>
      </c>
      <c r="O397" s="7"/>
    </row>
    <row r="398" spans="1:15" s="4" customFormat="1" ht="58.5">
      <c r="A398" s="159" t="s">
        <v>859</v>
      </c>
      <c r="B398" s="159" t="s">
        <v>15</v>
      </c>
      <c r="C398" s="159" t="s">
        <v>53</v>
      </c>
      <c r="D398" s="159" t="s">
        <v>13</v>
      </c>
      <c r="E398" s="224" t="s">
        <v>1459</v>
      </c>
      <c r="F398" s="159" t="s">
        <v>859</v>
      </c>
      <c r="G398" s="159" t="s">
        <v>316</v>
      </c>
      <c r="H398" s="159" t="s">
        <v>7</v>
      </c>
      <c r="I398" s="159" t="s">
        <v>13</v>
      </c>
      <c r="J398" s="224" t="s">
        <v>1778</v>
      </c>
      <c r="K398" s="5" t="str">
        <f>CONCATENATE(F398," ",G398," ",H398," ",I398)</f>
        <v>16 3 01 00000</v>
      </c>
      <c r="L398" s="252" t="str">
        <f>VLOOKUP(M398,'ЦСР 2017'!$A$5:$B$485,2,0)</f>
        <v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v>
      </c>
      <c r="M398" s="5" t="s">
        <v>1779</v>
      </c>
      <c r="N398" s="252" t="b">
        <f t="shared" si="14"/>
        <v>1</v>
      </c>
      <c r="O398" s="7"/>
    </row>
    <row r="399" spans="1:15" s="4" customFormat="1" ht="18" customHeight="1">
      <c r="A399" s="30" t="s">
        <v>859</v>
      </c>
      <c r="B399" s="30" t="s">
        <v>15</v>
      </c>
      <c r="C399" s="30" t="s">
        <v>53</v>
      </c>
      <c r="D399" s="30" t="s">
        <v>22</v>
      </c>
      <c r="E399" s="270" t="s">
        <v>34</v>
      </c>
      <c r="F399" s="30" t="s">
        <v>859</v>
      </c>
      <c r="G399" s="30" t="s">
        <v>316</v>
      </c>
      <c r="H399" s="30" t="s">
        <v>7</v>
      </c>
      <c r="I399" s="30" t="s">
        <v>22</v>
      </c>
      <c r="J399" s="270" t="s">
        <v>34</v>
      </c>
      <c r="K399" s="5" t="str">
        <f>CONCATENATE(F399," ",G399," ",H399," ",I399)</f>
        <v>16 3 01 11010</v>
      </c>
      <c r="L399" s="252" t="str">
        <f>VLOOKUP(M399,'ЦСР 2017'!$A$5:$B$485,2,0)</f>
        <v>Расходы на обеспечение деятельности (оказание услуг) муниципальных учреждений</v>
      </c>
      <c r="M399" s="5" t="s">
        <v>1780</v>
      </c>
      <c r="N399" s="252" t="b">
        <f t="shared" si="14"/>
        <v>1</v>
      </c>
      <c r="O399" s="7"/>
    </row>
    <row r="400" spans="1:15" s="4" customFormat="1" ht="97.5">
      <c r="A400" s="159" t="s">
        <v>859</v>
      </c>
      <c r="B400" s="159" t="s">
        <v>15</v>
      </c>
      <c r="C400" s="159" t="s">
        <v>37</v>
      </c>
      <c r="D400" s="159" t="s">
        <v>13</v>
      </c>
      <c r="E400" s="224" t="s">
        <v>1457</v>
      </c>
      <c r="F400" s="159" t="s">
        <v>859</v>
      </c>
      <c r="G400" s="159" t="s">
        <v>316</v>
      </c>
      <c r="H400" s="159" t="s">
        <v>37</v>
      </c>
      <c r="I400" s="159" t="s">
        <v>13</v>
      </c>
      <c r="J400" s="224" t="s">
        <v>1457</v>
      </c>
      <c r="K400" s="5" t="str">
        <f t="shared" ref="K400:K405" si="15">CONCATENATE(F400," ",G400," ",H400," ",I400)</f>
        <v>16 3 02 00000</v>
      </c>
      <c r="L400" s="252" t="str">
        <f>VLOOKUP(M400,'ЦСР 2017'!$A$5:$B$485,2,0)</f>
        <v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v>
      </c>
      <c r="M400" s="5" t="s">
        <v>1781</v>
      </c>
      <c r="N400" s="252" t="b">
        <f t="shared" si="14"/>
        <v>1</v>
      </c>
      <c r="O400" s="7"/>
    </row>
    <row r="401" spans="1:15" s="4" customFormat="1" ht="56.25">
      <c r="A401" s="30" t="s">
        <v>859</v>
      </c>
      <c r="B401" s="30" t="s">
        <v>15</v>
      </c>
      <c r="C401" s="30" t="s">
        <v>37</v>
      </c>
      <c r="D401" s="30" t="s">
        <v>877</v>
      </c>
      <c r="E401" s="270" t="s">
        <v>876</v>
      </c>
      <c r="F401" s="30" t="s">
        <v>859</v>
      </c>
      <c r="G401" s="30" t="s">
        <v>316</v>
      </c>
      <c r="H401" s="30" t="s">
        <v>37</v>
      </c>
      <c r="I401" s="30" t="s">
        <v>877</v>
      </c>
      <c r="J401" s="270" t="s">
        <v>876</v>
      </c>
      <c r="K401" s="5" t="str">
        <f t="shared" si="15"/>
        <v>16 3 02 20690</v>
      </c>
      <c r="L401" s="252" t="str">
        <f>VLOOKUP(M401,'ЦСР 2017'!$A$5:$B$485,2,0)</f>
        <v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v>
      </c>
      <c r="M401" s="5" t="s">
        <v>1782</v>
      </c>
      <c r="N401" s="252" t="b">
        <f t="shared" si="14"/>
        <v>1</v>
      </c>
      <c r="O401" s="7"/>
    </row>
    <row r="402" spans="1:15" s="4" customFormat="1" ht="39">
      <c r="A402" s="159" t="s">
        <v>813</v>
      </c>
      <c r="B402" s="159" t="s">
        <v>15</v>
      </c>
      <c r="C402" s="159" t="s">
        <v>7</v>
      </c>
      <c r="D402" s="159" t="s">
        <v>13</v>
      </c>
      <c r="E402" s="224" t="s">
        <v>1441</v>
      </c>
      <c r="F402" s="159" t="s">
        <v>859</v>
      </c>
      <c r="G402" s="159" t="s">
        <v>316</v>
      </c>
      <c r="H402" s="159" t="s">
        <v>48</v>
      </c>
      <c r="I402" s="159" t="s">
        <v>13</v>
      </c>
      <c r="J402" s="224" t="s">
        <v>1441</v>
      </c>
      <c r="K402" s="5" t="str">
        <f t="shared" si="15"/>
        <v>16 3 03 00000</v>
      </c>
      <c r="L402" s="252" t="str">
        <f>VLOOKUP(M402,'ЦСР 2017'!$A$5:$B$485,2,0)</f>
        <v>Основное мероприятие «Приобретение и установка систем видеонаблюдения в местах массового пребывания граждан»</v>
      </c>
      <c r="M402" s="5" t="s">
        <v>1783</v>
      </c>
      <c r="N402" s="252" t="b">
        <f t="shared" si="14"/>
        <v>1</v>
      </c>
      <c r="O402" s="7"/>
    </row>
    <row r="403" spans="1:15" s="4" customFormat="1" ht="37.5">
      <c r="A403" s="30" t="s">
        <v>813</v>
      </c>
      <c r="B403" s="30" t="s">
        <v>15</v>
      </c>
      <c r="C403" s="30" t="s">
        <v>7</v>
      </c>
      <c r="D403" s="30" t="s">
        <v>823</v>
      </c>
      <c r="E403" s="270" t="s">
        <v>822</v>
      </c>
      <c r="F403" s="30" t="s">
        <v>859</v>
      </c>
      <c r="G403" s="30" t="s">
        <v>316</v>
      </c>
      <c r="H403" s="30" t="s">
        <v>48</v>
      </c>
      <c r="I403" s="30" t="s">
        <v>823</v>
      </c>
      <c r="J403" s="270" t="s">
        <v>822</v>
      </c>
      <c r="K403" s="5" t="str">
        <f t="shared" si="15"/>
        <v>16 3 03 20350</v>
      </c>
      <c r="L403" s="252" t="str">
        <f>VLOOKUP(M403,'ЦСР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403" s="5" t="s">
        <v>1784</v>
      </c>
      <c r="N403" s="252" t="b">
        <f t="shared" si="14"/>
        <v>1</v>
      </c>
      <c r="O403" s="7"/>
    </row>
    <row r="404" spans="1:15" s="49" customFormat="1" ht="78">
      <c r="A404" s="159" t="s">
        <v>813</v>
      </c>
      <c r="B404" s="159" t="s">
        <v>15</v>
      </c>
      <c r="C404" s="159" t="s">
        <v>37</v>
      </c>
      <c r="D404" s="159" t="s">
        <v>13</v>
      </c>
      <c r="E404" s="224" t="s">
        <v>1442</v>
      </c>
      <c r="F404" s="159" t="s">
        <v>859</v>
      </c>
      <c r="G404" s="159" t="s">
        <v>316</v>
      </c>
      <c r="H404" s="159" t="s">
        <v>53</v>
      </c>
      <c r="I404" s="159" t="s">
        <v>13</v>
      </c>
      <c r="J404" s="224" t="s">
        <v>1785</v>
      </c>
      <c r="K404" s="5" t="str">
        <f t="shared" si="15"/>
        <v>16 3 04 00000</v>
      </c>
      <c r="L404" s="252" t="str">
        <f>VLOOKUP(M404,'ЦСР 2017'!$A$5:$B$485,2,0)</f>
        <v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v>
      </c>
      <c r="M404" s="5" t="s">
        <v>1786</v>
      </c>
      <c r="N404" s="252" t="b">
        <f t="shared" si="14"/>
        <v>1</v>
      </c>
      <c r="O404" s="7"/>
    </row>
    <row r="405" spans="1:15" s="49" customFormat="1" ht="37.5">
      <c r="A405" s="28" t="s">
        <v>813</v>
      </c>
      <c r="B405" s="28" t="s">
        <v>15</v>
      </c>
      <c r="C405" s="28" t="s">
        <v>37</v>
      </c>
      <c r="D405" s="28" t="s">
        <v>823</v>
      </c>
      <c r="E405" s="233" t="s">
        <v>822</v>
      </c>
      <c r="F405" s="28" t="s">
        <v>859</v>
      </c>
      <c r="G405" s="28" t="s">
        <v>316</v>
      </c>
      <c r="H405" s="28" t="s">
        <v>53</v>
      </c>
      <c r="I405" s="28" t="s">
        <v>823</v>
      </c>
      <c r="J405" s="270" t="s">
        <v>822</v>
      </c>
      <c r="K405" s="5" t="str">
        <f t="shared" si="15"/>
        <v>16 3 04 20350</v>
      </c>
      <c r="L405" s="252" t="str">
        <f>VLOOKUP(M405,'ЦСР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405" s="5" t="s">
        <v>1787</v>
      </c>
      <c r="N405" s="252" t="b">
        <f t="shared" si="14"/>
        <v>1</v>
      </c>
      <c r="O405" s="7"/>
    </row>
    <row r="406" spans="1:15" s="4" customFormat="1" ht="67.5">
      <c r="A406" s="9" t="s">
        <v>903</v>
      </c>
      <c r="B406" s="9" t="s">
        <v>8</v>
      </c>
      <c r="C406" s="9" t="s">
        <v>12</v>
      </c>
      <c r="D406" s="9" t="s">
        <v>13</v>
      </c>
      <c r="E406" s="136" t="s">
        <v>905</v>
      </c>
      <c r="F406" s="9" t="s">
        <v>903</v>
      </c>
      <c r="G406" s="9" t="s">
        <v>8</v>
      </c>
      <c r="H406" s="9" t="s">
        <v>12</v>
      </c>
      <c r="I406" s="9" t="s">
        <v>13</v>
      </c>
      <c r="J406" s="136" t="s">
        <v>1788</v>
      </c>
      <c r="K406" s="5" t="str">
        <f t="shared" si="13"/>
        <v>17 0 00 00000</v>
      </c>
      <c r="L406" s="252" t="str">
        <f>VLOOKUP(M406,'ЦСР 2017'!$A$5:$B$485,2,0)</f>
        <v>Муниципальная программа «Энергосбережение и повышение энергетической эффективности в городе Ставрополе»</v>
      </c>
      <c r="M406" s="5" t="s">
        <v>906</v>
      </c>
      <c r="N406" s="252" t="b">
        <f t="shared" si="14"/>
        <v>1</v>
      </c>
      <c r="O406" s="7"/>
    </row>
    <row r="407" spans="1:15" s="4" customFormat="1" ht="56.25">
      <c r="A407" s="25" t="s">
        <v>903</v>
      </c>
      <c r="B407" s="25" t="s">
        <v>105</v>
      </c>
      <c r="C407" s="25" t="s">
        <v>12</v>
      </c>
      <c r="D407" s="25" t="s">
        <v>13</v>
      </c>
      <c r="E407" s="223" t="s">
        <v>908</v>
      </c>
      <c r="F407" s="25" t="s">
        <v>903</v>
      </c>
      <c r="G407" s="25" t="s">
        <v>105</v>
      </c>
      <c r="H407" s="25" t="s">
        <v>12</v>
      </c>
      <c r="I407" s="25" t="s">
        <v>13</v>
      </c>
      <c r="J407" s="223" t="s">
        <v>1789</v>
      </c>
      <c r="K407" s="5" t="str">
        <f t="shared" si="13"/>
        <v>17 Б 00 00000</v>
      </c>
      <c r="L407" s="252" t="str">
        <f>VLOOKUP(M407,'ЦСР 2017'!$A$5:$B$485,2,0)</f>
        <v>Расходы в рамках реализации муниципальной программы «Энергосбережение и повышение энергетической эффективности в городе Ставрополе»</v>
      </c>
      <c r="M407" s="5" t="s">
        <v>909</v>
      </c>
      <c r="N407" s="252" t="b">
        <f t="shared" si="14"/>
        <v>1</v>
      </c>
      <c r="O407" s="7"/>
    </row>
    <row r="408" spans="1:15" s="4" customFormat="1" ht="39">
      <c r="A408" s="159" t="s">
        <v>903</v>
      </c>
      <c r="B408" s="159" t="s">
        <v>105</v>
      </c>
      <c r="C408" s="159" t="s">
        <v>7</v>
      </c>
      <c r="D408" s="159" t="s">
        <v>13</v>
      </c>
      <c r="E408" s="224" t="s">
        <v>1462</v>
      </c>
      <c r="F408" s="159" t="s">
        <v>903</v>
      </c>
      <c r="G408" s="159" t="s">
        <v>105</v>
      </c>
      <c r="H408" s="159" t="s">
        <v>7</v>
      </c>
      <c r="I408" s="159" t="s">
        <v>13</v>
      </c>
      <c r="J408" s="224" t="s">
        <v>1462</v>
      </c>
      <c r="K408" s="5" t="str">
        <f t="shared" si="13"/>
        <v>17 Б 01 00000</v>
      </c>
      <c r="L408" s="252" t="str">
        <f>VLOOKUP(M408,'ЦСР 2017'!$A$5:$B$485,2,0)</f>
        <v>Основное мероприятие «Энергосбережение и энергоэффективность в бюджетном секторе»</v>
      </c>
      <c r="M408" s="5" t="s">
        <v>910</v>
      </c>
      <c r="N408" s="252" t="b">
        <f t="shared" si="14"/>
        <v>1</v>
      </c>
      <c r="O408" s="7"/>
    </row>
    <row r="409" spans="1:15" s="4" customFormat="1" ht="37.5">
      <c r="A409" s="28" t="s">
        <v>903</v>
      </c>
      <c r="B409" s="28" t="s">
        <v>105</v>
      </c>
      <c r="C409" s="28" t="s">
        <v>7</v>
      </c>
      <c r="D409" s="28" t="s">
        <v>914</v>
      </c>
      <c r="E409" s="233" t="s">
        <v>913</v>
      </c>
      <c r="F409" s="28" t="s">
        <v>903</v>
      </c>
      <c r="G409" s="28" t="s">
        <v>105</v>
      </c>
      <c r="H409" s="28" t="s">
        <v>7</v>
      </c>
      <c r="I409" s="28" t="s">
        <v>914</v>
      </c>
      <c r="J409" s="233" t="s">
        <v>913</v>
      </c>
      <c r="K409" s="5" t="str">
        <f t="shared" si="13"/>
        <v>17 Б 01 20490</v>
      </c>
      <c r="L409" s="252" t="str">
        <f>VLOOKUP(M409,'ЦСР 2017'!$A$5:$B$485,2,0)</f>
        <v>Расходы на проведение мероприятий по энергосбережению и повышению энергоэффективности</v>
      </c>
      <c r="M409" s="5" t="s">
        <v>915</v>
      </c>
      <c r="N409" s="252" t="b">
        <f t="shared" si="14"/>
        <v>1</v>
      </c>
      <c r="O409" s="7"/>
    </row>
    <row r="410" spans="1:15" s="4" customFormat="1" ht="39">
      <c r="A410" s="159" t="s">
        <v>903</v>
      </c>
      <c r="B410" s="159" t="s">
        <v>105</v>
      </c>
      <c r="C410" s="159" t="s">
        <v>37</v>
      </c>
      <c r="D410" s="159" t="s">
        <v>13</v>
      </c>
      <c r="E410" s="224" t="s">
        <v>1463</v>
      </c>
      <c r="F410" s="159" t="s">
        <v>903</v>
      </c>
      <c r="G410" s="159" t="s">
        <v>105</v>
      </c>
      <c r="H410" s="159" t="s">
        <v>37</v>
      </c>
      <c r="I410" s="159" t="s">
        <v>13</v>
      </c>
      <c r="J410" s="224" t="s">
        <v>1463</v>
      </c>
      <c r="K410" s="5" t="str">
        <f t="shared" si="13"/>
        <v>17 Б 02 00000</v>
      </c>
      <c r="L410" s="252" t="str">
        <f>VLOOKUP(M410,'ЦСР 2017'!$A$5:$B$485,2,0)</f>
        <v>Основное мероприятие «Энергосбережение и энергоэффективность систем коммунальной инфраструктуры»</v>
      </c>
      <c r="M410" s="5" t="s">
        <v>916</v>
      </c>
      <c r="N410" s="252" t="b">
        <f t="shared" si="14"/>
        <v>1</v>
      </c>
      <c r="O410" s="7"/>
    </row>
    <row r="411" spans="1:15" s="4" customFormat="1" ht="37.5">
      <c r="A411" s="28" t="s">
        <v>903</v>
      </c>
      <c r="B411" s="28" t="s">
        <v>105</v>
      </c>
      <c r="C411" s="28" t="s">
        <v>37</v>
      </c>
      <c r="D411" s="28" t="s">
        <v>914</v>
      </c>
      <c r="E411" s="233" t="s">
        <v>913</v>
      </c>
      <c r="F411" s="28" t="s">
        <v>903</v>
      </c>
      <c r="G411" s="28" t="s">
        <v>105</v>
      </c>
      <c r="H411" s="28" t="s">
        <v>37</v>
      </c>
      <c r="I411" s="28" t="s">
        <v>914</v>
      </c>
      <c r="J411" s="233" t="s">
        <v>913</v>
      </c>
      <c r="K411" s="5" t="str">
        <f t="shared" si="13"/>
        <v>17 Б 02 20490</v>
      </c>
      <c r="L411" s="252" t="str">
        <f>VLOOKUP(M411,'ЦСР 2017'!$A$5:$B$485,2,0)</f>
        <v>Расходы на проведение мероприятий по энергосбережению и повышению энергоэффективности</v>
      </c>
      <c r="M411" s="5" t="s">
        <v>917</v>
      </c>
      <c r="N411" s="252" t="b">
        <f t="shared" si="14"/>
        <v>1</v>
      </c>
      <c r="O411" s="7"/>
    </row>
    <row r="412" spans="1:15" s="4" customFormat="1" ht="45">
      <c r="A412" s="9" t="s">
        <v>918</v>
      </c>
      <c r="B412" s="9" t="s">
        <v>8</v>
      </c>
      <c r="C412" s="9" t="s">
        <v>12</v>
      </c>
      <c r="D412" s="9" t="s">
        <v>13</v>
      </c>
      <c r="E412" s="136" t="s">
        <v>920</v>
      </c>
      <c r="F412" s="9" t="s">
        <v>918</v>
      </c>
      <c r="G412" s="9" t="s">
        <v>8</v>
      </c>
      <c r="H412" s="9" t="s">
        <v>12</v>
      </c>
      <c r="I412" s="9" t="s">
        <v>13</v>
      </c>
      <c r="J412" s="136" t="s">
        <v>1790</v>
      </c>
      <c r="K412" s="5" t="str">
        <f t="shared" si="13"/>
        <v>18 0 00 00000</v>
      </c>
      <c r="L412" s="252" t="str">
        <f>VLOOKUP(M412,'ЦСР 2017'!$A$5:$B$485,2,0)</f>
        <v>Муниципальная программа «Развитие казачества в городе Ставрополе»</v>
      </c>
      <c r="M412" s="5" t="s">
        <v>921</v>
      </c>
      <c r="N412" s="252" t="b">
        <f t="shared" si="14"/>
        <v>1</v>
      </c>
      <c r="O412" s="7"/>
    </row>
    <row r="413" spans="1:15" s="4" customFormat="1" ht="37.5">
      <c r="A413" s="25" t="s">
        <v>918</v>
      </c>
      <c r="B413" s="25" t="s">
        <v>105</v>
      </c>
      <c r="C413" s="25" t="s">
        <v>12</v>
      </c>
      <c r="D413" s="25" t="s">
        <v>13</v>
      </c>
      <c r="E413" s="223" t="s">
        <v>924</v>
      </c>
      <c r="F413" s="25" t="s">
        <v>918</v>
      </c>
      <c r="G413" s="25" t="s">
        <v>105</v>
      </c>
      <c r="H413" s="25" t="s">
        <v>12</v>
      </c>
      <c r="I413" s="25" t="s">
        <v>13</v>
      </c>
      <c r="J413" s="223" t="s">
        <v>1791</v>
      </c>
      <c r="K413" s="5" t="str">
        <f t="shared" si="13"/>
        <v>18 Б 00 00000</v>
      </c>
      <c r="L413" s="252" t="str">
        <f>VLOOKUP(M413,'ЦСР 2017'!$A$5:$B$485,2,0)</f>
        <v>Расходы в рамках реализации муниципальной программы «Развитие казачества в городе Ставрополе»</v>
      </c>
      <c r="M413" s="5" t="s">
        <v>925</v>
      </c>
      <c r="N413" s="252" t="b">
        <f t="shared" si="14"/>
        <v>1</v>
      </c>
      <c r="O413" s="7"/>
    </row>
    <row r="414" spans="1:15" s="4" customFormat="1" ht="58.5">
      <c r="A414" s="159" t="s">
        <v>918</v>
      </c>
      <c r="B414" s="159" t="s">
        <v>105</v>
      </c>
      <c r="C414" s="159" t="s">
        <v>7</v>
      </c>
      <c r="D414" s="159" t="s">
        <v>13</v>
      </c>
      <c r="E414" s="224" t="s">
        <v>1464</v>
      </c>
      <c r="F414" s="159" t="s">
        <v>918</v>
      </c>
      <c r="G414" s="159" t="s">
        <v>105</v>
      </c>
      <c r="H414" s="159" t="s">
        <v>7</v>
      </c>
      <c r="I414" s="159" t="s">
        <v>13</v>
      </c>
      <c r="J414" s="224" t="s">
        <v>1464</v>
      </c>
      <c r="K414" s="5" t="str">
        <f t="shared" si="13"/>
        <v>18 Б 01 00000</v>
      </c>
      <c r="L414" s="252" t="str">
        <f>VLOOKUP(M414,'ЦСР 2017'!$A$5:$B$485,2,0)</f>
        <v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v>
      </c>
      <c r="M414" s="5" t="s">
        <v>926</v>
      </c>
      <c r="N414" s="252" t="b">
        <f t="shared" si="14"/>
        <v>1</v>
      </c>
      <c r="O414" s="7"/>
    </row>
    <row r="415" spans="1:15" s="4" customFormat="1" ht="90" customHeight="1">
      <c r="A415" s="28" t="s">
        <v>918</v>
      </c>
      <c r="B415" s="28" t="s">
        <v>105</v>
      </c>
      <c r="C415" s="28" t="s">
        <v>7</v>
      </c>
      <c r="D415" s="28" t="s">
        <v>929</v>
      </c>
      <c r="E415" s="233" t="s">
        <v>1465</v>
      </c>
      <c r="F415" s="28" t="s">
        <v>918</v>
      </c>
      <c r="G415" s="28" t="s">
        <v>105</v>
      </c>
      <c r="H415" s="28" t="s">
        <v>7</v>
      </c>
      <c r="I415" s="28" t="s">
        <v>929</v>
      </c>
      <c r="J415" s="233" t="s">
        <v>1465</v>
      </c>
      <c r="K415" s="5" t="str">
        <f t="shared" si="13"/>
        <v>18 Б 01 60080</v>
      </c>
      <c r="L415" s="252" t="str">
        <f>VLOOKUP(M415,'ЦСР 2017'!$A$5:$B$485,2,0)</f>
        <v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v>
      </c>
      <c r="M415" s="5" t="s">
        <v>930</v>
      </c>
      <c r="N415" s="252" t="b">
        <f t="shared" si="14"/>
        <v>1</v>
      </c>
      <c r="O415" s="7"/>
    </row>
    <row r="416" spans="1:15" s="4" customFormat="1" ht="78">
      <c r="A416" s="159" t="s">
        <v>918</v>
      </c>
      <c r="B416" s="159" t="s">
        <v>105</v>
      </c>
      <c r="C416" s="159" t="s">
        <v>37</v>
      </c>
      <c r="D416" s="159" t="s">
        <v>13</v>
      </c>
      <c r="E416" s="224" t="s">
        <v>1591</v>
      </c>
      <c r="F416" s="159" t="s">
        <v>918</v>
      </c>
      <c r="G416" s="159" t="s">
        <v>105</v>
      </c>
      <c r="H416" s="159" t="s">
        <v>37</v>
      </c>
      <c r="I416" s="159" t="s">
        <v>13</v>
      </c>
      <c r="J416" s="224" t="s">
        <v>1591</v>
      </c>
      <c r="K416" s="5" t="str">
        <f t="shared" si="13"/>
        <v>18 Б 02 00000</v>
      </c>
      <c r="L416" s="252" t="str">
        <f>VLOOKUP(M416,'ЦСР 2017'!$A$5:$B$485,2,0)</f>
        <v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v>
      </c>
      <c r="M416" s="5" t="s">
        <v>1792</v>
      </c>
      <c r="N416" s="252" t="b">
        <f t="shared" si="14"/>
        <v>1</v>
      </c>
      <c r="O416" s="7"/>
    </row>
    <row r="417" spans="1:15" s="4" customFormat="1" ht="37.5">
      <c r="A417" s="28" t="s">
        <v>918</v>
      </c>
      <c r="B417" s="28" t="s">
        <v>105</v>
      </c>
      <c r="C417" s="28" t="s">
        <v>37</v>
      </c>
      <c r="D417" s="28" t="s">
        <v>933</v>
      </c>
      <c r="E417" s="233" t="s">
        <v>932</v>
      </c>
      <c r="F417" s="28" t="s">
        <v>918</v>
      </c>
      <c r="G417" s="28" t="s">
        <v>105</v>
      </c>
      <c r="H417" s="28" t="s">
        <v>37</v>
      </c>
      <c r="I417" s="28" t="s">
        <v>933</v>
      </c>
      <c r="J417" s="233" t="s">
        <v>932</v>
      </c>
      <c r="K417" s="5" t="str">
        <f t="shared" si="13"/>
        <v>18 Б 02 20360</v>
      </c>
      <c r="L417" s="252" t="str">
        <f>VLOOKUP(M417,'ЦСР 2017'!$A$5:$B$485,2,0)</f>
        <v xml:space="preserve">Расходы на реализацию мероприятий, направленных на создание условий для развития казачества на территории города Ставрополя </v>
      </c>
      <c r="M417" s="5" t="s">
        <v>1793</v>
      </c>
      <c r="N417" s="252" t="b">
        <f t="shared" si="14"/>
        <v>1</v>
      </c>
      <c r="O417" s="7"/>
    </row>
    <row r="418" spans="1:15" s="4" customFormat="1" ht="67.5">
      <c r="A418" s="9" t="s">
        <v>68</v>
      </c>
      <c r="B418" s="9" t="s">
        <v>94</v>
      </c>
      <c r="C418" s="9" t="s">
        <v>12</v>
      </c>
      <c r="D418" s="9" t="s">
        <v>13</v>
      </c>
      <c r="E418" s="136" t="s">
        <v>1356</v>
      </c>
      <c r="F418" s="9" t="s">
        <v>1872</v>
      </c>
      <c r="G418" s="9" t="s">
        <v>105</v>
      </c>
      <c r="H418" s="9" t="s">
        <v>12</v>
      </c>
      <c r="I418" s="9" t="s">
        <v>13</v>
      </c>
      <c r="J418" s="136" t="s">
        <v>1796</v>
      </c>
      <c r="K418" s="5" t="str">
        <f>CONCATENATE(F418," ",G418," ",H418," ",I418)</f>
        <v>19 Б 00 00000</v>
      </c>
      <c r="L418" s="252" t="str">
        <f>VLOOKUP(M418,'ЦСР 2017'!$A$5:$B$485,2,0)</f>
        <v>Расходы в рамках реализации муниципальной программы «Переселение граждан из аварийного жилищного фонда в городе Ставрополе»</v>
      </c>
      <c r="M418" s="5" t="s">
        <v>1797</v>
      </c>
      <c r="N418" s="252" t="b">
        <f t="shared" si="14"/>
        <v>1</v>
      </c>
      <c r="O418" s="7"/>
    </row>
    <row r="419" spans="1:15" s="4" customFormat="1" ht="56.25">
      <c r="A419" s="25" t="s">
        <v>68</v>
      </c>
      <c r="B419" s="25" t="s">
        <v>94</v>
      </c>
      <c r="C419" s="25" t="s">
        <v>7</v>
      </c>
      <c r="D419" s="25" t="s">
        <v>13</v>
      </c>
      <c r="E419" s="223" t="s">
        <v>522</v>
      </c>
      <c r="F419" s="25" t="s">
        <v>1872</v>
      </c>
      <c r="G419" s="25" t="s">
        <v>105</v>
      </c>
      <c r="H419" s="25" t="s">
        <v>12</v>
      </c>
      <c r="I419" s="25" t="s">
        <v>13</v>
      </c>
      <c r="J419" s="223" t="s">
        <v>1796</v>
      </c>
      <c r="K419" s="5" t="str">
        <f>CONCATENATE(F419," ",G419," ",H419," ",I419)</f>
        <v>19 Б 00 00000</v>
      </c>
      <c r="L419" s="252" t="str">
        <f>VLOOKUP(M419,'ЦСР 2017'!$A$5:$B$485,2,0)</f>
        <v>Расходы в рамках реализации муниципальной программы «Переселение граждан из аварийного жилищного фонда в городе Ставрополе»</v>
      </c>
      <c r="M419" s="5" t="s">
        <v>1797</v>
      </c>
      <c r="N419" s="252" t="b">
        <f t="shared" si="14"/>
        <v>1</v>
      </c>
      <c r="O419" s="7"/>
    </row>
    <row r="420" spans="1:15" s="4" customFormat="1" ht="58.5">
      <c r="A420" s="159"/>
      <c r="B420" s="159"/>
      <c r="C420" s="159"/>
      <c r="D420" s="159"/>
      <c r="E420" s="224"/>
      <c r="F420" s="159" t="s">
        <v>1872</v>
      </c>
      <c r="G420" s="159" t="s">
        <v>105</v>
      </c>
      <c r="H420" s="159" t="s">
        <v>7</v>
      </c>
      <c r="I420" s="159" t="s">
        <v>13</v>
      </c>
      <c r="J420" s="224" t="s">
        <v>1798</v>
      </c>
      <c r="K420" s="5" t="str">
        <f t="shared" ref="K420:K422" si="16">CONCATENATE(F420," ",G420," ",H420," ",I420)</f>
        <v>19 Б 01 00000</v>
      </c>
      <c r="L420" s="252" t="str">
        <f>VLOOKUP(M420,'ЦСР 2017'!$A$5:$B$485,2,0)</f>
        <v>Основное мероприятие «Снос многоквартирных домов, признанных до 01 января 2012 года аварийными и подлежащими сносу в связи с физическим износом в процессе их эксплуатации в городе Ставрополе»</v>
      </c>
      <c r="M420" s="5" t="s">
        <v>1799</v>
      </c>
      <c r="N420" s="252" t="b">
        <f t="shared" si="14"/>
        <v>1</v>
      </c>
      <c r="O420" s="7"/>
    </row>
    <row r="421" spans="1:15" s="49" customFormat="1" ht="56.25">
      <c r="A421" s="30" t="s">
        <v>68</v>
      </c>
      <c r="B421" s="30" t="s">
        <v>94</v>
      </c>
      <c r="C421" s="30" t="s">
        <v>7</v>
      </c>
      <c r="D421" s="30" t="s">
        <v>1570</v>
      </c>
      <c r="E421" s="280" t="s">
        <v>1358</v>
      </c>
      <c r="F421" s="301"/>
      <c r="G421" s="301"/>
      <c r="H421" s="301"/>
      <c r="I421" s="301"/>
      <c r="J421" s="29" t="s">
        <v>1837</v>
      </c>
      <c r="K421" s="5" t="str">
        <f t="shared" si="16"/>
        <v xml:space="preserve">   </v>
      </c>
      <c r="L421" s="252" t="e">
        <f>VLOOKUP(M421,'ЦСР 2017'!$A$5:$B$485,2,0)</f>
        <v>#N/A</v>
      </c>
      <c r="M421" s="5" t="s">
        <v>1883</v>
      </c>
      <c r="N421" s="252" t="e">
        <f t="shared" si="14"/>
        <v>#N/A</v>
      </c>
      <c r="O421" s="7"/>
    </row>
    <row r="422" spans="1:15" s="49" customFormat="1" ht="37.5">
      <c r="A422" s="30" t="s">
        <v>68</v>
      </c>
      <c r="B422" s="30" t="s">
        <v>94</v>
      </c>
      <c r="C422" s="30" t="s">
        <v>7</v>
      </c>
      <c r="D422" s="30" t="s">
        <v>1571</v>
      </c>
      <c r="E422" s="280" t="s">
        <v>525</v>
      </c>
      <c r="F422" s="30" t="s">
        <v>1872</v>
      </c>
      <c r="G422" s="30" t="s">
        <v>105</v>
      </c>
      <c r="H422" s="30" t="s">
        <v>7</v>
      </c>
      <c r="I422" s="30" t="s">
        <v>1571</v>
      </c>
      <c r="J422" s="280" t="s">
        <v>525</v>
      </c>
      <c r="K422" s="5" t="str">
        <f t="shared" si="16"/>
        <v>19 Б 01 09602</v>
      </c>
      <c r="L422" s="252" t="str">
        <f>VLOOKUP(M422,'ЦСР 2017'!$A$5:$B$485,2,0)</f>
        <v>Обеспечение мероприятий по переселению граждан из аварийного жилищного фонда в городе Ставрополе</v>
      </c>
      <c r="M422" s="5" t="s">
        <v>1800</v>
      </c>
      <c r="N422" s="252" t="b">
        <f t="shared" si="14"/>
        <v>1</v>
      </c>
      <c r="O422" s="7"/>
    </row>
    <row r="423" spans="1:15" s="49" customFormat="1" ht="37.5">
      <c r="A423" s="30" t="s">
        <v>68</v>
      </c>
      <c r="B423" s="30" t="s">
        <v>94</v>
      </c>
      <c r="C423" s="30" t="s">
        <v>7</v>
      </c>
      <c r="D423" s="30" t="s">
        <v>1572</v>
      </c>
      <c r="E423" s="280" t="s">
        <v>1362</v>
      </c>
      <c r="F423" s="301"/>
      <c r="G423" s="301"/>
      <c r="H423" s="301"/>
      <c r="I423" s="301"/>
      <c r="J423" s="29" t="s">
        <v>1837</v>
      </c>
      <c r="K423" s="5" t="str">
        <f>CONCATENATE(F423," ",G423," ",H423," ",I423)</f>
        <v xml:space="preserve">   </v>
      </c>
      <c r="L423" s="252" t="e">
        <f>VLOOKUP(M423,'ЦСР 2017'!$A$5:$B$485,2,0)</f>
        <v>#N/A</v>
      </c>
      <c r="M423" s="5" t="s">
        <v>1883</v>
      </c>
      <c r="N423" s="252" t="e">
        <f t="shared" si="14"/>
        <v>#N/A</v>
      </c>
      <c r="O423" s="7"/>
    </row>
    <row r="424" spans="1:15" s="49" customFormat="1" ht="75">
      <c r="A424" s="30" t="s">
        <v>68</v>
      </c>
      <c r="B424" s="30" t="s">
        <v>94</v>
      </c>
      <c r="C424" s="30" t="s">
        <v>7</v>
      </c>
      <c r="D424" s="30" t="s">
        <v>1573</v>
      </c>
      <c r="E424" s="190" t="s">
        <v>1364</v>
      </c>
      <c r="F424" s="301"/>
      <c r="G424" s="301"/>
      <c r="H424" s="301"/>
      <c r="I424" s="301"/>
      <c r="J424" s="29" t="s">
        <v>1837</v>
      </c>
      <c r="K424" s="5" t="str">
        <f>CONCATENATE(F424," ",G424," ",H424," ",I424)</f>
        <v xml:space="preserve">   </v>
      </c>
      <c r="L424" s="252" t="e">
        <f>VLOOKUP(M424,'ЦСР 2017'!$A$5:$B$485,2,0)</f>
        <v>#N/A</v>
      </c>
      <c r="M424" s="5" t="s">
        <v>1883</v>
      </c>
      <c r="N424" s="252" t="e">
        <f t="shared" si="14"/>
        <v>#N/A</v>
      </c>
      <c r="O424" s="7"/>
    </row>
    <row r="425" spans="1:15" s="49" customFormat="1" ht="37.5">
      <c r="A425" s="30" t="s">
        <v>68</v>
      </c>
      <c r="B425" s="30" t="s">
        <v>94</v>
      </c>
      <c r="C425" s="30" t="s">
        <v>7</v>
      </c>
      <c r="D425" s="30" t="s">
        <v>1574</v>
      </c>
      <c r="E425" s="280" t="s">
        <v>525</v>
      </c>
      <c r="F425" s="301"/>
      <c r="G425" s="301"/>
      <c r="H425" s="301"/>
      <c r="I425" s="301"/>
      <c r="J425" s="29" t="s">
        <v>1837</v>
      </c>
      <c r="K425" s="5" t="str">
        <f>CONCATENATE(F425," ",G425," ",H425," ",I425)</f>
        <v xml:space="preserve">   </v>
      </c>
      <c r="L425" s="252" t="e">
        <f>VLOOKUP(M425,'ЦСР 2017'!$A$5:$B$485,2,0)</f>
        <v>#N/A</v>
      </c>
      <c r="M425" s="5" t="s">
        <v>1883</v>
      </c>
      <c r="N425" s="252" t="e">
        <f t="shared" si="14"/>
        <v>#N/A</v>
      </c>
      <c r="O425" s="7"/>
    </row>
    <row r="426" spans="1:15" s="4" customFormat="1" ht="45">
      <c r="A426" s="23">
        <v>70</v>
      </c>
      <c r="B426" s="23">
        <v>0</v>
      </c>
      <c r="C426" s="9" t="s">
        <v>12</v>
      </c>
      <c r="D426" s="9" t="s">
        <v>13</v>
      </c>
      <c r="E426" s="136" t="s">
        <v>935</v>
      </c>
      <c r="F426" s="23">
        <v>70</v>
      </c>
      <c r="G426" s="23">
        <v>0</v>
      </c>
      <c r="H426" s="9" t="s">
        <v>12</v>
      </c>
      <c r="I426" s="9" t="s">
        <v>13</v>
      </c>
      <c r="J426" s="136" t="s">
        <v>935</v>
      </c>
      <c r="K426" s="5" t="str">
        <f t="shared" si="13"/>
        <v>70 0 00 00000</v>
      </c>
      <c r="L426" s="252" t="str">
        <f>VLOOKUP(M426,'ЦСР 2017'!$A$5:$B$485,2,0)</f>
        <v>Обеспечение деятельности Ставропольской городской Думы</v>
      </c>
      <c r="M426" s="5" t="s">
        <v>936</v>
      </c>
      <c r="N426" s="252" t="b">
        <f t="shared" si="14"/>
        <v>1</v>
      </c>
      <c r="O426" s="7"/>
    </row>
    <row r="427" spans="1:15" s="4" customFormat="1" ht="37.5">
      <c r="A427" s="24" t="s">
        <v>937</v>
      </c>
      <c r="B427" s="24" t="s">
        <v>15</v>
      </c>
      <c r="C427" s="25" t="s">
        <v>12</v>
      </c>
      <c r="D427" s="25" t="s">
        <v>13</v>
      </c>
      <c r="E427" s="223" t="s">
        <v>939</v>
      </c>
      <c r="F427" s="24" t="s">
        <v>937</v>
      </c>
      <c r="G427" s="24" t="s">
        <v>15</v>
      </c>
      <c r="H427" s="25" t="s">
        <v>12</v>
      </c>
      <c r="I427" s="25" t="s">
        <v>13</v>
      </c>
      <c r="J427" s="223" t="s">
        <v>939</v>
      </c>
      <c r="K427" s="5" t="str">
        <f t="shared" si="13"/>
        <v>70 1 00 00000</v>
      </c>
      <c r="L427" s="252" t="str">
        <f>VLOOKUP(M427,'ЦСР 2017'!$A$5:$B$485,2,0)</f>
        <v>Непрограммные расходы в рамках обеспечения деятельности Ставропольской городской Думы</v>
      </c>
      <c r="M427" s="5" t="s">
        <v>940</v>
      </c>
      <c r="N427" s="252" t="b">
        <f t="shared" si="14"/>
        <v>1</v>
      </c>
      <c r="O427" s="7"/>
    </row>
    <row r="428" spans="1:15" s="4" customFormat="1" ht="37.5">
      <c r="A428" s="28">
        <v>70</v>
      </c>
      <c r="B428" s="28">
        <v>1</v>
      </c>
      <c r="C428" s="30" t="s">
        <v>12</v>
      </c>
      <c r="D428" s="59">
        <v>10010</v>
      </c>
      <c r="E428" s="270" t="s">
        <v>942</v>
      </c>
      <c r="F428" s="28">
        <v>70</v>
      </c>
      <c r="G428" s="28">
        <v>1</v>
      </c>
      <c r="H428" s="30" t="s">
        <v>12</v>
      </c>
      <c r="I428" s="59">
        <v>10010</v>
      </c>
      <c r="J428" s="270" t="s">
        <v>942</v>
      </c>
      <c r="K428" s="5" t="str">
        <f t="shared" si="13"/>
        <v>70 1 00 10010</v>
      </c>
      <c r="L428" s="252" t="str">
        <f>VLOOKUP(M428,'ЦСР 2017'!$A$5:$B$485,2,0)</f>
        <v>Расходы на обеспечение функций органов местного самоуправления города Ставрополя</v>
      </c>
      <c r="M428" s="5" t="s">
        <v>943</v>
      </c>
      <c r="N428" s="252" t="b">
        <f t="shared" si="14"/>
        <v>1</v>
      </c>
      <c r="O428" s="7"/>
    </row>
    <row r="429" spans="1:15" s="4" customFormat="1" ht="37.5">
      <c r="A429" s="28">
        <v>70</v>
      </c>
      <c r="B429" s="28">
        <v>1</v>
      </c>
      <c r="C429" s="30" t="s">
        <v>12</v>
      </c>
      <c r="D429" s="59">
        <v>10020</v>
      </c>
      <c r="E429" s="270" t="s">
        <v>945</v>
      </c>
      <c r="F429" s="28">
        <v>70</v>
      </c>
      <c r="G429" s="28">
        <v>1</v>
      </c>
      <c r="H429" s="30" t="s">
        <v>12</v>
      </c>
      <c r="I429" s="59">
        <v>10020</v>
      </c>
      <c r="J429" s="270" t="s">
        <v>945</v>
      </c>
      <c r="K429" s="5" t="str">
        <f t="shared" si="13"/>
        <v>70 1 00 10020</v>
      </c>
      <c r="L429" s="252" t="str">
        <f>VLOOKUP(M429,'ЦСР 2017'!$A$5:$B$485,2,0)</f>
        <v>Расходы на выплаты по оплате труда работников органов местного самоуправления города Ставрополя</v>
      </c>
      <c r="M429" s="5" t="s">
        <v>946</v>
      </c>
      <c r="N429" s="252" t="b">
        <f t="shared" si="14"/>
        <v>1</v>
      </c>
      <c r="O429" s="7"/>
    </row>
    <row r="430" spans="1:15" s="4" customFormat="1">
      <c r="A430" s="24">
        <v>70</v>
      </c>
      <c r="B430" s="24">
        <v>2</v>
      </c>
      <c r="C430" s="25" t="s">
        <v>12</v>
      </c>
      <c r="D430" s="25" t="s">
        <v>13</v>
      </c>
      <c r="E430" s="223" t="s">
        <v>950</v>
      </c>
      <c r="F430" s="24"/>
      <c r="G430" s="24"/>
      <c r="H430" s="25"/>
      <c r="I430" s="25"/>
      <c r="J430" s="503" t="s">
        <v>1876</v>
      </c>
      <c r="K430" s="5" t="str">
        <f t="shared" si="13"/>
        <v xml:space="preserve">   </v>
      </c>
      <c r="L430" s="252" t="e">
        <f>VLOOKUP(M430,'ЦСР 2017'!$A$5:$B$485,2,0)</f>
        <v>#N/A</v>
      </c>
      <c r="M430" s="5" t="s">
        <v>1883</v>
      </c>
      <c r="N430" s="252" t="e">
        <f t="shared" si="14"/>
        <v>#N/A</v>
      </c>
      <c r="O430" s="7"/>
    </row>
    <row r="431" spans="1:15" s="4" customFormat="1" ht="37.5">
      <c r="A431" s="28">
        <v>70</v>
      </c>
      <c r="B431" s="28" t="s">
        <v>94</v>
      </c>
      <c r="C431" s="30" t="s">
        <v>12</v>
      </c>
      <c r="D431" s="59">
        <v>10010</v>
      </c>
      <c r="E431" s="270" t="s">
        <v>942</v>
      </c>
      <c r="F431" s="28"/>
      <c r="G431" s="28"/>
      <c r="H431" s="30"/>
      <c r="I431" s="59"/>
      <c r="J431" s="513"/>
      <c r="K431" s="5" t="str">
        <f t="shared" si="13"/>
        <v xml:space="preserve">   </v>
      </c>
      <c r="L431" s="252" t="e">
        <f>VLOOKUP(M431,'ЦСР 2017'!$A$5:$B$485,2,0)</f>
        <v>#N/A</v>
      </c>
      <c r="M431" s="5" t="s">
        <v>1883</v>
      </c>
      <c r="N431" s="252" t="e">
        <f t="shared" si="14"/>
        <v>#N/A</v>
      </c>
      <c r="O431" s="7"/>
    </row>
    <row r="432" spans="1:15" s="4" customFormat="1" ht="37.5">
      <c r="A432" s="28">
        <v>70</v>
      </c>
      <c r="B432" s="28">
        <v>2</v>
      </c>
      <c r="C432" s="30" t="s">
        <v>12</v>
      </c>
      <c r="D432" s="59">
        <v>10020</v>
      </c>
      <c r="E432" s="270" t="s">
        <v>945</v>
      </c>
      <c r="F432" s="28"/>
      <c r="G432" s="28"/>
      <c r="H432" s="30"/>
      <c r="I432" s="59"/>
      <c r="J432" s="504"/>
      <c r="K432" s="5" t="str">
        <f t="shared" si="13"/>
        <v xml:space="preserve">   </v>
      </c>
      <c r="L432" s="252" t="e">
        <f>VLOOKUP(M432,'ЦСР 2017'!$A$5:$B$485,2,0)</f>
        <v>#N/A</v>
      </c>
      <c r="M432" s="5" t="s">
        <v>1883</v>
      </c>
      <c r="N432" s="252" t="e">
        <f t="shared" si="14"/>
        <v>#N/A</v>
      </c>
      <c r="O432" s="7"/>
    </row>
    <row r="433" spans="1:15" s="4" customFormat="1">
      <c r="A433" s="24" t="s">
        <v>937</v>
      </c>
      <c r="B433" s="24" t="s">
        <v>346</v>
      </c>
      <c r="C433" s="25" t="s">
        <v>12</v>
      </c>
      <c r="D433" s="25" t="s">
        <v>13</v>
      </c>
      <c r="E433" s="223" t="s">
        <v>1466</v>
      </c>
      <c r="F433" s="24">
        <v>70</v>
      </c>
      <c r="G433" s="24">
        <v>2</v>
      </c>
      <c r="H433" s="25" t="s">
        <v>12</v>
      </c>
      <c r="I433" s="25" t="s">
        <v>13</v>
      </c>
      <c r="J433" s="223" t="s">
        <v>1466</v>
      </c>
      <c r="K433" s="5" t="str">
        <f>CONCATENATE(F433," ",G433," ",H433," ",I433)</f>
        <v>70 2 00 00000</v>
      </c>
      <c r="L433" s="252" t="str">
        <f>VLOOKUP(M433,'ЦСР 2017'!$A$5:$B$485,2,0)</f>
        <v>Председатель представительного органа муниципального образования</v>
      </c>
      <c r="M433" s="5" t="s">
        <v>951</v>
      </c>
      <c r="N433" s="252" t="b">
        <f t="shared" si="14"/>
        <v>1</v>
      </c>
      <c r="O433" s="7"/>
    </row>
    <row r="434" spans="1:15" s="4" customFormat="1" ht="37.5">
      <c r="A434" s="478" t="s">
        <v>937</v>
      </c>
      <c r="B434" s="478" t="s">
        <v>346</v>
      </c>
      <c r="C434" s="474" t="s">
        <v>12</v>
      </c>
      <c r="D434" s="480">
        <v>10020</v>
      </c>
      <c r="E434" s="489" t="s">
        <v>945</v>
      </c>
      <c r="F434" s="28">
        <v>70</v>
      </c>
      <c r="G434" s="28" t="s">
        <v>94</v>
      </c>
      <c r="H434" s="30" t="s">
        <v>12</v>
      </c>
      <c r="I434" s="59">
        <v>10010</v>
      </c>
      <c r="J434" s="270" t="s">
        <v>942</v>
      </c>
      <c r="K434" s="5" t="str">
        <f>CONCATENATE(F434," ",G434," ",H434," ",I434)</f>
        <v>70 2 00 10010</v>
      </c>
      <c r="L434" s="252" t="str">
        <f>VLOOKUP(M434,'ЦСР 2017'!$A$5:$B$485,2,0)</f>
        <v>Расходы на обеспечение функций органов местного самоуправления города Ставрополя</v>
      </c>
      <c r="M434" s="5" t="s">
        <v>952</v>
      </c>
      <c r="N434" s="252" t="b">
        <f t="shared" si="14"/>
        <v>1</v>
      </c>
      <c r="O434" s="7"/>
    </row>
    <row r="435" spans="1:15" s="4" customFormat="1" ht="37.5">
      <c r="A435" s="479"/>
      <c r="B435" s="479"/>
      <c r="C435" s="475"/>
      <c r="D435" s="481"/>
      <c r="E435" s="490"/>
      <c r="F435" s="28">
        <v>70</v>
      </c>
      <c r="G435" s="28">
        <v>2</v>
      </c>
      <c r="H435" s="30" t="s">
        <v>12</v>
      </c>
      <c r="I435" s="59">
        <v>10020</v>
      </c>
      <c r="J435" s="270" t="s">
        <v>945</v>
      </c>
      <c r="K435" s="5" t="str">
        <f t="shared" ref="K435:K436" si="17">CONCATENATE(F435," ",G435," ",H435," ",I435)</f>
        <v>70 2 00 10020</v>
      </c>
      <c r="L435" s="252" t="str">
        <f>VLOOKUP(M435,'ЦСР 2017'!$A$5:$B$485,2,0)</f>
        <v>Расходы на выплаты по оплате труда работников органов местного самоуправления города Ставрополя</v>
      </c>
      <c r="M435" s="5" t="s">
        <v>954</v>
      </c>
      <c r="N435" s="252" t="b">
        <f t="shared" si="14"/>
        <v>1</v>
      </c>
      <c r="O435" s="7"/>
    </row>
    <row r="436" spans="1:15" s="4" customFormat="1">
      <c r="A436" s="24">
        <v>70</v>
      </c>
      <c r="B436" s="24">
        <v>3</v>
      </c>
      <c r="C436" s="25" t="s">
        <v>12</v>
      </c>
      <c r="D436" s="25" t="s">
        <v>13</v>
      </c>
      <c r="E436" s="223" t="s">
        <v>956</v>
      </c>
      <c r="F436" s="24">
        <v>70</v>
      </c>
      <c r="G436" s="24">
        <v>3</v>
      </c>
      <c r="H436" s="25" t="s">
        <v>12</v>
      </c>
      <c r="I436" s="25" t="s">
        <v>13</v>
      </c>
      <c r="J436" s="223" t="s">
        <v>956</v>
      </c>
      <c r="K436" s="5" t="str">
        <f t="shared" si="17"/>
        <v>70 3 00 00000</v>
      </c>
      <c r="L436" s="252" t="str">
        <f>VLOOKUP(M436,'ЦСР 2017'!$A$5:$B$485,2,0)</f>
        <v>Депутаты представительного органа муниципального образования</v>
      </c>
      <c r="M436" s="5" t="s">
        <v>957</v>
      </c>
      <c r="N436" s="252" t="b">
        <f t="shared" si="14"/>
        <v>1</v>
      </c>
      <c r="O436" s="7"/>
    </row>
    <row r="437" spans="1:15" s="4" customFormat="1" ht="37.5">
      <c r="A437" s="28">
        <v>70</v>
      </c>
      <c r="B437" s="28" t="s">
        <v>316</v>
      </c>
      <c r="C437" s="30" t="s">
        <v>12</v>
      </c>
      <c r="D437" s="59">
        <v>10010</v>
      </c>
      <c r="E437" s="270" t="s">
        <v>942</v>
      </c>
      <c r="F437" s="28">
        <v>70</v>
      </c>
      <c r="G437" s="28" t="s">
        <v>316</v>
      </c>
      <c r="H437" s="30" t="s">
        <v>12</v>
      </c>
      <c r="I437" s="59">
        <v>10010</v>
      </c>
      <c r="J437" s="270" t="s">
        <v>942</v>
      </c>
      <c r="K437" s="5" t="str">
        <f t="shared" si="13"/>
        <v>70 3 00 10010</v>
      </c>
      <c r="L437" s="252" t="str">
        <f>VLOOKUP(M437,'ЦСР 2017'!$A$5:$B$485,2,0)</f>
        <v>Расходы на обеспечение функций органов местного самоуправления города Ставрополя</v>
      </c>
      <c r="M437" s="5" t="s">
        <v>958</v>
      </c>
      <c r="N437" s="252" t="b">
        <f t="shared" si="14"/>
        <v>1</v>
      </c>
      <c r="O437" s="7"/>
    </row>
    <row r="438" spans="1:15" s="4" customFormat="1" ht="37.5">
      <c r="A438" s="28">
        <v>70</v>
      </c>
      <c r="B438" s="28" t="s">
        <v>316</v>
      </c>
      <c r="C438" s="30" t="s">
        <v>12</v>
      </c>
      <c r="D438" s="59">
        <v>10020</v>
      </c>
      <c r="E438" s="270" t="s">
        <v>945</v>
      </c>
      <c r="F438" s="28">
        <v>70</v>
      </c>
      <c r="G438" s="28" t="s">
        <v>316</v>
      </c>
      <c r="H438" s="30" t="s">
        <v>12</v>
      </c>
      <c r="I438" s="59">
        <v>10020</v>
      </c>
      <c r="J438" s="270" t="s">
        <v>945</v>
      </c>
      <c r="K438" s="5" t="str">
        <f t="shared" si="13"/>
        <v>70 3 00 10020</v>
      </c>
      <c r="L438" s="252" t="str">
        <f>VLOOKUP(M438,'ЦСР 2017'!$A$5:$B$485,2,0)</f>
        <v>Расходы на выплаты по оплате труда работников органов местного самоуправления города Ставрополя</v>
      </c>
      <c r="M438" s="5" t="s">
        <v>960</v>
      </c>
      <c r="N438" s="252" t="b">
        <f t="shared" si="14"/>
        <v>1</v>
      </c>
      <c r="O438" s="7"/>
    </row>
    <row r="439" spans="1:15" s="4" customFormat="1">
      <c r="A439" s="24">
        <v>70</v>
      </c>
      <c r="B439" s="24" t="s">
        <v>326</v>
      </c>
      <c r="C439" s="25" t="s">
        <v>12</v>
      </c>
      <c r="D439" s="25" t="s">
        <v>13</v>
      </c>
      <c r="E439" s="223" t="s">
        <v>962</v>
      </c>
      <c r="F439" s="81"/>
      <c r="G439" s="81"/>
      <c r="H439" s="302"/>
      <c r="I439" s="302"/>
      <c r="J439" s="503" t="s">
        <v>1874</v>
      </c>
      <c r="K439" s="5" t="str">
        <f t="shared" si="13"/>
        <v xml:space="preserve">   </v>
      </c>
      <c r="L439" s="252" t="e">
        <f>VLOOKUP(M439,'ЦСР 2017'!$A$5:$B$485,2,0)</f>
        <v>#N/A</v>
      </c>
      <c r="M439" s="5" t="s">
        <v>1883</v>
      </c>
      <c r="N439" s="252" t="e">
        <f t="shared" si="14"/>
        <v>#N/A</v>
      </c>
      <c r="O439" s="7"/>
    </row>
    <row r="440" spans="1:15" s="4" customFormat="1" ht="37.5">
      <c r="A440" s="28">
        <v>70</v>
      </c>
      <c r="B440" s="28" t="s">
        <v>326</v>
      </c>
      <c r="C440" s="30" t="s">
        <v>12</v>
      </c>
      <c r="D440" s="59">
        <v>10010</v>
      </c>
      <c r="E440" s="270" t="s">
        <v>942</v>
      </c>
      <c r="F440" s="84"/>
      <c r="G440" s="84"/>
      <c r="H440" s="301"/>
      <c r="I440" s="305"/>
      <c r="J440" s="513"/>
      <c r="K440" s="5" t="str">
        <f t="shared" si="13"/>
        <v xml:space="preserve">   </v>
      </c>
      <c r="L440" s="252" t="e">
        <f>VLOOKUP(M440,'ЦСР 2017'!$A$5:$B$485,2,0)</f>
        <v>#N/A</v>
      </c>
      <c r="M440" s="5" t="s">
        <v>1883</v>
      </c>
      <c r="N440" s="252" t="e">
        <f t="shared" si="14"/>
        <v>#N/A</v>
      </c>
      <c r="O440" s="7"/>
    </row>
    <row r="441" spans="1:15" s="4" customFormat="1" ht="37.5">
      <c r="A441" s="28">
        <v>70</v>
      </c>
      <c r="B441" s="28" t="s">
        <v>326</v>
      </c>
      <c r="C441" s="30" t="s">
        <v>12</v>
      </c>
      <c r="D441" s="59">
        <v>10020</v>
      </c>
      <c r="E441" s="270" t="s">
        <v>945</v>
      </c>
      <c r="F441" s="84"/>
      <c r="G441" s="84"/>
      <c r="H441" s="301"/>
      <c r="I441" s="305"/>
      <c r="J441" s="504"/>
      <c r="K441" s="5" t="str">
        <f t="shared" si="13"/>
        <v xml:space="preserve">   </v>
      </c>
      <c r="L441" s="252" t="e">
        <f>VLOOKUP(M441,'ЦСР 2017'!$A$5:$B$485,2,0)</f>
        <v>#N/A</v>
      </c>
      <c r="M441" s="5" t="s">
        <v>1883</v>
      </c>
      <c r="N441" s="252" t="e">
        <f t="shared" si="14"/>
        <v>#N/A</v>
      </c>
      <c r="O441" s="7"/>
    </row>
    <row r="442" spans="1:15" s="4" customFormat="1">
      <c r="A442" s="24">
        <v>70</v>
      </c>
      <c r="B442" s="24" t="s">
        <v>336</v>
      </c>
      <c r="C442" s="25" t="s">
        <v>12</v>
      </c>
      <c r="D442" s="25" t="s">
        <v>13</v>
      </c>
      <c r="E442" s="223" t="s">
        <v>1023</v>
      </c>
      <c r="F442" s="24">
        <v>70</v>
      </c>
      <c r="G442" s="24" t="s">
        <v>326</v>
      </c>
      <c r="H442" s="25" t="s">
        <v>12</v>
      </c>
      <c r="I442" s="25" t="s">
        <v>13</v>
      </c>
      <c r="J442" s="223" t="s">
        <v>1023</v>
      </c>
      <c r="K442" s="5" t="str">
        <f t="shared" si="13"/>
        <v>70 4 00 00000</v>
      </c>
      <c r="L442" s="252" t="str">
        <f>VLOOKUP(M442,'ЦСР 2017'!$A$5:$B$485,2,0)</f>
        <v>Расходы, предусмотренные на иные цели</v>
      </c>
      <c r="M442" s="5" t="s">
        <v>963</v>
      </c>
      <c r="N442" s="252" t="b">
        <f t="shared" si="14"/>
        <v>1</v>
      </c>
      <c r="O442" s="7"/>
    </row>
    <row r="443" spans="1:15" s="4" customFormat="1" ht="75">
      <c r="A443" s="28">
        <v>70</v>
      </c>
      <c r="B443" s="28" t="s">
        <v>336</v>
      </c>
      <c r="C443" s="30" t="s">
        <v>12</v>
      </c>
      <c r="D443" s="59">
        <v>20090</v>
      </c>
      <c r="E443" s="190" t="s">
        <v>736</v>
      </c>
      <c r="F443" s="28">
        <v>70</v>
      </c>
      <c r="G443" s="28" t="s">
        <v>326</v>
      </c>
      <c r="H443" s="30" t="s">
        <v>12</v>
      </c>
      <c r="I443" s="59">
        <v>20090</v>
      </c>
      <c r="J443" s="190" t="s">
        <v>1748</v>
      </c>
      <c r="K443" s="5" t="str">
        <f>CONCATENATE(F443," ",G443," ",H443," ",I443)</f>
        <v>70 4 00 20090</v>
      </c>
      <c r="L443" s="252" t="str">
        <f>VLOOKUP(M443,'ЦСР 2017'!$A$5:$B$485,2,0)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M443" s="5" t="s">
        <v>1801</v>
      </c>
      <c r="N443" s="252" t="b">
        <f t="shared" si="14"/>
        <v>1</v>
      </c>
      <c r="O443" s="7"/>
    </row>
    <row r="444" spans="1:15" s="4" customFormat="1" ht="37.5">
      <c r="A444" s="14">
        <v>70</v>
      </c>
      <c r="B444" s="14">
        <v>1</v>
      </c>
      <c r="C444" s="275" t="s">
        <v>12</v>
      </c>
      <c r="D444" s="17">
        <v>20080</v>
      </c>
      <c r="E444" s="262" t="s">
        <v>790</v>
      </c>
      <c r="F444" s="14">
        <v>70</v>
      </c>
      <c r="G444" s="14" t="s">
        <v>326</v>
      </c>
      <c r="H444" s="275" t="s">
        <v>12</v>
      </c>
      <c r="I444" s="17">
        <v>98710</v>
      </c>
      <c r="J444" s="280" t="s">
        <v>790</v>
      </c>
      <c r="K444" s="5" t="str">
        <f t="shared" si="13"/>
        <v>70 4 00 98710</v>
      </c>
      <c r="L444" s="252" t="str">
        <f>VLOOKUP(M444,'ЦСР 2017'!$A$5:$B$485,2,0)</f>
        <v>Расходы на оказание информационных услуг средствами массовой информации</v>
      </c>
      <c r="M444" s="5" t="s">
        <v>1802</v>
      </c>
      <c r="N444" s="252" t="b">
        <f t="shared" si="14"/>
        <v>1</v>
      </c>
      <c r="O444" s="7"/>
    </row>
    <row r="445" spans="1:15" s="4" customFormat="1" ht="45">
      <c r="A445" s="23">
        <v>71</v>
      </c>
      <c r="B445" s="23" t="s">
        <v>8</v>
      </c>
      <c r="C445" s="9" t="s">
        <v>12</v>
      </c>
      <c r="D445" s="9" t="s">
        <v>13</v>
      </c>
      <c r="E445" s="136" t="s">
        <v>973</v>
      </c>
      <c r="F445" s="23">
        <v>71</v>
      </c>
      <c r="G445" s="23" t="s">
        <v>8</v>
      </c>
      <c r="H445" s="9" t="s">
        <v>12</v>
      </c>
      <c r="I445" s="9" t="s">
        <v>13</v>
      </c>
      <c r="J445" s="136" t="s">
        <v>973</v>
      </c>
      <c r="K445" s="5" t="str">
        <f t="shared" si="13"/>
        <v>71 0 00 00000</v>
      </c>
      <c r="L445" s="252" t="str">
        <f>VLOOKUP(M445,'ЦСР 2017'!$A$5:$B$485,2,0)</f>
        <v>Обеспечение деятельности администрации города Ставрополя</v>
      </c>
      <c r="M445" s="5" t="s">
        <v>974</v>
      </c>
      <c r="N445" s="252" t="b">
        <f t="shared" si="14"/>
        <v>1</v>
      </c>
      <c r="O445" s="7"/>
    </row>
    <row r="446" spans="1:15" s="4" customFormat="1" ht="34.9" customHeight="1">
      <c r="A446" s="24">
        <v>71</v>
      </c>
      <c r="B446" s="24" t="s">
        <v>15</v>
      </c>
      <c r="C446" s="25" t="s">
        <v>12</v>
      </c>
      <c r="D446" s="25" t="s">
        <v>13</v>
      </c>
      <c r="E446" s="223" t="s">
        <v>976</v>
      </c>
      <c r="F446" s="24">
        <v>71</v>
      </c>
      <c r="G446" s="24" t="s">
        <v>15</v>
      </c>
      <c r="H446" s="25" t="s">
        <v>12</v>
      </c>
      <c r="I446" s="25" t="s">
        <v>13</v>
      </c>
      <c r="J446" s="223" t="s">
        <v>976</v>
      </c>
      <c r="K446" s="5" t="str">
        <f t="shared" si="13"/>
        <v>71 1 00 00000</v>
      </c>
      <c r="L446" s="252" t="str">
        <f>VLOOKUP(M446,'ЦСР 2017'!$A$5:$B$485,2,0)</f>
        <v>Непрограммные расходы в рамках обеспечения деятельности администрации города Ставрополя</v>
      </c>
      <c r="M446" s="5" t="s">
        <v>977</v>
      </c>
      <c r="N446" s="252" t="b">
        <f t="shared" si="14"/>
        <v>1</v>
      </c>
      <c r="O446" s="7"/>
    </row>
    <row r="447" spans="1:15" s="4" customFormat="1" ht="36" customHeight="1">
      <c r="A447" s="28">
        <v>71</v>
      </c>
      <c r="B447" s="28" t="s">
        <v>15</v>
      </c>
      <c r="C447" s="30" t="s">
        <v>12</v>
      </c>
      <c r="D447" s="59">
        <v>10010</v>
      </c>
      <c r="E447" s="270" t="s">
        <v>942</v>
      </c>
      <c r="F447" s="28">
        <v>71</v>
      </c>
      <c r="G447" s="28" t="s">
        <v>15</v>
      </c>
      <c r="H447" s="30" t="s">
        <v>12</v>
      </c>
      <c r="I447" s="59">
        <v>10010</v>
      </c>
      <c r="J447" s="270" t="s">
        <v>942</v>
      </c>
      <c r="K447" s="5" t="str">
        <f t="shared" si="13"/>
        <v>71 1 00 10010</v>
      </c>
      <c r="L447" s="252" t="str">
        <f>VLOOKUP(M447,'ЦСР 2017'!$A$5:$B$485,2,0)</f>
        <v>Расходы на обеспечение функций органов местного самоуправления города Ставрополя</v>
      </c>
      <c r="M447" s="5" t="s">
        <v>979</v>
      </c>
      <c r="N447" s="252" t="b">
        <f t="shared" si="14"/>
        <v>1</v>
      </c>
      <c r="O447" s="7"/>
    </row>
    <row r="448" spans="1:15" s="4" customFormat="1" ht="44.25" customHeight="1">
      <c r="A448" s="28">
        <v>71</v>
      </c>
      <c r="B448" s="28" t="s">
        <v>15</v>
      </c>
      <c r="C448" s="30" t="s">
        <v>12</v>
      </c>
      <c r="D448" s="59">
        <v>10020</v>
      </c>
      <c r="E448" s="270" t="s">
        <v>945</v>
      </c>
      <c r="F448" s="28">
        <v>71</v>
      </c>
      <c r="G448" s="28" t="s">
        <v>15</v>
      </c>
      <c r="H448" s="30" t="s">
        <v>12</v>
      </c>
      <c r="I448" s="59">
        <v>10020</v>
      </c>
      <c r="J448" s="270" t="s">
        <v>945</v>
      </c>
      <c r="K448" s="5" t="str">
        <f t="shared" si="13"/>
        <v>71 1 00 10020</v>
      </c>
      <c r="L448" s="252" t="str">
        <f>VLOOKUP(M448,'ЦСР 2017'!$A$5:$B$485,2,0)</f>
        <v>Расходы на выплаты по оплате труда работников органов местного самоуправления города Ставрополя</v>
      </c>
      <c r="M448" s="5" t="s">
        <v>981</v>
      </c>
      <c r="N448" s="252" t="b">
        <f t="shared" si="14"/>
        <v>1</v>
      </c>
      <c r="O448" s="7"/>
    </row>
    <row r="449" spans="1:15" s="4" customFormat="1" ht="40.15" customHeight="1">
      <c r="A449" s="28">
        <v>71</v>
      </c>
      <c r="B449" s="28" t="s">
        <v>15</v>
      </c>
      <c r="C449" s="30" t="s">
        <v>12</v>
      </c>
      <c r="D449" s="59">
        <v>11010</v>
      </c>
      <c r="E449" s="270" t="s">
        <v>34</v>
      </c>
      <c r="F449" s="28">
        <v>71</v>
      </c>
      <c r="G449" s="28" t="s">
        <v>15</v>
      </c>
      <c r="H449" s="30" t="s">
        <v>12</v>
      </c>
      <c r="I449" s="59">
        <v>11010</v>
      </c>
      <c r="J449" s="270" t="s">
        <v>34</v>
      </c>
      <c r="K449" s="5" t="str">
        <f t="shared" si="13"/>
        <v>71 1 00 11010</v>
      </c>
      <c r="L449" s="252" t="str">
        <f>VLOOKUP(M449,'ЦСР 2017'!$A$5:$B$485,2,0)</f>
        <v>Расходы на обеспечение деятельности (оказание услуг) муниципальных учреждений</v>
      </c>
      <c r="M449" s="5" t="s">
        <v>985</v>
      </c>
      <c r="N449" s="252" t="b">
        <f t="shared" si="14"/>
        <v>1</v>
      </c>
      <c r="O449" s="7"/>
    </row>
    <row r="450" spans="1:15" s="4" customFormat="1">
      <c r="A450" s="28">
        <v>71</v>
      </c>
      <c r="B450" s="28" t="s">
        <v>15</v>
      </c>
      <c r="C450" s="30" t="s">
        <v>12</v>
      </c>
      <c r="D450" s="59">
        <v>20050</v>
      </c>
      <c r="E450" s="270" t="s">
        <v>666</v>
      </c>
      <c r="F450" s="28">
        <v>71</v>
      </c>
      <c r="G450" s="28" t="s">
        <v>15</v>
      </c>
      <c r="H450" s="30" t="s">
        <v>12</v>
      </c>
      <c r="I450" s="59">
        <v>20050</v>
      </c>
      <c r="J450" s="270" t="s">
        <v>666</v>
      </c>
      <c r="K450" s="5" t="str">
        <f t="shared" si="13"/>
        <v>71 1 00 20050</v>
      </c>
      <c r="L450" s="252" t="str">
        <f>VLOOKUP(M450,'ЦСР 2017'!$A$5:$B$485,2,0)</f>
        <v>Расходы на выплаты на основании исполнительных листов судебных органов</v>
      </c>
      <c r="M450" s="5" t="s">
        <v>1469</v>
      </c>
      <c r="N450" s="252" t="b">
        <f t="shared" si="14"/>
        <v>1</v>
      </c>
      <c r="O450" s="7"/>
    </row>
    <row r="451" spans="1:15" s="4" customFormat="1" ht="54" customHeight="1">
      <c r="A451" s="28">
        <v>71</v>
      </c>
      <c r="B451" s="28" t="s">
        <v>15</v>
      </c>
      <c r="C451" s="30" t="s">
        <v>12</v>
      </c>
      <c r="D451" s="59">
        <v>76360</v>
      </c>
      <c r="E451" s="270" t="s">
        <v>1470</v>
      </c>
      <c r="F451" s="28">
        <v>71</v>
      </c>
      <c r="G451" s="28" t="s">
        <v>15</v>
      </c>
      <c r="H451" s="30" t="s">
        <v>12</v>
      </c>
      <c r="I451" s="59">
        <v>76360</v>
      </c>
      <c r="J451" s="270" t="s">
        <v>1804</v>
      </c>
      <c r="K451" s="5" t="str">
        <f t="shared" si="13"/>
        <v>71 1 00 76360</v>
      </c>
      <c r="L451" s="252" t="str">
        <f>VLOOKUP(M451,'ЦСР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451" s="5" t="s">
        <v>992</v>
      </c>
      <c r="N451" s="252" t="b">
        <f t="shared" si="14"/>
        <v>1</v>
      </c>
      <c r="O451" s="7"/>
    </row>
    <row r="452" spans="1:15" s="4" customFormat="1" ht="56.25">
      <c r="A452" s="28">
        <v>71</v>
      </c>
      <c r="B452" s="28" t="s">
        <v>15</v>
      </c>
      <c r="C452" s="30" t="s">
        <v>12</v>
      </c>
      <c r="D452" s="59">
        <v>76630</v>
      </c>
      <c r="E452" s="270" t="s">
        <v>1471</v>
      </c>
      <c r="F452" s="28">
        <v>71</v>
      </c>
      <c r="G452" s="28" t="s">
        <v>15</v>
      </c>
      <c r="H452" s="30" t="s">
        <v>12</v>
      </c>
      <c r="I452" s="59">
        <v>76630</v>
      </c>
      <c r="J452" s="270" t="s">
        <v>1471</v>
      </c>
      <c r="K452" s="5" t="str">
        <f t="shared" si="13"/>
        <v>71 1 00 76630</v>
      </c>
      <c r="L452" s="252" t="str">
        <f>VLOOKUP(M452,'ЦСР 2017'!$A$5:$B$485,2,0)</f>
        <v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v>
      </c>
      <c r="M452" s="5" t="s">
        <v>1001</v>
      </c>
      <c r="N452" s="252" t="b">
        <f t="shared" si="14"/>
        <v>1</v>
      </c>
      <c r="O452" s="7"/>
    </row>
    <row r="453" spans="1:15" s="4" customFormat="1" ht="37.5">
      <c r="A453" s="28">
        <v>71</v>
      </c>
      <c r="B453" s="28" t="s">
        <v>15</v>
      </c>
      <c r="C453" s="30" t="s">
        <v>12</v>
      </c>
      <c r="D453" s="59">
        <v>76930</v>
      </c>
      <c r="E453" s="270" t="s">
        <v>1472</v>
      </c>
      <c r="F453" s="28">
        <v>71</v>
      </c>
      <c r="G453" s="28" t="s">
        <v>15</v>
      </c>
      <c r="H453" s="30" t="s">
        <v>12</v>
      </c>
      <c r="I453" s="59">
        <v>76930</v>
      </c>
      <c r="J453" s="270" t="s">
        <v>1472</v>
      </c>
      <c r="K453" s="5" t="str">
        <f t="shared" si="13"/>
        <v>71 1 00 76930</v>
      </c>
      <c r="L453" s="252" t="str">
        <f>VLOOKUP(M453,'ЦСР 2017'!$A$5:$B$485,2,0)</f>
        <v>Расходы на осуществление переданных государственных полномочий Ставропольского края по созданию административных комиссий</v>
      </c>
      <c r="M453" s="5" t="s">
        <v>1005</v>
      </c>
      <c r="N453" s="252" t="b">
        <f t="shared" si="14"/>
        <v>1</v>
      </c>
      <c r="O453" s="7"/>
    </row>
    <row r="454" spans="1:15" s="4" customFormat="1" ht="37.5">
      <c r="A454" s="24">
        <v>71</v>
      </c>
      <c r="B454" s="24" t="s">
        <v>94</v>
      </c>
      <c r="C454" s="25" t="s">
        <v>12</v>
      </c>
      <c r="D454" s="25" t="s">
        <v>13</v>
      </c>
      <c r="E454" s="223" t="s">
        <v>1007</v>
      </c>
      <c r="F454" s="81"/>
      <c r="G454" s="81"/>
      <c r="H454" s="302"/>
      <c r="I454" s="302"/>
      <c r="J454" s="503" t="s">
        <v>1876</v>
      </c>
      <c r="K454" s="5" t="str">
        <f t="shared" si="13"/>
        <v xml:space="preserve">   </v>
      </c>
      <c r="L454" s="252" t="e">
        <f>VLOOKUP(M454,'ЦСР 2017'!$A$5:$B$485,2,0)</f>
        <v>#N/A</v>
      </c>
      <c r="M454" s="5" t="s">
        <v>1883</v>
      </c>
      <c r="N454" s="252" t="e">
        <f t="shared" si="14"/>
        <v>#N/A</v>
      </c>
      <c r="O454" s="7"/>
    </row>
    <row r="455" spans="1:15" s="60" customFormat="1" ht="37.5">
      <c r="A455" s="28">
        <v>71</v>
      </c>
      <c r="B455" s="28" t="s">
        <v>94</v>
      </c>
      <c r="C455" s="30" t="s">
        <v>12</v>
      </c>
      <c r="D455" s="59">
        <v>10010</v>
      </c>
      <c r="E455" s="270" t="s">
        <v>942</v>
      </c>
      <c r="F455" s="84"/>
      <c r="G455" s="84"/>
      <c r="H455" s="301"/>
      <c r="I455" s="305"/>
      <c r="J455" s="513"/>
      <c r="K455" s="5" t="str">
        <f t="shared" si="13"/>
        <v xml:space="preserve">   </v>
      </c>
      <c r="L455" s="252" t="e">
        <f>VLOOKUP(M455,'ЦСР 2017'!$A$5:$B$485,2,0)</f>
        <v>#N/A</v>
      </c>
      <c r="M455" s="5" t="s">
        <v>1883</v>
      </c>
      <c r="N455" s="252" t="e">
        <f t="shared" ref="N455:N518" si="18">J455=L455</f>
        <v>#N/A</v>
      </c>
      <c r="O455" s="7"/>
    </row>
    <row r="456" spans="1:15" s="4" customFormat="1" ht="18" customHeight="1">
      <c r="A456" s="28">
        <v>71</v>
      </c>
      <c r="B456" s="28" t="s">
        <v>94</v>
      </c>
      <c r="C456" s="30" t="s">
        <v>12</v>
      </c>
      <c r="D456" s="59">
        <v>10020</v>
      </c>
      <c r="E456" s="270" t="s">
        <v>945</v>
      </c>
      <c r="F456" s="84"/>
      <c r="G456" s="84"/>
      <c r="H456" s="301"/>
      <c r="I456" s="305"/>
      <c r="J456" s="504"/>
      <c r="K456" s="5" t="str">
        <f t="shared" ref="K456:K519" si="19">CONCATENATE(F456," ",G456," ",H456," ",I456)</f>
        <v xml:space="preserve">   </v>
      </c>
      <c r="L456" s="252" t="e">
        <f>VLOOKUP(M456,'ЦСР 2017'!$A$5:$B$485,2,0)</f>
        <v>#N/A</v>
      </c>
      <c r="M456" s="5" t="s">
        <v>1883</v>
      </c>
      <c r="N456" s="252" t="e">
        <f t="shared" si="18"/>
        <v>#N/A</v>
      </c>
      <c r="O456" s="7"/>
    </row>
    <row r="457" spans="1:15" s="4" customFormat="1">
      <c r="A457" s="24">
        <v>71</v>
      </c>
      <c r="B457" s="24" t="s">
        <v>336</v>
      </c>
      <c r="C457" s="25" t="s">
        <v>12</v>
      </c>
      <c r="D457" s="25" t="s">
        <v>13</v>
      </c>
      <c r="E457" s="223" t="s">
        <v>950</v>
      </c>
      <c r="F457" s="24">
        <v>71</v>
      </c>
      <c r="G457" s="24" t="s">
        <v>94</v>
      </c>
      <c r="H457" s="25" t="s">
        <v>12</v>
      </c>
      <c r="I457" s="25" t="s">
        <v>13</v>
      </c>
      <c r="J457" s="223" t="s">
        <v>950</v>
      </c>
      <c r="K457" s="5" t="str">
        <f t="shared" si="19"/>
        <v>71 2 00 00000</v>
      </c>
      <c r="L457" s="252" t="str">
        <f>VLOOKUP(M457,'ЦСР 2017'!$A$5:$B$485,2,0)</f>
        <v>Глава муниципального образования</v>
      </c>
      <c r="M457" s="5" t="s">
        <v>1008</v>
      </c>
      <c r="N457" s="252" t="b">
        <f t="shared" si="18"/>
        <v>1</v>
      </c>
      <c r="O457" s="7"/>
    </row>
    <row r="458" spans="1:15" s="4" customFormat="1" ht="37.5">
      <c r="A458" s="478">
        <v>71</v>
      </c>
      <c r="B458" s="478" t="s">
        <v>336</v>
      </c>
      <c r="C458" s="474" t="s">
        <v>12</v>
      </c>
      <c r="D458" s="480">
        <v>10020</v>
      </c>
      <c r="E458" s="489" t="s">
        <v>945</v>
      </c>
      <c r="F458" s="28">
        <v>71</v>
      </c>
      <c r="G458" s="28" t="s">
        <v>94</v>
      </c>
      <c r="H458" s="30" t="s">
        <v>12</v>
      </c>
      <c r="I458" s="59">
        <v>10010</v>
      </c>
      <c r="J458" s="270" t="s">
        <v>942</v>
      </c>
      <c r="K458" s="5" t="str">
        <f t="shared" si="19"/>
        <v>71 2 00 10010</v>
      </c>
      <c r="L458" s="252" t="str">
        <f>VLOOKUP(M458,'ЦСР 2017'!$A$5:$B$485,2,0)</f>
        <v>Расходы на обеспечение функций органов местного самоуправления города Ставрополя</v>
      </c>
      <c r="M458" s="5" t="s">
        <v>1009</v>
      </c>
      <c r="N458" s="252" t="b">
        <f t="shared" si="18"/>
        <v>1</v>
      </c>
      <c r="O458" s="7"/>
    </row>
    <row r="459" spans="1:15" s="4" customFormat="1" ht="37.5">
      <c r="A459" s="479"/>
      <c r="B459" s="479"/>
      <c r="C459" s="475"/>
      <c r="D459" s="481"/>
      <c r="E459" s="490"/>
      <c r="F459" s="28">
        <v>71</v>
      </c>
      <c r="G459" s="28" t="s">
        <v>94</v>
      </c>
      <c r="H459" s="30" t="s">
        <v>12</v>
      </c>
      <c r="I459" s="59">
        <v>10020</v>
      </c>
      <c r="J459" s="270" t="s">
        <v>945</v>
      </c>
      <c r="K459" s="5" t="str">
        <f t="shared" si="19"/>
        <v>71 2 00 10020</v>
      </c>
      <c r="L459" s="252" t="str">
        <f>VLOOKUP(M459,'ЦСР 2017'!$A$5:$B$485,2,0)</f>
        <v>Расходы на выплаты по оплате труда работников органов местного самоуправления города Ставрополя</v>
      </c>
      <c r="M459" s="5" t="s">
        <v>1011</v>
      </c>
      <c r="N459" s="252" t="b">
        <f t="shared" si="18"/>
        <v>1</v>
      </c>
      <c r="O459" s="7"/>
    </row>
    <row r="460" spans="1:15" s="4" customFormat="1" ht="45">
      <c r="A460" s="23">
        <v>72</v>
      </c>
      <c r="B460" s="23">
        <v>0</v>
      </c>
      <c r="C460" s="9" t="s">
        <v>12</v>
      </c>
      <c r="D460" s="9" t="s">
        <v>13</v>
      </c>
      <c r="E460" s="136" t="s">
        <v>1013</v>
      </c>
      <c r="F460" s="23">
        <v>72</v>
      </c>
      <c r="G460" s="23">
        <v>0</v>
      </c>
      <c r="H460" s="9" t="s">
        <v>12</v>
      </c>
      <c r="I460" s="9" t="s">
        <v>13</v>
      </c>
      <c r="J460" s="136" t="s">
        <v>1013</v>
      </c>
      <c r="K460" s="5" t="str">
        <f t="shared" si="19"/>
        <v>72 0 00 00000</v>
      </c>
      <c r="L460" s="252" t="str">
        <f>VLOOKUP(M460,'ЦСР 2017'!$A$5:$B$485,2,0)</f>
        <v>Обеспечение деятельности комитета по управлению муниципальным имуществом города Ставрополя</v>
      </c>
      <c r="M460" s="5" t="s">
        <v>1014</v>
      </c>
      <c r="N460" s="252" t="b">
        <f t="shared" si="18"/>
        <v>1</v>
      </c>
      <c r="O460" s="7"/>
    </row>
    <row r="461" spans="1:15" s="4" customFormat="1" ht="37.5">
      <c r="A461" s="24">
        <v>72</v>
      </c>
      <c r="B461" s="24" t="s">
        <v>15</v>
      </c>
      <c r="C461" s="25" t="s">
        <v>12</v>
      </c>
      <c r="D461" s="25" t="s">
        <v>13</v>
      </c>
      <c r="E461" s="223" t="s">
        <v>1016</v>
      </c>
      <c r="F461" s="24">
        <v>72</v>
      </c>
      <c r="G461" s="24" t="s">
        <v>15</v>
      </c>
      <c r="H461" s="25" t="s">
        <v>12</v>
      </c>
      <c r="I461" s="25" t="s">
        <v>13</v>
      </c>
      <c r="J461" s="223" t="s">
        <v>1016</v>
      </c>
      <c r="K461" s="5" t="str">
        <f t="shared" si="19"/>
        <v>72 1 00 00000</v>
      </c>
      <c r="L461" s="252" t="str">
        <f>VLOOKUP(M461,'ЦСР 2017'!$A$5:$B$485,2,0)</f>
        <v>Непрограммные расходы в рамках обеспечения деятельности комитета по управлению муниципальным имуществом города Ставрополя</v>
      </c>
      <c r="M461" s="5" t="s">
        <v>1017</v>
      </c>
      <c r="N461" s="252" t="b">
        <f t="shared" si="18"/>
        <v>1</v>
      </c>
      <c r="O461" s="7"/>
    </row>
    <row r="462" spans="1:15" s="4" customFormat="1" ht="37.5">
      <c r="A462" s="28">
        <v>72</v>
      </c>
      <c r="B462" s="28" t="s">
        <v>15</v>
      </c>
      <c r="C462" s="30" t="s">
        <v>12</v>
      </c>
      <c r="D462" s="59">
        <v>10010</v>
      </c>
      <c r="E462" s="270" t="s">
        <v>942</v>
      </c>
      <c r="F462" s="28">
        <v>72</v>
      </c>
      <c r="G462" s="28" t="s">
        <v>15</v>
      </c>
      <c r="H462" s="30" t="s">
        <v>12</v>
      </c>
      <c r="I462" s="59">
        <v>10010</v>
      </c>
      <c r="J462" s="270" t="s">
        <v>942</v>
      </c>
      <c r="K462" s="5" t="str">
        <f t="shared" si="19"/>
        <v>72 1 00 10010</v>
      </c>
      <c r="L462" s="252" t="str">
        <f>VLOOKUP(M462,'ЦСР 2017'!$A$5:$B$485,2,0)</f>
        <v>Расходы на обеспечение функций органов местного самоуправления города Ставрополя</v>
      </c>
      <c r="M462" s="5" t="s">
        <v>1019</v>
      </c>
      <c r="N462" s="252" t="b">
        <f t="shared" si="18"/>
        <v>1</v>
      </c>
      <c r="O462" s="7"/>
    </row>
    <row r="463" spans="1:15" s="4" customFormat="1" ht="37.5">
      <c r="A463" s="28">
        <v>72</v>
      </c>
      <c r="B463" s="28" t="s">
        <v>15</v>
      </c>
      <c r="C463" s="30" t="s">
        <v>12</v>
      </c>
      <c r="D463" s="59">
        <v>10020</v>
      </c>
      <c r="E463" s="270" t="s">
        <v>945</v>
      </c>
      <c r="F463" s="28">
        <v>72</v>
      </c>
      <c r="G463" s="28" t="s">
        <v>15</v>
      </c>
      <c r="H463" s="30" t="s">
        <v>12</v>
      </c>
      <c r="I463" s="59">
        <v>10020</v>
      </c>
      <c r="J463" s="270" t="s">
        <v>945</v>
      </c>
      <c r="K463" s="5" t="str">
        <f t="shared" si="19"/>
        <v>72 1 00 10020</v>
      </c>
      <c r="L463" s="252" t="str">
        <f>VLOOKUP(M463,'ЦСР 2017'!$A$5:$B$485,2,0)</f>
        <v>Расходы на выплаты по оплате труда работников органов местного самоуправления города Ставрополя</v>
      </c>
      <c r="M463" s="5" t="s">
        <v>1021</v>
      </c>
      <c r="N463" s="252" t="b">
        <f t="shared" si="18"/>
        <v>1</v>
      </c>
      <c r="O463" s="7"/>
    </row>
    <row r="464" spans="1:15" s="4" customFormat="1">
      <c r="A464" s="28">
        <v>72</v>
      </c>
      <c r="B464" s="28" t="s">
        <v>15</v>
      </c>
      <c r="C464" s="30" t="s">
        <v>12</v>
      </c>
      <c r="D464" s="59">
        <v>20050</v>
      </c>
      <c r="E464" s="270" t="s">
        <v>666</v>
      </c>
      <c r="F464" s="28">
        <v>72</v>
      </c>
      <c r="G464" s="28" t="s">
        <v>15</v>
      </c>
      <c r="H464" s="30" t="s">
        <v>12</v>
      </c>
      <c r="I464" s="59">
        <v>20050</v>
      </c>
      <c r="J464" s="270" t="s">
        <v>666</v>
      </c>
      <c r="K464" s="5" t="str">
        <f t="shared" si="19"/>
        <v>72 1 00 20050</v>
      </c>
      <c r="L464" s="252" t="str">
        <f>VLOOKUP(M464,'ЦСР 2017'!$A$5:$B$485,2,0)</f>
        <v>Расходы на выплаты на основании исполнительных листов судебных органов</v>
      </c>
      <c r="M464" s="5" t="s">
        <v>1475</v>
      </c>
      <c r="N464" s="252" t="b">
        <f t="shared" si="18"/>
        <v>1</v>
      </c>
      <c r="O464" s="7"/>
    </row>
    <row r="465" spans="1:15" s="4" customFormat="1">
      <c r="A465" s="24">
        <v>72</v>
      </c>
      <c r="B465" s="24" t="s">
        <v>94</v>
      </c>
      <c r="C465" s="25" t="s">
        <v>12</v>
      </c>
      <c r="D465" s="25" t="s">
        <v>13</v>
      </c>
      <c r="E465" s="223" t="s">
        <v>1023</v>
      </c>
      <c r="F465" s="81"/>
      <c r="G465" s="81"/>
      <c r="H465" s="302"/>
      <c r="I465" s="302"/>
      <c r="J465" s="223"/>
      <c r="K465" s="5" t="str">
        <f t="shared" si="19"/>
        <v xml:space="preserve">   </v>
      </c>
      <c r="L465" s="252" t="e">
        <f>VLOOKUP(M465,'ЦСР 2017'!$A$5:$B$485,2,0)</f>
        <v>#N/A</v>
      </c>
      <c r="M465" s="5" t="s">
        <v>1883</v>
      </c>
      <c r="N465" s="252" t="e">
        <f t="shared" si="18"/>
        <v>#N/A</v>
      </c>
      <c r="O465" s="7"/>
    </row>
    <row r="466" spans="1:15" s="4" customFormat="1" ht="56.25">
      <c r="A466" s="28">
        <v>72</v>
      </c>
      <c r="B466" s="28" t="s">
        <v>94</v>
      </c>
      <c r="C466" s="30" t="s">
        <v>12</v>
      </c>
      <c r="D466" s="275" t="s">
        <v>1592</v>
      </c>
      <c r="E466" s="190" t="s">
        <v>1476</v>
      </c>
      <c r="F466" s="84"/>
      <c r="G466" s="84"/>
      <c r="H466" s="301"/>
      <c r="I466" s="73"/>
      <c r="J466" s="29" t="s">
        <v>1837</v>
      </c>
      <c r="K466" s="5" t="str">
        <f t="shared" si="19"/>
        <v xml:space="preserve">   </v>
      </c>
      <c r="L466" s="252" t="e">
        <f>VLOOKUP(M466,'ЦСР 2017'!$A$5:$B$485,2,0)</f>
        <v>#N/A</v>
      </c>
      <c r="M466" s="5" t="s">
        <v>1883</v>
      </c>
      <c r="N466" s="252" t="e">
        <f t="shared" si="18"/>
        <v>#N/A</v>
      </c>
      <c r="O466" s="7"/>
    </row>
    <row r="467" spans="1:15" s="4" customFormat="1" ht="37.5">
      <c r="A467" s="28" t="s">
        <v>1594</v>
      </c>
      <c r="B467" s="28" t="s">
        <v>94</v>
      </c>
      <c r="C467" s="30" t="s">
        <v>12</v>
      </c>
      <c r="D467" s="275" t="s">
        <v>1593</v>
      </c>
      <c r="E467" s="270" t="s">
        <v>1478</v>
      </c>
      <c r="F467" s="84"/>
      <c r="G467" s="84"/>
      <c r="H467" s="301"/>
      <c r="I467" s="73"/>
      <c r="J467" s="29" t="s">
        <v>1837</v>
      </c>
      <c r="K467" s="5" t="str">
        <f t="shared" si="19"/>
        <v xml:space="preserve">   </v>
      </c>
      <c r="L467" s="252" t="e">
        <f>VLOOKUP(M467,'ЦСР 2017'!$A$5:$B$485,2,0)</f>
        <v>#N/A</v>
      </c>
      <c r="M467" s="5" t="s">
        <v>1883</v>
      </c>
      <c r="N467" s="252" t="e">
        <f t="shared" si="18"/>
        <v>#N/A</v>
      </c>
      <c r="O467" s="7"/>
    </row>
    <row r="468" spans="1:15" s="4" customFormat="1" ht="45">
      <c r="A468" s="23">
        <v>73</v>
      </c>
      <c r="B468" s="23">
        <v>0</v>
      </c>
      <c r="C468" s="9" t="s">
        <v>12</v>
      </c>
      <c r="D468" s="9" t="s">
        <v>13</v>
      </c>
      <c r="E468" s="136" t="s">
        <v>1030</v>
      </c>
      <c r="F468" s="23">
        <v>73</v>
      </c>
      <c r="G468" s="23">
        <v>0</v>
      </c>
      <c r="H468" s="9" t="s">
        <v>12</v>
      </c>
      <c r="I468" s="9" t="s">
        <v>13</v>
      </c>
      <c r="J468" s="136" t="s">
        <v>1030</v>
      </c>
      <c r="K468" s="5" t="str">
        <f t="shared" si="19"/>
        <v>73 0 00 00000</v>
      </c>
      <c r="L468" s="252" t="str">
        <f>VLOOKUP(M468,'ЦСР 2017'!$A$5:$B$485,2,0)</f>
        <v>Обеспечение деятельности комитета финансов и бюджета администрации города Ставрополя</v>
      </c>
      <c r="M468" s="5" t="s">
        <v>1031</v>
      </c>
      <c r="N468" s="252" t="b">
        <f t="shared" si="18"/>
        <v>1</v>
      </c>
      <c r="O468" s="7"/>
    </row>
    <row r="469" spans="1:15" s="4" customFormat="1" ht="37.5">
      <c r="A469" s="24">
        <v>73</v>
      </c>
      <c r="B469" s="24" t="s">
        <v>15</v>
      </c>
      <c r="C469" s="25" t="s">
        <v>12</v>
      </c>
      <c r="D469" s="25" t="s">
        <v>13</v>
      </c>
      <c r="E469" s="223" t="s">
        <v>1033</v>
      </c>
      <c r="F469" s="24">
        <v>73</v>
      </c>
      <c r="G469" s="24" t="s">
        <v>15</v>
      </c>
      <c r="H469" s="25" t="s">
        <v>12</v>
      </c>
      <c r="I469" s="25" t="s">
        <v>13</v>
      </c>
      <c r="J469" s="223" t="s">
        <v>1033</v>
      </c>
      <c r="K469" s="5" t="str">
        <f t="shared" si="19"/>
        <v>73 1 00 00000</v>
      </c>
      <c r="L469" s="252" t="str">
        <f>VLOOKUP(M469,'ЦСР 2017'!$A$5:$B$485,2,0)</f>
        <v>Непрограммные расходы в рамках обеспечения деятельности комитета финансов и бюджета администрации города Ставрополя</v>
      </c>
      <c r="M469" s="5" t="s">
        <v>1034</v>
      </c>
      <c r="N469" s="252" t="b">
        <f t="shared" si="18"/>
        <v>1</v>
      </c>
      <c r="O469" s="7"/>
    </row>
    <row r="470" spans="1:15" s="4" customFormat="1" ht="37.5">
      <c r="A470" s="28">
        <v>73</v>
      </c>
      <c r="B470" s="28" t="s">
        <v>15</v>
      </c>
      <c r="C470" s="30" t="s">
        <v>12</v>
      </c>
      <c r="D470" s="59">
        <v>10010</v>
      </c>
      <c r="E470" s="270" t="s">
        <v>942</v>
      </c>
      <c r="F470" s="28">
        <v>73</v>
      </c>
      <c r="G470" s="28" t="s">
        <v>15</v>
      </c>
      <c r="H470" s="30" t="s">
        <v>12</v>
      </c>
      <c r="I470" s="59">
        <v>10010</v>
      </c>
      <c r="J470" s="270" t="s">
        <v>942</v>
      </c>
      <c r="K470" s="5" t="str">
        <f t="shared" si="19"/>
        <v>73 1 00 10010</v>
      </c>
      <c r="L470" s="252" t="str">
        <f>VLOOKUP(M470,'ЦСР 2017'!$A$5:$B$485,2,0)</f>
        <v>Расходы на обеспечение функций органов местного самоуправления города Ставрополя</v>
      </c>
      <c r="M470" s="5" t="s">
        <v>1036</v>
      </c>
      <c r="N470" s="252" t="b">
        <f t="shared" si="18"/>
        <v>1</v>
      </c>
      <c r="O470" s="7"/>
    </row>
    <row r="471" spans="1:15" s="4" customFormat="1" ht="37.5">
      <c r="A471" s="28">
        <v>73</v>
      </c>
      <c r="B471" s="28" t="s">
        <v>15</v>
      </c>
      <c r="C471" s="30" t="s">
        <v>12</v>
      </c>
      <c r="D471" s="59">
        <v>10020</v>
      </c>
      <c r="E471" s="270" t="s">
        <v>945</v>
      </c>
      <c r="F471" s="28">
        <v>73</v>
      </c>
      <c r="G471" s="28" t="s">
        <v>15</v>
      </c>
      <c r="H471" s="30" t="s">
        <v>12</v>
      </c>
      <c r="I471" s="59">
        <v>10020</v>
      </c>
      <c r="J471" s="270" t="s">
        <v>945</v>
      </c>
      <c r="K471" s="5" t="str">
        <f t="shared" si="19"/>
        <v>73 1 00 10020</v>
      </c>
      <c r="L471" s="252" t="str">
        <f>VLOOKUP(M471,'ЦСР 2017'!$A$5:$B$485,2,0)</f>
        <v>Расходы на выплаты по оплате труда работников органов местного самоуправления города Ставрополя</v>
      </c>
      <c r="M471" s="5" t="s">
        <v>1038</v>
      </c>
      <c r="N471" s="252" t="b">
        <f t="shared" si="18"/>
        <v>1</v>
      </c>
      <c r="O471" s="7"/>
    </row>
    <row r="472" spans="1:15" s="4" customFormat="1" ht="46.9" customHeight="1">
      <c r="A472" s="23">
        <v>74</v>
      </c>
      <c r="B472" s="23">
        <v>0</v>
      </c>
      <c r="C472" s="9" t="s">
        <v>12</v>
      </c>
      <c r="D472" s="9" t="s">
        <v>13</v>
      </c>
      <c r="E472" s="136" t="s">
        <v>1047</v>
      </c>
      <c r="F472" s="23">
        <v>74</v>
      </c>
      <c r="G472" s="23">
        <v>0</v>
      </c>
      <c r="H472" s="9" t="s">
        <v>12</v>
      </c>
      <c r="I472" s="9" t="s">
        <v>13</v>
      </c>
      <c r="J472" s="136" t="s">
        <v>1047</v>
      </c>
      <c r="K472" s="5" t="str">
        <f t="shared" si="19"/>
        <v>74 0 00 00000</v>
      </c>
      <c r="L472" s="252" t="str">
        <f>VLOOKUP(M472,'ЦСР 2017'!$A$5:$B$485,2,0)</f>
        <v>Обеспечение деятельности комитета муниципального заказа и торговли администрации города Ставрополя</v>
      </c>
      <c r="M472" s="5" t="s">
        <v>1048</v>
      </c>
      <c r="N472" s="252" t="b">
        <f t="shared" si="18"/>
        <v>1</v>
      </c>
      <c r="O472" s="7"/>
    </row>
    <row r="473" spans="1:15" s="4" customFormat="1" ht="37.5">
      <c r="A473" s="24">
        <v>74</v>
      </c>
      <c r="B473" s="24" t="s">
        <v>15</v>
      </c>
      <c r="C473" s="25" t="s">
        <v>12</v>
      </c>
      <c r="D473" s="25" t="s">
        <v>13</v>
      </c>
      <c r="E473" s="223" t="s">
        <v>1050</v>
      </c>
      <c r="F473" s="24">
        <v>74</v>
      </c>
      <c r="G473" s="24" t="s">
        <v>15</v>
      </c>
      <c r="H473" s="25" t="s">
        <v>12</v>
      </c>
      <c r="I473" s="25" t="s">
        <v>13</v>
      </c>
      <c r="J473" s="223" t="s">
        <v>1050</v>
      </c>
      <c r="K473" s="5" t="str">
        <f t="shared" si="19"/>
        <v>74 1 00 00000</v>
      </c>
      <c r="L473" s="252" t="e">
        <f>VLOOKUP(M473,'ЦСР 2017'!$A$5:$B$485,2,0)</f>
        <v>#N/A</v>
      </c>
      <c r="M473" s="5" t="s">
        <v>1805</v>
      </c>
      <c r="N473" s="252" t="e">
        <f t="shared" si="18"/>
        <v>#N/A</v>
      </c>
      <c r="O473" s="7"/>
    </row>
    <row r="474" spans="1:15" s="4" customFormat="1" ht="37.5">
      <c r="A474" s="28">
        <v>74</v>
      </c>
      <c r="B474" s="28" t="s">
        <v>15</v>
      </c>
      <c r="C474" s="30" t="s">
        <v>12</v>
      </c>
      <c r="D474" s="59">
        <v>10010</v>
      </c>
      <c r="E474" s="270" t="s">
        <v>942</v>
      </c>
      <c r="F474" s="28">
        <v>74</v>
      </c>
      <c r="G474" s="28" t="s">
        <v>15</v>
      </c>
      <c r="H474" s="30" t="s">
        <v>12</v>
      </c>
      <c r="I474" s="59">
        <v>10010</v>
      </c>
      <c r="J474" s="270" t="s">
        <v>942</v>
      </c>
      <c r="K474" s="5" t="str">
        <f t="shared" si="19"/>
        <v>74 1 00 10010</v>
      </c>
      <c r="L474" s="252" t="str">
        <f>VLOOKUP(M474,'ЦСР 2017'!$A$5:$B$485,2,0)</f>
        <v>Расходы на обеспечение функций органов местного самоуправления города Ставрополя</v>
      </c>
      <c r="M474" s="5" t="s">
        <v>1052</v>
      </c>
      <c r="N474" s="252" t="b">
        <f t="shared" si="18"/>
        <v>1</v>
      </c>
      <c r="O474" s="7"/>
    </row>
    <row r="475" spans="1:15" s="4" customFormat="1" ht="37.5">
      <c r="A475" s="28">
        <v>74</v>
      </c>
      <c r="B475" s="28" t="s">
        <v>15</v>
      </c>
      <c r="C475" s="30" t="s">
        <v>12</v>
      </c>
      <c r="D475" s="59">
        <v>10020</v>
      </c>
      <c r="E475" s="270" t="s">
        <v>945</v>
      </c>
      <c r="F475" s="28">
        <v>74</v>
      </c>
      <c r="G475" s="28" t="s">
        <v>15</v>
      </c>
      <c r="H475" s="30" t="s">
        <v>12</v>
      </c>
      <c r="I475" s="59">
        <v>10020</v>
      </c>
      <c r="J475" s="270" t="s">
        <v>945</v>
      </c>
      <c r="K475" s="5" t="str">
        <f t="shared" si="19"/>
        <v>74 1 00 10020</v>
      </c>
      <c r="L475" s="252" t="str">
        <f>VLOOKUP(M475,'ЦСР 2017'!$A$5:$B$485,2,0)</f>
        <v>Расходы на выплаты по оплате труда работников органов местного самоуправления города Ставрополя</v>
      </c>
      <c r="M475" s="5" t="s">
        <v>1054</v>
      </c>
      <c r="N475" s="252" t="b">
        <f t="shared" si="18"/>
        <v>1</v>
      </c>
      <c r="O475" s="7"/>
    </row>
    <row r="476" spans="1:15" s="4" customFormat="1" ht="37.5">
      <c r="A476" s="28">
        <v>74</v>
      </c>
      <c r="B476" s="28" t="s">
        <v>15</v>
      </c>
      <c r="C476" s="30" t="s">
        <v>12</v>
      </c>
      <c r="D476" s="59">
        <v>77250</v>
      </c>
      <c r="E476" s="190" t="s">
        <v>1232</v>
      </c>
      <c r="F476" s="84"/>
      <c r="G476" s="84"/>
      <c r="H476" s="301"/>
      <c r="I476" s="305"/>
      <c r="J476" s="29" t="s">
        <v>1837</v>
      </c>
      <c r="K476" s="5" t="str">
        <f t="shared" si="19"/>
        <v xml:space="preserve">   </v>
      </c>
      <c r="L476" s="252" t="e">
        <f>VLOOKUP(M476,'ЦСР 2017'!$A$5:$B$485,2,0)</f>
        <v>#N/A</v>
      </c>
      <c r="M476" s="5" t="s">
        <v>1883</v>
      </c>
      <c r="N476" s="252" t="e">
        <f t="shared" si="18"/>
        <v>#N/A</v>
      </c>
      <c r="O476" s="7"/>
    </row>
    <row r="477" spans="1:15" s="4" customFormat="1" ht="45">
      <c r="A477" s="23">
        <v>75</v>
      </c>
      <c r="B477" s="23">
        <v>0</v>
      </c>
      <c r="C477" s="9" t="s">
        <v>12</v>
      </c>
      <c r="D477" s="9" t="s">
        <v>13</v>
      </c>
      <c r="E477" s="136" t="s">
        <v>1056</v>
      </c>
      <c r="F477" s="23">
        <v>75</v>
      </c>
      <c r="G477" s="23">
        <v>0</v>
      </c>
      <c r="H477" s="9" t="s">
        <v>12</v>
      </c>
      <c r="I477" s="9" t="s">
        <v>13</v>
      </c>
      <c r="J477" s="136" t="s">
        <v>1056</v>
      </c>
      <c r="K477" s="5" t="str">
        <f t="shared" si="19"/>
        <v>75 0 00 00000</v>
      </c>
      <c r="L477" s="252" t="str">
        <f>VLOOKUP(M477,'ЦСР 2017'!$A$5:$B$485,2,0)</f>
        <v>Обеспечение деятельности комитета образования администрации города Ставрополя</v>
      </c>
      <c r="M477" s="5" t="s">
        <v>1057</v>
      </c>
      <c r="N477" s="252" t="b">
        <f t="shared" si="18"/>
        <v>1</v>
      </c>
      <c r="O477" s="7"/>
    </row>
    <row r="478" spans="1:15" s="4" customFormat="1" ht="37.5">
      <c r="A478" s="24">
        <v>75</v>
      </c>
      <c r="B478" s="24" t="s">
        <v>15</v>
      </c>
      <c r="C478" s="25" t="s">
        <v>12</v>
      </c>
      <c r="D478" s="25" t="s">
        <v>13</v>
      </c>
      <c r="E478" s="223" t="s">
        <v>1059</v>
      </c>
      <c r="F478" s="24">
        <v>75</v>
      </c>
      <c r="G478" s="24" t="s">
        <v>15</v>
      </c>
      <c r="H478" s="25" t="s">
        <v>12</v>
      </c>
      <c r="I478" s="25" t="s">
        <v>13</v>
      </c>
      <c r="J478" s="223" t="s">
        <v>1059</v>
      </c>
      <c r="K478" s="5" t="str">
        <f t="shared" si="19"/>
        <v>75 1 00 00000</v>
      </c>
      <c r="L478" s="252" t="str">
        <f>VLOOKUP(M478,'ЦСР 2017'!$A$5:$B$485,2,0)</f>
        <v>Непрограммные расходы в рамках обеспечения деятельности комитета образования администрации города Ставрополя</v>
      </c>
      <c r="M478" s="5" t="s">
        <v>1060</v>
      </c>
      <c r="N478" s="252" t="b">
        <f t="shared" si="18"/>
        <v>1</v>
      </c>
      <c r="O478" s="7"/>
    </row>
    <row r="479" spans="1:15" s="4" customFormat="1" ht="37.5">
      <c r="A479" s="28">
        <v>75</v>
      </c>
      <c r="B479" s="28" t="s">
        <v>15</v>
      </c>
      <c r="C479" s="30" t="s">
        <v>12</v>
      </c>
      <c r="D479" s="59">
        <v>10010</v>
      </c>
      <c r="E479" s="270" t="s">
        <v>942</v>
      </c>
      <c r="F479" s="28">
        <v>75</v>
      </c>
      <c r="G479" s="28" t="s">
        <v>15</v>
      </c>
      <c r="H479" s="30" t="s">
        <v>12</v>
      </c>
      <c r="I479" s="59">
        <v>10010</v>
      </c>
      <c r="J479" s="270" t="s">
        <v>942</v>
      </c>
      <c r="K479" s="5" t="str">
        <f t="shared" si="19"/>
        <v>75 1 00 10010</v>
      </c>
      <c r="L479" s="252" t="str">
        <f>VLOOKUP(M479,'ЦСР 2017'!$A$5:$B$485,2,0)</f>
        <v>Расходы на обеспечение функций органов местного самоуправления города Ставрополя</v>
      </c>
      <c r="M479" s="5" t="s">
        <v>1062</v>
      </c>
      <c r="N479" s="252" t="b">
        <f t="shared" si="18"/>
        <v>1</v>
      </c>
      <c r="O479" s="7"/>
    </row>
    <row r="480" spans="1:15" s="4" customFormat="1" ht="37.5">
      <c r="A480" s="28">
        <v>75</v>
      </c>
      <c r="B480" s="28" t="s">
        <v>15</v>
      </c>
      <c r="C480" s="30" t="s">
        <v>12</v>
      </c>
      <c r="D480" s="59">
        <v>10020</v>
      </c>
      <c r="E480" s="270" t="s">
        <v>945</v>
      </c>
      <c r="F480" s="28">
        <v>75</v>
      </c>
      <c r="G480" s="28" t="s">
        <v>15</v>
      </c>
      <c r="H480" s="30" t="s">
        <v>12</v>
      </c>
      <c r="I480" s="59">
        <v>10020</v>
      </c>
      <c r="J480" s="270" t="s">
        <v>945</v>
      </c>
      <c r="K480" s="5" t="str">
        <f t="shared" si="19"/>
        <v>75 1 00 10020</v>
      </c>
      <c r="L480" s="252" t="str">
        <f>VLOOKUP(M480,'ЦСР 2017'!$A$5:$B$485,2,0)</f>
        <v>Расходы на выплаты по оплате труда работников органов местного самоуправления города Ставрополя</v>
      </c>
      <c r="M480" s="5" t="s">
        <v>1064</v>
      </c>
      <c r="N480" s="252" t="b">
        <f t="shared" si="18"/>
        <v>1</v>
      </c>
      <c r="O480" s="7"/>
    </row>
    <row r="481" spans="1:15" s="4" customFormat="1" ht="56.25">
      <c r="A481" s="28">
        <v>75</v>
      </c>
      <c r="B481" s="28" t="s">
        <v>15</v>
      </c>
      <c r="C481" s="30" t="s">
        <v>12</v>
      </c>
      <c r="D481" s="59">
        <v>76200</v>
      </c>
      <c r="E481" s="270" t="s">
        <v>1482</v>
      </c>
      <c r="F481" s="28">
        <v>75</v>
      </c>
      <c r="G481" s="28" t="s">
        <v>15</v>
      </c>
      <c r="H481" s="30" t="s">
        <v>12</v>
      </c>
      <c r="I481" s="59">
        <v>76200</v>
      </c>
      <c r="J481" s="270" t="s">
        <v>1482</v>
      </c>
      <c r="K481" s="5" t="str">
        <f t="shared" si="19"/>
        <v>75 1 00 76200</v>
      </c>
      <c r="L481" s="252" t="str">
        <f>VLOOKUP(M481,'ЦСР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481" s="5" t="s">
        <v>1068</v>
      </c>
      <c r="N481" s="252" t="b">
        <f t="shared" si="18"/>
        <v>1</v>
      </c>
      <c r="O481" s="7"/>
    </row>
    <row r="482" spans="1:15" s="4" customFormat="1" ht="45">
      <c r="A482" s="23">
        <v>76</v>
      </c>
      <c r="B482" s="23">
        <v>0</v>
      </c>
      <c r="C482" s="9" t="s">
        <v>12</v>
      </c>
      <c r="D482" s="9" t="s">
        <v>13</v>
      </c>
      <c r="E482" s="136" t="s">
        <v>1483</v>
      </c>
      <c r="F482" s="23">
        <v>76</v>
      </c>
      <c r="G482" s="23">
        <v>0</v>
      </c>
      <c r="H482" s="9" t="s">
        <v>12</v>
      </c>
      <c r="I482" s="9" t="s">
        <v>13</v>
      </c>
      <c r="J482" s="136" t="s">
        <v>1483</v>
      </c>
      <c r="K482" s="5" t="str">
        <f t="shared" si="19"/>
        <v>76 0 00 00000</v>
      </c>
      <c r="L482" s="252" t="str">
        <f>VLOOKUP(M482,'ЦСР 2017'!$A$5:$B$485,2,0)</f>
        <v>Обеспечение деятельности комитета культуры и молодежной политики администрации города Ставрополя</v>
      </c>
      <c r="M482" s="5" t="s">
        <v>1071</v>
      </c>
      <c r="N482" s="252" t="b">
        <f t="shared" si="18"/>
        <v>1</v>
      </c>
      <c r="O482" s="7"/>
    </row>
    <row r="483" spans="1:15" s="4" customFormat="1" ht="37.5">
      <c r="A483" s="24">
        <v>76</v>
      </c>
      <c r="B483" s="24" t="s">
        <v>15</v>
      </c>
      <c r="C483" s="25" t="s">
        <v>12</v>
      </c>
      <c r="D483" s="25" t="s">
        <v>13</v>
      </c>
      <c r="E483" s="223" t="s">
        <v>1484</v>
      </c>
      <c r="F483" s="24">
        <v>76</v>
      </c>
      <c r="G483" s="24" t="s">
        <v>15</v>
      </c>
      <c r="H483" s="25" t="s">
        <v>12</v>
      </c>
      <c r="I483" s="25" t="s">
        <v>13</v>
      </c>
      <c r="J483" s="223" t="s">
        <v>1484</v>
      </c>
      <c r="K483" s="5" t="str">
        <f t="shared" si="19"/>
        <v>76 1 00 00000</v>
      </c>
      <c r="L483" s="252" t="str">
        <f>VLOOKUP(M483,'ЦСР 2017'!$A$5:$B$485,2,0)</f>
        <v>Непрограммные расходы в рамках обеспечения деятельности комитета культуры и молодежной политики администрации города Ставрополя</v>
      </c>
      <c r="M483" s="5" t="s">
        <v>1074</v>
      </c>
      <c r="N483" s="252" t="b">
        <f t="shared" si="18"/>
        <v>1</v>
      </c>
      <c r="O483" s="7"/>
    </row>
    <row r="484" spans="1:15" s="4" customFormat="1" ht="38.25" customHeight="1">
      <c r="A484" s="28">
        <v>76</v>
      </c>
      <c r="B484" s="28" t="s">
        <v>15</v>
      </c>
      <c r="C484" s="30" t="s">
        <v>12</v>
      </c>
      <c r="D484" s="59">
        <v>10010</v>
      </c>
      <c r="E484" s="270" t="s">
        <v>942</v>
      </c>
      <c r="F484" s="28">
        <v>76</v>
      </c>
      <c r="G484" s="28" t="s">
        <v>15</v>
      </c>
      <c r="H484" s="30" t="s">
        <v>12</v>
      </c>
      <c r="I484" s="59">
        <v>10010</v>
      </c>
      <c r="J484" s="270" t="s">
        <v>942</v>
      </c>
      <c r="K484" s="5" t="str">
        <f t="shared" si="19"/>
        <v>76 1 00 10010</v>
      </c>
      <c r="L484" s="252" t="str">
        <f>VLOOKUP(M484,'ЦСР 2017'!$A$5:$B$485,2,0)</f>
        <v>Расходы на обеспечение функций органов местного самоуправления города Ставрополя</v>
      </c>
      <c r="M484" s="5" t="s">
        <v>1076</v>
      </c>
      <c r="N484" s="252" t="b">
        <f t="shared" si="18"/>
        <v>1</v>
      </c>
      <c r="O484" s="7"/>
    </row>
    <row r="485" spans="1:15" s="4" customFormat="1" ht="38.25" customHeight="1">
      <c r="A485" s="28">
        <v>76</v>
      </c>
      <c r="B485" s="28" t="s">
        <v>15</v>
      </c>
      <c r="C485" s="30" t="s">
        <v>12</v>
      </c>
      <c r="D485" s="59">
        <v>10020</v>
      </c>
      <c r="E485" s="270" t="s">
        <v>945</v>
      </c>
      <c r="F485" s="28">
        <v>76</v>
      </c>
      <c r="G485" s="28" t="s">
        <v>15</v>
      </c>
      <c r="H485" s="30" t="s">
        <v>12</v>
      </c>
      <c r="I485" s="59">
        <v>10020</v>
      </c>
      <c r="J485" s="270" t="s">
        <v>945</v>
      </c>
      <c r="K485" s="5" t="str">
        <f t="shared" si="19"/>
        <v>76 1 00 10020</v>
      </c>
      <c r="L485" s="252" t="str">
        <f>VLOOKUP(M485,'ЦСР 2017'!$A$5:$B$485,2,0)</f>
        <v>Расходы на выплаты по оплате труда работников органов местного самоуправления города Ставрополя</v>
      </c>
      <c r="M485" s="5" t="s">
        <v>1078</v>
      </c>
      <c r="N485" s="252" t="b">
        <f t="shared" si="18"/>
        <v>1</v>
      </c>
      <c r="O485" s="7"/>
    </row>
    <row r="486" spans="1:15" s="4" customFormat="1">
      <c r="A486" s="24">
        <v>76</v>
      </c>
      <c r="B486" s="24" t="s">
        <v>94</v>
      </c>
      <c r="C486" s="25" t="s">
        <v>12</v>
      </c>
      <c r="D486" s="25" t="s">
        <v>13</v>
      </c>
      <c r="E486" s="223" t="s">
        <v>1023</v>
      </c>
      <c r="F486" s="24">
        <v>76</v>
      </c>
      <c r="G486" s="24" t="s">
        <v>94</v>
      </c>
      <c r="H486" s="25" t="s">
        <v>12</v>
      </c>
      <c r="I486" s="25" t="s">
        <v>13</v>
      </c>
      <c r="J486" s="223" t="s">
        <v>1023</v>
      </c>
      <c r="K486" s="5" t="str">
        <f t="shared" si="19"/>
        <v>76 2 00 00000</v>
      </c>
      <c r="L486" s="252" t="str">
        <f>VLOOKUP(M486,'ЦСР 2017'!$A$5:$B$485,2,0)</f>
        <v>Расходы, предусмотренные на иные цели</v>
      </c>
      <c r="M486" s="5" t="s">
        <v>1083</v>
      </c>
      <c r="N486" s="252" t="b">
        <f t="shared" si="18"/>
        <v>1</v>
      </c>
      <c r="O486" s="7"/>
    </row>
    <row r="487" spans="1:15" s="4" customFormat="1" ht="56.25">
      <c r="A487" s="28">
        <v>76</v>
      </c>
      <c r="B487" s="28" t="s">
        <v>94</v>
      </c>
      <c r="C487" s="30" t="s">
        <v>12</v>
      </c>
      <c r="D487" s="59">
        <v>20250</v>
      </c>
      <c r="E487" s="270" t="s">
        <v>1485</v>
      </c>
      <c r="F487" s="28">
        <v>76</v>
      </c>
      <c r="G487" s="28" t="s">
        <v>94</v>
      </c>
      <c r="H487" s="30" t="s">
        <v>12</v>
      </c>
      <c r="I487" s="59">
        <v>20250</v>
      </c>
      <c r="J487" s="270" t="s">
        <v>1485</v>
      </c>
      <c r="K487" s="5" t="str">
        <f t="shared" si="19"/>
        <v>76 2 00 20250</v>
      </c>
      <c r="L487" s="252" t="str">
        <f>VLOOKUP(M487,'ЦСР 2017'!$A$5:$B$485,2,0)</f>
        <v>Расходы на выполнение мероприятий в сфере культуры и кинематографии комитета культуры и молодежной политики администрации города Ставрополя</v>
      </c>
      <c r="M487" s="5" t="s">
        <v>1486</v>
      </c>
      <c r="N487" s="252" t="b">
        <f t="shared" si="18"/>
        <v>1</v>
      </c>
      <c r="O487" s="7"/>
    </row>
    <row r="488" spans="1:15" s="4" customFormat="1" ht="45">
      <c r="A488" s="23">
        <v>77</v>
      </c>
      <c r="B488" s="23">
        <v>0</v>
      </c>
      <c r="C488" s="9" t="s">
        <v>12</v>
      </c>
      <c r="D488" s="9" t="s">
        <v>13</v>
      </c>
      <c r="E488" s="136" t="s">
        <v>1088</v>
      </c>
      <c r="F488" s="23">
        <v>77</v>
      </c>
      <c r="G488" s="23">
        <v>0</v>
      </c>
      <c r="H488" s="9" t="s">
        <v>12</v>
      </c>
      <c r="I488" s="9" t="s">
        <v>13</v>
      </c>
      <c r="J488" s="136" t="s">
        <v>1088</v>
      </c>
      <c r="K488" s="5" t="str">
        <f t="shared" si="19"/>
        <v>77 0 00 00000</v>
      </c>
      <c r="L488" s="252" t="str">
        <f>VLOOKUP(M488,'ЦСР 2017'!$A$5:$B$485,2,0)</f>
        <v>Обеспечение деятельности комитета труда и социальной защиты населения администрации города Ставрополя</v>
      </c>
      <c r="M488" s="5" t="s">
        <v>1089</v>
      </c>
      <c r="N488" s="252" t="b">
        <f t="shared" si="18"/>
        <v>1</v>
      </c>
      <c r="O488" s="7"/>
    </row>
    <row r="489" spans="1:15" s="4" customFormat="1" ht="56.25">
      <c r="A489" s="24">
        <v>77</v>
      </c>
      <c r="B489" s="24" t="s">
        <v>15</v>
      </c>
      <c r="C489" s="25" t="s">
        <v>12</v>
      </c>
      <c r="D489" s="25" t="s">
        <v>13</v>
      </c>
      <c r="E489" s="223" t="s">
        <v>1091</v>
      </c>
      <c r="F489" s="24">
        <v>77</v>
      </c>
      <c r="G489" s="24" t="s">
        <v>15</v>
      </c>
      <c r="H489" s="25" t="s">
        <v>12</v>
      </c>
      <c r="I489" s="25" t="s">
        <v>13</v>
      </c>
      <c r="J489" s="223" t="s">
        <v>1091</v>
      </c>
      <c r="K489" s="5" t="str">
        <f t="shared" si="19"/>
        <v>77 1 00 00000</v>
      </c>
      <c r="L489" s="252" t="str">
        <f>VLOOKUP(M489,'ЦСР 2017'!$A$5:$B$485,2,0)</f>
        <v>Непрограммные расходы в рамках обеспечения деятельности комитета труда и социальной защиты населения администрации города Ставрополя</v>
      </c>
      <c r="M489" s="5" t="s">
        <v>1092</v>
      </c>
      <c r="N489" s="252" t="b">
        <f t="shared" si="18"/>
        <v>1</v>
      </c>
      <c r="O489" s="7"/>
    </row>
    <row r="490" spans="1:15" s="4" customFormat="1" ht="37.5">
      <c r="A490" s="28">
        <v>77</v>
      </c>
      <c r="B490" s="28" t="s">
        <v>15</v>
      </c>
      <c r="C490" s="30" t="s">
        <v>12</v>
      </c>
      <c r="D490" s="59">
        <v>10010</v>
      </c>
      <c r="E490" s="270" t="s">
        <v>942</v>
      </c>
      <c r="F490" s="28">
        <v>77</v>
      </c>
      <c r="G490" s="28" t="s">
        <v>15</v>
      </c>
      <c r="H490" s="30" t="s">
        <v>12</v>
      </c>
      <c r="I490" s="59">
        <v>10010</v>
      </c>
      <c r="J490" s="270" t="s">
        <v>942</v>
      </c>
      <c r="K490" s="5" t="str">
        <f t="shared" si="19"/>
        <v>77 1 00 10010</v>
      </c>
      <c r="L490" s="252" t="str">
        <f>VLOOKUP(M490,'ЦСР 2017'!$A$5:$B$485,2,0)</f>
        <v>Расходы на обеспечение функций органов местного самоуправления города Ставрополя</v>
      </c>
      <c r="M490" s="5" t="s">
        <v>1094</v>
      </c>
      <c r="N490" s="252" t="b">
        <f t="shared" si="18"/>
        <v>1</v>
      </c>
      <c r="O490" s="7"/>
    </row>
    <row r="491" spans="1:15" s="4" customFormat="1" ht="37.5">
      <c r="A491" s="28">
        <v>77</v>
      </c>
      <c r="B491" s="28" t="s">
        <v>15</v>
      </c>
      <c r="C491" s="30" t="s">
        <v>12</v>
      </c>
      <c r="D491" s="59">
        <v>10020</v>
      </c>
      <c r="E491" s="270" t="s">
        <v>945</v>
      </c>
      <c r="F491" s="28">
        <v>77</v>
      </c>
      <c r="G491" s="28" t="s">
        <v>15</v>
      </c>
      <c r="H491" s="30" t="s">
        <v>12</v>
      </c>
      <c r="I491" s="59">
        <v>10020</v>
      </c>
      <c r="J491" s="270" t="s">
        <v>945</v>
      </c>
      <c r="K491" s="5" t="str">
        <f t="shared" si="19"/>
        <v>77 1 00 10020</v>
      </c>
      <c r="L491" s="252" t="str">
        <f>VLOOKUP(M491,'ЦСР 2017'!$A$5:$B$485,2,0)</f>
        <v>Расходы на выплаты по оплате труда работников органов местного самоуправления города Ставрополя</v>
      </c>
      <c r="M491" s="5" t="s">
        <v>1096</v>
      </c>
      <c r="N491" s="252" t="b">
        <f t="shared" si="18"/>
        <v>1</v>
      </c>
      <c r="O491" s="7"/>
    </row>
    <row r="492" spans="1:15" s="4" customFormat="1" ht="56.25">
      <c r="A492" s="28">
        <v>77</v>
      </c>
      <c r="B492" s="28" t="s">
        <v>15</v>
      </c>
      <c r="C492" s="30" t="s">
        <v>12</v>
      </c>
      <c r="D492" s="59">
        <v>76100</v>
      </c>
      <c r="E492" s="270" t="s">
        <v>1487</v>
      </c>
      <c r="F492" s="28">
        <v>77</v>
      </c>
      <c r="G492" s="28" t="s">
        <v>15</v>
      </c>
      <c r="H492" s="30" t="s">
        <v>12</v>
      </c>
      <c r="I492" s="59">
        <v>76100</v>
      </c>
      <c r="J492" s="270" t="s">
        <v>1487</v>
      </c>
      <c r="K492" s="5" t="str">
        <f t="shared" si="19"/>
        <v>77 1 00 76100</v>
      </c>
      <c r="L492" s="252" t="str">
        <f>VLOOKUP(M492,'ЦСР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v>
      </c>
      <c r="M492" s="5" t="s">
        <v>1100</v>
      </c>
      <c r="N492" s="252" t="b">
        <f t="shared" si="18"/>
        <v>1</v>
      </c>
      <c r="O492" s="7"/>
    </row>
    <row r="493" spans="1:15" s="4" customFormat="1" ht="56.25">
      <c r="A493" s="28">
        <v>77</v>
      </c>
      <c r="B493" s="28" t="s">
        <v>15</v>
      </c>
      <c r="C493" s="30" t="s">
        <v>12</v>
      </c>
      <c r="D493" s="59">
        <v>76210</v>
      </c>
      <c r="E493" s="270" t="s">
        <v>1488</v>
      </c>
      <c r="F493" s="28">
        <v>77</v>
      </c>
      <c r="G493" s="28" t="s">
        <v>15</v>
      </c>
      <c r="H493" s="30" t="s">
        <v>12</v>
      </c>
      <c r="I493" s="59">
        <v>76210</v>
      </c>
      <c r="J493" s="270" t="s">
        <v>1488</v>
      </c>
      <c r="K493" s="5" t="str">
        <f t="shared" si="19"/>
        <v>77 1 00 76210</v>
      </c>
      <c r="L493" s="252" t="str">
        <f>VLOOKUP(M493,'ЦСР 2017'!$A$5:$B$485,2,0)</f>
        <v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v>
      </c>
      <c r="M493" s="5" t="s">
        <v>1104</v>
      </c>
      <c r="N493" s="252" t="b">
        <f t="shared" si="18"/>
        <v>1</v>
      </c>
      <c r="O493" s="7"/>
    </row>
    <row r="494" spans="1:15" s="4" customFormat="1" ht="45">
      <c r="A494" s="23">
        <v>78</v>
      </c>
      <c r="B494" s="23">
        <v>0</v>
      </c>
      <c r="C494" s="9" t="s">
        <v>12</v>
      </c>
      <c r="D494" s="9" t="s">
        <v>13</v>
      </c>
      <c r="E494" s="136" t="s">
        <v>1489</v>
      </c>
      <c r="F494" s="23">
        <v>78</v>
      </c>
      <c r="G494" s="23">
        <v>0</v>
      </c>
      <c r="H494" s="9" t="s">
        <v>12</v>
      </c>
      <c r="I494" s="9" t="s">
        <v>13</v>
      </c>
      <c r="J494" s="136" t="s">
        <v>1489</v>
      </c>
      <c r="K494" s="5" t="str">
        <f t="shared" si="19"/>
        <v>78 0 00 00000</v>
      </c>
      <c r="L494" s="252" t="str">
        <f>VLOOKUP(M494,'ЦСР 2017'!$A$5:$B$485,2,0)</f>
        <v>Обеспечение деятельности комитета физической культуры и спорта администрации города Ставрополя</v>
      </c>
      <c r="M494" s="5" t="s">
        <v>1111</v>
      </c>
      <c r="N494" s="252" t="b">
        <f t="shared" si="18"/>
        <v>1</v>
      </c>
      <c r="O494" s="7"/>
    </row>
    <row r="495" spans="1:15" s="4" customFormat="1" ht="37.5">
      <c r="A495" s="24">
        <v>78</v>
      </c>
      <c r="B495" s="24" t="s">
        <v>15</v>
      </c>
      <c r="C495" s="25" t="s">
        <v>12</v>
      </c>
      <c r="D495" s="25" t="s">
        <v>13</v>
      </c>
      <c r="E495" s="223" t="s">
        <v>1490</v>
      </c>
      <c r="F495" s="24">
        <v>78</v>
      </c>
      <c r="G495" s="24" t="s">
        <v>15</v>
      </c>
      <c r="H495" s="25" t="s">
        <v>12</v>
      </c>
      <c r="I495" s="25" t="s">
        <v>13</v>
      </c>
      <c r="J495" s="223" t="s">
        <v>1490</v>
      </c>
      <c r="K495" s="5" t="str">
        <f t="shared" si="19"/>
        <v>78 1 00 00000</v>
      </c>
      <c r="L495" s="252" t="str">
        <f>VLOOKUP(M495,'ЦСР 2017'!$A$5:$B$485,2,0)</f>
        <v>Непрограммные расходы в рамках обеспечения деятельности комитета физической культуры и спорта администрации города Ставрополя</v>
      </c>
      <c r="M495" s="5" t="s">
        <v>1114</v>
      </c>
      <c r="N495" s="252" t="b">
        <f t="shared" si="18"/>
        <v>1</v>
      </c>
      <c r="O495" s="7"/>
    </row>
    <row r="496" spans="1:15" s="4" customFormat="1" ht="37.5">
      <c r="A496" s="28">
        <v>78</v>
      </c>
      <c r="B496" s="28" t="s">
        <v>15</v>
      </c>
      <c r="C496" s="30" t="s">
        <v>12</v>
      </c>
      <c r="D496" s="59">
        <v>10010</v>
      </c>
      <c r="E496" s="270" t="s">
        <v>942</v>
      </c>
      <c r="F496" s="28">
        <v>78</v>
      </c>
      <c r="G496" s="28" t="s">
        <v>15</v>
      </c>
      <c r="H496" s="30" t="s">
        <v>12</v>
      </c>
      <c r="I496" s="59">
        <v>10010</v>
      </c>
      <c r="J496" s="270" t="s">
        <v>942</v>
      </c>
      <c r="K496" s="5" t="str">
        <f t="shared" si="19"/>
        <v>78 1 00 10010</v>
      </c>
      <c r="L496" s="252" t="str">
        <f>VLOOKUP(M496,'ЦСР 2017'!$A$5:$B$485,2,0)</f>
        <v>Расходы на обеспечение функций органов местного самоуправления города Ставрополя</v>
      </c>
      <c r="M496" s="5" t="s">
        <v>1116</v>
      </c>
      <c r="N496" s="252" t="b">
        <f t="shared" si="18"/>
        <v>1</v>
      </c>
      <c r="O496" s="7"/>
    </row>
    <row r="497" spans="1:15" ht="37.5">
      <c r="A497" s="28">
        <v>78</v>
      </c>
      <c r="B497" s="28" t="s">
        <v>15</v>
      </c>
      <c r="C497" s="30" t="s">
        <v>12</v>
      </c>
      <c r="D497" s="59">
        <v>10020</v>
      </c>
      <c r="E497" s="270" t="s">
        <v>945</v>
      </c>
      <c r="F497" s="28">
        <v>78</v>
      </c>
      <c r="G497" s="28" t="s">
        <v>15</v>
      </c>
      <c r="H497" s="30" t="s">
        <v>12</v>
      </c>
      <c r="I497" s="59">
        <v>10020</v>
      </c>
      <c r="J497" s="270" t="s">
        <v>945</v>
      </c>
      <c r="K497" s="5" t="str">
        <f t="shared" si="19"/>
        <v>78 1 00 10020</v>
      </c>
      <c r="L497" s="252" t="str">
        <f>VLOOKUP(M497,'ЦСР 2017'!$A$5:$B$485,2,0)</f>
        <v>Расходы на выплаты по оплате труда работников органов местного самоуправления города Ставрополя</v>
      </c>
      <c r="M497" s="5" t="s">
        <v>1118</v>
      </c>
      <c r="N497" s="252" t="b">
        <f t="shared" si="18"/>
        <v>1</v>
      </c>
      <c r="O497" s="7"/>
    </row>
    <row r="498" spans="1:15">
      <c r="A498" s="28">
        <v>78</v>
      </c>
      <c r="B498" s="28" t="s">
        <v>15</v>
      </c>
      <c r="C498" s="30" t="s">
        <v>12</v>
      </c>
      <c r="D498" s="59">
        <v>20050</v>
      </c>
      <c r="E498" s="270" t="s">
        <v>666</v>
      </c>
      <c r="F498" s="28"/>
      <c r="G498" s="28"/>
      <c r="H498" s="30"/>
      <c r="I498" s="59"/>
      <c r="J498" s="29" t="s">
        <v>1837</v>
      </c>
      <c r="K498" s="5" t="str">
        <f t="shared" si="19"/>
        <v xml:space="preserve">   </v>
      </c>
      <c r="L498" s="252" t="e">
        <f>VLOOKUP(M498,'ЦСР 2017'!$A$5:$B$485,2,0)</f>
        <v>#N/A</v>
      </c>
      <c r="M498" s="5" t="s">
        <v>1883</v>
      </c>
      <c r="N498" s="252" t="e">
        <f t="shared" si="18"/>
        <v>#N/A</v>
      </c>
      <c r="O498" s="7"/>
    </row>
    <row r="499" spans="1:15" ht="45">
      <c r="A499" s="23">
        <v>80</v>
      </c>
      <c r="B499" s="23">
        <v>0</v>
      </c>
      <c r="C499" s="9" t="s">
        <v>12</v>
      </c>
      <c r="D499" s="9" t="s">
        <v>13</v>
      </c>
      <c r="E499" s="136" t="s">
        <v>1123</v>
      </c>
      <c r="F499" s="23">
        <v>80</v>
      </c>
      <c r="G499" s="23">
        <v>0</v>
      </c>
      <c r="H499" s="9" t="s">
        <v>12</v>
      </c>
      <c r="I499" s="9" t="s">
        <v>13</v>
      </c>
      <c r="J499" s="136" t="s">
        <v>1123</v>
      </c>
      <c r="K499" s="5" t="str">
        <f t="shared" si="19"/>
        <v>80 0 00 00000</v>
      </c>
      <c r="L499" s="252" t="str">
        <f>VLOOKUP(M499,'ЦСР 2017'!$A$5:$B$485,2,0)</f>
        <v>Обеспечение деятельности администрации Ленинского района города Ставрополя</v>
      </c>
      <c r="M499" s="5" t="s">
        <v>1124</v>
      </c>
      <c r="N499" s="252" t="b">
        <f t="shared" si="18"/>
        <v>1</v>
      </c>
      <c r="O499" s="7"/>
    </row>
    <row r="500" spans="1:15" ht="37.5">
      <c r="A500" s="24">
        <v>80</v>
      </c>
      <c r="B500" s="24" t="s">
        <v>15</v>
      </c>
      <c r="C500" s="25" t="s">
        <v>12</v>
      </c>
      <c r="D500" s="25" t="s">
        <v>13</v>
      </c>
      <c r="E500" s="223" t="s">
        <v>1126</v>
      </c>
      <c r="F500" s="24">
        <v>80</v>
      </c>
      <c r="G500" s="24" t="s">
        <v>15</v>
      </c>
      <c r="H500" s="25" t="s">
        <v>12</v>
      </c>
      <c r="I500" s="25" t="s">
        <v>13</v>
      </c>
      <c r="J500" s="223" t="s">
        <v>1126</v>
      </c>
      <c r="K500" s="5" t="str">
        <f t="shared" si="19"/>
        <v>80 1 00 00000</v>
      </c>
      <c r="L500" s="252" t="str">
        <f>VLOOKUP(M500,'ЦСР 2017'!$A$5:$B$485,2,0)</f>
        <v>Непрограммные расходы в рамках обеспечения деятельности администрации Ленинского района города Ставрополя</v>
      </c>
      <c r="M500" s="5" t="s">
        <v>1127</v>
      </c>
      <c r="N500" s="252" t="b">
        <f t="shared" si="18"/>
        <v>1</v>
      </c>
      <c r="O500" s="7"/>
    </row>
    <row r="501" spans="1:15" ht="37.5">
      <c r="A501" s="28">
        <v>80</v>
      </c>
      <c r="B501" s="28" t="s">
        <v>15</v>
      </c>
      <c r="C501" s="30" t="s">
        <v>12</v>
      </c>
      <c r="D501" s="59">
        <v>10010</v>
      </c>
      <c r="E501" s="270" t="s">
        <v>942</v>
      </c>
      <c r="F501" s="28">
        <v>80</v>
      </c>
      <c r="G501" s="28" t="s">
        <v>15</v>
      </c>
      <c r="H501" s="30" t="s">
        <v>12</v>
      </c>
      <c r="I501" s="59">
        <v>10010</v>
      </c>
      <c r="J501" s="270" t="s">
        <v>942</v>
      </c>
      <c r="K501" s="5" t="str">
        <f t="shared" si="19"/>
        <v>80 1 00 10010</v>
      </c>
      <c r="L501" s="252" t="str">
        <f>VLOOKUP(M501,'ЦСР 2017'!$A$5:$B$485,2,0)</f>
        <v>Расходы на обеспечение функций органов местного самоуправления города Ставрополя</v>
      </c>
      <c r="M501" s="5" t="s">
        <v>1129</v>
      </c>
      <c r="N501" s="252" t="b">
        <f t="shared" si="18"/>
        <v>1</v>
      </c>
      <c r="O501" s="7"/>
    </row>
    <row r="502" spans="1:15" ht="37.5">
      <c r="A502" s="28">
        <v>80</v>
      </c>
      <c r="B502" s="28" t="s">
        <v>15</v>
      </c>
      <c r="C502" s="30" t="s">
        <v>12</v>
      </c>
      <c r="D502" s="59">
        <v>10020</v>
      </c>
      <c r="E502" s="270" t="s">
        <v>945</v>
      </c>
      <c r="F502" s="28">
        <v>80</v>
      </c>
      <c r="G502" s="28" t="s">
        <v>15</v>
      </c>
      <c r="H502" s="30" t="s">
        <v>12</v>
      </c>
      <c r="I502" s="59">
        <v>10020</v>
      </c>
      <c r="J502" s="270" t="s">
        <v>945</v>
      </c>
      <c r="K502" s="5" t="str">
        <f t="shared" si="19"/>
        <v>80 1 00 10020</v>
      </c>
      <c r="L502" s="252" t="str">
        <f>VLOOKUP(M502,'ЦСР 2017'!$A$5:$B$485,2,0)</f>
        <v>Расходы на выплаты по оплате труда работников органов местного самоуправления города Ставрополя</v>
      </c>
      <c r="M502" s="5" t="s">
        <v>1131</v>
      </c>
      <c r="N502" s="252" t="b">
        <f t="shared" si="18"/>
        <v>1</v>
      </c>
      <c r="O502" s="7"/>
    </row>
    <row r="503" spans="1:15">
      <c r="A503" s="28">
        <v>80</v>
      </c>
      <c r="B503" s="28" t="s">
        <v>15</v>
      </c>
      <c r="C503" s="30" t="s">
        <v>12</v>
      </c>
      <c r="D503" s="59">
        <v>20050</v>
      </c>
      <c r="E503" s="270" t="s">
        <v>666</v>
      </c>
      <c r="F503" s="84"/>
      <c r="G503" s="84"/>
      <c r="H503" s="301"/>
      <c r="I503" s="305"/>
      <c r="J503" s="29" t="s">
        <v>1837</v>
      </c>
      <c r="K503" s="5" t="str">
        <f t="shared" si="19"/>
        <v xml:space="preserve">   </v>
      </c>
      <c r="L503" s="252" t="e">
        <f>VLOOKUP(M503,'ЦСР 2017'!$A$5:$B$485,2,0)</f>
        <v>#N/A</v>
      </c>
      <c r="M503" s="5" t="s">
        <v>1883</v>
      </c>
      <c r="N503" s="252" t="e">
        <f t="shared" si="18"/>
        <v>#N/A</v>
      </c>
      <c r="O503" s="7"/>
    </row>
    <row r="504" spans="1:15" ht="56.25">
      <c r="A504" s="28">
        <v>80</v>
      </c>
      <c r="B504" s="28" t="s">
        <v>15</v>
      </c>
      <c r="C504" s="30" t="s">
        <v>12</v>
      </c>
      <c r="D504" s="59">
        <v>76200</v>
      </c>
      <c r="E504" s="270" t="s">
        <v>1482</v>
      </c>
      <c r="F504" s="28">
        <v>80</v>
      </c>
      <c r="G504" s="28" t="s">
        <v>15</v>
      </c>
      <c r="H504" s="30" t="s">
        <v>12</v>
      </c>
      <c r="I504" s="59">
        <v>76200</v>
      </c>
      <c r="J504" s="270" t="s">
        <v>1482</v>
      </c>
      <c r="K504" s="5" t="str">
        <f t="shared" si="19"/>
        <v>80 1 00 76200</v>
      </c>
      <c r="L504" s="252" t="str">
        <f>VLOOKUP(M504,'ЦСР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04" s="5" t="s">
        <v>1133</v>
      </c>
      <c r="N504" s="252" t="b">
        <f t="shared" si="18"/>
        <v>1</v>
      </c>
      <c r="O504" s="7"/>
    </row>
    <row r="505" spans="1:15" s="49" customFormat="1" ht="56.25">
      <c r="A505" s="28">
        <v>80</v>
      </c>
      <c r="B505" s="28" t="s">
        <v>15</v>
      </c>
      <c r="C505" s="30" t="s">
        <v>12</v>
      </c>
      <c r="D505" s="59">
        <v>76360</v>
      </c>
      <c r="E505" s="270" t="s">
        <v>1493</v>
      </c>
      <c r="F505" s="28">
        <v>80</v>
      </c>
      <c r="G505" s="28" t="s">
        <v>15</v>
      </c>
      <c r="H505" s="30" t="s">
        <v>12</v>
      </c>
      <c r="I505" s="59">
        <v>76360</v>
      </c>
      <c r="J505" s="270" t="s">
        <v>1804</v>
      </c>
      <c r="K505" s="5" t="str">
        <f t="shared" si="19"/>
        <v>80 1 00 76360</v>
      </c>
      <c r="L505" s="252" t="str">
        <f>VLOOKUP(M505,'ЦСР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05" s="5" t="s">
        <v>1135</v>
      </c>
      <c r="N505" s="252" t="b">
        <f t="shared" si="18"/>
        <v>1</v>
      </c>
      <c r="O505" s="7"/>
    </row>
    <row r="506" spans="1:15" s="49" customFormat="1" ht="45">
      <c r="A506" s="23">
        <v>81</v>
      </c>
      <c r="B506" s="23">
        <v>0</v>
      </c>
      <c r="C506" s="9" t="s">
        <v>12</v>
      </c>
      <c r="D506" s="9" t="s">
        <v>13</v>
      </c>
      <c r="E506" s="136" t="s">
        <v>1142</v>
      </c>
      <c r="F506" s="23">
        <v>81</v>
      </c>
      <c r="G506" s="23">
        <v>0</v>
      </c>
      <c r="H506" s="9" t="s">
        <v>12</v>
      </c>
      <c r="I506" s="9" t="s">
        <v>13</v>
      </c>
      <c r="J506" s="136" t="s">
        <v>1142</v>
      </c>
      <c r="K506" s="5" t="str">
        <f t="shared" si="19"/>
        <v>81 0 00 00000</v>
      </c>
      <c r="L506" s="252" t="str">
        <f>VLOOKUP(M506,'ЦСР 2017'!$A$5:$B$485,2,0)</f>
        <v>Обеспечение деятельности администрации Октябрьского района города Ставрополя</v>
      </c>
      <c r="M506" s="5" t="s">
        <v>1143</v>
      </c>
      <c r="N506" s="252" t="b">
        <f t="shared" si="18"/>
        <v>1</v>
      </c>
      <c r="O506" s="7"/>
    </row>
    <row r="507" spans="1:15" s="49" customFormat="1" ht="37.5">
      <c r="A507" s="24">
        <v>81</v>
      </c>
      <c r="B507" s="24" t="s">
        <v>15</v>
      </c>
      <c r="C507" s="25" t="s">
        <v>12</v>
      </c>
      <c r="D507" s="25" t="s">
        <v>13</v>
      </c>
      <c r="E507" s="223" t="s">
        <v>1145</v>
      </c>
      <c r="F507" s="24">
        <v>81</v>
      </c>
      <c r="G507" s="24" t="s">
        <v>15</v>
      </c>
      <c r="H507" s="25" t="s">
        <v>12</v>
      </c>
      <c r="I507" s="25" t="s">
        <v>13</v>
      </c>
      <c r="J507" s="223" t="s">
        <v>1145</v>
      </c>
      <c r="K507" s="5" t="str">
        <f t="shared" si="19"/>
        <v>81 1 00 00000</v>
      </c>
      <c r="L507" s="252" t="str">
        <f>VLOOKUP(M507,'ЦСР 2017'!$A$5:$B$485,2,0)</f>
        <v>Непрограммные расходы в рамках обеспечения деятельности администрации Октябрьского района города Ставрополя</v>
      </c>
      <c r="M507" s="5" t="s">
        <v>1146</v>
      </c>
      <c r="N507" s="252" t="b">
        <f t="shared" si="18"/>
        <v>1</v>
      </c>
      <c r="O507" s="7"/>
    </row>
    <row r="508" spans="1:15" s="49" customFormat="1" ht="37.5">
      <c r="A508" s="28">
        <v>81</v>
      </c>
      <c r="B508" s="28" t="s">
        <v>15</v>
      </c>
      <c r="C508" s="30" t="s">
        <v>12</v>
      </c>
      <c r="D508" s="59">
        <v>10010</v>
      </c>
      <c r="E508" s="270" t="s">
        <v>942</v>
      </c>
      <c r="F508" s="28">
        <v>81</v>
      </c>
      <c r="G508" s="28" t="s">
        <v>15</v>
      </c>
      <c r="H508" s="30" t="s">
        <v>12</v>
      </c>
      <c r="I508" s="59">
        <v>10010</v>
      </c>
      <c r="J508" s="270" t="s">
        <v>942</v>
      </c>
      <c r="K508" s="5" t="str">
        <f t="shared" si="19"/>
        <v>81 1 00 10010</v>
      </c>
      <c r="L508" s="252" t="str">
        <f>VLOOKUP(M508,'ЦСР 2017'!$A$5:$B$485,2,0)</f>
        <v>Расходы на обеспечение функций органов местного самоуправления города Ставрополя</v>
      </c>
      <c r="M508" s="5" t="s">
        <v>1148</v>
      </c>
      <c r="N508" s="252" t="b">
        <f t="shared" si="18"/>
        <v>1</v>
      </c>
      <c r="O508" s="7"/>
    </row>
    <row r="509" spans="1:15" s="49" customFormat="1" ht="37.5">
      <c r="A509" s="28">
        <v>81</v>
      </c>
      <c r="B509" s="28" t="s">
        <v>15</v>
      </c>
      <c r="C509" s="30" t="s">
        <v>12</v>
      </c>
      <c r="D509" s="59">
        <v>10020</v>
      </c>
      <c r="E509" s="270" t="s">
        <v>945</v>
      </c>
      <c r="F509" s="28">
        <v>81</v>
      </c>
      <c r="G509" s="28" t="s">
        <v>15</v>
      </c>
      <c r="H509" s="30" t="s">
        <v>12</v>
      </c>
      <c r="I509" s="59">
        <v>10020</v>
      </c>
      <c r="J509" s="270" t="s">
        <v>945</v>
      </c>
      <c r="K509" s="5" t="str">
        <f t="shared" si="19"/>
        <v>81 1 00 10020</v>
      </c>
      <c r="L509" s="252" t="str">
        <f>VLOOKUP(M509,'ЦСР 2017'!$A$5:$B$485,2,0)</f>
        <v>Расходы на выплаты по оплате труда работников органов местного самоуправления города Ставрополя</v>
      </c>
      <c r="M509" s="5" t="s">
        <v>1150</v>
      </c>
      <c r="N509" s="252" t="b">
        <f t="shared" si="18"/>
        <v>1</v>
      </c>
      <c r="O509" s="7"/>
    </row>
    <row r="510" spans="1:15" s="49" customFormat="1">
      <c r="A510" s="28">
        <v>81</v>
      </c>
      <c r="B510" s="28" t="s">
        <v>15</v>
      </c>
      <c r="C510" s="30" t="s">
        <v>12</v>
      </c>
      <c r="D510" s="59">
        <v>20050</v>
      </c>
      <c r="E510" s="270" t="s">
        <v>666</v>
      </c>
      <c r="F510" s="84"/>
      <c r="G510" s="84"/>
      <c r="H510" s="301"/>
      <c r="I510" s="305"/>
      <c r="J510" s="29" t="s">
        <v>1837</v>
      </c>
      <c r="K510" s="5" t="str">
        <f t="shared" si="19"/>
        <v xml:space="preserve">   </v>
      </c>
      <c r="L510" s="252" t="e">
        <f>VLOOKUP(M510,'ЦСР 2017'!$A$5:$B$485,2,0)</f>
        <v>#N/A</v>
      </c>
      <c r="M510" s="5" t="s">
        <v>1883</v>
      </c>
      <c r="N510" s="252" t="e">
        <f t="shared" si="18"/>
        <v>#N/A</v>
      </c>
      <c r="O510" s="7"/>
    </row>
    <row r="511" spans="1:15" s="49" customFormat="1" ht="56.25">
      <c r="A511" s="28">
        <v>81</v>
      </c>
      <c r="B511" s="28" t="s">
        <v>15</v>
      </c>
      <c r="C511" s="30" t="s">
        <v>12</v>
      </c>
      <c r="D511" s="59">
        <v>76200</v>
      </c>
      <c r="E511" s="270" t="s">
        <v>1482</v>
      </c>
      <c r="F511" s="28">
        <v>81</v>
      </c>
      <c r="G511" s="28" t="s">
        <v>15</v>
      </c>
      <c r="H511" s="30" t="s">
        <v>12</v>
      </c>
      <c r="I511" s="59">
        <v>76200</v>
      </c>
      <c r="J511" s="270" t="s">
        <v>1482</v>
      </c>
      <c r="K511" s="5" t="str">
        <f t="shared" si="19"/>
        <v>81 1 00 76200</v>
      </c>
      <c r="L511" s="252" t="str">
        <f>VLOOKUP(M511,'ЦСР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11" s="5" t="s">
        <v>1152</v>
      </c>
      <c r="N511" s="252" t="b">
        <f t="shared" si="18"/>
        <v>1</v>
      </c>
      <c r="O511" s="7"/>
    </row>
    <row r="512" spans="1:15" s="49" customFormat="1" ht="56.25">
      <c r="A512" s="28">
        <v>81</v>
      </c>
      <c r="B512" s="28" t="s">
        <v>15</v>
      </c>
      <c r="C512" s="30" t="s">
        <v>12</v>
      </c>
      <c r="D512" s="59">
        <v>76360</v>
      </c>
      <c r="E512" s="270" t="s">
        <v>1493</v>
      </c>
      <c r="F512" s="28">
        <v>81</v>
      </c>
      <c r="G512" s="28" t="s">
        <v>15</v>
      </c>
      <c r="H512" s="30" t="s">
        <v>12</v>
      </c>
      <c r="I512" s="59">
        <v>76360</v>
      </c>
      <c r="J512" s="270" t="s">
        <v>1804</v>
      </c>
      <c r="K512" s="5" t="str">
        <f t="shared" si="19"/>
        <v>81 1 00 76360</v>
      </c>
      <c r="L512" s="252" t="str">
        <f>VLOOKUP(M512,'ЦСР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12" s="5" t="s">
        <v>1154</v>
      </c>
      <c r="N512" s="252" t="b">
        <f t="shared" si="18"/>
        <v>1</v>
      </c>
      <c r="O512" s="7"/>
    </row>
    <row r="513" spans="1:15" s="49" customFormat="1" ht="37.5">
      <c r="A513" s="28">
        <v>81</v>
      </c>
      <c r="B513" s="28" t="s">
        <v>15</v>
      </c>
      <c r="C513" s="30" t="s">
        <v>12</v>
      </c>
      <c r="D513" s="59">
        <v>77250</v>
      </c>
      <c r="E513" s="190" t="s">
        <v>1232</v>
      </c>
      <c r="F513" s="84"/>
      <c r="G513" s="84"/>
      <c r="H513" s="301"/>
      <c r="I513" s="305"/>
      <c r="J513" s="29" t="s">
        <v>1837</v>
      </c>
      <c r="K513" s="5" t="str">
        <f t="shared" si="19"/>
        <v xml:space="preserve">   </v>
      </c>
      <c r="L513" s="252" t="e">
        <f>VLOOKUP(M513,'ЦСР 2017'!$A$5:$B$485,2,0)</f>
        <v>#N/A</v>
      </c>
      <c r="M513" s="5" t="s">
        <v>1883</v>
      </c>
      <c r="N513" s="252" t="e">
        <f t="shared" si="18"/>
        <v>#N/A</v>
      </c>
      <c r="O513" s="7"/>
    </row>
    <row r="514" spans="1:15" s="49" customFormat="1" ht="45">
      <c r="A514" s="23">
        <v>82</v>
      </c>
      <c r="B514" s="23">
        <v>0</v>
      </c>
      <c r="C514" s="9" t="s">
        <v>12</v>
      </c>
      <c r="D514" s="9" t="s">
        <v>13</v>
      </c>
      <c r="E514" s="136" t="s">
        <v>1156</v>
      </c>
      <c r="F514" s="23">
        <v>82</v>
      </c>
      <c r="G514" s="23">
        <v>0</v>
      </c>
      <c r="H514" s="9" t="s">
        <v>12</v>
      </c>
      <c r="I514" s="9" t="s">
        <v>13</v>
      </c>
      <c r="J514" s="136" t="s">
        <v>1156</v>
      </c>
      <c r="K514" s="5" t="str">
        <f t="shared" si="19"/>
        <v>82 0 00 00000</v>
      </c>
      <c r="L514" s="252" t="str">
        <f>VLOOKUP(M514,'ЦСР 2017'!$A$5:$B$485,2,0)</f>
        <v>Обеспечение деятельности администрации Промышленного района города Ставрополя</v>
      </c>
      <c r="M514" s="5" t="s">
        <v>1157</v>
      </c>
      <c r="N514" s="252" t="b">
        <f t="shared" si="18"/>
        <v>1</v>
      </c>
      <c r="O514" s="7"/>
    </row>
    <row r="515" spans="1:15" s="49" customFormat="1" ht="37.5">
      <c r="A515" s="24">
        <v>82</v>
      </c>
      <c r="B515" s="24" t="s">
        <v>15</v>
      </c>
      <c r="C515" s="25" t="s">
        <v>12</v>
      </c>
      <c r="D515" s="25" t="s">
        <v>13</v>
      </c>
      <c r="E515" s="223" t="s">
        <v>1159</v>
      </c>
      <c r="F515" s="24">
        <v>82</v>
      </c>
      <c r="G515" s="24" t="s">
        <v>15</v>
      </c>
      <c r="H515" s="25" t="s">
        <v>12</v>
      </c>
      <c r="I515" s="25" t="s">
        <v>13</v>
      </c>
      <c r="J515" s="223" t="s">
        <v>1159</v>
      </c>
      <c r="K515" s="5" t="str">
        <f t="shared" si="19"/>
        <v>82 1 00 00000</v>
      </c>
      <c r="L515" s="252" t="str">
        <f>VLOOKUP(M515,'ЦСР 2017'!$A$5:$B$485,2,0)</f>
        <v>Непрограммные расходы в рамках обеспечения деятельности администрации Промышленного района города Ставрополя</v>
      </c>
      <c r="M515" s="5" t="s">
        <v>1160</v>
      </c>
      <c r="N515" s="252" t="b">
        <f t="shared" si="18"/>
        <v>1</v>
      </c>
      <c r="O515" s="7"/>
    </row>
    <row r="516" spans="1:15" ht="37.5">
      <c r="A516" s="28">
        <v>82</v>
      </c>
      <c r="B516" s="28" t="s">
        <v>15</v>
      </c>
      <c r="C516" s="30" t="s">
        <v>12</v>
      </c>
      <c r="D516" s="59">
        <v>10010</v>
      </c>
      <c r="E516" s="270" t="s">
        <v>942</v>
      </c>
      <c r="F516" s="28">
        <v>82</v>
      </c>
      <c r="G516" s="28" t="s">
        <v>15</v>
      </c>
      <c r="H516" s="30" t="s">
        <v>12</v>
      </c>
      <c r="I516" s="59">
        <v>10010</v>
      </c>
      <c r="J516" s="270" t="s">
        <v>942</v>
      </c>
      <c r="K516" s="5" t="str">
        <f t="shared" si="19"/>
        <v>82 1 00 10010</v>
      </c>
      <c r="L516" s="252" t="str">
        <f>VLOOKUP(M516,'ЦСР 2017'!$A$5:$B$485,2,0)</f>
        <v>Расходы на обеспечение функций органов местного самоуправления города Ставрополя</v>
      </c>
      <c r="M516" s="5" t="s">
        <v>1162</v>
      </c>
      <c r="N516" s="252" t="b">
        <f t="shared" si="18"/>
        <v>1</v>
      </c>
      <c r="O516" s="7"/>
    </row>
    <row r="517" spans="1:15" ht="37.5">
      <c r="A517" s="28">
        <v>82</v>
      </c>
      <c r="B517" s="28" t="s">
        <v>15</v>
      </c>
      <c r="C517" s="30" t="s">
        <v>12</v>
      </c>
      <c r="D517" s="59">
        <v>10020</v>
      </c>
      <c r="E517" s="270" t="s">
        <v>945</v>
      </c>
      <c r="F517" s="28">
        <v>82</v>
      </c>
      <c r="G517" s="28" t="s">
        <v>15</v>
      </c>
      <c r="H517" s="30" t="s">
        <v>12</v>
      </c>
      <c r="I517" s="59">
        <v>10020</v>
      </c>
      <c r="J517" s="270" t="s">
        <v>945</v>
      </c>
      <c r="K517" s="5" t="str">
        <f t="shared" si="19"/>
        <v>82 1 00 10020</v>
      </c>
      <c r="L517" s="252" t="str">
        <f>VLOOKUP(M517,'ЦСР 2017'!$A$5:$B$485,2,0)</f>
        <v>Расходы на выплаты по оплате труда работников органов местного самоуправления города Ставрополя</v>
      </c>
      <c r="M517" s="5" t="s">
        <v>1164</v>
      </c>
      <c r="N517" s="252" t="b">
        <f t="shared" si="18"/>
        <v>1</v>
      </c>
      <c r="O517" s="7"/>
    </row>
    <row r="518" spans="1:15">
      <c r="A518" s="28">
        <v>82</v>
      </c>
      <c r="B518" s="28" t="s">
        <v>15</v>
      </c>
      <c r="C518" s="30" t="s">
        <v>12</v>
      </c>
      <c r="D518" s="59">
        <v>20050</v>
      </c>
      <c r="E518" s="270" t="s">
        <v>666</v>
      </c>
      <c r="F518" s="28">
        <v>82</v>
      </c>
      <c r="G518" s="28" t="s">
        <v>15</v>
      </c>
      <c r="H518" s="30" t="s">
        <v>12</v>
      </c>
      <c r="I518" s="59">
        <v>20050</v>
      </c>
      <c r="J518" s="270" t="s">
        <v>666</v>
      </c>
      <c r="K518" s="5" t="str">
        <f t="shared" si="19"/>
        <v>82 1 00 20050</v>
      </c>
      <c r="L518" s="252" t="str">
        <f>VLOOKUP(M518,'ЦСР 2017'!$A$5:$B$485,2,0)</f>
        <v>Расходы на выплаты на основании исполнительных листов судебных органов</v>
      </c>
      <c r="M518" s="5" t="s">
        <v>1497</v>
      </c>
      <c r="N518" s="252" t="b">
        <f t="shared" si="18"/>
        <v>1</v>
      </c>
      <c r="O518" s="7"/>
    </row>
    <row r="519" spans="1:15" ht="56.25">
      <c r="A519" s="28">
        <v>82</v>
      </c>
      <c r="B519" s="28" t="s">
        <v>15</v>
      </c>
      <c r="C519" s="30" t="s">
        <v>12</v>
      </c>
      <c r="D519" s="59">
        <v>76200</v>
      </c>
      <c r="E519" s="270" t="s">
        <v>1482</v>
      </c>
      <c r="F519" s="28">
        <v>82</v>
      </c>
      <c r="G519" s="28" t="s">
        <v>15</v>
      </c>
      <c r="H519" s="30" t="s">
        <v>12</v>
      </c>
      <c r="I519" s="59">
        <v>76200</v>
      </c>
      <c r="J519" s="270" t="s">
        <v>1482</v>
      </c>
      <c r="K519" s="5" t="str">
        <f t="shared" si="19"/>
        <v>82 1 00 76200</v>
      </c>
      <c r="L519" s="252" t="str">
        <f>VLOOKUP(M519,'ЦСР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19" s="5" t="s">
        <v>1166</v>
      </c>
      <c r="N519" s="252" t="b">
        <f t="shared" ref="N519:N585" si="20">J519=L519</f>
        <v>1</v>
      </c>
      <c r="O519" s="7"/>
    </row>
    <row r="520" spans="1:15" s="4" customFormat="1" ht="56.25">
      <c r="A520" s="28">
        <v>82</v>
      </c>
      <c r="B520" s="28" t="s">
        <v>15</v>
      </c>
      <c r="C520" s="30" t="s">
        <v>12</v>
      </c>
      <c r="D520" s="59">
        <v>76360</v>
      </c>
      <c r="E520" s="270" t="s">
        <v>1493</v>
      </c>
      <c r="F520" s="28">
        <v>82</v>
      </c>
      <c r="G520" s="28" t="s">
        <v>15</v>
      </c>
      <c r="H520" s="30" t="s">
        <v>12</v>
      </c>
      <c r="I520" s="59">
        <v>76360</v>
      </c>
      <c r="J520" s="270" t="s">
        <v>1804</v>
      </c>
      <c r="K520" s="5" t="str">
        <f t="shared" ref="K520:K586" si="21">CONCATENATE(F520," ",G520," ",H520," ",I520)</f>
        <v>82 1 00 76360</v>
      </c>
      <c r="L520" s="252" t="str">
        <f>VLOOKUP(M520,'ЦСР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20" s="5" t="s">
        <v>1168</v>
      </c>
      <c r="N520" s="252" t="b">
        <f t="shared" si="20"/>
        <v>1</v>
      </c>
      <c r="O520" s="7"/>
    </row>
    <row r="521" spans="1:15" s="4" customFormat="1" ht="45">
      <c r="A521" s="23">
        <v>83</v>
      </c>
      <c r="B521" s="23">
        <v>0</v>
      </c>
      <c r="C521" s="9" t="s">
        <v>12</v>
      </c>
      <c r="D521" s="9" t="s">
        <v>13</v>
      </c>
      <c r="E521" s="136" t="s">
        <v>1175</v>
      </c>
      <c r="F521" s="23">
        <v>83</v>
      </c>
      <c r="G521" s="23">
        <v>0</v>
      </c>
      <c r="H521" s="9" t="s">
        <v>12</v>
      </c>
      <c r="I521" s="9" t="s">
        <v>13</v>
      </c>
      <c r="J521" s="136" t="s">
        <v>1175</v>
      </c>
      <c r="K521" s="5" t="str">
        <f t="shared" si="21"/>
        <v>83 0 00 00000</v>
      </c>
      <c r="L521" s="252" t="str">
        <f>VLOOKUP(M521,'ЦСР 2017'!$A$5:$B$485,2,0)</f>
        <v>Обеспечение деятельности комитета городского хозяйства администрации города Ставрополя</v>
      </c>
      <c r="M521" s="5" t="s">
        <v>1176</v>
      </c>
      <c r="N521" s="252" t="b">
        <f t="shared" si="20"/>
        <v>1</v>
      </c>
      <c r="O521" s="7"/>
    </row>
    <row r="522" spans="1:15" s="4" customFormat="1" ht="37.5">
      <c r="A522" s="24">
        <v>83</v>
      </c>
      <c r="B522" s="24" t="s">
        <v>15</v>
      </c>
      <c r="C522" s="25" t="s">
        <v>12</v>
      </c>
      <c r="D522" s="25" t="s">
        <v>13</v>
      </c>
      <c r="E522" s="223" t="s">
        <v>1178</v>
      </c>
      <c r="F522" s="24">
        <v>83</v>
      </c>
      <c r="G522" s="24" t="s">
        <v>15</v>
      </c>
      <c r="H522" s="25" t="s">
        <v>12</v>
      </c>
      <c r="I522" s="25" t="s">
        <v>13</v>
      </c>
      <c r="J522" s="223" t="s">
        <v>1178</v>
      </c>
      <c r="K522" s="5" t="str">
        <f t="shared" si="21"/>
        <v>83 1 00 00000</v>
      </c>
      <c r="L522" s="252" t="str">
        <f>VLOOKUP(M522,'ЦСР 2017'!$A$5:$B$485,2,0)</f>
        <v>Непрограммные расходы в рамках обеспечения деятельности комитета городского хозяйства администрации города Ставрополя</v>
      </c>
      <c r="M522" s="5" t="s">
        <v>1179</v>
      </c>
      <c r="N522" s="252" t="b">
        <f t="shared" si="20"/>
        <v>1</v>
      </c>
      <c r="O522" s="7"/>
    </row>
    <row r="523" spans="1:15" s="4" customFormat="1" ht="37.15" customHeight="1">
      <c r="A523" s="28">
        <v>83</v>
      </c>
      <c r="B523" s="28" t="s">
        <v>15</v>
      </c>
      <c r="C523" s="30" t="s">
        <v>12</v>
      </c>
      <c r="D523" s="59">
        <v>10010</v>
      </c>
      <c r="E523" s="270" t="s">
        <v>942</v>
      </c>
      <c r="F523" s="28">
        <v>83</v>
      </c>
      <c r="G523" s="28" t="s">
        <v>15</v>
      </c>
      <c r="H523" s="30" t="s">
        <v>12</v>
      </c>
      <c r="I523" s="59">
        <v>10010</v>
      </c>
      <c r="J523" s="270" t="s">
        <v>942</v>
      </c>
      <c r="K523" s="5" t="str">
        <f t="shared" si="21"/>
        <v>83 1 00 10010</v>
      </c>
      <c r="L523" s="252" t="str">
        <f>VLOOKUP(M523,'ЦСР 2017'!$A$5:$B$485,2,0)</f>
        <v>Расходы на обеспечение функций органов местного самоуправления города Ставрополя</v>
      </c>
      <c r="M523" s="5" t="s">
        <v>1181</v>
      </c>
      <c r="N523" s="252" t="b">
        <f t="shared" si="20"/>
        <v>1</v>
      </c>
      <c r="O523" s="7"/>
    </row>
    <row r="524" spans="1:15" s="4" customFormat="1" ht="37.5">
      <c r="A524" s="28">
        <v>83</v>
      </c>
      <c r="B524" s="28" t="s">
        <v>15</v>
      </c>
      <c r="C524" s="30" t="s">
        <v>12</v>
      </c>
      <c r="D524" s="59">
        <v>10020</v>
      </c>
      <c r="E524" s="270" t="s">
        <v>945</v>
      </c>
      <c r="F524" s="28">
        <v>83</v>
      </c>
      <c r="G524" s="28" t="s">
        <v>15</v>
      </c>
      <c r="H524" s="30" t="s">
        <v>12</v>
      </c>
      <c r="I524" s="59">
        <v>10020</v>
      </c>
      <c r="J524" s="270" t="s">
        <v>945</v>
      </c>
      <c r="K524" s="5" t="str">
        <f t="shared" si="21"/>
        <v>83 1 00 10020</v>
      </c>
      <c r="L524" s="252" t="str">
        <f>VLOOKUP(M524,'ЦСР 2017'!$A$5:$B$485,2,0)</f>
        <v>Расходы на выплаты по оплате труда работников органов местного самоуправления города Ставрополя</v>
      </c>
      <c r="M524" s="5" t="s">
        <v>1183</v>
      </c>
      <c r="N524" s="252" t="b">
        <f t="shared" si="20"/>
        <v>1</v>
      </c>
      <c r="O524" s="7"/>
    </row>
    <row r="525" spans="1:15" s="4" customFormat="1">
      <c r="A525" s="28" t="s">
        <v>1184</v>
      </c>
      <c r="B525" s="28" t="s">
        <v>15</v>
      </c>
      <c r="C525" s="30" t="s">
        <v>12</v>
      </c>
      <c r="D525" s="59">
        <v>20050</v>
      </c>
      <c r="E525" s="270" t="s">
        <v>666</v>
      </c>
      <c r="F525" s="28" t="s">
        <v>1184</v>
      </c>
      <c r="G525" s="28" t="s">
        <v>15</v>
      </c>
      <c r="H525" s="30" t="s">
        <v>12</v>
      </c>
      <c r="I525" s="59">
        <v>20050</v>
      </c>
      <c r="J525" s="270" t="s">
        <v>666</v>
      </c>
      <c r="K525" s="5" t="str">
        <f t="shared" si="21"/>
        <v>83 1 00 20050</v>
      </c>
      <c r="L525" s="252" t="str">
        <f>VLOOKUP(M525,'ЦСР 2017'!$A$5:$B$485,2,0)</f>
        <v>Расходы на выплаты на основании исполнительных листов судебных органов</v>
      </c>
      <c r="M525" s="5" t="s">
        <v>1187</v>
      </c>
      <c r="N525" s="252" t="b">
        <f t="shared" si="20"/>
        <v>1</v>
      </c>
      <c r="O525" s="7"/>
    </row>
    <row r="526" spans="1:15" s="4" customFormat="1">
      <c r="A526" s="28" t="s">
        <v>1184</v>
      </c>
      <c r="B526" s="28" t="s">
        <v>15</v>
      </c>
      <c r="C526" s="30" t="s">
        <v>12</v>
      </c>
      <c r="D526" s="59">
        <v>21040</v>
      </c>
      <c r="E526" s="270" t="s">
        <v>1500</v>
      </c>
      <c r="F526" s="28" t="s">
        <v>1184</v>
      </c>
      <c r="G526" s="28" t="s">
        <v>15</v>
      </c>
      <c r="H526" s="30" t="s">
        <v>12</v>
      </c>
      <c r="I526" s="59">
        <v>21040</v>
      </c>
      <c r="J526" s="270" t="s">
        <v>1500</v>
      </c>
      <c r="K526" s="5" t="str">
        <f t="shared" si="21"/>
        <v>83 1 00 21040</v>
      </c>
      <c r="L526" s="252" t="str">
        <f>VLOOKUP(M526,'ЦСР 2017'!$A$5:$B$485,2,0)</f>
        <v>Расходы на уплату административного штрафа</v>
      </c>
      <c r="M526" s="5" t="s">
        <v>1501</v>
      </c>
      <c r="N526" s="252" t="b">
        <f t="shared" si="20"/>
        <v>1</v>
      </c>
      <c r="O526" s="7"/>
    </row>
    <row r="527" spans="1:15" s="4" customFormat="1">
      <c r="A527" s="24">
        <v>83</v>
      </c>
      <c r="B527" s="24" t="s">
        <v>94</v>
      </c>
      <c r="C527" s="25" t="s">
        <v>12</v>
      </c>
      <c r="D527" s="25" t="s">
        <v>13</v>
      </c>
      <c r="E527" s="223" t="s">
        <v>1023</v>
      </c>
      <c r="F527" s="24">
        <v>83</v>
      </c>
      <c r="G527" s="24" t="s">
        <v>94</v>
      </c>
      <c r="H527" s="25" t="s">
        <v>12</v>
      </c>
      <c r="I527" s="25" t="s">
        <v>13</v>
      </c>
      <c r="J527" s="223" t="s">
        <v>1023</v>
      </c>
      <c r="K527" s="5" t="str">
        <f t="shared" si="21"/>
        <v>83 2 00 00000</v>
      </c>
      <c r="L527" s="252" t="str">
        <f>VLOOKUP(M527,'ЦСР 2017'!$A$5:$B$485,2,0)</f>
        <v>Расходы, предусмотренные на иные цели</v>
      </c>
      <c r="M527" s="5" t="s">
        <v>1189</v>
      </c>
      <c r="N527" s="252" t="b">
        <f t="shared" si="20"/>
        <v>1</v>
      </c>
      <c r="O527" s="7"/>
    </row>
    <row r="528" spans="1:15" s="4" customFormat="1">
      <c r="A528" s="28" t="s">
        <v>1184</v>
      </c>
      <c r="B528" s="28" t="s">
        <v>94</v>
      </c>
      <c r="C528" s="30" t="s">
        <v>12</v>
      </c>
      <c r="D528" s="59" t="s">
        <v>379</v>
      </c>
      <c r="E528" s="270" t="s">
        <v>378</v>
      </c>
      <c r="F528" s="28" t="s">
        <v>1184</v>
      </c>
      <c r="G528" s="28" t="s">
        <v>94</v>
      </c>
      <c r="H528" s="30" t="s">
        <v>12</v>
      </c>
      <c r="I528" s="59" t="s">
        <v>379</v>
      </c>
      <c r="J528" s="270" t="s">
        <v>378</v>
      </c>
      <c r="K528" s="5" t="str">
        <f t="shared" si="21"/>
        <v>83 2 00 20200</v>
      </c>
      <c r="L528" s="252" t="str">
        <f>VLOOKUP(M528,'ЦСР 2017'!$A$5:$B$485,2,0)</f>
        <v>Расходы на мероприятия в области жилищного хозяйства</v>
      </c>
      <c r="M528" s="5" t="s">
        <v>1506</v>
      </c>
      <c r="N528" s="252" t="b">
        <f t="shared" si="20"/>
        <v>1</v>
      </c>
      <c r="O528" s="7"/>
    </row>
    <row r="529" spans="1:15" s="4" customFormat="1" ht="75">
      <c r="A529" s="14" t="s">
        <v>1184</v>
      </c>
      <c r="B529" s="14" t="s">
        <v>94</v>
      </c>
      <c r="C529" s="275" t="s">
        <v>12</v>
      </c>
      <c r="D529" s="17" t="s">
        <v>1597</v>
      </c>
      <c r="E529" s="262" t="s">
        <v>1502</v>
      </c>
      <c r="F529" s="69"/>
      <c r="G529" s="69"/>
      <c r="H529" s="73"/>
      <c r="I529" s="74"/>
      <c r="J529" s="18" t="s">
        <v>1837</v>
      </c>
      <c r="K529" s="5" t="str">
        <f t="shared" si="21"/>
        <v xml:space="preserve">   </v>
      </c>
      <c r="L529" s="252" t="e">
        <f>VLOOKUP(M529,'ЦСР 2017'!$A$5:$B$485,2,0)</f>
        <v>#N/A</v>
      </c>
      <c r="M529" s="5" t="s">
        <v>1883</v>
      </c>
      <c r="N529" s="252" t="e">
        <f t="shared" si="20"/>
        <v>#N/A</v>
      </c>
      <c r="O529" s="7"/>
    </row>
    <row r="530" spans="1:15" s="4" customFormat="1" ht="75">
      <c r="A530" s="14" t="s">
        <v>1184</v>
      </c>
      <c r="B530" s="14" t="s">
        <v>94</v>
      </c>
      <c r="C530" s="275" t="s">
        <v>12</v>
      </c>
      <c r="D530" s="17" t="s">
        <v>1598</v>
      </c>
      <c r="E530" s="262" t="s">
        <v>1504</v>
      </c>
      <c r="F530" s="69"/>
      <c r="G530" s="69"/>
      <c r="H530" s="73"/>
      <c r="I530" s="74"/>
      <c r="J530" s="18" t="s">
        <v>1837</v>
      </c>
      <c r="K530" s="5" t="str">
        <f t="shared" si="21"/>
        <v xml:space="preserve">   </v>
      </c>
      <c r="L530" s="252" t="e">
        <f>VLOOKUP(M530,'ЦСР 2017'!$A$5:$B$485,2,0)</f>
        <v>#N/A</v>
      </c>
      <c r="M530" s="5" t="s">
        <v>1883</v>
      </c>
      <c r="N530" s="252" t="e">
        <f t="shared" si="20"/>
        <v>#N/A</v>
      </c>
      <c r="O530" s="7"/>
    </row>
    <row r="531" spans="1:15" s="4" customFormat="1" ht="56.25">
      <c r="A531" s="28" t="s">
        <v>1184</v>
      </c>
      <c r="B531" s="28" t="s">
        <v>94</v>
      </c>
      <c r="C531" s="30" t="s">
        <v>12</v>
      </c>
      <c r="D531" s="59">
        <v>20950</v>
      </c>
      <c r="E531" s="270" t="s">
        <v>1191</v>
      </c>
      <c r="F531" s="28" t="s">
        <v>1184</v>
      </c>
      <c r="G531" s="28" t="s">
        <v>94</v>
      </c>
      <c r="H531" s="30" t="s">
        <v>12</v>
      </c>
      <c r="I531" s="59">
        <v>20950</v>
      </c>
      <c r="J531" s="270" t="s">
        <v>1806</v>
      </c>
      <c r="K531" s="5" t="str">
        <f t="shared" si="21"/>
        <v>83 2 00 20950</v>
      </c>
      <c r="L531" s="252" t="str">
        <f>VLOOKUP(M531,'ЦСР 2017'!$A$5:$B$485,2,0)</f>
        <v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</v>
      </c>
      <c r="M531" s="5" t="s">
        <v>1192</v>
      </c>
      <c r="N531" s="252" t="b">
        <f t="shared" si="20"/>
        <v>1</v>
      </c>
      <c r="O531" s="7"/>
    </row>
    <row r="532" spans="1:15" s="4" customFormat="1" ht="93.75">
      <c r="A532" s="28" t="s">
        <v>1184</v>
      </c>
      <c r="B532" s="28" t="s">
        <v>94</v>
      </c>
      <c r="C532" s="28" t="s">
        <v>12</v>
      </c>
      <c r="D532" s="28" t="s">
        <v>1867</v>
      </c>
      <c r="E532" s="270" t="s">
        <v>1604</v>
      </c>
      <c r="F532" s="28" t="s">
        <v>1184</v>
      </c>
      <c r="G532" s="28" t="s">
        <v>94</v>
      </c>
      <c r="H532" s="30" t="s">
        <v>12</v>
      </c>
      <c r="I532" s="59">
        <v>21120</v>
      </c>
      <c r="J532" s="270" t="s">
        <v>1507</v>
      </c>
      <c r="K532" s="5" t="str">
        <f t="shared" si="21"/>
        <v>83 2 00 21120</v>
      </c>
      <c r="L532" s="252" t="str">
        <f>VLOOKUP(M532,'ЦСР 2017'!$A$5:$B$485,2,0)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v>
      </c>
      <c r="M532" s="5" t="s">
        <v>1193</v>
      </c>
      <c r="N532" s="252" t="b">
        <f t="shared" si="20"/>
        <v>1</v>
      </c>
      <c r="O532" s="7"/>
    </row>
    <row r="533" spans="1:15" s="4" customFormat="1" ht="45">
      <c r="A533" s="23">
        <v>84</v>
      </c>
      <c r="B533" s="23">
        <v>0</v>
      </c>
      <c r="C533" s="9" t="s">
        <v>12</v>
      </c>
      <c r="D533" s="9" t="s">
        <v>13</v>
      </c>
      <c r="E533" s="136" t="s">
        <v>1195</v>
      </c>
      <c r="F533" s="23">
        <v>84</v>
      </c>
      <c r="G533" s="23">
        <v>0</v>
      </c>
      <c r="H533" s="9" t="s">
        <v>12</v>
      </c>
      <c r="I533" s="9" t="s">
        <v>13</v>
      </c>
      <c r="J533" s="136" t="s">
        <v>1195</v>
      </c>
      <c r="K533" s="5" t="str">
        <f t="shared" si="21"/>
        <v>84 0 00 00000</v>
      </c>
      <c r="L533" s="252" t="str">
        <f>VLOOKUP(M533,'ЦСР 2017'!$A$5:$B$485,2,0)</f>
        <v xml:space="preserve">Обеспечение деятельности комитета градостроительства администрации города Ставрополя </v>
      </c>
      <c r="M533" s="5" t="s">
        <v>1196</v>
      </c>
      <c r="N533" s="252" t="b">
        <f t="shared" si="20"/>
        <v>1</v>
      </c>
      <c r="O533" s="7"/>
    </row>
    <row r="534" spans="1:15" s="4" customFormat="1" ht="37.5">
      <c r="A534" s="24">
        <v>84</v>
      </c>
      <c r="B534" s="24" t="s">
        <v>15</v>
      </c>
      <c r="C534" s="25" t="s">
        <v>12</v>
      </c>
      <c r="D534" s="25" t="s">
        <v>13</v>
      </c>
      <c r="E534" s="223" t="s">
        <v>1198</v>
      </c>
      <c r="F534" s="24">
        <v>84</v>
      </c>
      <c r="G534" s="24" t="s">
        <v>15</v>
      </c>
      <c r="H534" s="25" t="s">
        <v>12</v>
      </c>
      <c r="I534" s="25" t="s">
        <v>13</v>
      </c>
      <c r="J534" s="223" t="s">
        <v>1198</v>
      </c>
      <c r="K534" s="5" t="str">
        <f t="shared" si="21"/>
        <v>84 1 00 00000</v>
      </c>
      <c r="L534" s="252" t="str">
        <f>VLOOKUP(M534,'ЦСР 2017'!$A$5:$B$485,2,0)</f>
        <v xml:space="preserve">Непрограммные расходы в рамках обеспечения деятельности комитета градостроительства администрации города Ставрополя </v>
      </c>
      <c r="M534" s="5" t="s">
        <v>1199</v>
      </c>
      <c r="N534" s="252" t="b">
        <f t="shared" si="20"/>
        <v>1</v>
      </c>
      <c r="O534" s="7"/>
    </row>
    <row r="535" spans="1:15" s="4" customFormat="1" ht="37.5">
      <c r="A535" s="28">
        <v>84</v>
      </c>
      <c r="B535" s="28" t="s">
        <v>15</v>
      </c>
      <c r="C535" s="30" t="s">
        <v>12</v>
      </c>
      <c r="D535" s="59">
        <v>10010</v>
      </c>
      <c r="E535" s="270" t="s">
        <v>942</v>
      </c>
      <c r="F535" s="28">
        <v>84</v>
      </c>
      <c r="G535" s="28" t="s">
        <v>15</v>
      </c>
      <c r="H535" s="30" t="s">
        <v>12</v>
      </c>
      <c r="I535" s="59">
        <v>10010</v>
      </c>
      <c r="J535" s="270" t="s">
        <v>942</v>
      </c>
      <c r="K535" s="5" t="str">
        <f t="shared" si="21"/>
        <v>84 1 00 10010</v>
      </c>
      <c r="L535" s="252" t="str">
        <f>VLOOKUP(M535,'ЦСР 2017'!$A$5:$B$485,2,0)</f>
        <v>Расходы на обеспечение функций органов местного самоуправления города Ставрополя</v>
      </c>
      <c r="M535" s="5" t="s">
        <v>1201</v>
      </c>
      <c r="N535" s="252" t="b">
        <f t="shared" si="20"/>
        <v>1</v>
      </c>
      <c r="O535" s="7"/>
    </row>
    <row r="536" spans="1:15" s="4" customFormat="1" ht="37.5">
      <c r="A536" s="28">
        <v>84</v>
      </c>
      <c r="B536" s="28" t="s">
        <v>15</v>
      </c>
      <c r="C536" s="30" t="s">
        <v>12</v>
      </c>
      <c r="D536" s="59">
        <v>10020</v>
      </c>
      <c r="E536" s="270" t="s">
        <v>945</v>
      </c>
      <c r="F536" s="28">
        <v>84</v>
      </c>
      <c r="G536" s="28" t="s">
        <v>15</v>
      </c>
      <c r="H536" s="30" t="s">
        <v>12</v>
      </c>
      <c r="I536" s="59">
        <v>10020</v>
      </c>
      <c r="J536" s="270" t="s">
        <v>945</v>
      </c>
      <c r="K536" s="5" t="str">
        <f t="shared" si="21"/>
        <v>84 1 00 10020</v>
      </c>
      <c r="L536" s="252" t="str">
        <f>VLOOKUP(M536,'ЦСР 2017'!$A$5:$B$485,2,0)</f>
        <v>Расходы на выплаты по оплате труда работников органов местного самоуправления города Ставрополя</v>
      </c>
      <c r="M536" s="5" t="s">
        <v>1203</v>
      </c>
      <c r="N536" s="252" t="b">
        <f t="shared" si="20"/>
        <v>1</v>
      </c>
      <c r="O536" s="7"/>
    </row>
    <row r="537" spans="1:15" s="4" customFormat="1">
      <c r="A537" s="28">
        <v>84</v>
      </c>
      <c r="B537" s="28" t="s">
        <v>15</v>
      </c>
      <c r="C537" s="30" t="s">
        <v>12</v>
      </c>
      <c r="D537" s="59">
        <v>20050</v>
      </c>
      <c r="E537" s="270" t="s">
        <v>666</v>
      </c>
      <c r="F537" s="28">
        <v>84</v>
      </c>
      <c r="G537" s="28" t="s">
        <v>15</v>
      </c>
      <c r="H537" s="30" t="s">
        <v>12</v>
      </c>
      <c r="I537" s="59">
        <v>20050</v>
      </c>
      <c r="J537" s="270" t="s">
        <v>666</v>
      </c>
      <c r="K537" s="5" t="str">
        <f t="shared" si="21"/>
        <v>84 1 00 20050</v>
      </c>
      <c r="L537" s="252" t="str">
        <f>VLOOKUP(M537,'ЦСР 2017'!$A$5:$B$485,2,0)</f>
        <v>Расходы на выплаты на основании исполнительных листов судебных органов</v>
      </c>
      <c r="M537" s="5" t="s">
        <v>1512</v>
      </c>
      <c r="N537" s="252" t="b">
        <f t="shared" si="20"/>
        <v>1</v>
      </c>
      <c r="O537" s="7"/>
    </row>
    <row r="538" spans="1:15" s="4" customFormat="1">
      <c r="A538" s="24">
        <v>84</v>
      </c>
      <c r="B538" s="24" t="s">
        <v>94</v>
      </c>
      <c r="C538" s="25" t="s">
        <v>12</v>
      </c>
      <c r="D538" s="25" t="s">
        <v>13</v>
      </c>
      <c r="E538" s="223" t="s">
        <v>1023</v>
      </c>
      <c r="F538" s="24">
        <v>84</v>
      </c>
      <c r="G538" s="24" t="s">
        <v>94</v>
      </c>
      <c r="H538" s="25" t="s">
        <v>12</v>
      </c>
      <c r="I538" s="25" t="s">
        <v>13</v>
      </c>
      <c r="J538" s="223" t="s">
        <v>1023</v>
      </c>
      <c r="K538" s="5" t="str">
        <f t="shared" si="21"/>
        <v>84 2 00 00000</v>
      </c>
      <c r="L538" s="252" t="str">
        <f>VLOOKUP(M538,'ЦСР 2017'!$A$5:$B$485,2,0)</f>
        <v>Расходы, предусмотренные на иные цели</v>
      </c>
      <c r="M538" s="5" t="s">
        <v>1209</v>
      </c>
      <c r="N538" s="252" t="b">
        <f t="shared" si="20"/>
        <v>1</v>
      </c>
      <c r="O538" s="7"/>
    </row>
    <row r="539" spans="1:15" s="4" customFormat="1" ht="37.5">
      <c r="A539" s="28">
        <v>84</v>
      </c>
      <c r="B539" s="28" t="s">
        <v>15</v>
      </c>
      <c r="C539" s="30" t="s">
        <v>12</v>
      </c>
      <c r="D539" s="59">
        <v>20740</v>
      </c>
      <c r="E539" s="270" t="s">
        <v>1206</v>
      </c>
      <c r="F539" s="28">
        <v>84</v>
      </c>
      <c r="G539" s="28" t="s">
        <v>94</v>
      </c>
      <c r="H539" s="30" t="s">
        <v>12</v>
      </c>
      <c r="I539" s="59">
        <v>20740</v>
      </c>
      <c r="J539" s="270" t="s">
        <v>1206</v>
      </c>
      <c r="K539" s="5" t="str">
        <f t="shared" si="21"/>
        <v>84 2 00 20740</v>
      </c>
      <c r="L539" s="252" t="str">
        <f>VLOOKUP(M539,'ЦСР 2017'!$A$5:$B$485,2,0)</f>
        <v>Расходы на судебные издержки комитета градостроительства администрации города Ставрополя по искам о сносе самовольных построек</v>
      </c>
      <c r="M539" s="5" t="s">
        <v>1808</v>
      </c>
      <c r="N539" s="252" t="b">
        <f t="shared" si="20"/>
        <v>1</v>
      </c>
      <c r="O539" s="7"/>
    </row>
    <row r="540" spans="1:15" s="4" customFormat="1" ht="37.5">
      <c r="A540" s="28">
        <v>84</v>
      </c>
      <c r="B540" s="28" t="s">
        <v>94</v>
      </c>
      <c r="C540" s="30" t="s">
        <v>12</v>
      </c>
      <c r="D540" s="59">
        <v>21100</v>
      </c>
      <c r="E540" s="270" t="s">
        <v>1513</v>
      </c>
      <c r="F540" s="28">
        <v>84</v>
      </c>
      <c r="G540" s="28" t="s">
        <v>94</v>
      </c>
      <c r="H540" s="30" t="s">
        <v>12</v>
      </c>
      <c r="I540" s="59">
        <v>21100</v>
      </c>
      <c r="J540" s="270" t="s">
        <v>1809</v>
      </c>
      <c r="K540" s="5" t="str">
        <f t="shared" si="21"/>
        <v>84 2 00 21100</v>
      </c>
      <c r="L540" s="252" t="str">
        <f>VLOOKUP(M540,'ЦСР 2017'!$A$5:$B$485,2,0)</f>
        <v xml:space="preserve">Расходы на демонтаж, хранение или уничтожение рекламных конструкций за счет средств местного бюджета </v>
      </c>
      <c r="M540" s="5" t="s">
        <v>1213</v>
      </c>
      <c r="N540" s="252" t="b">
        <f t="shared" si="20"/>
        <v>1</v>
      </c>
      <c r="O540" s="7"/>
    </row>
    <row r="541" spans="1:15" s="4" customFormat="1" ht="37.5">
      <c r="A541" s="28">
        <v>84</v>
      </c>
      <c r="B541" s="28" t="s">
        <v>94</v>
      </c>
      <c r="C541" s="30" t="s">
        <v>12</v>
      </c>
      <c r="D541" s="59">
        <v>21210</v>
      </c>
      <c r="E541" s="270" t="s">
        <v>1514</v>
      </c>
      <c r="F541" s="28">
        <v>84</v>
      </c>
      <c r="G541" s="28" t="s">
        <v>94</v>
      </c>
      <c r="H541" s="30" t="s">
        <v>12</v>
      </c>
      <c r="I541" s="59">
        <v>21210</v>
      </c>
      <c r="J541" s="270" t="s">
        <v>1514</v>
      </c>
      <c r="K541" s="5" t="str">
        <f t="shared" si="21"/>
        <v>84 2 00 21210</v>
      </c>
      <c r="L541" s="252" t="str">
        <f>VLOOKUP(M541,'ЦСР 2017'!$A$5:$B$485,2,0)</f>
        <v>Снос самовольных построек, хранение имущества, находившегося в самовольных постройках</v>
      </c>
      <c r="M541" s="5" t="s">
        <v>1217</v>
      </c>
      <c r="N541" s="252" t="b">
        <f t="shared" si="20"/>
        <v>1</v>
      </c>
      <c r="O541" s="7"/>
    </row>
    <row r="542" spans="1:15" s="4" customFormat="1" ht="93.75">
      <c r="A542" s="28"/>
      <c r="B542" s="28"/>
      <c r="C542" s="30"/>
      <c r="D542" s="59"/>
      <c r="E542" s="270" t="s">
        <v>1554</v>
      </c>
      <c r="F542" s="28" t="s">
        <v>1605</v>
      </c>
      <c r="G542" s="28" t="s">
        <v>94</v>
      </c>
      <c r="H542" s="30" t="s">
        <v>12</v>
      </c>
      <c r="I542" s="59">
        <v>21330</v>
      </c>
      <c r="J542" s="270" t="s">
        <v>1810</v>
      </c>
      <c r="K542" s="5" t="str">
        <f t="shared" si="21"/>
        <v>84 2 00 21330</v>
      </c>
      <c r="L542" s="252" t="str">
        <f>VLOOKUP(M542,'ЦСР 2017'!$A$5:$B$485,2,0)</f>
        <v>Cудебные расходы по вопросам, связанным с реализацией полномочий администрации города Ставрополя при принятии решения о признании помещения жилым помещением, жилого помещения пригодным (непригодным) для проживания, а также многоквартирного дома аварийным и подлежащим сносу или реконструкции</v>
      </c>
      <c r="M542" s="5" t="s">
        <v>1811</v>
      </c>
      <c r="N542" s="252" t="b">
        <f t="shared" si="20"/>
        <v>1</v>
      </c>
      <c r="O542" s="7"/>
    </row>
    <row r="543" spans="1:15" s="4" customFormat="1" ht="67.5">
      <c r="A543" s="23">
        <v>85</v>
      </c>
      <c r="B543" s="23">
        <v>0</v>
      </c>
      <c r="C543" s="9" t="s">
        <v>12</v>
      </c>
      <c r="D543" s="9" t="s">
        <v>13</v>
      </c>
      <c r="E543" s="136" t="s">
        <v>1219</v>
      </c>
      <c r="F543" s="23">
        <v>85</v>
      </c>
      <c r="G543" s="23">
        <v>0</v>
      </c>
      <c r="H543" s="9" t="s">
        <v>12</v>
      </c>
      <c r="I543" s="9" t="s">
        <v>13</v>
      </c>
      <c r="J543" s="136" t="s">
        <v>1219</v>
      </c>
      <c r="K543" s="5" t="str">
        <f t="shared" si="21"/>
        <v>85 0 00 00000</v>
      </c>
      <c r="L543" s="252" t="str">
        <f>VLOOKUP(M543,'ЦСР 2017'!$A$5:$B$485,2,0)</f>
        <v>Обеспечение деятельности комитета по делам гражданской обороны и чрезвычайным ситуациям администрации города Ставрополя</v>
      </c>
      <c r="M543" s="5" t="s">
        <v>1220</v>
      </c>
      <c r="N543" s="252" t="b">
        <f t="shared" si="20"/>
        <v>1</v>
      </c>
      <c r="O543" s="7"/>
    </row>
    <row r="544" spans="1:15" s="4" customFormat="1" ht="56.25">
      <c r="A544" s="24">
        <v>85</v>
      </c>
      <c r="B544" s="24" t="s">
        <v>15</v>
      </c>
      <c r="C544" s="25" t="s">
        <v>12</v>
      </c>
      <c r="D544" s="25" t="s">
        <v>13</v>
      </c>
      <c r="E544" s="223" t="s">
        <v>1222</v>
      </c>
      <c r="F544" s="24">
        <v>85</v>
      </c>
      <c r="G544" s="24" t="s">
        <v>15</v>
      </c>
      <c r="H544" s="25" t="s">
        <v>12</v>
      </c>
      <c r="I544" s="25" t="s">
        <v>13</v>
      </c>
      <c r="J544" s="223" t="s">
        <v>1222</v>
      </c>
      <c r="K544" s="5" t="str">
        <f t="shared" si="21"/>
        <v>85 1 00 00000</v>
      </c>
      <c r="L544" s="252" t="str">
        <f>VLOOKUP(M544,'ЦСР 2017'!$A$5:$B$485,2,0)</f>
        <v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v>
      </c>
      <c r="M544" s="5" t="s">
        <v>1223</v>
      </c>
      <c r="N544" s="252" t="b">
        <f t="shared" si="20"/>
        <v>1</v>
      </c>
      <c r="O544" s="7"/>
    </row>
    <row r="545" spans="1:15" s="4" customFormat="1" ht="37.5">
      <c r="A545" s="28">
        <v>85</v>
      </c>
      <c r="B545" s="28" t="s">
        <v>15</v>
      </c>
      <c r="C545" s="30" t="s">
        <v>12</v>
      </c>
      <c r="D545" s="59">
        <v>10010</v>
      </c>
      <c r="E545" s="270" t="s">
        <v>942</v>
      </c>
      <c r="F545" s="28">
        <v>85</v>
      </c>
      <c r="G545" s="28" t="s">
        <v>15</v>
      </c>
      <c r="H545" s="30" t="s">
        <v>12</v>
      </c>
      <c r="I545" s="59">
        <v>10010</v>
      </c>
      <c r="J545" s="270" t="s">
        <v>942</v>
      </c>
      <c r="K545" s="5" t="str">
        <f t="shared" si="21"/>
        <v>85 1 00 10010</v>
      </c>
      <c r="L545" s="252" t="str">
        <f>VLOOKUP(M545,'ЦСР 2017'!$A$5:$B$485,2,0)</f>
        <v>Расходы на обеспечение функций органов местного самоуправления города Ставрополя</v>
      </c>
      <c r="M545" s="5" t="s">
        <v>1225</v>
      </c>
      <c r="N545" s="252" t="b">
        <f t="shared" si="20"/>
        <v>1</v>
      </c>
      <c r="O545" s="7"/>
    </row>
    <row r="546" spans="1:15" s="4" customFormat="1" ht="37.5">
      <c r="A546" s="28">
        <v>85</v>
      </c>
      <c r="B546" s="28" t="s">
        <v>15</v>
      </c>
      <c r="C546" s="30" t="s">
        <v>12</v>
      </c>
      <c r="D546" s="59">
        <v>10020</v>
      </c>
      <c r="E546" s="270" t="s">
        <v>945</v>
      </c>
      <c r="F546" s="28">
        <v>85</v>
      </c>
      <c r="G546" s="28" t="s">
        <v>15</v>
      </c>
      <c r="H546" s="30" t="s">
        <v>12</v>
      </c>
      <c r="I546" s="59">
        <v>10020</v>
      </c>
      <c r="J546" s="270" t="s">
        <v>945</v>
      </c>
      <c r="K546" s="5" t="str">
        <f t="shared" si="21"/>
        <v>85 1 00 10020</v>
      </c>
      <c r="L546" s="252" t="str">
        <f>VLOOKUP(M546,'ЦСР 2017'!$A$5:$B$485,2,0)</f>
        <v>Расходы на выплаты по оплате труда работников органов местного самоуправления города Ставрополя</v>
      </c>
      <c r="M546" s="5" t="s">
        <v>1227</v>
      </c>
      <c r="N546" s="252" t="b">
        <f t="shared" si="20"/>
        <v>1</v>
      </c>
      <c r="O546" s="7"/>
    </row>
    <row r="547" spans="1:15" s="4" customFormat="1" ht="45">
      <c r="A547" s="23" t="s">
        <v>1599</v>
      </c>
      <c r="B547" s="23" t="s">
        <v>8</v>
      </c>
      <c r="C547" s="9" t="s">
        <v>12</v>
      </c>
      <c r="D547" s="9" t="s">
        <v>13</v>
      </c>
      <c r="E547" s="136" t="s">
        <v>1515</v>
      </c>
      <c r="F547" s="23" t="s">
        <v>1599</v>
      </c>
      <c r="G547" s="23" t="s">
        <v>8</v>
      </c>
      <c r="H547" s="9" t="s">
        <v>12</v>
      </c>
      <c r="I547" s="9" t="s">
        <v>13</v>
      </c>
      <c r="J547" s="136" t="s">
        <v>1515</v>
      </c>
      <c r="K547" s="5" t="str">
        <f t="shared" si="21"/>
        <v>86 0 00 00000</v>
      </c>
      <c r="L547" s="252" t="str">
        <f>VLOOKUP(M547,'ЦСР 2017'!$A$5:$B$485,2,0)</f>
        <v>Обеспечение деятельности контрольно-счетной
палаты города Ставрополя</v>
      </c>
      <c r="M547" s="5" t="s">
        <v>1516</v>
      </c>
      <c r="N547" s="252" t="b">
        <f t="shared" si="20"/>
        <v>1</v>
      </c>
      <c r="O547" s="7"/>
    </row>
    <row r="548" spans="1:15" s="4" customFormat="1" ht="37.5">
      <c r="A548" s="24" t="s">
        <v>1599</v>
      </c>
      <c r="B548" s="24" t="s">
        <v>15</v>
      </c>
      <c r="C548" s="25" t="s">
        <v>12</v>
      </c>
      <c r="D548" s="25" t="s">
        <v>13</v>
      </c>
      <c r="E548" s="223" t="s">
        <v>1517</v>
      </c>
      <c r="F548" s="24" t="s">
        <v>1599</v>
      </c>
      <c r="G548" s="24" t="s">
        <v>15</v>
      </c>
      <c r="H548" s="25" t="s">
        <v>12</v>
      </c>
      <c r="I548" s="25" t="s">
        <v>13</v>
      </c>
      <c r="J548" s="223" t="s">
        <v>1517</v>
      </c>
      <c r="K548" s="5" t="str">
        <f t="shared" si="21"/>
        <v>86 1 00 00000</v>
      </c>
      <c r="L548" s="252" t="str">
        <f>VLOOKUP(M548,'ЦСР 2017'!$A$5:$B$485,2,0)</f>
        <v>Непрограммные расходы в рамках обеспечения деятельности контрольно-счетной палаты города Ставрополя</v>
      </c>
      <c r="M548" s="5" t="s">
        <v>1518</v>
      </c>
      <c r="N548" s="252" t="b">
        <f t="shared" si="20"/>
        <v>1</v>
      </c>
      <c r="O548" s="7"/>
    </row>
    <row r="549" spans="1:15" s="4" customFormat="1" ht="37.5">
      <c r="A549" s="28" t="s">
        <v>1599</v>
      </c>
      <c r="B549" s="28" t="s">
        <v>15</v>
      </c>
      <c r="C549" s="30" t="s">
        <v>12</v>
      </c>
      <c r="D549" s="59">
        <v>10010</v>
      </c>
      <c r="E549" s="190" t="s">
        <v>942</v>
      </c>
      <c r="F549" s="28" t="s">
        <v>1599</v>
      </c>
      <c r="G549" s="28" t="s">
        <v>15</v>
      </c>
      <c r="H549" s="30" t="s">
        <v>12</v>
      </c>
      <c r="I549" s="59">
        <v>10010</v>
      </c>
      <c r="J549" s="190" t="s">
        <v>942</v>
      </c>
      <c r="K549" s="5" t="str">
        <f t="shared" si="21"/>
        <v>86 1 00 10010</v>
      </c>
      <c r="L549" s="252" t="str">
        <f>VLOOKUP(M549,'ЦСР 2017'!$A$5:$B$485,2,0)</f>
        <v>Расходы на обеспечение функций органов местного самоуправления города Ставрополя</v>
      </c>
      <c r="M549" s="5" t="s">
        <v>1519</v>
      </c>
      <c r="N549" s="252" t="b">
        <f t="shared" si="20"/>
        <v>1</v>
      </c>
      <c r="O549" s="7"/>
    </row>
    <row r="550" spans="1:15" s="4" customFormat="1" ht="37.5">
      <c r="A550" s="28" t="s">
        <v>1599</v>
      </c>
      <c r="B550" s="28" t="s">
        <v>15</v>
      </c>
      <c r="C550" s="30" t="s">
        <v>12</v>
      </c>
      <c r="D550" s="59">
        <v>10020</v>
      </c>
      <c r="E550" s="190" t="s">
        <v>945</v>
      </c>
      <c r="F550" s="28" t="s">
        <v>1599</v>
      </c>
      <c r="G550" s="28" t="s">
        <v>15</v>
      </c>
      <c r="H550" s="30" t="s">
        <v>12</v>
      </c>
      <c r="I550" s="59">
        <v>10020</v>
      </c>
      <c r="J550" s="190" t="s">
        <v>945</v>
      </c>
      <c r="K550" s="5" t="str">
        <f t="shared" si="21"/>
        <v>86 1 00 10020</v>
      </c>
      <c r="L550" s="252" t="str">
        <f>VLOOKUP(M550,'ЦСР 2017'!$A$5:$B$485,2,0)</f>
        <v>Расходы на выплаты по оплате труда работников органов местного самоуправления города Ставрополя</v>
      </c>
      <c r="M550" s="5" t="s">
        <v>1520</v>
      </c>
      <c r="N550" s="252" t="b">
        <f t="shared" si="20"/>
        <v>1</v>
      </c>
      <c r="O550" s="7"/>
    </row>
    <row r="551" spans="1:15" s="4" customFormat="1" ht="67.5">
      <c r="A551" s="23" t="s">
        <v>1600</v>
      </c>
      <c r="B551" s="23" t="s">
        <v>8</v>
      </c>
      <c r="C551" s="9" t="s">
        <v>12</v>
      </c>
      <c r="D551" s="9" t="s">
        <v>13</v>
      </c>
      <c r="E551" s="136" t="s">
        <v>1521</v>
      </c>
      <c r="F551" s="23" t="s">
        <v>1600</v>
      </c>
      <c r="G551" s="23" t="s">
        <v>8</v>
      </c>
      <c r="H551" s="9" t="s">
        <v>12</v>
      </c>
      <c r="I551" s="9" t="s">
        <v>13</v>
      </c>
      <c r="J551" s="136" t="s">
        <v>1521</v>
      </c>
      <c r="K551" s="5" t="str">
        <f t="shared" si="21"/>
        <v>98 0 00 00000</v>
      </c>
      <c r="L551" s="252" t="str">
        <f>VLOOKUP(M551,'ЦСР 2017'!$A$5:$B$485,2,0)</f>
        <v>Реализация иных функций Ставропольской городской Думы, администрации города Ставрополя, ее отраслевых (функциональных) и территориальных органов</v>
      </c>
      <c r="M551" s="5" t="s">
        <v>1522</v>
      </c>
      <c r="N551" s="252" t="b">
        <f t="shared" si="20"/>
        <v>1</v>
      </c>
      <c r="O551" s="7"/>
    </row>
    <row r="552" spans="1:15" s="4" customFormat="1">
      <c r="A552" s="24" t="s">
        <v>1600</v>
      </c>
      <c r="B552" s="24" t="s">
        <v>15</v>
      </c>
      <c r="C552" s="25" t="s">
        <v>12</v>
      </c>
      <c r="D552" s="25" t="s">
        <v>13</v>
      </c>
      <c r="E552" s="232" t="s">
        <v>1523</v>
      </c>
      <c r="F552" s="24" t="s">
        <v>1600</v>
      </c>
      <c r="G552" s="24" t="s">
        <v>15</v>
      </c>
      <c r="H552" s="25" t="s">
        <v>12</v>
      </c>
      <c r="I552" s="25" t="s">
        <v>13</v>
      </c>
      <c r="J552" s="232" t="s">
        <v>1523</v>
      </c>
      <c r="K552" s="5" t="str">
        <f t="shared" si="21"/>
        <v>98 1 00 00000</v>
      </c>
      <c r="L552" s="252" t="str">
        <f>VLOOKUP(M552,'ЦСР 2017'!$A$5:$B$485,2,0)</f>
        <v>Иные непрограммные мероприятия</v>
      </c>
      <c r="M552" s="5" t="s">
        <v>1524</v>
      </c>
      <c r="N552" s="252" t="b">
        <f t="shared" si="20"/>
        <v>1</v>
      </c>
      <c r="O552" s="7"/>
    </row>
    <row r="553" spans="1:15" s="4" customFormat="1" ht="37.5">
      <c r="A553" s="28" t="s">
        <v>1600</v>
      </c>
      <c r="B553" s="28" t="s">
        <v>15</v>
      </c>
      <c r="C553" s="30" t="s">
        <v>12</v>
      </c>
      <c r="D553" s="59">
        <v>10050</v>
      </c>
      <c r="E553" s="271" t="s">
        <v>1525</v>
      </c>
      <c r="F553" s="28" t="s">
        <v>1600</v>
      </c>
      <c r="G553" s="28" t="s">
        <v>15</v>
      </c>
      <c r="H553" s="30" t="s">
        <v>12</v>
      </c>
      <c r="I553" s="59">
        <v>10050</v>
      </c>
      <c r="J553" s="271" t="s">
        <v>1525</v>
      </c>
      <c r="K553" s="5" t="str">
        <f t="shared" si="21"/>
        <v>98 1 00 10050</v>
      </c>
      <c r="L553" s="252" t="str">
        <f>VLOOKUP(M553,'ЦСР 2017'!$A$5:$B$485,2,0)</f>
        <v>Поощрение муниципального служащего в связи с выходом на страховую пенсию по старости (инвалидности)</v>
      </c>
      <c r="M553" s="5" t="s">
        <v>1526</v>
      </c>
      <c r="N553" s="252" t="b">
        <f t="shared" si="20"/>
        <v>1</v>
      </c>
      <c r="O553" s="7"/>
    </row>
    <row r="554" spans="1:15" s="4" customFormat="1">
      <c r="A554" s="28" t="s">
        <v>1600</v>
      </c>
      <c r="B554" s="28" t="s">
        <v>15</v>
      </c>
      <c r="C554" s="30" t="s">
        <v>12</v>
      </c>
      <c r="D554" s="59">
        <v>20110</v>
      </c>
      <c r="E554" s="271" t="s">
        <v>1086</v>
      </c>
      <c r="F554" s="28" t="s">
        <v>1600</v>
      </c>
      <c r="G554" s="28" t="s">
        <v>15</v>
      </c>
      <c r="H554" s="30" t="s">
        <v>12</v>
      </c>
      <c r="I554" s="59">
        <v>20110</v>
      </c>
      <c r="J554" s="271" t="s">
        <v>1086</v>
      </c>
      <c r="K554" s="5" t="str">
        <f t="shared" si="21"/>
        <v>98 1 00 20110</v>
      </c>
      <c r="L554" s="252" t="str">
        <f>VLOOKUP(M554,'ЦСР 2017'!$A$5:$B$485,2,0)</f>
        <v>Расходы на реализацию проекта «Здоровые города» в городе Ставрополе</v>
      </c>
      <c r="M554" s="5" t="s">
        <v>1527</v>
      </c>
      <c r="N554" s="252" t="b">
        <f t="shared" si="20"/>
        <v>1</v>
      </c>
      <c r="O554" s="7"/>
    </row>
    <row r="555" spans="1:15" s="4" customFormat="1" ht="112.5">
      <c r="A555" s="28" t="s">
        <v>1600</v>
      </c>
      <c r="B555" s="28" t="s">
        <v>15</v>
      </c>
      <c r="C555" s="30" t="s">
        <v>12</v>
      </c>
      <c r="D555" s="59">
        <v>20750</v>
      </c>
      <c r="E555" s="272" t="s">
        <v>1528</v>
      </c>
      <c r="F555" s="28" t="s">
        <v>1600</v>
      </c>
      <c r="G555" s="28" t="s">
        <v>15</v>
      </c>
      <c r="H555" s="30" t="s">
        <v>12</v>
      </c>
      <c r="I555" s="59">
        <v>20750</v>
      </c>
      <c r="J555" s="272" t="s">
        <v>1528</v>
      </c>
      <c r="K555" s="5" t="str">
        <f t="shared" si="21"/>
        <v>98 1 00 20750</v>
      </c>
      <c r="L555" s="252" t="str">
        <f>VLOOKUP(M555,'ЦСР 2017'!$A$5:$B$485,2,0)</f>
        <v>Расходы на повышение заработной платы работников муниципальных учреждений культуры, педагогических работников муниципальных учреждений дополнительного образования детей (в сферах образования, культуры, физической культуры и спорта) в соответствии с Указом Президента Российской Федерации от 07 мая 2012 г. № 597 «О мероприятиях по реализации государственной социальной политики»</v>
      </c>
      <c r="M555" s="5" t="s">
        <v>1529</v>
      </c>
      <c r="N555" s="252" t="b">
        <f t="shared" si="20"/>
        <v>1</v>
      </c>
      <c r="O555" s="7"/>
    </row>
    <row r="556" spans="1:15" s="4" customFormat="1" ht="56.25">
      <c r="A556" s="28" t="s">
        <v>1600</v>
      </c>
      <c r="B556" s="28" t="s">
        <v>15</v>
      </c>
      <c r="C556" s="30" t="s">
        <v>12</v>
      </c>
      <c r="D556" s="59">
        <v>51200</v>
      </c>
      <c r="E556" s="271" t="s">
        <v>1532</v>
      </c>
      <c r="F556" s="28" t="s">
        <v>1600</v>
      </c>
      <c r="G556" s="28" t="s">
        <v>15</v>
      </c>
      <c r="H556" s="30" t="s">
        <v>12</v>
      </c>
      <c r="I556" s="59">
        <v>51200</v>
      </c>
      <c r="J556" s="271" t="s">
        <v>1812</v>
      </c>
      <c r="K556" s="5" t="str">
        <f t="shared" si="21"/>
        <v>98 1 00 51200</v>
      </c>
      <c r="L556" s="252" t="str">
        <f>VLOOKUP(M556,'ЦСР 2017'!$A$5:$B$485,2,0)</f>
        <v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M556" s="5" t="s">
        <v>1533</v>
      </c>
      <c r="N556" s="252" t="b">
        <f t="shared" si="20"/>
        <v>1</v>
      </c>
      <c r="O556" s="7"/>
    </row>
    <row r="557" spans="1:15" s="4" customFormat="1" ht="56.25">
      <c r="A557" s="28" t="s">
        <v>1600</v>
      </c>
      <c r="B557" s="28" t="s">
        <v>15</v>
      </c>
      <c r="C557" s="30" t="s">
        <v>12</v>
      </c>
      <c r="D557" s="59">
        <v>53910</v>
      </c>
      <c r="E557" s="271" t="s">
        <v>1534</v>
      </c>
      <c r="F557" s="84"/>
      <c r="G557" s="84"/>
      <c r="H557" s="301"/>
      <c r="I557" s="305"/>
      <c r="J557" s="29" t="s">
        <v>1837</v>
      </c>
      <c r="K557" s="5" t="str">
        <f t="shared" si="21"/>
        <v xml:space="preserve">   </v>
      </c>
      <c r="L557" s="252" t="e">
        <f>VLOOKUP(M557,'ЦСР 2017'!$A$5:$B$485,2,0)</f>
        <v>#N/A</v>
      </c>
      <c r="M557" s="5" t="s">
        <v>1883</v>
      </c>
      <c r="N557" s="252" t="e">
        <f t="shared" si="20"/>
        <v>#N/A</v>
      </c>
      <c r="O557" s="7"/>
    </row>
    <row r="558" spans="1:15" s="4" customFormat="1" ht="45">
      <c r="A558" s="23">
        <v>71</v>
      </c>
      <c r="B558" s="23" t="s">
        <v>8</v>
      </c>
      <c r="C558" s="9" t="s">
        <v>12</v>
      </c>
      <c r="D558" s="9" t="s">
        <v>13</v>
      </c>
      <c r="E558" s="136" t="s">
        <v>973</v>
      </c>
      <c r="F558" s="478" t="s">
        <v>1600</v>
      </c>
      <c r="G558" s="478" t="s">
        <v>15</v>
      </c>
      <c r="H558" s="474" t="s">
        <v>12</v>
      </c>
      <c r="I558" s="480">
        <v>76610</v>
      </c>
      <c r="J558" s="522" t="s">
        <v>996</v>
      </c>
      <c r="K558" s="5"/>
      <c r="L558" s="252"/>
      <c r="M558" s="5"/>
      <c r="N558" s="252"/>
      <c r="O558" s="7"/>
    </row>
    <row r="559" spans="1:15" s="4" customFormat="1" ht="37.5">
      <c r="A559" s="24">
        <v>71</v>
      </c>
      <c r="B559" s="24" t="s">
        <v>15</v>
      </c>
      <c r="C559" s="25" t="s">
        <v>12</v>
      </c>
      <c r="D559" s="25" t="s">
        <v>13</v>
      </c>
      <c r="E559" s="223" t="s">
        <v>976</v>
      </c>
      <c r="F559" s="492"/>
      <c r="G559" s="492"/>
      <c r="H559" s="520"/>
      <c r="I559" s="521"/>
      <c r="J559" s="523"/>
      <c r="K559" s="5"/>
      <c r="L559" s="252"/>
      <c r="M559" s="5"/>
      <c r="N559" s="252"/>
      <c r="O559" s="7"/>
    </row>
    <row r="560" spans="1:15" s="323" customFormat="1" ht="56.25">
      <c r="A560" s="28">
        <v>71</v>
      </c>
      <c r="B560" s="28" t="s">
        <v>15</v>
      </c>
      <c r="C560" s="30" t="s">
        <v>12</v>
      </c>
      <c r="D560" s="59">
        <v>76610</v>
      </c>
      <c r="E560" s="270" t="s">
        <v>996</v>
      </c>
      <c r="F560" s="479"/>
      <c r="G560" s="479"/>
      <c r="H560" s="475"/>
      <c r="I560" s="481"/>
      <c r="J560" s="524"/>
      <c r="K560" s="320" t="str">
        <f>CONCATENATE(F558," ",G558," ",H558," ",I558)</f>
        <v>98 1 00 76610</v>
      </c>
      <c r="L560" s="321" t="e">
        <f>VLOOKUP(M560,'ЦСР 2017'!$A$5:$B$485,2,0)</f>
        <v>#N/A</v>
      </c>
      <c r="M560" s="320" t="s">
        <v>1883</v>
      </c>
      <c r="N560" s="321" t="e">
        <f>J558=L560</f>
        <v>#N/A</v>
      </c>
      <c r="O560" s="322"/>
    </row>
    <row r="561" spans="1:15" s="4" customFormat="1" ht="56.25">
      <c r="A561" s="24"/>
      <c r="B561" s="24"/>
      <c r="C561" s="25"/>
      <c r="D561" s="25"/>
      <c r="E561" s="232"/>
      <c r="F561" s="24" t="s">
        <v>1600</v>
      </c>
      <c r="G561" s="24" t="s">
        <v>94</v>
      </c>
      <c r="H561" s="25" t="s">
        <v>12</v>
      </c>
      <c r="I561" s="25" t="s">
        <v>13</v>
      </c>
      <c r="J561" s="232" t="s">
        <v>1814</v>
      </c>
      <c r="K561" s="5" t="str">
        <f t="shared" si="21"/>
        <v>98 2 00 00000</v>
      </c>
      <c r="L561" s="252" t="str">
        <f>VLOOKUP(M561,'ЦСР 2017'!$A$5:$B$485,2,0)</f>
        <v>Расходы на исполнение обязательств в рамках реализации муниципальных программ города Ставрополя, действовавших до 01.01.2017, за счет остатков на 01.01.2017</v>
      </c>
      <c r="M561" s="5" t="s">
        <v>1815</v>
      </c>
      <c r="N561" s="252" t="b">
        <f t="shared" si="20"/>
        <v>1</v>
      </c>
      <c r="O561" s="7"/>
    </row>
    <row r="562" spans="1:15" s="4" customFormat="1" ht="37.5">
      <c r="A562" s="30" t="s">
        <v>53</v>
      </c>
      <c r="B562" s="30" t="s">
        <v>94</v>
      </c>
      <c r="C562" s="30" t="s">
        <v>37</v>
      </c>
      <c r="D562" s="30" t="s">
        <v>414</v>
      </c>
      <c r="E562" s="190" t="s">
        <v>1318</v>
      </c>
      <c r="F562" s="275" t="s">
        <v>1600</v>
      </c>
      <c r="G562" s="275" t="s">
        <v>94</v>
      </c>
      <c r="H562" s="275" t="s">
        <v>12</v>
      </c>
      <c r="I562" s="275" t="s">
        <v>414</v>
      </c>
      <c r="J562" s="272" t="s">
        <v>1656</v>
      </c>
      <c r="K562" s="5" t="str">
        <f t="shared" si="21"/>
        <v>98 2 00 20130</v>
      </c>
      <c r="L562" s="252" t="str">
        <f>VLOOKUP(M562,'ЦСР 2017'!$A$5:$B$485,2,0)</f>
        <v>Расходы на ремонт автомобильных дорог общего пользования местного значения</v>
      </c>
      <c r="M562" s="5" t="s">
        <v>1816</v>
      </c>
      <c r="N562" s="252" t="b">
        <f t="shared" si="20"/>
        <v>1</v>
      </c>
    </row>
    <row r="563" spans="1:15" s="4" customFormat="1" ht="37.5">
      <c r="A563" s="28" t="s">
        <v>53</v>
      </c>
      <c r="B563" s="28" t="s">
        <v>15</v>
      </c>
      <c r="C563" s="28" t="s">
        <v>7</v>
      </c>
      <c r="D563" s="28" t="s">
        <v>374</v>
      </c>
      <c r="E563" s="233" t="s">
        <v>373</v>
      </c>
      <c r="F563" s="275" t="s">
        <v>1600</v>
      </c>
      <c r="G563" s="275" t="s">
        <v>94</v>
      </c>
      <c r="H563" s="275" t="s">
        <v>12</v>
      </c>
      <c r="I563" s="275" t="s">
        <v>374</v>
      </c>
      <c r="J563" s="272" t="s">
        <v>373</v>
      </c>
      <c r="K563" s="5" t="str">
        <f t="shared" si="21"/>
        <v>98 2 00 20190</v>
      </c>
      <c r="L563" s="252" t="str">
        <f>VLOOKUP(M563,'ЦСР 2017'!$A$5:$B$485,2,0)</f>
        <v>Расходы на проведение капитального ремонта муниципального жилищного фонда</v>
      </c>
      <c r="M563" s="5" t="s">
        <v>1817</v>
      </c>
      <c r="N563" s="252" t="b">
        <f t="shared" si="20"/>
        <v>1</v>
      </c>
    </row>
    <row r="564" spans="1:15" s="4" customFormat="1">
      <c r="A564" s="30" t="s">
        <v>53</v>
      </c>
      <c r="B564" s="30" t="s">
        <v>316</v>
      </c>
      <c r="C564" s="30" t="s">
        <v>53</v>
      </c>
      <c r="D564" s="30" t="s">
        <v>472</v>
      </c>
      <c r="E564" s="265" t="s">
        <v>471</v>
      </c>
      <c r="F564" s="275" t="s">
        <v>1600</v>
      </c>
      <c r="G564" s="275" t="s">
        <v>94</v>
      </c>
      <c r="H564" s="275" t="s">
        <v>12</v>
      </c>
      <c r="I564" s="275" t="s">
        <v>472</v>
      </c>
      <c r="J564" s="272" t="s">
        <v>1668</v>
      </c>
      <c r="K564" s="5" t="str">
        <f t="shared" si="21"/>
        <v>98 2 00 20280</v>
      </c>
      <c r="L564" s="252" t="str">
        <f>VLOOKUP(M564,'ЦСР 2017'!$A$5:$B$485,2,0)</f>
        <v>Расходы на обеспечение уличного освещения территории города Ставрополя</v>
      </c>
      <c r="M564" s="5" t="s">
        <v>1818</v>
      </c>
      <c r="N564" s="252" t="b">
        <f t="shared" si="20"/>
        <v>1</v>
      </c>
    </row>
    <row r="565" spans="1:15" s="4" customFormat="1" ht="37.5">
      <c r="A565" s="30" t="s">
        <v>53</v>
      </c>
      <c r="B565" s="30" t="s">
        <v>316</v>
      </c>
      <c r="C565" s="30" t="s">
        <v>37</v>
      </c>
      <c r="D565" s="30" t="s">
        <v>463</v>
      </c>
      <c r="E565" s="190" t="s">
        <v>462</v>
      </c>
      <c r="F565" s="275" t="s">
        <v>1600</v>
      </c>
      <c r="G565" s="275" t="s">
        <v>94</v>
      </c>
      <c r="H565" s="275" t="s">
        <v>12</v>
      </c>
      <c r="I565" s="275" t="s">
        <v>463</v>
      </c>
      <c r="J565" s="272" t="s">
        <v>1667</v>
      </c>
      <c r="K565" s="5" t="str">
        <f t="shared" si="21"/>
        <v>98 2 00 20290</v>
      </c>
      <c r="L565" s="252" t="str">
        <f>VLOOKUP(M565,'ЦСР 2017'!$A$5:$B$485,2,0)</f>
        <v>Расходы на проектирование, строительство и содержание муниципальных общественных кладбищ на территории города Ставрополя</v>
      </c>
      <c r="M565" s="5" t="s">
        <v>1819</v>
      </c>
      <c r="N565" s="252" t="b">
        <f t="shared" si="20"/>
        <v>1</v>
      </c>
    </row>
    <row r="566" spans="1:15" s="4" customFormat="1" ht="37.5">
      <c r="A566" s="30" t="s">
        <v>53</v>
      </c>
      <c r="B566" s="30" t="s">
        <v>316</v>
      </c>
      <c r="C566" s="30" t="s">
        <v>53</v>
      </c>
      <c r="D566" s="30" t="s">
        <v>477</v>
      </c>
      <c r="E566" s="190" t="s">
        <v>476</v>
      </c>
      <c r="F566" s="275" t="s">
        <v>1600</v>
      </c>
      <c r="G566" s="275" t="s">
        <v>94</v>
      </c>
      <c r="H566" s="275" t="s">
        <v>12</v>
      </c>
      <c r="I566" s="275" t="s">
        <v>477</v>
      </c>
      <c r="J566" s="272" t="s">
        <v>476</v>
      </c>
      <c r="K566" s="5" t="str">
        <f t="shared" si="21"/>
        <v>98 2 00 20300</v>
      </c>
      <c r="L566" s="252" t="str">
        <f>VLOOKUP(M566,'ЦСР 2017'!$A$5:$B$485,2,0)</f>
        <v>Расходы на прочие мероприятия по благоустройству территории города Ставрополя</v>
      </c>
      <c r="M566" s="5" t="s">
        <v>1820</v>
      </c>
      <c r="N566" s="252" t="b">
        <f t="shared" si="20"/>
        <v>1</v>
      </c>
    </row>
    <row r="567" spans="1:15" s="4" customFormat="1" ht="37.5">
      <c r="A567" s="275" t="s">
        <v>62</v>
      </c>
      <c r="B567" s="275" t="s">
        <v>15</v>
      </c>
      <c r="C567" s="275" t="s">
        <v>7</v>
      </c>
      <c r="D567" s="275" t="s">
        <v>503</v>
      </c>
      <c r="E567" s="190" t="s">
        <v>502</v>
      </c>
      <c r="F567" s="275" t="s">
        <v>1600</v>
      </c>
      <c r="G567" s="275" t="s">
        <v>94</v>
      </c>
      <c r="H567" s="275" t="s">
        <v>12</v>
      </c>
      <c r="I567" s="275" t="s">
        <v>503</v>
      </c>
      <c r="J567" s="272" t="s">
        <v>1679</v>
      </c>
      <c r="K567" s="5" t="str">
        <f t="shared" si="21"/>
        <v>98 2 00 20390</v>
      </c>
      <c r="L567" s="252" t="str">
        <f>VLOOKUP(M567,'ЦСР 2017'!$A$5:$B$485,2,0)</f>
        <v>Расходы на подготовку документов территориального планирования города Ставрополя</v>
      </c>
      <c r="M567" s="5" t="s">
        <v>1821</v>
      </c>
      <c r="N567" s="252" t="b">
        <f t="shared" si="20"/>
        <v>1</v>
      </c>
    </row>
    <row r="568" spans="1:15" s="4" customFormat="1" ht="37.5">
      <c r="A568" s="28" t="s">
        <v>48</v>
      </c>
      <c r="B568" s="28" t="s">
        <v>336</v>
      </c>
      <c r="C568" s="28" t="s">
        <v>7</v>
      </c>
      <c r="D568" s="28">
        <v>20530</v>
      </c>
      <c r="E568" s="190" t="s">
        <v>342</v>
      </c>
      <c r="F568" s="275" t="s">
        <v>1600</v>
      </c>
      <c r="G568" s="275" t="s">
        <v>94</v>
      </c>
      <c r="H568" s="275" t="s">
        <v>12</v>
      </c>
      <c r="I568" s="275" t="s">
        <v>1877</v>
      </c>
      <c r="J568" s="272" t="s">
        <v>342</v>
      </c>
      <c r="K568" s="5" t="str">
        <f t="shared" si="21"/>
        <v>98 2 00 20530</v>
      </c>
      <c r="L568" s="252" t="str">
        <f>VLOOKUP(M568,'ЦСР 2017'!$A$5:$B$485,2,0)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M568" s="5" t="s">
        <v>1822</v>
      </c>
      <c r="N568" s="252" t="b">
        <f t="shared" si="20"/>
        <v>1</v>
      </c>
    </row>
    <row r="569" spans="1:15" s="4" customFormat="1" ht="75">
      <c r="A569" s="275" t="s">
        <v>37</v>
      </c>
      <c r="B569" s="275" t="s">
        <v>105</v>
      </c>
      <c r="C569" s="275" t="s">
        <v>7</v>
      </c>
      <c r="D569" s="275" t="s">
        <v>112</v>
      </c>
      <c r="E569" s="280" t="s">
        <v>111</v>
      </c>
      <c r="F569" s="275" t="s">
        <v>1600</v>
      </c>
      <c r="G569" s="275" t="s">
        <v>94</v>
      </c>
      <c r="H569" s="275" t="s">
        <v>12</v>
      </c>
      <c r="I569" s="275" t="s">
        <v>112</v>
      </c>
      <c r="J569" s="272" t="s">
        <v>1623</v>
      </c>
      <c r="K569" s="5" t="str">
        <f t="shared" si="21"/>
        <v>98 2 00 20560</v>
      </c>
      <c r="L569" s="252" t="str">
        <f>VLOOKUP(M569,'ЦСР 2017'!$A$5:$B$485,2,0)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M569" s="5" t="s">
        <v>1823</v>
      </c>
      <c r="N569" s="252" t="b">
        <f t="shared" si="20"/>
        <v>1</v>
      </c>
    </row>
    <row r="570" spans="1:15" s="4" customFormat="1" ht="56.25">
      <c r="A570" s="30" t="s">
        <v>53</v>
      </c>
      <c r="B570" s="30" t="s">
        <v>94</v>
      </c>
      <c r="C570" s="30" t="s">
        <v>48</v>
      </c>
      <c r="D570" s="30" t="s">
        <v>445</v>
      </c>
      <c r="E570" s="190" t="s">
        <v>1333</v>
      </c>
      <c r="F570" s="275" t="s">
        <v>1600</v>
      </c>
      <c r="G570" s="275" t="s">
        <v>94</v>
      </c>
      <c r="H570" s="275" t="s">
        <v>12</v>
      </c>
      <c r="I570" s="275" t="s">
        <v>445</v>
      </c>
      <c r="J570" s="272" t="s">
        <v>1333</v>
      </c>
      <c r="K570" s="5" t="str">
        <f t="shared" si="21"/>
        <v>98 2 00 20570</v>
      </c>
      <c r="L570" s="252" t="str">
        <f>VLOOKUP(M570,'ЦСР 2017'!$A$5:$B$485,2,0)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570" s="5" t="s">
        <v>1824</v>
      </c>
      <c r="N570" s="252" t="b">
        <f t="shared" si="20"/>
        <v>1</v>
      </c>
    </row>
    <row r="571" spans="1:15" s="4" customFormat="1" ht="37.5">
      <c r="A571" s="30" t="s">
        <v>53</v>
      </c>
      <c r="B571" s="30" t="s">
        <v>316</v>
      </c>
      <c r="C571" s="30" t="s">
        <v>53</v>
      </c>
      <c r="D571" s="30" t="s">
        <v>482</v>
      </c>
      <c r="E571" s="190" t="s">
        <v>481</v>
      </c>
      <c r="F571" s="275" t="s">
        <v>1600</v>
      </c>
      <c r="G571" s="275" t="s">
        <v>94</v>
      </c>
      <c r="H571" s="275" t="s">
        <v>12</v>
      </c>
      <c r="I571" s="275" t="s">
        <v>482</v>
      </c>
      <c r="J571" s="272" t="s">
        <v>481</v>
      </c>
      <c r="K571" s="5" t="str">
        <f t="shared" si="21"/>
        <v>98 2 00 20780</v>
      </c>
      <c r="L571" s="252" t="str">
        <f>VLOOKUP(M571,'ЦСР 2017'!$A$5:$B$485,2,0)</f>
        <v>Расходы на проведение мероприятий по озеленению территории города Ставрополя</v>
      </c>
      <c r="M571" s="5" t="s">
        <v>1825</v>
      </c>
      <c r="N571" s="252" t="b">
        <f t="shared" si="20"/>
        <v>1</v>
      </c>
    </row>
    <row r="572" spans="1:15" s="4" customFormat="1" ht="75">
      <c r="A572" s="14" t="s">
        <v>1184</v>
      </c>
      <c r="B572" s="14" t="s">
        <v>94</v>
      </c>
      <c r="C572" s="275" t="s">
        <v>12</v>
      </c>
      <c r="D572" s="17">
        <v>21310</v>
      </c>
      <c r="E572" s="280" t="s">
        <v>1508</v>
      </c>
      <c r="F572" s="275" t="s">
        <v>1600</v>
      </c>
      <c r="G572" s="275" t="s">
        <v>94</v>
      </c>
      <c r="H572" s="275" t="s">
        <v>12</v>
      </c>
      <c r="I572" s="275" t="s">
        <v>1878</v>
      </c>
      <c r="J572" s="272" t="s">
        <v>1508</v>
      </c>
      <c r="K572" s="5" t="str">
        <f t="shared" si="21"/>
        <v>98 2 00 21310</v>
      </c>
      <c r="L572" s="252" t="str">
        <f>VLOOKUP(M572,'ЦСР 2017'!$A$5:$B$485,2,0)</f>
        <v>Возврат средств за квартиры, приобретенные с использованием средств государственной корпорации - Фонда содействия реформированию жилищно-коммунального хозяйства по программе переселения граждан из аварийного жилищного фонда в городе Ставрополе</v>
      </c>
      <c r="M572" s="5" t="s">
        <v>1826</v>
      </c>
      <c r="N572" s="252" t="b">
        <f t="shared" si="20"/>
        <v>1</v>
      </c>
    </row>
    <row r="573" spans="1:15" s="4" customFormat="1" ht="56.25">
      <c r="A573" s="14" t="s">
        <v>1184</v>
      </c>
      <c r="B573" s="14" t="s">
        <v>94</v>
      </c>
      <c r="C573" s="275" t="s">
        <v>12</v>
      </c>
      <c r="D573" s="17">
        <v>21320</v>
      </c>
      <c r="E573" s="280" t="s">
        <v>1510</v>
      </c>
      <c r="F573" s="275" t="s">
        <v>1600</v>
      </c>
      <c r="G573" s="275" t="s">
        <v>94</v>
      </c>
      <c r="H573" s="275" t="s">
        <v>12</v>
      </c>
      <c r="I573" s="275" t="s">
        <v>1879</v>
      </c>
      <c r="J573" s="272" t="s">
        <v>1510</v>
      </c>
      <c r="K573" s="5" t="str">
        <f t="shared" si="21"/>
        <v>98 2 00 21320</v>
      </c>
      <c r="L573" s="252" t="str">
        <f>VLOOKUP(M573,'ЦСР 2017'!$A$5:$B$485,2,0)</f>
        <v>Возврат средств за квартиры, приобретенные с использованием средств бюджета Ставропольского края по программе переселения граждан из аварийного жилищного фонда в городе Ставрополе</v>
      </c>
      <c r="M573" s="5" t="s">
        <v>1827</v>
      </c>
      <c r="N573" s="252" t="b">
        <f t="shared" si="20"/>
        <v>1</v>
      </c>
    </row>
    <row r="574" spans="1:15" s="4" customFormat="1" ht="36" customHeight="1">
      <c r="A574" s="14" t="s">
        <v>7</v>
      </c>
      <c r="B574" s="14" t="s">
        <v>15</v>
      </c>
      <c r="C574" s="14" t="s">
        <v>7</v>
      </c>
      <c r="D574" s="309">
        <v>11010</v>
      </c>
      <c r="E574" s="494" t="s">
        <v>34</v>
      </c>
      <c r="F574" s="482" t="s">
        <v>1600</v>
      </c>
      <c r="G574" s="482" t="s">
        <v>94</v>
      </c>
      <c r="H574" s="482" t="s">
        <v>12</v>
      </c>
      <c r="I574" s="482" t="s">
        <v>1880</v>
      </c>
      <c r="J574" s="514" t="s">
        <v>1828</v>
      </c>
      <c r="K574" s="5" t="str">
        <f t="shared" si="21"/>
        <v>98 2 00 21340</v>
      </c>
      <c r="L574" s="252" t="str">
        <f>VLOOKUP(M574,'ЦСР 2017'!$A$5:$B$485,2,0)</f>
        <v>Организация ведения централизованного бюджетного (бухгалтерского) учета и формирования бюджетной (бухгалтерской) отчетности</v>
      </c>
      <c r="M574" s="5" t="s">
        <v>1829</v>
      </c>
      <c r="N574" s="252" t="b">
        <f t="shared" si="20"/>
        <v>1</v>
      </c>
    </row>
    <row r="575" spans="1:15" s="4" customFormat="1">
      <c r="A575" s="14" t="s">
        <v>7</v>
      </c>
      <c r="B575" s="14" t="s">
        <v>15</v>
      </c>
      <c r="C575" s="14" t="s">
        <v>37</v>
      </c>
      <c r="D575" s="309">
        <v>11010</v>
      </c>
      <c r="E575" s="509"/>
      <c r="F575" s="505"/>
      <c r="G575" s="505"/>
      <c r="H575" s="505"/>
      <c r="I575" s="505"/>
      <c r="J575" s="519"/>
      <c r="K575" s="5" t="str">
        <f t="shared" si="21"/>
        <v xml:space="preserve">   </v>
      </c>
      <c r="L575" s="252" t="e">
        <f>VLOOKUP(M575,'ЦСР 2017'!$A$5:$B$485,2,0)</f>
        <v>#N/A</v>
      </c>
      <c r="M575" s="5" t="s">
        <v>1883</v>
      </c>
      <c r="N575" s="252" t="e">
        <f t="shared" si="20"/>
        <v>#N/A</v>
      </c>
    </row>
    <row r="576" spans="1:15" s="4" customFormat="1">
      <c r="A576" s="14" t="s">
        <v>7</v>
      </c>
      <c r="B576" s="14" t="s">
        <v>15</v>
      </c>
      <c r="C576" s="14" t="s">
        <v>48</v>
      </c>
      <c r="D576" s="309">
        <v>11010</v>
      </c>
      <c r="E576" s="509"/>
      <c r="F576" s="505"/>
      <c r="G576" s="505"/>
      <c r="H576" s="505"/>
      <c r="I576" s="505"/>
      <c r="J576" s="519"/>
      <c r="K576" s="5" t="str">
        <f t="shared" si="21"/>
        <v xml:space="preserve">   </v>
      </c>
      <c r="L576" s="252" t="e">
        <f>VLOOKUP(M576,'ЦСР 2017'!$A$5:$B$485,2,0)</f>
        <v>#N/A</v>
      </c>
      <c r="M576" s="5" t="s">
        <v>1883</v>
      </c>
      <c r="N576" s="252" t="e">
        <f t="shared" si="20"/>
        <v>#N/A</v>
      </c>
    </row>
    <row r="577" spans="1:14" s="4" customFormat="1">
      <c r="A577" s="14" t="s">
        <v>7</v>
      </c>
      <c r="B577" s="14" t="s">
        <v>15</v>
      </c>
      <c r="C577" s="14" t="s">
        <v>53</v>
      </c>
      <c r="D577" s="309">
        <v>11010</v>
      </c>
      <c r="E577" s="509"/>
      <c r="F577" s="505"/>
      <c r="G577" s="505"/>
      <c r="H577" s="505"/>
      <c r="I577" s="505"/>
      <c r="J577" s="519"/>
      <c r="K577" s="5" t="str">
        <f t="shared" si="21"/>
        <v xml:space="preserve">   </v>
      </c>
      <c r="L577" s="252" t="e">
        <f>VLOOKUP(M577,'ЦСР 2017'!$A$5:$B$485,2,0)</f>
        <v>#N/A</v>
      </c>
      <c r="M577" s="5" t="s">
        <v>1883</v>
      </c>
      <c r="N577" s="252" t="e">
        <f t="shared" si="20"/>
        <v>#N/A</v>
      </c>
    </row>
    <row r="578" spans="1:14" s="4" customFormat="1">
      <c r="A578" s="14" t="s">
        <v>7</v>
      </c>
      <c r="B578" s="14" t="s">
        <v>15</v>
      </c>
      <c r="C578" s="14" t="s">
        <v>93</v>
      </c>
      <c r="D578" s="309">
        <v>11010</v>
      </c>
      <c r="E578" s="495"/>
      <c r="F578" s="483"/>
      <c r="G578" s="483"/>
      <c r="H578" s="483"/>
      <c r="I578" s="483"/>
      <c r="J578" s="515"/>
      <c r="K578" s="5" t="str">
        <f t="shared" si="21"/>
        <v xml:space="preserve">   </v>
      </c>
      <c r="L578" s="252" t="e">
        <f>VLOOKUP(M578,'ЦСР 2017'!$A$5:$B$485,2,0)</f>
        <v>#N/A</v>
      </c>
      <c r="M578" s="5" t="s">
        <v>1883</v>
      </c>
      <c r="N578" s="252" t="e">
        <f t="shared" si="20"/>
        <v>#N/A</v>
      </c>
    </row>
    <row r="579" spans="1:14" s="4" customFormat="1" ht="56.25">
      <c r="A579" s="14" t="s">
        <v>73</v>
      </c>
      <c r="B579" s="14" t="s">
        <v>94</v>
      </c>
      <c r="C579" s="14" t="s">
        <v>53</v>
      </c>
      <c r="D579" s="309" t="s">
        <v>101</v>
      </c>
      <c r="E579" s="310" t="s">
        <v>100</v>
      </c>
      <c r="F579" s="482" t="s">
        <v>1600</v>
      </c>
      <c r="G579" s="482" t="s">
        <v>94</v>
      </c>
      <c r="H579" s="482" t="s">
        <v>12</v>
      </c>
      <c r="I579" s="482" t="s">
        <v>101</v>
      </c>
      <c r="J579" s="514" t="s">
        <v>100</v>
      </c>
      <c r="K579" s="5" t="str">
        <f t="shared" si="21"/>
        <v>98 2 00 40010</v>
      </c>
      <c r="L579" s="252" t="str">
        <f>VLOOKUP(M579,'ЦСР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579" s="5" t="s">
        <v>1830</v>
      </c>
      <c r="N579" s="252" t="b">
        <f t="shared" si="20"/>
        <v>1</v>
      </c>
    </row>
    <row r="580" spans="1:14" s="4" customFormat="1" ht="36" customHeight="1">
      <c r="A580" s="14" t="s">
        <v>93</v>
      </c>
      <c r="B580" s="14" t="s">
        <v>316</v>
      </c>
      <c r="C580" s="14" t="s">
        <v>7</v>
      </c>
      <c r="D580" s="309" t="s">
        <v>1585</v>
      </c>
      <c r="E580" s="310" t="s">
        <v>575</v>
      </c>
      <c r="F580" s="483"/>
      <c r="G580" s="483"/>
      <c r="H580" s="483"/>
      <c r="I580" s="483"/>
      <c r="J580" s="515"/>
      <c r="K580" s="5" t="str">
        <f t="shared" si="21"/>
        <v xml:space="preserve">   </v>
      </c>
      <c r="L580" s="252" t="e">
        <f>VLOOKUP(M580,'ЦСР 2017'!$A$5:$B$485,2,0)</f>
        <v>#N/A</v>
      </c>
      <c r="M580" s="5" t="s">
        <v>1883</v>
      </c>
      <c r="N580" s="252" t="e">
        <f t="shared" si="20"/>
        <v>#N/A</v>
      </c>
    </row>
    <row r="581" spans="1:14" s="4" customFormat="1" ht="75">
      <c r="A581" s="30" t="s">
        <v>53</v>
      </c>
      <c r="B581" s="30" t="s">
        <v>94</v>
      </c>
      <c r="C581" s="30" t="s">
        <v>37</v>
      </c>
      <c r="D581" s="30" t="s">
        <v>439</v>
      </c>
      <c r="E581" s="190" t="s">
        <v>1323</v>
      </c>
      <c r="F581" s="275" t="s">
        <v>1600</v>
      </c>
      <c r="G581" s="275" t="s">
        <v>94</v>
      </c>
      <c r="H581" s="275" t="s">
        <v>12</v>
      </c>
      <c r="I581" s="275" t="s">
        <v>439</v>
      </c>
      <c r="J581" s="272" t="s">
        <v>1663</v>
      </c>
      <c r="K581" s="5" t="str">
        <f t="shared" si="21"/>
        <v>98 2 00 60090</v>
      </c>
      <c r="L581" s="252" t="str">
        <f>VLOOKUP(M581,'ЦСР 2017'!$A$5:$B$485,2,0)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M581" s="5" t="s">
        <v>1831</v>
      </c>
      <c r="N581" s="252" t="b">
        <f t="shared" si="20"/>
        <v>1</v>
      </c>
    </row>
    <row r="582" spans="1:14" s="4" customFormat="1" ht="56.25">
      <c r="A582" s="28" t="s">
        <v>48</v>
      </c>
      <c r="B582" s="28" t="s">
        <v>94</v>
      </c>
      <c r="C582" s="28" t="s">
        <v>48</v>
      </c>
      <c r="D582" s="28">
        <v>80020</v>
      </c>
      <c r="E582" s="190" t="s">
        <v>309</v>
      </c>
      <c r="F582" s="275" t="s">
        <v>1600</v>
      </c>
      <c r="G582" s="275" t="s">
        <v>94</v>
      </c>
      <c r="H582" s="275" t="s">
        <v>12</v>
      </c>
      <c r="I582" s="275" t="s">
        <v>1881</v>
      </c>
      <c r="J582" s="272" t="s">
        <v>309</v>
      </c>
      <c r="K582" s="5" t="str">
        <f t="shared" si="21"/>
        <v>98 2 00 80020</v>
      </c>
      <c r="L582" s="252" t="str">
        <f>VLOOKUP(M582,'ЦСР 2017'!$A$5:$B$485,2,0)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M582" s="5" t="s">
        <v>1832</v>
      </c>
      <c r="N582" s="252" t="b">
        <f t="shared" si="20"/>
        <v>1</v>
      </c>
    </row>
    <row r="583" spans="1:14" s="4" customFormat="1" ht="37.5">
      <c r="A583" s="28" t="s">
        <v>48</v>
      </c>
      <c r="B583" s="28" t="s">
        <v>94</v>
      </c>
      <c r="C583" s="28" t="s">
        <v>7</v>
      </c>
      <c r="D583" s="28">
        <v>80080</v>
      </c>
      <c r="E583" s="190" t="s">
        <v>254</v>
      </c>
      <c r="F583" s="275" t="s">
        <v>1600</v>
      </c>
      <c r="G583" s="275" t="s">
        <v>94</v>
      </c>
      <c r="H583" s="275" t="s">
        <v>12</v>
      </c>
      <c r="I583" s="275" t="s">
        <v>1882</v>
      </c>
      <c r="J583" s="272" t="s">
        <v>254</v>
      </c>
      <c r="K583" s="5" t="str">
        <f t="shared" si="21"/>
        <v>98 2 00 80080</v>
      </c>
      <c r="L583" s="252" t="str">
        <f>VLOOKUP(M583,'ЦСР 2017'!$A$5:$B$485,2,0)</f>
        <v>Предоставление мер социальной поддержки Почетным гражданам города Ставрополя</v>
      </c>
      <c r="M583" s="5" t="s">
        <v>1833</v>
      </c>
      <c r="N583" s="252" t="b">
        <f t="shared" si="20"/>
        <v>1</v>
      </c>
    </row>
    <row r="584" spans="1:14" s="4" customFormat="1" ht="93.75">
      <c r="A584" s="275" t="s">
        <v>7</v>
      </c>
      <c r="B584" s="275" t="s">
        <v>94</v>
      </c>
      <c r="C584" s="275" t="s">
        <v>7</v>
      </c>
      <c r="D584" s="275" t="s">
        <v>1547</v>
      </c>
      <c r="E584" s="280" t="s">
        <v>1266</v>
      </c>
      <c r="F584" s="275" t="s">
        <v>1600</v>
      </c>
      <c r="G584" s="275" t="s">
        <v>94</v>
      </c>
      <c r="H584" s="275" t="s">
        <v>12</v>
      </c>
      <c r="I584" s="275" t="s">
        <v>1547</v>
      </c>
      <c r="J584" s="272" t="s">
        <v>1266</v>
      </c>
      <c r="K584" s="5" t="str">
        <f t="shared" si="21"/>
        <v>98 2 00 L1122</v>
      </c>
      <c r="L584" s="252" t="str">
        <f>VLOOKUP(M584,'ЦСР 2017'!$A$5:$B$485,2,0)</f>
        <v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v>
      </c>
      <c r="M584" s="5" t="s">
        <v>1834</v>
      </c>
      <c r="N584" s="252" t="b">
        <f t="shared" si="20"/>
        <v>1</v>
      </c>
    </row>
    <row r="585" spans="1:14" s="4" customFormat="1" ht="56.25">
      <c r="A585" s="30" t="s">
        <v>53</v>
      </c>
      <c r="B585" s="30" t="s">
        <v>94</v>
      </c>
      <c r="C585" s="30" t="s">
        <v>37</v>
      </c>
      <c r="D585" s="30" t="s">
        <v>1563</v>
      </c>
      <c r="E585" s="264" t="s">
        <v>1330</v>
      </c>
      <c r="F585" s="275" t="s">
        <v>1600</v>
      </c>
      <c r="G585" s="275" t="s">
        <v>94</v>
      </c>
      <c r="H585" s="275" t="s">
        <v>12</v>
      </c>
      <c r="I585" s="275" t="s">
        <v>1563</v>
      </c>
      <c r="J585" s="272" t="s">
        <v>1665</v>
      </c>
      <c r="K585" s="5" t="str">
        <f t="shared" si="21"/>
        <v>98 2 00 S6470</v>
      </c>
      <c r="L585" s="252" t="str">
        <f>VLOOKUP(M585,'ЦСР 2017'!$A$5:$B$485,2,0)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M585" s="5" t="s">
        <v>1835</v>
      </c>
      <c r="N585" s="252" t="b">
        <f t="shared" si="20"/>
        <v>1</v>
      </c>
    </row>
    <row r="586" spans="1:14" s="4" customFormat="1" ht="37.5">
      <c r="A586" s="30" t="s">
        <v>68</v>
      </c>
      <c r="B586" s="30" t="s">
        <v>94</v>
      </c>
      <c r="C586" s="30" t="s">
        <v>7</v>
      </c>
      <c r="D586" s="30" t="s">
        <v>1574</v>
      </c>
      <c r="E586" s="280" t="s">
        <v>525</v>
      </c>
      <c r="F586" s="275" t="s">
        <v>1600</v>
      </c>
      <c r="G586" s="275" t="s">
        <v>94</v>
      </c>
      <c r="H586" s="275" t="s">
        <v>12</v>
      </c>
      <c r="I586" s="275" t="s">
        <v>1574</v>
      </c>
      <c r="J586" s="272" t="s">
        <v>525</v>
      </c>
      <c r="K586" s="5" t="str">
        <f t="shared" si="21"/>
        <v>98 2 00 S6910</v>
      </c>
      <c r="L586" s="252" t="str">
        <f>VLOOKUP(M586,'ЦСР 2017'!$A$5:$B$485,2,0)</f>
        <v>Обеспечение мероприятий по переселению граждан из аварийного жилищного фонда в городе Ставрополе</v>
      </c>
      <c r="M586" s="5" t="s">
        <v>1836</v>
      </c>
      <c r="N586" s="252" t="b">
        <f t="shared" ref="N586:N587" si="22">J586=L586</f>
        <v>1</v>
      </c>
    </row>
    <row r="587" spans="1:14" s="4" customFormat="1">
      <c r="A587" s="69"/>
      <c r="B587" s="69"/>
      <c r="C587" s="70"/>
      <c r="D587" s="307"/>
      <c r="E587" s="304"/>
      <c r="F587" s="21"/>
      <c r="G587" s="21"/>
      <c r="H587" s="21"/>
      <c r="I587" s="21"/>
      <c r="J587" s="308"/>
      <c r="K587" s="5"/>
      <c r="L587" s="252"/>
      <c r="M587" s="5"/>
      <c r="N587" s="252" t="b">
        <f t="shared" si="22"/>
        <v>1</v>
      </c>
    </row>
    <row r="588" spans="1:14" s="4" customFormat="1">
      <c r="A588" s="97"/>
      <c r="B588" s="97"/>
      <c r="C588" s="98"/>
      <c r="D588" s="99"/>
      <c r="E588" s="273"/>
      <c r="J588" s="252"/>
      <c r="K588" s="5"/>
      <c r="L588" s="252"/>
      <c r="M588" s="5"/>
      <c r="N588" s="252"/>
    </row>
    <row r="589" spans="1:14" s="4" customFormat="1">
      <c r="A589" s="97"/>
      <c r="B589" s="97"/>
      <c r="C589" s="98"/>
      <c r="D589" s="99"/>
      <c r="E589" s="273"/>
      <c r="J589" s="252"/>
      <c r="K589" s="5"/>
      <c r="L589" s="252"/>
      <c r="M589" s="5"/>
      <c r="N589" s="252"/>
    </row>
    <row r="590" spans="1:14" s="4" customFormat="1">
      <c r="A590" s="97"/>
      <c r="B590" s="97"/>
      <c r="C590" s="98"/>
      <c r="D590" s="99"/>
      <c r="E590" s="273"/>
      <c r="J590" s="252"/>
      <c r="K590" s="5"/>
      <c r="L590" s="252"/>
      <c r="M590" s="5"/>
      <c r="N590" s="252"/>
    </row>
    <row r="591" spans="1:14" s="4" customFormat="1">
      <c r="A591" s="97"/>
      <c r="B591" s="97"/>
      <c r="C591" s="98"/>
      <c r="D591" s="99"/>
      <c r="E591" s="273"/>
      <c r="J591" s="252"/>
      <c r="K591" s="5"/>
      <c r="L591" s="252"/>
      <c r="M591" s="5"/>
      <c r="N591" s="252"/>
    </row>
    <row r="592" spans="1:14" s="4" customFormat="1">
      <c r="A592" s="97"/>
      <c r="B592" s="97"/>
      <c r="C592" s="98"/>
      <c r="D592" s="99"/>
      <c r="E592" s="273"/>
      <c r="J592" s="252"/>
      <c r="K592" s="5"/>
      <c r="L592" s="252"/>
      <c r="M592" s="5"/>
      <c r="N592" s="252"/>
    </row>
    <row r="593" spans="1:14" s="4" customFormat="1">
      <c r="A593" s="97"/>
      <c r="B593" s="97"/>
      <c r="C593" s="98"/>
      <c r="D593" s="99"/>
      <c r="E593" s="273"/>
      <c r="J593" s="252"/>
      <c r="K593" s="5"/>
      <c r="L593" s="252"/>
      <c r="M593" s="5"/>
      <c r="N593" s="252"/>
    </row>
    <row r="594" spans="1:14" s="4" customFormat="1">
      <c r="A594" s="97"/>
      <c r="B594" s="97"/>
      <c r="C594" s="98"/>
      <c r="D594" s="99"/>
      <c r="E594" s="273"/>
      <c r="J594" s="252"/>
      <c r="K594" s="5"/>
      <c r="L594" s="252"/>
      <c r="M594" s="5"/>
      <c r="N594" s="252"/>
    </row>
    <row r="595" spans="1:14" s="4" customFormat="1">
      <c r="A595" s="97"/>
      <c r="B595" s="97"/>
      <c r="C595" s="98"/>
      <c r="D595" s="99"/>
      <c r="E595" s="273"/>
      <c r="J595" s="252"/>
      <c r="K595" s="5"/>
      <c r="L595" s="252"/>
      <c r="M595" s="5"/>
      <c r="N595" s="252"/>
    </row>
    <row r="596" spans="1:14" s="4" customFormat="1">
      <c r="A596" s="97"/>
      <c r="B596" s="97"/>
      <c r="C596" s="98"/>
      <c r="D596" s="99"/>
      <c r="E596" s="273"/>
      <c r="J596" s="252"/>
      <c r="K596" s="5"/>
      <c r="L596" s="252"/>
      <c r="M596" s="5"/>
      <c r="N596" s="252"/>
    </row>
    <row r="597" spans="1:14" s="4" customFormat="1">
      <c r="A597" s="97"/>
      <c r="B597" s="97"/>
      <c r="C597" s="98"/>
      <c r="D597" s="99"/>
      <c r="E597" s="273"/>
      <c r="J597" s="252"/>
      <c r="K597" s="5"/>
      <c r="L597" s="252"/>
      <c r="M597" s="5"/>
      <c r="N597" s="252"/>
    </row>
    <row r="598" spans="1:14" s="4" customFormat="1">
      <c r="A598" s="97"/>
      <c r="B598" s="97"/>
      <c r="C598" s="98"/>
      <c r="D598" s="99"/>
      <c r="E598" s="273"/>
      <c r="J598" s="252"/>
      <c r="K598" s="5"/>
      <c r="L598" s="252"/>
      <c r="M598" s="5"/>
      <c r="N598" s="252"/>
    </row>
    <row r="599" spans="1:14" s="4" customFormat="1">
      <c r="A599" s="97"/>
      <c r="B599" s="97"/>
      <c r="C599" s="98"/>
      <c r="D599" s="99"/>
      <c r="E599" s="273"/>
      <c r="J599" s="252"/>
      <c r="K599" s="5"/>
      <c r="L599" s="252"/>
      <c r="M599" s="5"/>
      <c r="N599" s="252"/>
    </row>
    <row r="600" spans="1:14" s="4" customFormat="1">
      <c r="A600" s="97"/>
      <c r="B600" s="97"/>
      <c r="C600" s="98"/>
      <c r="D600" s="99"/>
      <c r="E600" s="273"/>
      <c r="J600" s="252"/>
      <c r="K600" s="5"/>
      <c r="L600" s="252"/>
      <c r="M600" s="5"/>
      <c r="N600" s="252"/>
    </row>
    <row r="601" spans="1:14" s="4" customFormat="1">
      <c r="A601" s="97"/>
      <c r="B601" s="97"/>
      <c r="C601" s="98"/>
      <c r="D601" s="99"/>
      <c r="E601" s="273"/>
      <c r="J601" s="252"/>
      <c r="K601" s="5"/>
      <c r="L601" s="252"/>
      <c r="M601" s="5"/>
      <c r="N601" s="252"/>
    </row>
    <row r="602" spans="1:14" s="4" customFormat="1">
      <c r="A602" s="97"/>
      <c r="B602" s="97"/>
      <c r="C602" s="98"/>
      <c r="D602" s="99"/>
      <c r="E602" s="273"/>
      <c r="J602" s="252"/>
      <c r="K602" s="5"/>
      <c r="L602" s="252"/>
      <c r="M602" s="5"/>
      <c r="N602" s="252"/>
    </row>
    <row r="603" spans="1:14" s="4" customFormat="1">
      <c r="A603" s="97"/>
      <c r="B603" s="97"/>
      <c r="C603" s="98"/>
      <c r="D603" s="99"/>
      <c r="E603" s="273"/>
      <c r="J603" s="252"/>
      <c r="K603" s="5"/>
      <c r="L603" s="252"/>
      <c r="M603" s="5"/>
      <c r="N603" s="252"/>
    </row>
    <row r="604" spans="1:14" s="4" customFormat="1">
      <c r="A604" s="97"/>
      <c r="B604" s="97"/>
      <c r="C604" s="98"/>
      <c r="D604" s="99"/>
      <c r="E604" s="273"/>
      <c r="J604" s="252"/>
      <c r="K604" s="5"/>
      <c r="L604" s="252"/>
      <c r="M604" s="5"/>
      <c r="N604" s="252"/>
    </row>
    <row r="605" spans="1:14" s="4" customFormat="1">
      <c r="A605" s="97"/>
      <c r="B605" s="97"/>
      <c r="C605" s="98"/>
      <c r="D605" s="99"/>
      <c r="E605" s="273"/>
      <c r="J605" s="252"/>
      <c r="K605" s="5"/>
      <c r="L605" s="252"/>
      <c r="M605" s="5"/>
      <c r="N605" s="252"/>
    </row>
    <row r="606" spans="1:14" s="4" customFormat="1">
      <c r="A606" s="97"/>
      <c r="B606" s="97"/>
      <c r="C606" s="98"/>
      <c r="D606" s="99"/>
      <c r="E606" s="273"/>
      <c r="J606" s="252"/>
      <c r="K606" s="5"/>
      <c r="L606" s="252"/>
      <c r="M606" s="5"/>
      <c r="N606" s="252"/>
    </row>
    <row r="607" spans="1:14" s="4" customFormat="1">
      <c r="A607" s="97"/>
      <c r="B607" s="97"/>
      <c r="C607" s="98"/>
      <c r="D607" s="99"/>
      <c r="E607" s="273"/>
      <c r="J607" s="252"/>
      <c r="K607" s="5"/>
      <c r="L607" s="252"/>
      <c r="M607" s="5"/>
      <c r="N607" s="252"/>
    </row>
    <row r="608" spans="1:14" s="4" customFormat="1">
      <c r="A608" s="97"/>
      <c r="B608" s="97"/>
      <c r="C608" s="98"/>
      <c r="D608" s="99"/>
      <c r="E608" s="273"/>
      <c r="J608" s="252"/>
      <c r="K608" s="5"/>
      <c r="L608" s="252"/>
      <c r="M608" s="5"/>
      <c r="N608" s="252"/>
    </row>
    <row r="609" spans="1:14" s="4" customFormat="1">
      <c r="A609" s="97"/>
      <c r="B609" s="97"/>
      <c r="C609" s="98"/>
      <c r="D609" s="99"/>
      <c r="E609" s="273"/>
      <c r="J609" s="252"/>
      <c r="K609" s="5"/>
      <c r="L609" s="252"/>
      <c r="M609" s="5"/>
      <c r="N609" s="252"/>
    </row>
    <row r="610" spans="1:14" s="4" customFormat="1">
      <c r="A610" s="97"/>
      <c r="B610" s="97"/>
      <c r="C610" s="98"/>
      <c r="D610" s="99"/>
      <c r="E610" s="273"/>
      <c r="J610" s="252"/>
      <c r="K610" s="5"/>
      <c r="L610" s="252"/>
      <c r="M610" s="5"/>
      <c r="N610" s="252"/>
    </row>
    <row r="611" spans="1:14" s="4" customFormat="1">
      <c r="A611" s="97"/>
      <c r="B611" s="97"/>
      <c r="C611" s="98"/>
      <c r="D611" s="99"/>
      <c r="E611" s="273"/>
      <c r="J611" s="252"/>
      <c r="K611" s="5"/>
      <c r="L611" s="252"/>
      <c r="M611" s="5"/>
      <c r="N611" s="252"/>
    </row>
    <row r="612" spans="1:14" s="4" customFormat="1">
      <c r="A612" s="97"/>
      <c r="B612" s="97"/>
      <c r="C612" s="98"/>
      <c r="D612" s="99"/>
      <c r="E612" s="273"/>
      <c r="J612" s="252"/>
      <c r="K612" s="5"/>
      <c r="L612" s="252"/>
      <c r="M612" s="5"/>
      <c r="N612" s="252"/>
    </row>
    <row r="613" spans="1:14" s="4" customFormat="1">
      <c r="A613" s="97"/>
      <c r="B613" s="97"/>
      <c r="C613" s="98"/>
      <c r="D613" s="99"/>
      <c r="E613" s="273"/>
      <c r="J613" s="252"/>
      <c r="K613" s="5"/>
      <c r="L613" s="252"/>
      <c r="M613" s="5"/>
      <c r="N613" s="252"/>
    </row>
    <row r="614" spans="1:14" s="4" customFormat="1">
      <c r="A614" s="97"/>
      <c r="B614" s="97"/>
      <c r="C614" s="98"/>
      <c r="D614" s="99"/>
      <c r="E614" s="273"/>
      <c r="J614" s="252"/>
      <c r="K614" s="5"/>
      <c r="L614" s="252"/>
      <c r="M614" s="5"/>
      <c r="N614" s="252"/>
    </row>
    <row r="615" spans="1:14" s="4" customFormat="1">
      <c r="A615" s="97"/>
      <c r="B615" s="97"/>
      <c r="C615" s="98"/>
      <c r="D615" s="99"/>
      <c r="E615" s="273"/>
      <c r="J615" s="252"/>
      <c r="K615" s="5"/>
      <c r="L615" s="252"/>
      <c r="M615" s="5"/>
      <c r="N615" s="252"/>
    </row>
    <row r="616" spans="1:14" s="4" customFormat="1">
      <c r="A616" s="97"/>
      <c r="B616" s="97"/>
      <c r="C616" s="98"/>
      <c r="D616" s="99"/>
      <c r="E616" s="273"/>
      <c r="J616" s="252"/>
      <c r="K616" s="5"/>
      <c r="L616" s="252"/>
      <c r="M616" s="5"/>
      <c r="N616" s="252"/>
    </row>
    <row r="617" spans="1:14" s="4" customFormat="1">
      <c r="A617" s="97"/>
      <c r="B617" s="97"/>
      <c r="C617" s="98"/>
      <c r="D617" s="99"/>
      <c r="E617" s="273"/>
      <c r="J617" s="252"/>
      <c r="K617" s="5"/>
      <c r="L617" s="252"/>
      <c r="M617" s="5"/>
      <c r="N617" s="252"/>
    </row>
    <row r="618" spans="1:14" s="4" customFormat="1">
      <c r="A618" s="97"/>
      <c r="B618" s="97"/>
      <c r="C618" s="98"/>
      <c r="D618" s="99"/>
      <c r="E618" s="273"/>
      <c r="J618" s="252"/>
      <c r="K618" s="5"/>
      <c r="L618" s="252"/>
      <c r="M618" s="5"/>
      <c r="N618" s="252"/>
    </row>
    <row r="619" spans="1:14" s="4" customFormat="1">
      <c r="A619" s="97"/>
      <c r="B619" s="97"/>
      <c r="C619" s="98"/>
      <c r="D619" s="99"/>
      <c r="E619" s="273"/>
      <c r="J619" s="252"/>
      <c r="K619" s="5"/>
      <c r="L619" s="252"/>
      <c r="M619" s="5"/>
      <c r="N619" s="252"/>
    </row>
    <row r="620" spans="1:14" s="4" customFormat="1">
      <c r="A620" s="97"/>
      <c r="B620" s="97"/>
      <c r="C620" s="98"/>
      <c r="D620" s="99"/>
      <c r="E620" s="273"/>
      <c r="J620" s="252"/>
      <c r="K620" s="5"/>
      <c r="L620" s="252"/>
      <c r="M620" s="5"/>
      <c r="N620" s="252"/>
    </row>
    <row r="621" spans="1:14" s="4" customFormat="1">
      <c r="A621" s="97"/>
      <c r="B621" s="97"/>
      <c r="C621" s="98"/>
      <c r="D621" s="99"/>
      <c r="E621" s="273"/>
      <c r="J621" s="252"/>
      <c r="K621" s="5"/>
      <c r="L621" s="252"/>
      <c r="M621" s="5"/>
      <c r="N621" s="252"/>
    </row>
    <row r="622" spans="1:14" s="4" customFormat="1">
      <c r="A622" s="97"/>
      <c r="B622" s="97"/>
      <c r="C622" s="98"/>
      <c r="D622" s="99"/>
      <c r="E622" s="273"/>
      <c r="J622" s="252"/>
      <c r="K622" s="5"/>
      <c r="L622" s="252"/>
      <c r="M622" s="5"/>
      <c r="N622" s="252"/>
    </row>
    <row r="623" spans="1:14" s="4" customFormat="1">
      <c r="A623" s="97"/>
      <c r="B623" s="97"/>
      <c r="C623" s="98"/>
      <c r="D623" s="99"/>
      <c r="E623" s="273"/>
      <c r="J623" s="252"/>
      <c r="K623" s="5"/>
      <c r="L623" s="252"/>
      <c r="M623" s="5"/>
      <c r="N623" s="252"/>
    </row>
    <row r="624" spans="1:14" s="4" customFormat="1">
      <c r="A624" s="97"/>
      <c r="B624" s="97"/>
      <c r="C624" s="98"/>
      <c r="D624" s="99"/>
      <c r="E624" s="273"/>
      <c r="J624" s="252"/>
      <c r="K624" s="5"/>
      <c r="L624" s="252"/>
      <c r="M624" s="5"/>
      <c r="N624" s="252"/>
    </row>
    <row r="625" spans="1:14" s="4" customFormat="1">
      <c r="A625" s="97"/>
      <c r="B625" s="97"/>
      <c r="C625" s="98"/>
      <c r="D625" s="99"/>
      <c r="E625" s="273"/>
      <c r="J625" s="252"/>
      <c r="K625" s="5"/>
      <c r="L625" s="252"/>
      <c r="M625" s="5"/>
      <c r="N625" s="252"/>
    </row>
    <row r="626" spans="1:14" s="4" customFormat="1">
      <c r="A626" s="97"/>
      <c r="B626" s="97"/>
      <c r="C626" s="98"/>
      <c r="D626" s="99"/>
      <c r="E626" s="273"/>
      <c r="J626" s="252"/>
      <c r="K626" s="5"/>
      <c r="L626" s="252"/>
      <c r="M626" s="5"/>
      <c r="N626" s="252"/>
    </row>
    <row r="627" spans="1:14" s="4" customFormat="1">
      <c r="A627" s="97"/>
      <c r="B627" s="97"/>
      <c r="C627" s="98"/>
      <c r="D627" s="99"/>
      <c r="E627" s="273"/>
      <c r="J627" s="252"/>
      <c r="K627" s="5"/>
      <c r="L627" s="252"/>
      <c r="M627" s="5"/>
      <c r="N627" s="252"/>
    </row>
    <row r="628" spans="1:14" s="4" customFormat="1">
      <c r="A628" s="97"/>
      <c r="B628" s="97"/>
      <c r="C628" s="98"/>
      <c r="D628" s="99"/>
      <c r="E628" s="273"/>
      <c r="J628" s="252"/>
      <c r="K628" s="5"/>
      <c r="L628" s="252"/>
      <c r="M628" s="5"/>
      <c r="N628" s="252"/>
    </row>
    <row r="629" spans="1:14" s="4" customFormat="1">
      <c r="A629" s="97"/>
      <c r="B629" s="97"/>
      <c r="C629" s="98"/>
      <c r="D629" s="99"/>
      <c r="E629" s="273"/>
      <c r="J629" s="252"/>
      <c r="K629" s="5"/>
      <c r="L629" s="252"/>
      <c r="M629" s="5"/>
      <c r="N629" s="252"/>
    </row>
    <row r="630" spans="1:14" s="4" customFormat="1">
      <c r="A630" s="97"/>
      <c r="B630" s="97"/>
      <c r="C630" s="98"/>
      <c r="D630" s="99"/>
      <c r="E630" s="273"/>
      <c r="J630" s="252"/>
      <c r="K630" s="5"/>
      <c r="L630" s="252"/>
      <c r="M630" s="5"/>
      <c r="N630" s="252"/>
    </row>
    <row r="631" spans="1:14" s="4" customFormat="1">
      <c r="A631" s="97"/>
      <c r="B631" s="97"/>
      <c r="C631" s="98"/>
      <c r="D631" s="99"/>
      <c r="E631" s="273"/>
      <c r="J631" s="252"/>
      <c r="K631" s="5"/>
      <c r="L631" s="252"/>
      <c r="M631" s="5"/>
      <c r="N631" s="252"/>
    </row>
    <row r="632" spans="1:14" s="4" customFormat="1">
      <c r="A632" s="97"/>
      <c r="B632" s="97"/>
      <c r="C632" s="98"/>
      <c r="D632" s="99"/>
      <c r="E632" s="273"/>
      <c r="J632" s="252"/>
      <c r="K632" s="5"/>
      <c r="L632" s="252"/>
      <c r="M632" s="5"/>
      <c r="N632" s="252"/>
    </row>
    <row r="633" spans="1:14" s="4" customFormat="1">
      <c r="A633" s="97"/>
      <c r="B633" s="97"/>
      <c r="C633" s="98"/>
      <c r="D633" s="99"/>
      <c r="E633" s="273"/>
      <c r="J633" s="252"/>
      <c r="K633" s="5"/>
      <c r="L633" s="252"/>
      <c r="M633" s="5"/>
      <c r="N633" s="252"/>
    </row>
    <row r="634" spans="1:14" s="4" customFormat="1">
      <c r="A634" s="97"/>
      <c r="B634" s="97"/>
      <c r="C634" s="98"/>
      <c r="D634" s="99"/>
      <c r="E634" s="273"/>
      <c r="J634" s="252"/>
      <c r="K634" s="5"/>
      <c r="L634" s="252"/>
      <c r="M634" s="5"/>
      <c r="N634" s="252"/>
    </row>
    <row r="635" spans="1:14" s="4" customFormat="1">
      <c r="A635" s="97"/>
      <c r="B635" s="97"/>
      <c r="C635" s="98"/>
      <c r="D635" s="99"/>
      <c r="E635" s="273"/>
      <c r="J635" s="252"/>
      <c r="K635" s="5"/>
      <c r="L635" s="252"/>
      <c r="M635" s="5"/>
      <c r="N635" s="252"/>
    </row>
    <row r="636" spans="1:14" s="4" customFormat="1">
      <c r="A636" s="97"/>
      <c r="B636" s="97"/>
      <c r="C636" s="98"/>
      <c r="D636" s="99"/>
      <c r="E636" s="273"/>
      <c r="J636" s="252"/>
      <c r="K636" s="5"/>
      <c r="L636" s="252"/>
      <c r="M636" s="5"/>
      <c r="N636" s="252"/>
    </row>
    <row r="637" spans="1:14" s="4" customFormat="1">
      <c r="A637" s="97"/>
      <c r="B637" s="97"/>
      <c r="C637" s="98"/>
      <c r="D637" s="99"/>
      <c r="E637" s="273"/>
      <c r="J637" s="252"/>
      <c r="K637" s="5"/>
      <c r="L637" s="252"/>
      <c r="M637" s="5"/>
      <c r="N637" s="252"/>
    </row>
    <row r="638" spans="1:14" s="4" customFormat="1">
      <c r="A638" s="97"/>
      <c r="B638" s="97"/>
      <c r="C638" s="98"/>
      <c r="D638" s="99"/>
      <c r="E638" s="273"/>
      <c r="J638" s="252"/>
      <c r="K638" s="5"/>
      <c r="L638" s="252"/>
      <c r="M638" s="5"/>
      <c r="N638" s="252"/>
    </row>
    <row r="639" spans="1:14" s="4" customFormat="1">
      <c r="A639" s="97"/>
      <c r="B639" s="97"/>
      <c r="C639" s="98"/>
      <c r="D639" s="99"/>
      <c r="E639" s="273"/>
      <c r="J639" s="252"/>
      <c r="K639" s="5"/>
      <c r="L639" s="252"/>
      <c r="M639" s="5"/>
      <c r="N639" s="252"/>
    </row>
    <row r="640" spans="1:14" s="4" customFormat="1">
      <c r="A640" s="97"/>
      <c r="B640" s="97"/>
      <c r="C640" s="98"/>
      <c r="D640" s="99"/>
      <c r="E640" s="273"/>
      <c r="J640" s="252"/>
      <c r="K640" s="5"/>
      <c r="L640" s="252"/>
      <c r="M640" s="5"/>
      <c r="N640" s="252"/>
    </row>
    <row r="641" spans="1:14" s="4" customFormat="1">
      <c r="A641" s="97"/>
      <c r="B641" s="97"/>
      <c r="C641" s="98"/>
      <c r="D641" s="99"/>
      <c r="E641" s="273"/>
      <c r="J641" s="252"/>
      <c r="K641" s="5"/>
      <c r="L641" s="252"/>
      <c r="M641" s="5"/>
      <c r="N641" s="252"/>
    </row>
    <row r="642" spans="1:14" s="4" customFormat="1">
      <c r="A642" s="97"/>
      <c r="B642" s="97"/>
      <c r="C642" s="98"/>
      <c r="D642" s="99"/>
      <c r="E642" s="273"/>
      <c r="J642" s="252"/>
      <c r="K642" s="5"/>
      <c r="L642" s="252"/>
      <c r="M642" s="5"/>
      <c r="N642" s="252"/>
    </row>
    <row r="643" spans="1:14" s="4" customFormat="1">
      <c r="A643" s="97"/>
      <c r="B643" s="97"/>
      <c r="C643" s="98"/>
      <c r="D643" s="99"/>
      <c r="E643" s="273"/>
      <c r="J643" s="252"/>
      <c r="K643" s="5"/>
      <c r="L643" s="252"/>
      <c r="M643" s="5"/>
      <c r="N643" s="252"/>
    </row>
    <row r="644" spans="1:14" s="4" customFormat="1">
      <c r="A644" s="97"/>
      <c r="B644" s="97"/>
      <c r="C644" s="98"/>
      <c r="D644" s="99"/>
      <c r="E644" s="273"/>
      <c r="J644" s="252"/>
      <c r="K644" s="5"/>
      <c r="L644" s="252"/>
      <c r="M644" s="5"/>
      <c r="N644" s="252"/>
    </row>
    <row r="645" spans="1:14" s="4" customFormat="1">
      <c r="A645" s="97"/>
      <c r="B645" s="97"/>
      <c r="C645" s="98"/>
      <c r="D645" s="99"/>
      <c r="E645" s="273"/>
      <c r="J645" s="252"/>
      <c r="K645" s="5"/>
      <c r="L645" s="252"/>
      <c r="M645" s="5"/>
      <c r="N645" s="252"/>
    </row>
    <row r="646" spans="1:14" s="4" customFormat="1">
      <c r="A646" s="97"/>
      <c r="B646" s="97"/>
      <c r="C646" s="98"/>
      <c r="D646" s="99"/>
      <c r="E646" s="273"/>
      <c r="J646" s="252"/>
      <c r="K646" s="5"/>
      <c r="L646" s="252"/>
      <c r="M646" s="5"/>
      <c r="N646" s="252"/>
    </row>
    <row r="647" spans="1:14" s="4" customFormat="1">
      <c r="A647" s="97"/>
      <c r="B647" s="97"/>
      <c r="C647" s="98"/>
      <c r="D647" s="99"/>
      <c r="E647" s="273"/>
      <c r="J647" s="252"/>
      <c r="K647" s="5"/>
      <c r="L647" s="252"/>
      <c r="M647" s="5"/>
      <c r="N647" s="252"/>
    </row>
    <row r="648" spans="1:14" s="4" customFormat="1">
      <c r="A648" s="97"/>
      <c r="B648" s="97"/>
      <c r="C648" s="98"/>
      <c r="D648" s="99"/>
      <c r="E648" s="273"/>
      <c r="J648" s="252"/>
      <c r="K648" s="5"/>
      <c r="L648" s="252"/>
      <c r="M648" s="5"/>
      <c r="N648" s="252"/>
    </row>
    <row r="649" spans="1:14" s="4" customFormat="1">
      <c r="A649" s="97"/>
      <c r="B649" s="97"/>
      <c r="C649" s="98"/>
      <c r="D649" s="99"/>
      <c r="E649" s="273"/>
      <c r="J649" s="252"/>
      <c r="K649" s="5"/>
      <c r="L649" s="252"/>
      <c r="M649" s="5"/>
      <c r="N649" s="252"/>
    </row>
    <row r="650" spans="1:14" s="4" customFormat="1">
      <c r="A650" s="97"/>
      <c r="B650" s="97"/>
      <c r="C650" s="98"/>
      <c r="D650" s="99"/>
      <c r="E650" s="273"/>
      <c r="J650" s="252"/>
      <c r="K650" s="5"/>
      <c r="L650" s="252"/>
      <c r="M650" s="5"/>
      <c r="N650" s="252"/>
    </row>
    <row r="651" spans="1:14" s="4" customFormat="1">
      <c r="A651" s="97"/>
      <c r="B651" s="97"/>
      <c r="C651" s="98"/>
      <c r="D651" s="99"/>
      <c r="E651" s="273"/>
      <c r="J651" s="252"/>
      <c r="K651" s="5"/>
      <c r="L651" s="252"/>
      <c r="M651" s="5"/>
      <c r="N651" s="252"/>
    </row>
    <row r="652" spans="1:14" s="4" customFormat="1">
      <c r="A652" s="97"/>
      <c r="B652" s="97"/>
      <c r="C652" s="98"/>
      <c r="D652" s="99"/>
      <c r="E652" s="273"/>
      <c r="J652" s="252"/>
      <c r="K652" s="5"/>
      <c r="L652" s="252"/>
      <c r="M652" s="5"/>
      <c r="N652" s="252"/>
    </row>
    <row r="653" spans="1:14" s="4" customFormat="1">
      <c r="A653" s="97"/>
      <c r="B653" s="97"/>
      <c r="C653" s="98"/>
      <c r="D653" s="99"/>
      <c r="E653" s="273"/>
      <c r="J653" s="252"/>
      <c r="K653" s="5"/>
      <c r="L653" s="252"/>
      <c r="M653" s="5"/>
      <c r="N653" s="252"/>
    </row>
    <row r="654" spans="1:14" s="4" customFormat="1">
      <c r="A654" s="97"/>
      <c r="B654" s="97"/>
      <c r="C654" s="98"/>
      <c r="D654" s="99"/>
      <c r="E654" s="273"/>
      <c r="J654" s="252"/>
      <c r="K654" s="5"/>
      <c r="L654" s="252"/>
      <c r="M654" s="5"/>
      <c r="N654" s="252"/>
    </row>
    <row r="655" spans="1:14" s="4" customFormat="1">
      <c r="A655" s="97"/>
      <c r="B655" s="97"/>
      <c r="C655" s="98"/>
      <c r="D655" s="99"/>
      <c r="E655" s="273"/>
      <c r="J655" s="252"/>
      <c r="K655" s="5"/>
      <c r="L655" s="252"/>
      <c r="M655" s="5"/>
      <c r="N655" s="252"/>
    </row>
    <row r="656" spans="1:14" s="4" customFormat="1">
      <c r="A656" s="97"/>
      <c r="B656" s="97"/>
      <c r="C656" s="98"/>
      <c r="D656" s="99"/>
      <c r="E656" s="273"/>
      <c r="J656" s="252"/>
      <c r="K656" s="5"/>
      <c r="L656" s="252"/>
      <c r="M656" s="5"/>
      <c r="N656" s="252"/>
    </row>
    <row r="657" spans="1:15" s="4" customFormat="1">
      <c r="A657" s="97"/>
      <c r="B657" s="97"/>
      <c r="C657" s="98"/>
      <c r="D657" s="99"/>
      <c r="E657" s="273"/>
      <c r="J657" s="252"/>
      <c r="K657" s="5"/>
      <c r="L657" s="252"/>
      <c r="M657" s="5"/>
      <c r="N657" s="252"/>
    </row>
    <row r="658" spans="1:15" s="4" customFormat="1">
      <c r="A658" s="97"/>
      <c r="B658" s="97"/>
      <c r="C658" s="98"/>
      <c r="D658" s="99"/>
      <c r="E658" s="273"/>
      <c r="J658" s="252"/>
      <c r="K658" s="5"/>
      <c r="L658" s="252"/>
      <c r="M658" s="5"/>
      <c r="N658" s="252"/>
    </row>
    <row r="659" spans="1:15" s="4" customFormat="1">
      <c r="A659" s="97"/>
      <c r="B659" s="97"/>
      <c r="C659" s="98"/>
      <c r="D659" s="99"/>
      <c r="E659" s="273"/>
      <c r="J659" s="252"/>
      <c r="K659" s="5"/>
      <c r="L659" s="252"/>
      <c r="M659" s="5"/>
      <c r="N659" s="252"/>
    </row>
    <row r="660" spans="1:15" s="4" customFormat="1">
      <c r="A660" s="97"/>
      <c r="B660" s="97"/>
      <c r="C660" s="98"/>
      <c r="D660" s="99"/>
      <c r="E660" s="273"/>
      <c r="J660" s="252"/>
      <c r="K660" s="5"/>
      <c r="L660" s="252"/>
      <c r="M660" s="5"/>
      <c r="N660" s="252"/>
    </row>
    <row r="661" spans="1:15" s="4" customFormat="1">
      <c r="A661" s="97"/>
      <c r="B661" s="97"/>
      <c r="C661" s="98"/>
      <c r="D661" s="99"/>
      <c r="E661" s="273"/>
      <c r="J661" s="252"/>
      <c r="K661" s="5"/>
      <c r="L661" s="252"/>
      <c r="M661" s="5"/>
      <c r="N661" s="252"/>
    </row>
    <row r="662" spans="1:15" s="4" customFormat="1">
      <c r="A662" s="97"/>
      <c r="B662" s="97"/>
      <c r="C662" s="98"/>
      <c r="D662" s="99"/>
      <c r="E662" s="273"/>
      <c r="J662" s="252"/>
      <c r="K662" s="5"/>
      <c r="L662" s="252"/>
      <c r="M662" s="5"/>
      <c r="N662" s="252"/>
    </row>
    <row r="663" spans="1:15" s="4" customFormat="1">
      <c r="A663" s="97"/>
      <c r="B663" s="97"/>
      <c r="C663" s="98"/>
      <c r="D663" s="99"/>
      <c r="E663" s="273"/>
      <c r="J663" s="252"/>
      <c r="K663" s="5"/>
      <c r="L663" s="252"/>
      <c r="M663" s="5"/>
      <c r="N663" s="252"/>
    </row>
    <row r="664" spans="1:15" s="4" customFormat="1">
      <c r="A664" s="97"/>
      <c r="B664" s="97"/>
      <c r="C664" s="98"/>
      <c r="D664" s="99"/>
      <c r="E664" s="273"/>
      <c r="J664" s="252"/>
      <c r="K664" s="5"/>
      <c r="L664" s="252"/>
      <c r="M664" s="5"/>
      <c r="N664" s="252"/>
    </row>
    <row r="665" spans="1:15" s="4" customFormat="1">
      <c r="A665" s="97"/>
      <c r="B665" s="97"/>
      <c r="C665" s="98"/>
      <c r="D665" s="99"/>
      <c r="E665" s="273"/>
      <c r="J665" s="252"/>
      <c r="K665" s="5"/>
      <c r="L665" s="252"/>
      <c r="M665" s="5"/>
      <c r="N665" s="252"/>
    </row>
    <row r="666" spans="1:15" s="4" customFormat="1">
      <c r="A666" s="97"/>
      <c r="B666" s="97"/>
      <c r="C666" s="98"/>
      <c r="D666" s="99"/>
      <c r="E666" s="273"/>
      <c r="J666" s="252"/>
      <c r="K666" s="5"/>
      <c r="L666" s="252"/>
      <c r="M666" s="5"/>
      <c r="N666" s="252"/>
    </row>
    <row r="667" spans="1:15" s="4" customFormat="1">
      <c r="A667" s="97"/>
      <c r="B667" s="97"/>
      <c r="C667" s="98"/>
      <c r="D667" s="99"/>
      <c r="E667" s="273"/>
      <c r="J667" s="252"/>
      <c r="K667" s="5"/>
      <c r="L667" s="252"/>
      <c r="M667" s="5"/>
      <c r="N667" s="252"/>
    </row>
    <row r="668" spans="1:15" s="4" customFormat="1">
      <c r="A668" s="97"/>
      <c r="B668" s="97"/>
      <c r="C668" s="98"/>
      <c r="D668" s="99"/>
      <c r="E668" s="273"/>
      <c r="J668" s="252"/>
      <c r="K668" s="5"/>
      <c r="L668" s="252"/>
      <c r="M668" s="5"/>
      <c r="N668" s="252"/>
    </row>
    <row r="669" spans="1:15" s="4" customFormat="1">
      <c r="A669" s="97"/>
      <c r="B669" s="97"/>
      <c r="C669" s="98"/>
      <c r="D669" s="99"/>
      <c r="E669" s="273"/>
      <c r="J669" s="252"/>
      <c r="K669" s="5"/>
      <c r="L669" s="252"/>
      <c r="M669" s="5"/>
      <c r="N669" s="252"/>
      <c r="O669" s="6"/>
    </row>
    <row r="670" spans="1:15" s="4" customFormat="1">
      <c r="A670" s="97"/>
      <c r="B670" s="97"/>
      <c r="C670" s="98"/>
      <c r="D670" s="99"/>
      <c r="E670" s="273"/>
      <c r="J670" s="252"/>
      <c r="K670" s="5"/>
      <c r="L670" s="252"/>
      <c r="M670" s="5"/>
      <c r="N670" s="252"/>
      <c r="O670" s="6"/>
    </row>
    <row r="671" spans="1:15" s="4" customFormat="1">
      <c r="A671" s="97"/>
      <c r="B671" s="97"/>
      <c r="C671" s="98"/>
      <c r="D671" s="99"/>
      <c r="E671" s="273"/>
      <c r="J671" s="252"/>
      <c r="K671" s="5"/>
      <c r="L671" s="252"/>
      <c r="M671" s="5"/>
      <c r="N671" s="252"/>
      <c r="O671" s="6"/>
    </row>
    <row r="672" spans="1:15" s="4" customFormat="1">
      <c r="A672" s="97"/>
      <c r="B672" s="97"/>
      <c r="C672" s="98"/>
      <c r="D672" s="99"/>
      <c r="E672" s="273"/>
      <c r="J672" s="252"/>
      <c r="K672" s="5"/>
      <c r="L672" s="252"/>
      <c r="M672" s="5"/>
      <c r="N672" s="252"/>
      <c r="O672" s="6"/>
    </row>
    <row r="673" spans="1:15" s="4" customFormat="1">
      <c r="A673" s="97"/>
      <c r="B673" s="97"/>
      <c r="C673" s="98"/>
      <c r="D673" s="99"/>
      <c r="E673" s="273"/>
      <c r="J673" s="252"/>
      <c r="K673" s="5"/>
      <c r="L673" s="252"/>
      <c r="M673" s="5"/>
      <c r="N673" s="252"/>
      <c r="O673" s="6"/>
    </row>
    <row r="674" spans="1:15">
      <c r="E674" s="273"/>
    </row>
    <row r="675" spans="1:15">
      <c r="E675" s="273"/>
    </row>
    <row r="676" spans="1:15">
      <c r="E676" s="273"/>
    </row>
    <row r="677" spans="1:15">
      <c r="E677" s="273"/>
    </row>
    <row r="678" spans="1:15">
      <c r="E678" s="273"/>
    </row>
    <row r="679" spans="1:15" s="4" customFormat="1">
      <c r="A679" s="97"/>
      <c r="B679" s="97"/>
      <c r="C679" s="98"/>
      <c r="D679" s="99"/>
      <c r="E679" s="273"/>
      <c r="J679" s="252"/>
      <c r="K679" s="5"/>
      <c r="L679" s="252"/>
      <c r="M679" s="5"/>
      <c r="N679" s="252"/>
      <c r="O679" s="6"/>
    </row>
    <row r="680" spans="1:15" s="4" customFormat="1">
      <c r="A680" s="97"/>
      <c r="B680" s="97"/>
      <c r="C680" s="98"/>
      <c r="D680" s="99"/>
      <c r="E680" s="273"/>
      <c r="J680" s="252"/>
      <c r="K680" s="5"/>
      <c r="L680" s="252"/>
      <c r="M680" s="5"/>
      <c r="N680" s="252"/>
      <c r="O680" s="6"/>
    </row>
    <row r="681" spans="1:15" s="4" customFormat="1">
      <c r="A681" s="97"/>
      <c r="B681" s="97"/>
      <c r="C681" s="98"/>
      <c r="D681" s="99"/>
      <c r="E681" s="273"/>
      <c r="J681" s="252"/>
      <c r="K681" s="5"/>
      <c r="L681" s="252"/>
      <c r="M681" s="5"/>
      <c r="N681" s="252"/>
      <c r="O681" s="6"/>
    </row>
    <row r="682" spans="1:15" s="4" customFormat="1">
      <c r="A682" s="97"/>
      <c r="B682" s="97"/>
      <c r="C682" s="98"/>
      <c r="D682" s="99"/>
      <c r="E682" s="273"/>
      <c r="J682" s="252"/>
      <c r="K682" s="5"/>
      <c r="L682" s="252"/>
      <c r="M682" s="5"/>
      <c r="N682" s="252"/>
      <c r="O682" s="6"/>
    </row>
    <row r="683" spans="1:15" s="4" customFormat="1">
      <c r="A683" s="97"/>
      <c r="B683" s="97"/>
      <c r="C683" s="98"/>
      <c r="D683" s="99"/>
      <c r="E683" s="273"/>
      <c r="J683" s="252"/>
      <c r="K683" s="5"/>
      <c r="L683" s="252"/>
      <c r="M683" s="5"/>
      <c r="N683" s="252"/>
      <c r="O683" s="6"/>
    </row>
    <row r="684" spans="1:15" s="4" customFormat="1">
      <c r="A684" s="97"/>
      <c r="B684" s="97"/>
      <c r="C684" s="98"/>
      <c r="D684" s="99"/>
      <c r="E684" s="273"/>
      <c r="J684" s="252"/>
      <c r="K684" s="5"/>
      <c r="L684" s="252"/>
      <c r="M684" s="5"/>
      <c r="N684" s="252"/>
      <c r="O684" s="6"/>
    </row>
    <row r="685" spans="1:15" s="4" customFormat="1">
      <c r="A685" s="97"/>
      <c r="B685" s="97"/>
      <c r="C685" s="98"/>
      <c r="D685" s="99"/>
      <c r="E685" s="273"/>
      <c r="J685" s="252"/>
      <c r="K685" s="5"/>
      <c r="L685" s="252"/>
      <c r="M685" s="5"/>
      <c r="N685" s="252"/>
      <c r="O685" s="6"/>
    </row>
    <row r="686" spans="1:15" s="4" customFormat="1">
      <c r="A686" s="97"/>
      <c r="B686" s="97"/>
      <c r="C686" s="98"/>
      <c r="D686" s="99"/>
      <c r="E686" s="273"/>
      <c r="J686" s="252"/>
      <c r="K686" s="5"/>
      <c r="L686" s="252"/>
      <c r="M686" s="5"/>
      <c r="N686" s="252"/>
      <c r="O686" s="6"/>
    </row>
    <row r="687" spans="1:15" s="4" customFormat="1">
      <c r="A687" s="97"/>
      <c r="B687" s="97"/>
      <c r="C687" s="98"/>
      <c r="D687" s="99"/>
      <c r="E687" s="273"/>
      <c r="J687" s="252"/>
      <c r="K687" s="5"/>
      <c r="L687" s="252"/>
      <c r="M687" s="5"/>
      <c r="N687" s="252"/>
      <c r="O687" s="6"/>
    </row>
    <row r="688" spans="1:15" s="4" customFormat="1">
      <c r="A688" s="97"/>
      <c r="B688" s="97"/>
      <c r="C688" s="98"/>
      <c r="D688" s="99"/>
      <c r="E688" s="273"/>
      <c r="J688" s="252"/>
      <c r="K688" s="5"/>
      <c r="L688" s="252"/>
      <c r="M688" s="5"/>
      <c r="N688" s="252"/>
      <c r="O688" s="6"/>
    </row>
    <row r="689" spans="1:15" s="4" customFormat="1">
      <c r="A689" s="97"/>
      <c r="B689" s="97"/>
      <c r="C689" s="98"/>
      <c r="D689" s="99"/>
      <c r="E689" s="273"/>
      <c r="J689" s="252"/>
      <c r="K689" s="5"/>
      <c r="L689" s="252"/>
      <c r="M689" s="5"/>
      <c r="N689" s="252"/>
      <c r="O689" s="6"/>
    </row>
    <row r="690" spans="1:15" s="4" customFormat="1">
      <c r="A690" s="97"/>
      <c r="B690" s="97"/>
      <c r="C690" s="98"/>
      <c r="D690" s="99"/>
      <c r="E690" s="273"/>
      <c r="J690" s="252"/>
      <c r="K690" s="5"/>
      <c r="L690" s="252"/>
      <c r="M690" s="5"/>
      <c r="N690" s="252"/>
      <c r="O690" s="6"/>
    </row>
    <row r="691" spans="1:15" s="4" customFormat="1">
      <c r="A691" s="97"/>
      <c r="B691" s="97"/>
      <c r="C691" s="98"/>
      <c r="D691" s="99"/>
      <c r="E691" s="273"/>
      <c r="J691" s="252"/>
      <c r="K691" s="5"/>
      <c r="L691" s="252"/>
      <c r="M691" s="5"/>
      <c r="N691" s="252"/>
      <c r="O691" s="6"/>
    </row>
    <row r="692" spans="1:15" s="4" customFormat="1">
      <c r="A692" s="97"/>
      <c r="B692" s="97"/>
      <c r="C692" s="98"/>
      <c r="D692" s="99"/>
      <c r="E692" s="273"/>
      <c r="J692" s="252"/>
      <c r="K692" s="5"/>
      <c r="L692" s="252"/>
      <c r="M692" s="5"/>
      <c r="N692" s="252"/>
      <c r="O692" s="6"/>
    </row>
    <row r="693" spans="1:15" s="4" customFormat="1">
      <c r="A693" s="97"/>
      <c r="B693" s="97"/>
      <c r="C693" s="98"/>
      <c r="D693" s="99"/>
      <c r="E693" s="273"/>
      <c r="J693" s="252"/>
      <c r="K693" s="5"/>
      <c r="L693" s="252"/>
      <c r="M693" s="5"/>
      <c r="N693" s="252"/>
      <c r="O693" s="6"/>
    </row>
    <row r="694" spans="1:15" s="4" customFormat="1">
      <c r="A694" s="97"/>
      <c r="B694" s="97"/>
      <c r="C694" s="98"/>
      <c r="D694" s="99"/>
      <c r="E694" s="273"/>
      <c r="J694" s="252"/>
      <c r="K694" s="5"/>
      <c r="L694" s="252"/>
      <c r="M694" s="5"/>
      <c r="N694" s="252"/>
      <c r="O694" s="6"/>
    </row>
    <row r="695" spans="1:15" s="4" customFormat="1">
      <c r="A695" s="97"/>
      <c r="B695" s="97"/>
      <c r="C695" s="98"/>
      <c r="D695" s="99"/>
      <c r="E695" s="273"/>
      <c r="J695" s="252"/>
      <c r="K695" s="5"/>
      <c r="L695" s="252"/>
      <c r="M695" s="5"/>
      <c r="N695" s="252"/>
      <c r="O695" s="6"/>
    </row>
    <row r="696" spans="1:15" s="4" customFormat="1">
      <c r="A696" s="97"/>
      <c r="B696" s="97"/>
      <c r="C696" s="98"/>
      <c r="D696" s="99"/>
      <c r="E696" s="273"/>
      <c r="J696" s="252"/>
      <c r="K696" s="5"/>
      <c r="L696" s="252"/>
      <c r="M696" s="5"/>
      <c r="N696" s="252"/>
      <c r="O696" s="6"/>
    </row>
    <row r="697" spans="1:15" s="4" customFormat="1">
      <c r="A697" s="97"/>
      <c r="B697" s="97"/>
      <c r="C697" s="98"/>
      <c r="D697" s="99"/>
      <c r="E697" s="273"/>
      <c r="J697" s="252"/>
      <c r="K697" s="5"/>
      <c r="L697" s="252"/>
      <c r="M697" s="5"/>
      <c r="N697" s="252"/>
      <c r="O697" s="6"/>
    </row>
    <row r="698" spans="1:15" s="4" customFormat="1">
      <c r="A698" s="97"/>
      <c r="B698" s="97"/>
      <c r="C698" s="98"/>
      <c r="D698" s="99"/>
      <c r="E698" s="273"/>
      <c r="J698" s="252"/>
      <c r="K698" s="5"/>
      <c r="L698" s="252"/>
      <c r="M698" s="5"/>
      <c r="N698" s="252"/>
      <c r="O698" s="6"/>
    </row>
    <row r="699" spans="1:15" s="4" customFormat="1">
      <c r="A699" s="97"/>
      <c r="B699" s="97"/>
      <c r="C699" s="98"/>
      <c r="D699" s="99"/>
      <c r="E699" s="273"/>
      <c r="J699" s="252"/>
      <c r="K699" s="5"/>
      <c r="L699" s="252"/>
      <c r="M699" s="5"/>
      <c r="N699" s="252"/>
      <c r="O699" s="6"/>
    </row>
    <row r="700" spans="1:15" s="4" customFormat="1">
      <c r="A700" s="97"/>
      <c r="B700" s="97"/>
      <c r="C700" s="98"/>
      <c r="D700" s="99"/>
      <c r="E700" s="273"/>
      <c r="J700" s="252"/>
      <c r="K700" s="5"/>
      <c r="L700" s="252"/>
      <c r="M700" s="5"/>
      <c r="N700" s="252"/>
      <c r="O700" s="6"/>
    </row>
    <row r="701" spans="1:15" s="4" customFormat="1">
      <c r="A701" s="97"/>
      <c r="B701" s="97"/>
      <c r="C701" s="98"/>
      <c r="D701" s="99"/>
      <c r="E701" s="273"/>
      <c r="J701" s="252"/>
      <c r="K701" s="5"/>
      <c r="L701" s="252"/>
      <c r="M701" s="5"/>
      <c r="N701" s="252"/>
      <c r="O701" s="6"/>
    </row>
    <row r="702" spans="1:15" s="4" customFormat="1">
      <c r="A702" s="97"/>
      <c r="B702" s="97"/>
      <c r="C702" s="98"/>
      <c r="D702" s="99"/>
      <c r="E702" s="273"/>
      <c r="J702" s="252"/>
      <c r="K702" s="5"/>
      <c r="L702" s="252"/>
      <c r="M702" s="5"/>
      <c r="N702" s="252"/>
      <c r="O702" s="6"/>
    </row>
    <row r="703" spans="1:15" s="4" customFormat="1">
      <c r="A703" s="97"/>
      <c r="B703" s="97"/>
      <c r="C703" s="98"/>
      <c r="D703" s="99"/>
      <c r="E703" s="273"/>
      <c r="J703" s="252"/>
      <c r="K703" s="5"/>
      <c r="L703" s="252"/>
      <c r="M703" s="5"/>
      <c r="N703" s="252"/>
      <c r="O703" s="6"/>
    </row>
    <row r="704" spans="1:15" s="4" customFormat="1">
      <c r="A704" s="97"/>
      <c r="B704" s="97"/>
      <c r="C704" s="98"/>
      <c r="D704" s="99"/>
      <c r="E704" s="273"/>
      <c r="J704" s="252"/>
      <c r="K704" s="5"/>
      <c r="L704" s="252"/>
      <c r="M704" s="5"/>
      <c r="N704" s="252"/>
      <c r="O704" s="6"/>
    </row>
    <row r="705" spans="1:15" s="4" customFormat="1">
      <c r="A705" s="97"/>
      <c r="B705" s="97"/>
      <c r="C705" s="98"/>
      <c r="D705" s="99"/>
      <c r="E705" s="273"/>
      <c r="J705" s="252"/>
      <c r="K705" s="5"/>
      <c r="L705" s="252"/>
      <c r="M705" s="5"/>
      <c r="N705" s="252"/>
      <c r="O705" s="6"/>
    </row>
    <row r="706" spans="1:15" s="4" customFormat="1">
      <c r="A706" s="97"/>
      <c r="B706" s="97"/>
      <c r="C706" s="98"/>
      <c r="D706" s="99"/>
      <c r="E706" s="273"/>
      <c r="J706" s="252"/>
      <c r="K706" s="5"/>
      <c r="L706" s="252"/>
      <c r="M706" s="5"/>
      <c r="N706" s="252"/>
      <c r="O706" s="6"/>
    </row>
    <row r="707" spans="1:15" s="4" customFormat="1">
      <c r="A707" s="97"/>
      <c r="B707" s="97"/>
      <c r="C707" s="98"/>
      <c r="D707" s="99"/>
      <c r="E707" s="273"/>
      <c r="J707" s="252"/>
      <c r="K707" s="5"/>
      <c r="L707" s="252"/>
      <c r="M707" s="5"/>
      <c r="N707" s="252"/>
      <c r="O707" s="6"/>
    </row>
    <row r="708" spans="1:15" s="4" customFormat="1">
      <c r="A708" s="97"/>
      <c r="B708" s="97"/>
      <c r="C708" s="98"/>
      <c r="D708" s="99"/>
      <c r="E708" s="273"/>
      <c r="J708" s="252"/>
      <c r="K708" s="5"/>
      <c r="L708" s="252"/>
      <c r="M708" s="5"/>
      <c r="N708" s="252"/>
      <c r="O708" s="6"/>
    </row>
    <row r="709" spans="1:15" s="4" customFormat="1">
      <c r="A709" s="97"/>
      <c r="B709" s="97"/>
      <c r="C709" s="98"/>
      <c r="D709" s="99"/>
      <c r="E709" s="273"/>
      <c r="J709" s="252"/>
      <c r="K709" s="5"/>
      <c r="L709" s="252"/>
      <c r="M709" s="5"/>
      <c r="N709" s="252"/>
      <c r="O709" s="6"/>
    </row>
    <row r="710" spans="1:15" s="4" customFormat="1">
      <c r="A710" s="97"/>
      <c r="B710" s="97"/>
      <c r="C710" s="98"/>
      <c r="D710" s="99"/>
      <c r="E710" s="273"/>
      <c r="J710" s="252"/>
      <c r="K710" s="5"/>
      <c r="L710" s="252"/>
      <c r="M710" s="5"/>
      <c r="N710" s="252"/>
      <c r="O710" s="6"/>
    </row>
    <row r="711" spans="1:15" s="4" customFormat="1">
      <c r="A711" s="97"/>
      <c r="B711" s="97"/>
      <c r="C711" s="98"/>
      <c r="D711" s="99"/>
      <c r="E711" s="273"/>
      <c r="J711" s="252"/>
      <c r="K711" s="5"/>
      <c r="L711" s="252"/>
      <c r="M711" s="5"/>
      <c r="N711" s="252"/>
      <c r="O711" s="6"/>
    </row>
    <row r="712" spans="1:15" s="4" customFormat="1">
      <c r="A712" s="97"/>
      <c r="B712" s="97"/>
      <c r="C712" s="98"/>
      <c r="D712" s="99"/>
      <c r="E712" s="273"/>
      <c r="J712" s="252"/>
      <c r="K712" s="5"/>
      <c r="L712" s="252"/>
      <c r="M712" s="5"/>
      <c r="N712" s="252"/>
      <c r="O712" s="6"/>
    </row>
    <row r="713" spans="1:15" s="4" customFormat="1">
      <c r="A713" s="97"/>
      <c r="B713" s="97"/>
      <c r="C713" s="98"/>
      <c r="D713" s="99"/>
      <c r="E713" s="273"/>
      <c r="J713" s="252"/>
      <c r="K713" s="5"/>
      <c r="L713" s="252"/>
      <c r="M713" s="5"/>
      <c r="N713" s="252"/>
      <c r="O713" s="6"/>
    </row>
    <row r="714" spans="1:15" s="4" customFormat="1">
      <c r="A714" s="97"/>
      <c r="B714" s="97"/>
      <c r="C714" s="98"/>
      <c r="D714" s="99"/>
      <c r="E714" s="273"/>
      <c r="J714" s="252"/>
      <c r="K714" s="5"/>
      <c r="L714" s="252"/>
      <c r="M714" s="5"/>
      <c r="N714" s="252"/>
      <c r="O714" s="6"/>
    </row>
    <row r="715" spans="1:15" s="4" customFormat="1">
      <c r="A715" s="97"/>
      <c r="B715" s="97"/>
      <c r="C715" s="98"/>
      <c r="D715" s="99"/>
      <c r="E715" s="273"/>
      <c r="J715" s="252"/>
      <c r="K715" s="5"/>
      <c r="L715" s="252"/>
      <c r="M715" s="5"/>
      <c r="N715" s="252"/>
      <c r="O715" s="6"/>
    </row>
    <row r="716" spans="1:15" s="4" customFormat="1">
      <c r="A716" s="97"/>
      <c r="B716" s="97"/>
      <c r="C716" s="98"/>
      <c r="D716" s="99"/>
      <c r="E716" s="273"/>
      <c r="J716" s="252"/>
      <c r="K716" s="5"/>
      <c r="L716" s="252"/>
      <c r="M716" s="5"/>
      <c r="N716" s="252"/>
      <c r="O716" s="6"/>
    </row>
    <row r="717" spans="1:15" s="4" customFormat="1">
      <c r="A717" s="97"/>
      <c r="B717" s="97"/>
      <c r="C717" s="98"/>
      <c r="D717" s="99"/>
      <c r="E717" s="273"/>
      <c r="J717" s="252"/>
      <c r="K717" s="5"/>
      <c r="L717" s="252"/>
      <c r="M717" s="5"/>
      <c r="N717" s="252"/>
      <c r="O717" s="6"/>
    </row>
    <row r="718" spans="1:15" s="4" customFormat="1">
      <c r="A718" s="97"/>
      <c r="B718" s="97"/>
      <c r="C718" s="98"/>
      <c r="D718" s="99"/>
      <c r="E718" s="273"/>
      <c r="J718" s="252"/>
      <c r="K718" s="5"/>
      <c r="L718" s="252"/>
      <c r="M718" s="5"/>
      <c r="N718" s="252"/>
      <c r="O718" s="6"/>
    </row>
    <row r="719" spans="1:15" s="4" customFormat="1">
      <c r="A719" s="97"/>
      <c r="B719" s="97"/>
      <c r="C719" s="98"/>
      <c r="D719" s="99"/>
      <c r="E719" s="273"/>
      <c r="J719" s="252"/>
      <c r="K719" s="5"/>
      <c r="L719" s="252"/>
      <c r="M719" s="5"/>
      <c r="N719" s="252"/>
      <c r="O719" s="6"/>
    </row>
    <row r="720" spans="1:15" s="4" customFormat="1">
      <c r="A720" s="97"/>
      <c r="B720" s="97"/>
      <c r="C720" s="98"/>
      <c r="D720" s="99"/>
      <c r="E720" s="273"/>
      <c r="J720" s="252"/>
      <c r="K720" s="5"/>
      <c r="L720" s="252"/>
      <c r="M720" s="5"/>
      <c r="N720" s="252"/>
      <c r="O720" s="6"/>
    </row>
    <row r="721" spans="1:15" s="4" customFormat="1">
      <c r="A721" s="97"/>
      <c r="B721" s="97"/>
      <c r="C721" s="98"/>
      <c r="D721" s="99"/>
      <c r="E721" s="273"/>
      <c r="J721" s="252"/>
      <c r="K721" s="5"/>
      <c r="L721" s="252"/>
      <c r="M721" s="5"/>
      <c r="N721" s="252"/>
      <c r="O721" s="6"/>
    </row>
    <row r="722" spans="1:15" s="4" customFormat="1">
      <c r="A722" s="97"/>
      <c r="B722" s="97"/>
      <c r="C722" s="98"/>
      <c r="D722" s="99"/>
      <c r="E722" s="273"/>
      <c r="J722" s="252"/>
      <c r="K722" s="5"/>
      <c r="L722" s="252"/>
      <c r="M722" s="5"/>
      <c r="N722" s="252"/>
      <c r="O722" s="6"/>
    </row>
    <row r="723" spans="1:15" s="4" customFormat="1">
      <c r="A723" s="97"/>
      <c r="B723" s="97"/>
      <c r="C723" s="98"/>
      <c r="D723" s="99"/>
      <c r="E723" s="273"/>
      <c r="J723" s="252"/>
      <c r="K723" s="5"/>
      <c r="L723" s="252"/>
      <c r="M723" s="5"/>
      <c r="N723" s="252"/>
      <c r="O723" s="6"/>
    </row>
    <row r="724" spans="1:15" s="4" customFormat="1">
      <c r="A724" s="97"/>
      <c r="B724" s="97"/>
      <c r="C724" s="98"/>
      <c r="D724" s="99"/>
      <c r="E724" s="273"/>
      <c r="J724" s="252"/>
      <c r="K724" s="5"/>
      <c r="L724" s="252"/>
      <c r="M724" s="5"/>
      <c r="N724" s="252"/>
      <c r="O724" s="6"/>
    </row>
    <row r="725" spans="1:15" s="4" customFormat="1">
      <c r="A725" s="97"/>
      <c r="B725" s="97"/>
      <c r="C725" s="98"/>
      <c r="D725" s="99"/>
      <c r="E725" s="273"/>
      <c r="J725" s="252"/>
      <c r="K725" s="5"/>
      <c r="L725" s="252"/>
      <c r="M725" s="5"/>
      <c r="N725" s="252"/>
      <c r="O725" s="6"/>
    </row>
    <row r="726" spans="1:15" s="4" customFormat="1">
      <c r="A726" s="97"/>
      <c r="B726" s="97"/>
      <c r="C726" s="98"/>
      <c r="D726" s="99"/>
      <c r="E726" s="273"/>
      <c r="J726" s="252"/>
      <c r="K726" s="5"/>
      <c r="L726" s="252"/>
      <c r="M726" s="5"/>
      <c r="N726" s="252"/>
      <c r="O726" s="6"/>
    </row>
  </sheetData>
  <mergeCells count="125">
    <mergeCell ref="A2:J2"/>
    <mergeCell ref="A4:E4"/>
    <mergeCell ref="A15:A16"/>
    <mergeCell ref="B15:B16"/>
    <mergeCell ref="C15:C16"/>
    <mergeCell ref="D15:D16"/>
    <mergeCell ref="E15:E16"/>
    <mergeCell ref="F15:F16"/>
    <mergeCell ref="G15:G16"/>
    <mergeCell ref="H15:H16"/>
    <mergeCell ref="K78:K79"/>
    <mergeCell ref="M78:M79"/>
    <mergeCell ref="F110:F114"/>
    <mergeCell ref="G110:G114"/>
    <mergeCell ref="H110:H114"/>
    <mergeCell ref="I110:I114"/>
    <mergeCell ref="J110:J114"/>
    <mergeCell ref="I15:I16"/>
    <mergeCell ref="J15:J16"/>
    <mergeCell ref="F78:F79"/>
    <mergeCell ref="G78:G79"/>
    <mergeCell ref="H78:H79"/>
    <mergeCell ref="I78:I79"/>
    <mergeCell ref="J78:J79"/>
    <mergeCell ref="F115:F116"/>
    <mergeCell ref="G115:G116"/>
    <mergeCell ref="H115:H116"/>
    <mergeCell ref="I115:I116"/>
    <mergeCell ref="J115:J116"/>
    <mergeCell ref="F117:F119"/>
    <mergeCell ref="G117:G119"/>
    <mergeCell ref="H117:H119"/>
    <mergeCell ref="I117:I119"/>
    <mergeCell ref="J117:J119"/>
    <mergeCell ref="J195:J201"/>
    <mergeCell ref="F250:F251"/>
    <mergeCell ref="G250:G251"/>
    <mergeCell ref="H250:H251"/>
    <mergeCell ref="I250:I251"/>
    <mergeCell ref="J250:J251"/>
    <mergeCell ref="F120:F121"/>
    <mergeCell ref="G120:G121"/>
    <mergeCell ref="H120:H121"/>
    <mergeCell ref="I120:I121"/>
    <mergeCell ref="J120:J121"/>
    <mergeCell ref="F123:F124"/>
    <mergeCell ref="G123:G124"/>
    <mergeCell ref="H123:H124"/>
    <mergeCell ref="I123:I124"/>
    <mergeCell ref="J123:J124"/>
    <mergeCell ref="F270:F271"/>
    <mergeCell ref="G270:G271"/>
    <mergeCell ref="H270:H271"/>
    <mergeCell ref="I270:I271"/>
    <mergeCell ref="J270:J271"/>
    <mergeCell ref="F273:F274"/>
    <mergeCell ref="G273:G274"/>
    <mergeCell ref="H273:H274"/>
    <mergeCell ref="I273:I274"/>
    <mergeCell ref="J273:J274"/>
    <mergeCell ref="F276:F277"/>
    <mergeCell ref="G276:G277"/>
    <mergeCell ref="H276:H277"/>
    <mergeCell ref="I276:I277"/>
    <mergeCell ref="J276:J277"/>
    <mergeCell ref="F279:F280"/>
    <mergeCell ref="G279:G280"/>
    <mergeCell ref="H279:H280"/>
    <mergeCell ref="I279:I280"/>
    <mergeCell ref="J279:J280"/>
    <mergeCell ref="F282:F283"/>
    <mergeCell ref="G282:G283"/>
    <mergeCell ref="H282:H283"/>
    <mergeCell ref="I282:I283"/>
    <mergeCell ref="J282:J283"/>
    <mergeCell ref="F300:F304"/>
    <mergeCell ref="G300:G304"/>
    <mergeCell ref="H300:H304"/>
    <mergeCell ref="I300:I304"/>
    <mergeCell ref="J300:J304"/>
    <mergeCell ref="F317:F318"/>
    <mergeCell ref="G317:G318"/>
    <mergeCell ref="H317:H318"/>
    <mergeCell ref="I317:I318"/>
    <mergeCell ref="J317:J318"/>
    <mergeCell ref="F320:F322"/>
    <mergeCell ref="G320:G322"/>
    <mergeCell ref="H320:H322"/>
    <mergeCell ref="I320:I322"/>
    <mergeCell ref="J320:J322"/>
    <mergeCell ref="J430:J432"/>
    <mergeCell ref="A434:A435"/>
    <mergeCell ref="B434:B435"/>
    <mergeCell ref="C434:C435"/>
    <mergeCell ref="D434:D435"/>
    <mergeCell ref="E434:E435"/>
    <mergeCell ref="F324:F326"/>
    <mergeCell ref="G324:G326"/>
    <mergeCell ref="H324:H326"/>
    <mergeCell ref="I324:I326"/>
    <mergeCell ref="J324:J326"/>
    <mergeCell ref="J360:J363"/>
    <mergeCell ref="E574:E578"/>
    <mergeCell ref="F574:F578"/>
    <mergeCell ref="G574:G578"/>
    <mergeCell ref="H574:H578"/>
    <mergeCell ref="I574:I578"/>
    <mergeCell ref="J574:J578"/>
    <mergeCell ref="J439:J441"/>
    <mergeCell ref="J454:J456"/>
    <mergeCell ref="A458:A459"/>
    <mergeCell ref="B458:B459"/>
    <mergeCell ref="C458:C459"/>
    <mergeCell ref="D458:D459"/>
    <mergeCell ref="E458:E459"/>
    <mergeCell ref="F579:F580"/>
    <mergeCell ref="G579:G580"/>
    <mergeCell ref="H579:H580"/>
    <mergeCell ref="I579:I580"/>
    <mergeCell ref="J579:J580"/>
    <mergeCell ref="F558:F560"/>
    <mergeCell ref="G558:G560"/>
    <mergeCell ref="H558:H560"/>
    <mergeCell ref="I558:I560"/>
    <mergeCell ref="J558:J560"/>
  </mergeCells>
  <pageMargins left="0.31496062992125984" right="0.19685039370078741" top="0.39370078740157483" bottom="0.19685039370078741" header="0.23622047244094491" footer="0.15748031496062992"/>
  <pageSetup paperSize="9" scale="50" fitToHeight="0" orientation="landscape" r:id="rId1"/>
  <headerFooter differentFirst="1" alignWithMargins="0">
    <oddHeader>&amp;C&amp;P</oddHeader>
  </headerFooter>
  <colBreaks count="1" manualBreakCount="1">
    <brk id="5" max="590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66"/>
    <pageSetUpPr fitToPage="1"/>
  </sheetPr>
  <dimension ref="A2:O727"/>
  <sheetViews>
    <sheetView view="pageBreakPreview" topLeftCell="A13" zoomScale="63" zoomScaleNormal="75" zoomScaleSheetLayoutView="63" workbookViewId="0">
      <selection activeCell="F21" sqref="F21:I21"/>
    </sheetView>
  </sheetViews>
  <sheetFormatPr defaultColWidth="9.140625" defaultRowHeight="18.75"/>
  <cols>
    <col min="1" max="1" width="11.28515625" style="97" customWidth="1"/>
    <col min="2" max="2" width="5.5703125" style="97" customWidth="1"/>
    <col min="3" max="3" width="9.140625" style="98"/>
    <col min="4" max="4" width="16.7109375" style="99" customWidth="1"/>
    <col min="5" max="5" width="95.5703125" style="274" customWidth="1"/>
    <col min="6" max="6" width="14.5703125" style="4" customWidth="1"/>
    <col min="7" max="7" width="10.85546875" style="4" customWidth="1"/>
    <col min="8" max="8" width="17.140625" style="4" customWidth="1"/>
    <col min="9" max="9" width="13.5703125" style="4" customWidth="1"/>
    <col min="10" max="10" width="95.28515625" style="252" customWidth="1"/>
    <col min="11" max="11" width="16.42578125" style="5" customWidth="1"/>
    <col min="12" max="12" width="89.85546875" style="252" customWidth="1"/>
    <col min="13" max="13" width="16.42578125" style="5" customWidth="1"/>
    <col min="14" max="14" width="40.85546875" style="252" customWidth="1"/>
    <col min="15" max="15" width="19.7109375" style="6" bestFit="1" customWidth="1"/>
    <col min="16" max="16384" width="9.140625" style="6"/>
  </cols>
  <sheetData>
    <row r="2" spans="1:15" s="2" customFormat="1">
      <c r="A2" s="465" t="s">
        <v>1887</v>
      </c>
      <c r="B2" s="466"/>
      <c r="C2" s="467"/>
      <c r="D2" s="467"/>
      <c r="E2" s="467"/>
      <c r="F2" s="468"/>
      <c r="G2" s="468"/>
      <c r="H2" s="468"/>
      <c r="I2" s="468"/>
      <c r="J2" s="468"/>
      <c r="K2" s="1"/>
      <c r="L2" s="251"/>
      <c r="M2" s="1"/>
      <c r="N2" s="251"/>
    </row>
    <row r="3" spans="1:15">
      <c r="A3" s="63"/>
      <c r="B3" s="63"/>
      <c r="C3" s="64"/>
      <c r="D3" s="65"/>
      <c r="E3" s="273"/>
    </row>
    <row r="4" spans="1:15">
      <c r="A4" s="469"/>
      <c r="B4" s="470"/>
      <c r="C4" s="471"/>
      <c r="D4" s="471"/>
      <c r="E4" s="471"/>
    </row>
    <row r="5" spans="1:15" ht="112.5">
      <c r="A5" s="145" t="s">
        <v>1606</v>
      </c>
      <c r="B5" s="145" t="s">
        <v>1</v>
      </c>
      <c r="C5" s="145" t="s">
        <v>5</v>
      </c>
      <c r="D5" s="145" t="s">
        <v>6</v>
      </c>
      <c r="E5" s="259" t="s">
        <v>4</v>
      </c>
      <c r="F5" s="145" t="s">
        <v>1606</v>
      </c>
      <c r="G5" s="145" t="s">
        <v>1</v>
      </c>
      <c r="H5" s="145" t="s">
        <v>5</v>
      </c>
      <c r="I5" s="145" t="s">
        <v>6</v>
      </c>
      <c r="J5" s="259" t="s">
        <v>4</v>
      </c>
    </row>
    <row r="6" spans="1:15">
      <c r="A6" s="255">
        <v>6</v>
      </c>
      <c r="B6" s="255">
        <v>7</v>
      </c>
      <c r="C6" s="255">
        <v>8</v>
      </c>
      <c r="D6" s="255">
        <v>9</v>
      </c>
      <c r="E6" s="255">
        <v>10</v>
      </c>
      <c r="F6" s="255">
        <v>6</v>
      </c>
      <c r="G6" s="255">
        <v>7</v>
      </c>
      <c r="H6" s="255">
        <v>8</v>
      </c>
      <c r="I6" s="255">
        <v>9</v>
      </c>
      <c r="J6" s="255">
        <v>10</v>
      </c>
    </row>
    <row r="7" spans="1:15" ht="45">
      <c r="A7" s="9" t="s">
        <v>7</v>
      </c>
      <c r="B7" s="9" t="s">
        <v>8</v>
      </c>
      <c r="C7" s="9" t="s">
        <v>12</v>
      </c>
      <c r="D7" s="9" t="s">
        <v>13</v>
      </c>
      <c r="E7" s="136" t="s">
        <v>11</v>
      </c>
      <c r="F7" s="9" t="s">
        <v>7</v>
      </c>
      <c r="G7" s="9" t="s">
        <v>8</v>
      </c>
      <c r="H7" s="9" t="s">
        <v>12</v>
      </c>
      <c r="I7" s="9" t="s">
        <v>13</v>
      </c>
      <c r="J7" s="136" t="s">
        <v>1608</v>
      </c>
      <c r="K7" s="5" t="str">
        <f>CONCATENATE(F7," ",G7," ",H7," ",I7)</f>
        <v>01 0 00 00000</v>
      </c>
      <c r="L7" s="252" t="str">
        <f>VLOOKUP(M7,'ЦСР 2017'!$A$5:$B$485,2,0)</f>
        <v>Муниципальная программа «Развитие образования в городе Ставрополе»</v>
      </c>
      <c r="M7" s="5" t="s">
        <v>14</v>
      </c>
      <c r="N7" s="252" t="b">
        <f>J7=L7</f>
        <v>1</v>
      </c>
      <c r="O7" s="7"/>
    </row>
    <row r="8" spans="1:15" ht="37.5">
      <c r="A8" s="25" t="s">
        <v>7</v>
      </c>
      <c r="B8" s="25" t="s">
        <v>15</v>
      </c>
      <c r="C8" s="25" t="s">
        <v>12</v>
      </c>
      <c r="D8" s="25" t="s">
        <v>13</v>
      </c>
      <c r="E8" s="223" t="s">
        <v>17</v>
      </c>
      <c r="F8" s="25" t="s">
        <v>7</v>
      </c>
      <c r="G8" s="25" t="s">
        <v>15</v>
      </c>
      <c r="H8" s="25" t="s">
        <v>12</v>
      </c>
      <c r="I8" s="25" t="s">
        <v>13</v>
      </c>
      <c r="J8" s="223" t="s">
        <v>1609</v>
      </c>
      <c r="K8" s="5" t="str">
        <f t="shared" ref="K8:K71" si="0">CONCATENATE(F8," ",G8," ",H8," ",I8)</f>
        <v>01 1 00 00000</v>
      </c>
      <c r="L8" s="252" t="str">
        <f>VLOOKUP(M8,'ЦСР 2017'!$A$5:$B$485,2,0)</f>
        <v>Подпрограмма «Организация дошкольного, общего и дополнительного образования»</v>
      </c>
      <c r="M8" s="5" t="s">
        <v>18</v>
      </c>
      <c r="N8" s="252" t="b">
        <f t="shared" ref="N8:N71" si="1">J8=L8</f>
        <v>1</v>
      </c>
      <c r="O8" s="7"/>
    </row>
    <row r="9" spans="1:15" ht="39">
      <c r="A9" s="159" t="s">
        <v>7</v>
      </c>
      <c r="B9" s="159" t="s">
        <v>15</v>
      </c>
      <c r="C9" s="159" t="s">
        <v>7</v>
      </c>
      <c r="D9" s="159" t="s">
        <v>13</v>
      </c>
      <c r="E9" s="161" t="s">
        <v>1229</v>
      </c>
      <c r="F9" s="159" t="s">
        <v>7</v>
      </c>
      <c r="G9" s="159" t="s">
        <v>15</v>
      </c>
      <c r="H9" s="159" t="s">
        <v>7</v>
      </c>
      <c r="I9" s="159" t="s">
        <v>13</v>
      </c>
      <c r="J9" s="161" t="s">
        <v>1229</v>
      </c>
      <c r="K9" s="5" t="str">
        <f t="shared" si="0"/>
        <v>01 1 01 00000</v>
      </c>
      <c r="L9" s="252" t="str">
        <f>VLOOKUP(M9,'ЦСР 2017'!$A$5:$B$485,2,0)</f>
        <v>Основное мероприятие «Организация предоставления общедоступного и бесплатного дошкольного образования»</v>
      </c>
      <c r="M9" s="5" t="s">
        <v>19</v>
      </c>
      <c r="N9" s="252" t="b">
        <f t="shared" si="1"/>
        <v>1</v>
      </c>
      <c r="O9" s="7"/>
    </row>
    <row r="10" spans="1:15" ht="37.5">
      <c r="A10" s="313" t="s">
        <v>7</v>
      </c>
      <c r="B10" s="313" t="s">
        <v>15</v>
      </c>
      <c r="C10" s="313" t="s">
        <v>7</v>
      </c>
      <c r="D10" s="313" t="s">
        <v>22</v>
      </c>
      <c r="E10" s="318" t="s">
        <v>34</v>
      </c>
      <c r="F10" s="313" t="s">
        <v>7</v>
      </c>
      <c r="G10" s="313" t="s">
        <v>15</v>
      </c>
      <c r="H10" s="313" t="s">
        <v>7</v>
      </c>
      <c r="I10" s="313" t="s">
        <v>22</v>
      </c>
      <c r="J10" s="318" t="s">
        <v>34</v>
      </c>
      <c r="K10" s="5" t="str">
        <f t="shared" si="0"/>
        <v>01 1 01 11010</v>
      </c>
      <c r="L10" s="252" t="str">
        <f>VLOOKUP(M10,'ЦСР 2017'!$A$5:$B$485,2,0)</f>
        <v>Расходы на обеспечение деятельности (оказание услуг) муниципальных учреждений</v>
      </c>
      <c r="M10" s="5" t="s">
        <v>23</v>
      </c>
      <c r="N10" s="252" t="b">
        <f t="shared" si="1"/>
        <v>1</v>
      </c>
      <c r="O10" s="7"/>
    </row>
    <row r="11" spans="1:15" s="4" customFormat="1" ht="75">
      <c r="A11" s="313" t="s">
        <v>7</v>
      </c>
      <c r="B11" s="313" t="s">
        <v>15</v>
      </c>
      <c r="C11" s="313" t="s">
        <v>7</v>
      </c>
      <c r="D11" s="313" t="s">
        <v>26</v>
      </c>
      <c r="E11" s="318" t="s">
        <v>1230</v>
      </c>
      <c r="F11" s="313" t="s">
        <v>7</v>
      </c>
      <c r="G11" s="313" t="s">
        <v>15</v>
      </c>
      <c r="H11" s="313" t="s">
        <v>7</v>
      </c>
      <c r="I11" s="313" t="s">
        <v>26</v>
      </c>
      <c r="J11" s="318" t="s">
        <v>1230</v>
      </c>
      <c r="K11" s="5" t="str">
        <f t="shared" si="0"/>
        <v>01 1 01 76140</v>
      </c>
      <c r="L11" s="252" t="str">
        <f>VLOOKUP(M11,'ЦСР 2017'!$A$5:$B$485,2,0)</f>
        <v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v>
      </c>
      <c r="M11" s="5" t="s">
        <v>27</v>
      </c>
      <c r="N11" s="252" t="b">
        <f t="shared" si="1"/>
        <v>1</v>
      </c>
      <c r="O11" s="7"/>
    </row>
    <row r="12" spans="1:15" s="4" customFormat="1" ht="93.75">
      <c r="A12" s="314" t="s">
        <v>7</v>
      </c>
      <c r="B12" s="314" t="s">
        <v>15</v>
      </c>
      <c r="C12" s="314" t="s">
        <v>7</v>
      </c>
      <c r="D12" s="314" t="s">
        <v>30</v>
      </c>
      <c r="E12" s="316" t="s">
        <v>1231</v>
      </c>
      <c r="F12" s="314" t="s">
        <v>7</v>
      </c>
      <c r="G12" s="314" t="s">
        <v>15</v>
      </c>
      <c r="H12" s="314" t="s">
        <v>7</v>
      </c>
      <c r="I12" s="314" t="s">
        <v>30</v>
      </c>
      <c r="J12" s="318" t="s">
        <v>1231</v>
      </c>
      <c r="K12" s="5" t="str">
        <f t="shared" si="0"/>
        <v>01 1 01 77170</v>
      </c>
      <c r="L12" s="252" t="str">
        <f>VLOOKUP(M12,'ЦСР 2017'!$A$5:$B$485,2,0)</f>
        <v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v>
      </c>
      <c r="M12" s="5" t="s">
        <v>31</v>
      </c>
      <c r="N12" s="252" t="b">
        <f t="shared" si="1"/>
        <v>1</v>
      </c>
      <c r="O12" s="7"/>
    </row>
    <row r="13" spans="1:15" s="19" customFormat="1" ht="37.5">
      <c r="A13" s="313" t="s">
        <v>7</v>
      </c>
      <c r="B13" s="313" t="s">
        <v>15</v>
      </c>
      <c r="C13" s="313" t="s">
        <v>7</v>
      </c>
      <c r="D13" s="313" t="s">
        <v>1536</v>
      </c>
      <c r="E13" s="318" t="s">
        <v>1232</v>
      </c>
      <c r="F13" s="313" t="s">
        <v>7</v>
      </c>
      <c r="G13" s="313" t="s">
        <v>15</v>
      </c>
      <c r="H13" s="313" t="s">
        <v>7</v>
      </c>
      <c r="I13" s="313" t="s">
        <v>1536</v>
      </c>
      <c r="J13" s="318" t="s">
        <v>1610</v>
      </c>
      <c r="K13" s="5" t="str">
        <f t="shared" si="0"/>
        <v>01 1 01 77250</v>
      </c>
      <c r="L13" s="252" t="str">
        <f>VLOOKUP(M13,'ЦСР 2017'!$A$5:$B$485,2,0)</f>
        <v>Расходы на обеспечение выплаты работникам муниципальных учреждений минимального размера оплаты труда</v>
      </c>
      <c r="M13" s="5" t="s">
        <v>1233</v>
      </c>
      <c r="N13" s="252" t="b">
        <f t="shared" si="1"/>
        <v>1</v>
      </c>
      <c r="O13" s="7"/>
    </row>
    <row r="14" spans="1:15" ht="58.5">
      <c r="A14" s="159" t="s">
        <v>7</v>
      </c>
      <c r="B14" s="159" t="s">
        <v>15</v>
      </c>
      <c r="C14" s="159" t="s">
        <v>37</v>
      </c>
      <c r="D14" s="159" t="s">
        <v>13</v>
      </c>
      <c r="E14" s="161" t="s">
        <v>1234</v>
      </c>
      <c r="F14" s="159" t="s">
        <v>7</v>
      </c>
      <c r="G14" s="159" t="s">
        <v>15</v>
      </c>
      <c r="H14" s="159" t="s">
        <v>37</v>
      </c>
      <c r="I14" s="159" t="s">
        <v>13</v>
      </c>
      <c r="J14" s="161" t="s">
        <v>1234</v>
      </c>
      <c r="K14" s="5" t="str">
        <f t="shared" si="0"/>
        <v>01 1 02 00000</v>
      </c>
      <c r="L14" s="252" t="str">
        <f>VLOOKUP(M14,'ЦСР 2017'!$A$5:$B$485,2,0)</f>
        <v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v>
      </c>
      <c r="M14" s="5" t="s">
        <v>38</v>
      </c>
      <c r="N14" s="252" t="b">
        <f t="shared" si="1"/>
        <v>1</v>
      </c>
      <c r="O14" s="7"/>
    </row>
    <row r="15" spans="1:15" s="19" customFormat="1" ht="18" customHeight="1">
      <c r="A15" s="472" t="s">
        <v>7</v>
      </c>
      <c r="B15" s="472" t="s">
        <v>15</v>
      </c>
      <c r="C15" s="472" t="s">
        <v>37</v>
      </c>
      <c r="D15" s="472" t="s">
        <v>22</v>
      </c>
      <c r="E15" s="486" t="s">
        <v>34</v>
      </c>
      <c r="F15" s="472" t="s">
        <v>7</v>
      </c>
      <c r="G15" s="472" t="s">
        <v>15</v>
      </c>
      <c r="H15" s="472" t="s">
        <v>37</v>
      </c>
      <c r="I15" s="472" t="s">
        <v>22</v>
      </c>
      <c r="J15" s="486" t="s">
        <v>34</v>
      </c>
      <c r="K15" s="5" t="str">
        <f t="shared" si="0"/>
        <v>01 1 02 11010</v>
      </c>
      <c r="L15" s="252" t="str">
        <f>VLOOKUP(M15,'ЦСР 2017'!$A$5:$B$485,2,0)</f>
        <v>Расходы на обеспечение деятельности (оказание услуг) муниципальных учреждений</v>
      </c>
      <c r="M15" s="5" t="s">
        <v>41</v>
      </c>
      <c r="N15" s="252" t="b">
        <f t="shared" si="1"/>
        <v>1</v>
      </c>
      <c r="O15" s="7"/>
    </row>
    <row r="16" spans="1:15" s="19" customFormat="1">
      <c r="A16" s="472"/>
      <c r="B16" s="472"/>
      <c r="C16" s="472"/>
      <c r="D16" s="472"/>
      <c r="E16" s="486"/>
      <c r="F16" s="472"/>
      <c r="G16" s="472"/>
      <c r="H16" s="472"/>
      <c r="I16" s="472"/>
      <c r="J16" s="486" t="e">
        <v>#N/A</v>
      </c>
      <c r="K16" s="5" t="str">
        <f t="shared" si="0"/>
        <v xml:space="preserve">   </v>
      </c>
      <c r="L16" s="252" t="e">
        <f>VLOOKUP(M16,'ЦСР 2017'!$A$5:$B$485,2,0)</f>
        <v>#N/A</v>
      </c>
      <c r="M16" s="5" t="s">
        <v>1883</v>
      </c>
      <c r="N16" s="252" t="e">
        <f t="shared" si="1"/>
        <v>#N/A</v>
      </c>
      <c r="O16" s="7"/>
    </row>
    <row r="17" spans="1:15" s="4" customFormat="1" ht="159" customHeight="1">
      <c r="A17" s="314" t="s">
        <v>7</v>
      </c>
      <c r="B17" s="314" t="s">
        <v>15</v>
      </c>
      <c r="C17" s="314" t="s">
        <v>37</v>
      </c>
      <c r="D17" s="314" t="s">
        <v>46</v>
      </c>
      <c r="E17" s="316" t="s">
        <v>1235</v>
      </c>
      <c r="F17" s="314" t="s">
        <v>7</v>
      </c>
      <c r="G17" s="314" t="s">
        <v>15</v>
      </c>
      <c r="H17" s="314" t="s">
        <v>37</v>
      </c>
      <c r="I17" s="314" t="s">
        <v>46</v>
      </c>
      <c r="J17" s="316" t="s">
        <v>1235</v>
      </c>
      <c r="K17" s="5" t="str">
        <f t="shared" si="0"/>
        <v>01 1 02 77160</v>
      </c>
      <c r="L17" s="252" t="str">
        <f>VLOOKUP(M17,'ЦСР 2017'!$A$5:$B$485,2,0)</f>
        <v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v>
      </c>
      <c r="M17" s="5" t="s">
        <v>47</v>
      </c>
      <c r="N17" s="252" t="b">
        <f t="shared" si="1"/>
        <v>1</v>
      </c>
      <c r="O17" s="7"/>
    </row>
    <row r="18" spans="1:15" s="4" customFormat="1" ht="37.5">
      <c r="A18" s="313" t="s">
        <v>7</v>
      </c>
      <c r="B18" s="313" t="s">
        <v>15</v>
      </c>
      <c r="C18" s="313" t="s">
        <v>37</v>
      </c>
      <c r="D18" s="313" t="s">
        <v>1536</v>
      </c>
      <c r="E18" s="318" t="s">
        <v>1232</v>
      </c>
      <c r="F18" s="313" t="s">
        <v>7</v>
      </c>
      <c r="G18" s="313" t="s">
        <v>15</v>
      </c>
      <c r="H18" s="313" t="s">
        <v>37</v>
      </c>
      <c r="I18" s="313" t="s">
        <v>1536</v>
      </c>
      <c r="J18" s="318" t="s">
        <v>1610</v>
      </c>
      <c r="K18" s="5" t="str">
        <f t="shared" si="0"/>
        <v>01 1 02 77250</v>
      </c>
      <c r="L18" s="252" t="str">
        <f>VLOOKUP(M18,'ЦСР 2017'!$A$5:$B$485,2,0)</f>
        <v>Расходы на обеспечение выплаты работникам муниципальных учреждений минимального размера оплаты труда</v>
      </c>
      <c r="M18" s="5" t="s">
        <v>1236</v>
      </c>
      <c r="N18" s="252" t="b">
        <f t="shared" si="1"/>
        <v>1</v>
      </c>
      <c r="O18" s="7"/>
    </row>
    <row r="19" spans="1:15" s="20" customFormat="1" ht="50.45" customHeight="1">
      <c r="A19" s="159" t="s">
        <v>7</v>
      </c>
      <c r="B19" s="159" t="s">
        <v>15</v>
      </c>
      <c r="C19" s="159" t="s">
        <v>48</v>
      </c>
      <c r="D19" s="159" t="s">
        <v>13</v>
      </c>
      <c r="E19" s="161" t="s">
        <v>1237</v>
      </c>
      <c r="F19" s="159" t="s">
        <v>7</v>
      </c>
      <c r="G19" s="159" t="s">
        <v>15</v>
      </c>
      <c r="H19" s="159" t="s">
        <v>48</v>
      </c>
      <c r="I19" s="159" t="s">
        <v>13</v>
      </c>
      <c r="J19" s="161" t="s">
        <v>1237</v>
      </c>
      <c r="K19" s="5" t="str">
        <f t="shared" si="0"/>
        <v>01 1 03 00000</v>
      </c>
      <c r="L19" s="252" t="str">
        <f>VLOOKUP(M19,'ЦСР 2017'!$A$5:$B$485,2,0)</f>
        <v>Основное мероприятие «Организация предоставления дополнительного образования детей в муниципальных образовательных учреждениях»</v>
      </c>
      <c r="M19" s="5" t="s">
        <v>49</v>
      </c>
      <c r="N19" s="252" t="b">
        <f t="shared" si="1"/>
        <v>1</v>
      </c>
      <c r="O19" s="7"/>
    </row>
    <row r="20" spans="1:15" s="4" customFormat="1" ht="18" customHeight="1">
      <c r="A20" s="313" t="s">
        <v>7</v>
      </c>
      <c r="B20" s="313" t="s">
        <v>15</v>
      </c>
      <c r="C20" s="313" t="s">
        <v>48</v>
      </c>
      <c r="D20" s="313" t="s">
        <v>22</v>
      </c>
      <c r="E20" s="318" t="s">
        <v>34</v>
      </c>
      <c r="F20" s="313" t="s">
        <v>7</v>
      </c>
      <c r="G20" s="313" t="s">
        <v>15</v>
      </c>
      <c r="H20" s="313" t="s">
        <v>48</v>
      </c>
      <c r="I20" s="313" t="s">
        <v>22</v>
      </c>
      <c r="J20" s="318" t="s">
        <v>34</v>
      </c>
      <c r="K20" s="5" t="str">
        <f t="shared" si="0"/>
        <v>01 1 03 11010</v>
      </c>
      <c r="L20" s="252" t="str">
        <f>VLOOKUP(M20,'ЦСР 2017'!$A$5:$B$485,2,0)</f>
        <v>Расходы на обеспечение деятельности (оказание услуг) муниципальных учреждений</v>
      </c>
      <c r="M20" s="5" t="s">
        <v>52</v>
      </c>
      <c r="N20" s="252" t="b">
        <f t="shared" si="1"/>
        <v>1</v>
      </c>
      <c r="O20" s="7"/>
    </row>
    <row r="21" spans="1:15" s="21" customFormat="1" ht="56.25">
      <c r="A21" s="313" t="s">
        <v>7</v>
      </c>
      <c r="B21" s="313" t="s">
        <v>15</v>
      </c>
      <c r="C21" s="313" t="s">
        <v>48</v>
      </c>
      <c r="D21" s="313" t="s">
        <v>1539</v>
      </c>
      <c r="E21" s="318" t="s">
        <v>1238</v>
      </c>
      <c r="F21" s="313" t="s">
        <v>7</v>
      </c>
      <c r="G21" s="313" t="s">
        <v>15</v>
      </c>
      <c r="H21" s="313" t="s">
        <v>48</v>
      </c>
      <c r="I21" s="313" t="s">
        <v>1539</v>
      </c>
      <c r="J21" s="29" t="s">
        <v>1837</v>
      </c>
      <c r="K21" s="5" t="str">
        <f t="shared" si="0"/>
        <v>01 1 03 77080</v>
      </c>
      <c r="L21" s="252" t="e">
        <f>VLOOKUP(M21,'ЦСР 2017'!$A$5:$B$485,2,0)</f>
        <v>#N/A</v>
      </c>
      <c r="M21" s="5" t="s">
        <v>1239</v>
      </c>
      <c r="N21" s="252" t="e">
        <f t="shared" si="1"/>
        <v>#N/A</v>
      </c>
      <c r="O21" s="7"/>
    </row>
    <row r="22" spans="1:15" s="21" customFormat="1" ht="37.5">
      <c r="A22" s="313" t="s">
        <v>7</v>
      </c>
      <c r="B22" s="313" t="s">
        <v>15</v>
      </c>
      <c r="C22" s="313" t="s">
        <v>48</v>
      </c>
      <c r="D22" s="313" t="s">
        <v>1536</v>
      </c>
      <c r="E22" s="318" t="s">
        <v>1232</v>
      </c>
      <c r="F22" s="313" t="s">
        <v>7</v>
      </c>
      <c r="G22" s="313" t="s">
        <v>15</v>
      </c>
      <c r="H22" s="313" t="s">
        <v>48</v>
      </c>
      <c r="I22" s="313" t="s">
        <v>1536</v>
      </c>
      <c r="J22" s="318" t="s">
        <v>1610</v>
      </c>
      <c r="K22" s="5" t="str">
        <f t="shared" si="0"/>
        <v>01 1 03 77250</v>
      </c>
      <c r="L22" s="252" t="str">
        <f>VLOOKUP(M22,'ЦСР 2017'!$A$5:$B$485,2,0)</f>
        <v>Расходы на обеспечение выплаты работникам муниципальных учреждений минимального размера оплаты труда</v>
      </c>
      <c r="M22" s="5" t="s">
        <v>1240</v>
      </c>
      <c r="N22" s="252" t="b">
        <f t="shared" si="1"/>
        <v>1</v>
      </c>
      <c r="O22" s="7"/>
    </row>
    <row r="23" spans="1:15" ht="63.6" customHeight="1">
      <c r="A23" s="313" t="s">
        <v>7</v>
      </c>
      <c r="B23" s="313" t="s">
        <v>15</v>
      </c>
      <c r="C23" s="313" t="s">
        <v>48</v>
      </c>
      <c r="D23" s="313" t="s">
        <v>1540</v>
      </c>
      <c r="E23" s="318" t="s">
        <v>1241</v>
      </c>
      <c r="F23" s="313" t="s">
        <v>7</v>
      </c>
      <c r="G23" s="313" t="s">
        <v>15</v>
      </c>
      <c r="H23" s="313" t="s">
        <v>48</v>
      </c>
      <c r="I23" s="313" t="s">
        <v>1540</v>
      </c>
      <c r="J23" s="29" t="s">
        <v>1837</v>
      </c>
      <c r="K23" s="5" t="str">
        <f t="shared" si="0"/>
        <v>01 1 03 S7080</v>
      </c>
      <c r="L23" s="252" t="e">
        <f>VLOOKUP(M23,'ЦСР 2017'!$A$5:$B$485,2,0)</f>
        <v>#N/A</v>
      </c>
      <c r="M23" s="5" t="s">
        <v>1242</v>
      </c>
      <c r="N23" s="252" t="e">
        <f t="shared" si="1"/>
        <v>#N/A</v>
      </c>
      <c r="O23" s="7"/>
    </row>
    <row r="24" spans="1:15" s="4" customFormat="1" ht="36" customHeight="1">
      <c r="A24" s="159" t="s">
        <v>7</v>
      </c>
      <c r="B24" s="159" t="s">
        <v>15</v>
      </c>
      <c r="C24" s="159" t="s">
        <v>53</v>
      </c>
      <c r="D24" s="159" t="s">
        <v>13</v>
      </c>
      <c r="E24" s="161" t="s">
        <v>1243</v>
      </c>
      <c r="F24" s="159" t="s">
        <v>7</v>
      </c>
      <c r="G24" s="159" t="s">
        <v>15</v>
      </c>
      <c r="H24" s="159" t="s">
        <v>53</v>
      </c>
      <c r="I24" s="159" t="s">
        <v>13</v>
      </c>
      <c r="J24" s="161" t="s">
        <v>1243</v>
      </c>
      <c r="K24" s="5" t="str">
        <f t="shared" si="0"/>
        <v>01 1 04 00000</v>
      </c>
      <c r="L24" s="252" t="str">
        <f>VLOOKUP(M24,'ЦСР 2017'!$A$5:$B$485,2,0)</f>
        <v>Основное мероприятие «Организация отдыха детей в каникулярное время»</v>
      </c>
      <c r="M24" s="5" t="s">
        <v>54</v>
      </c>
      <c r="N24" s="252" t="b">
        <f t="shared" si="1"/>
        <v>1</v>
      </c>
      <c r="O24" s="7"/>
    </row>
    <row r="25" spans="1:15" s="4" customFormat="1" ht="18" customHeight="1">
      <c r="A25" s="313" t="s">
        <v>7</v>
      </c>
      <c r="B25" s="313" t="s">
        <v>15</v>
      </c>
      <c r="C25" s="313" t="s">
        <v>53</v>
      </c>
      <c r="D25" s="313" t="s">
        <v>22</v>
      </c>
      <c r="E25" s="318" t="s">
        <v>34</v>
      </c>
      <c r="F25" s="313" t="s">
        <v>7</v>
      </c>
      <c r="G25" s="313" t="s">
        <v>15</v>
      </c>
      <c r="H25" s="313" t="s">
        <v>53</v>
      </c>
      <c r="I25" s="313" t="s">
        <v>22</v>
      </c>
      <c r="J25" s="318" t="s">
        <v>34</v>
      </c>
      <c r="K25" s="5" t="str">
        <f t="shared" si="0"/>
        <v>01 1 04 11010</v>
      </c>
      <c r="L25" s="252" t="str">
        <f>VLOOKUP(M25,'ЦСР 2017'!$A$5:$B$485,2,0)</f>
        <v>Расходы на обеспечение деятельности (оказание услуг) муниципальных учреждений</v>
      </c>
      <c r="M25" s="5" t="s">
        <v>57</v>
      </c>
      <c r="N25" s="252" t="b">
        <f t="shared" si="1"/>
        <v>1</v>
      </c>
      <c r="O25" s="7"/>
    </row>
    <row r="26" spans="1:15" s="4" customFormat="1" ht="36" customHeight="1">
      <c r="A26" s="313" t="s">
        <v>7</v>
      </c>
      <c r="B26" s="313" t="s">
        <v>15</v>
      </c>
      <c r="C26" s="313" t="s">
        <v>53</v>
      </c>
      <c r="D26" s="313" t="s">
        <v>60</v>
      </c>
      <c r="E26" s="318" t="s">
        <v>1244</v>
      </c>
      <c r="F26" s="313" t="s">
        <v>7</v>
      </c>
      <c r="G26" s="313" t="s">
        <v>15</v>
      </c>
      <c r="H26" s="313" t="s">
        <v>53</v>
      </c>
      <c r="I26" s="313" t="s">
        <v>60</v>
      </c>
      <c r="J26" s="318" t="s">
        <v>1244</v>
      </c>
      <c r="K26" s="5" t="str">
        <f t="shared" si="0"/>
        <v>01 1 04 20330</v>
      </c>
      <c r="L26" s="252" t="str">
        <f>VLOOKUP(M26,'ЦСР 2017'!$A$5:$B$485,2,0)</f>
        <v>Расходы на проведение мероприятий по оздоровлению детей</v>
      </c>
      <c r="M26" s="5" t="s">
        <v>61</v>
      </c>
      <c r="N26" s="252" t="b">
        <f t="shared" si="1"/>
        <v>1</v>
      </c>
      <c r="O26" s="7"/>
    </row>
    <row r="27" spans="1:15" s="4" customFormat="1" ht="36" customHeight="1">
      <c r="A27" s="313"/>
      <c r="B27" s="313"/>
      <c r="C27" s="313"/>
      <c r="D27" s="313"/>
      <c r="E27" s="29" t="s">
        <v>1554</v>
      </c>
      <c r="F27" s="313" t="s">
        <v>7</v>
      </c>
      <c r="G27" s="313" t="s">
        <v>15</v>
      </c>
      <c r="H27" s="313" t="s">
        <v>53</v>
      </c>
      <c r="I27" s="313" t="s">
        <v>1536</v>
      </c>
      <c r="J27" s="318" t="s">
        <v>1610</v>
      </c>
      <c r="K27" s="5" t="str">
        <f t="shared" si="0"/>
        <v>01 1 04 77250</v>
      </c>
      <c r="L27" s="252" t="str">
        <f>VLOOKUP(M27,'ЦСР 2017'!$A$5:$B$485,2,0)</f>
        <v>Расходы на обеспечение выплаты работникам муниципальных учреждений минимального размера оплаты труда</v>
      </c>
      <c r="M27" s="5" t="s">
        <v>1611</v>
      </c>
      <c r="N27" s="252" t="b">
        <f t="shared" si="1"/>
        <v>1</v>
      </c>
      <c r="O27" s="7"/>
    </row>
    <row r="28" spans="1:15" ht="35.450000000000003" customHeight="1">
      <c r="A28" s="159" t="s">
        <v>7</v>
      </c>
      <c r="B28" s="159" t="s">
        <v>15</v>
      </c>
      <c r="C28" s="159" t="s">
        <v>62</v>
      </c>
      <c r="D28" s="159" t="s">
        <v>13</v>
      </c>
      <c r="E28" s="161" t="s">
        <v>1245</v>
      </c>
      <c r="F28" s="159" t="s">
        <v>7</v>
      </c>
      <c r="G28" s="159" t="s">
        <v>15</v>
      </c>
      <c r="H28" s="159" t="s">
        <v>62</v>
      </c>
      <c r="I28" s="159" t="s">
        <v>13</v>
      </c>
      <c r="J28" s="161" t="s">
        <v>1245</v>
      </c>
      <c r="K28" s="5" t="str">
        <f t="shared" si="0"/>
        <v>01 1 05 00000</v>
      </c>
      <c r="L28" s="252" t="str">
        <f>VLOOKUP(M28,'ЦСР 2017'!$A$5:$B$485,2,0)</f>
        <v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v>
      </c>
      <c r="M28" s="5" t="s">
        <v>63</v>
      </c>
      <c r="N28" s="252" t="b">
        <f t="shared" si="1"/>
        <v>1</v>
      </c>
      <c r="O28" s="7"/>
    </row>
    <row r="29" spans="1:15" s="4" customFormat="1" ht="36" customHeight="1">
      <c r="A29" s="313" t="s">
        <v>7</v>
      </c>
      <c r="B29" s="313" t="s">
        <v>15</v>
      </c>
      <c r="C29" s="313" t="s">
        <v>62</v>
      </c>
      <c r="D29" s="313" t="s">
        <v>66</v>
      </c>
      <c r="E29" s="318" t="s">
        <v>65</v>
      </c>
      <c r="F29" s="313" t="s">
        <v>7</v>
      </c>
      <c r="G29" s="313" t="s">
        <v>15</v>
      </c>
      <c r="H29" s="313" t="s">
        <v>62</v>
      </c>
      <c r="I29" s="313" t="s">
        <v>66</v>
      </c>
      <c r="J29" s="318" t="s">
        <v>65</v>
      </c>
      <c r="K29" s="5" t="str">
        <f t="shared" si="0"/>
        <v>01 1 05 20240</v>
      </c>
      <c r="L29" s="252" t="str">
        <f>VLOOKUP(M29,'ЦСР 2017'!$A$5:$B$485,2,0)</f>
        <v>Расходы на проведение мероприятий для детей и молодежи</v>
      </c>
      <c r="M29" s="5" t="s">
        <v>67</v>
      </c>
      <c r="N29" s="252" t="b">
        <f t="shared" si="1"/>
        <v>1</v>
      </c>
      <c r="O29" s="7"/>
    </row>
    <row r="30" spans="1:15" s="4" customFormat="1" ht="54" customHeight="1">
      <c r="A30" s="159" t="s">
        <v>7</v>
      </c>
      <c r="B30" s="159" t="s">
        <v>15</v>
      </c>
      <c r="C30" s="159" t="s">
        <v>68</v>
      </c>
      <c r="D30" s="159" t="s">
        <v>13</v>
      </c>
      <c r="E30" s="161" t="s">
        <v>1246</v>
      </c>
      <c r="F30" s="159" t="s">
        <v>7</v>
      </c>
      <c r="G30" s="159" t="s">
        <v>15</v>
      </c>
      <c r="H30" s="159" t="s">
        <v>68</v>
      </c>
      <c r="I30" s="159" t="s">
        <v>13</v>
      </c>
      <c r="J30" s="161" t="s">
        <v>1246</v>
      </c>
      <c r="K30" s="5" t="str">
        <f t="shared" si="0"/>
        <v>01 1 06 00000</v>
      </c>
      <c r="L30" s="252" t="str">
        <f>VLOOKUP(M30,'ЦСР 2017'!$A$5:$B$485,2,0)</f>
        <v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v>
      </c>
      <c r="M30" s="5" t="s">
        <v>69</v>
      </c>
      <c r="N30" s="252" t="b">
        <f t="shared" si="1"/>
        <v>1</v>
      </c>
      <c r="O30" s="7"/>
    </row>
    <row r="31" spans="1:15" s="4" customFormat="1" ht="18" customHeight="1">
      <c r="A31" s="313" t="s">
        <v>7</v>
      </c>
      <c r="B31" s="313" t="s">
        <v>15</v>
      </c>
      <c r="C31" s="313" t="s">
        <v>68</v>
      </c>
      <c r="D31" s="313" t="s">
        <v>22</v>
      </c>
      <c r="E31" s="318" t="s">
        <v>34</v>
      </c>
      <c r="F31" s="313" t="s">
        <v>7</v>
      </c>
      <c r="G31" s="313" t="s">
        <v>15</v>
      </c>
      <c r="H31" s="313" t="s">
        <v>68</v>
      </c>
      <c r="I31" s="313" t="s">
        <v>22</v>
      </c>
      <c r="J31" s="318" t="s">
        <v>34</v>
      </c>
      <c r="K31" s="5" t="str">
        <f t="shared" si="0"/>
        <v>01 1 06 11010</v>
      </c>
      <c r="L31" s="252" t="str">
        <f>VLOOKUP(M31,'ЦСР 2017'!$A$5:$B$485,2,0)</f>
        <v>Расходы на обеспечение деятельности (оказание услуг) муниципальных учреждений</v>
      </c>
      <c r="M31" s="5" t="s">
        <v>72</v>
      </c>
      <c r="N31" s="252" t="b">
        <f t="shared" si="1"/>
        <v>1</v>
      </c>
      <c r="O31" s="7"/>
    </row>
    <row r="32" spans="1:15" s="4" customFormat="1" ht="56.25">
      <c r="A32" s="313" t="s">
        <v>7</v>
      </c>
      <c r="B32" s="313" t="s">
        <v>15</v>
      </c>
      <c r="C32" s="313" t="s">
        <v>68</v>
      </c>
      <c r="D32" s="313" t="s">
        <v>1541</v>
      </c>
      <c r="E32" s="318" t="s">
        <v>1247</v>
      </c>
      <c r="F32" s="313" t="s">
        <v>7</v>
      </c>
      <c r="G32" s="313" t="s">
        <v>15</v>
      </c>
      <c r="H32" s="313" t="s">
        <v>68</v>
      </c>
      <c r="I32" s="313" t="s">
        <v>1541</v>
      </c>
      <c r="J32" s="29" t="s">
        <v>1837</v>
      </c>
      <c r="K32" s="5" t="str">
        <f t="shared" si="0"/>
        <v>01 1 06 76690</v>
      </c>
      <c r="L32" s="252" t="e">
        <f>VLOOKUP(M32,'ЦСР 2017'!$A$5:$B$485,2,0)</f>
        <v>#N/A</v>
      </c>
      <c r="M32" s="5" t="s">
        <v>1248</v>
      </c>
      <c r="N32" s="252" t="e">
        <f t="shared" si="1"/>
        <v>#N/A</v>
      </c>
      <c r="O32" s="7"/>
    </row>
    <row r="33" spans="1:15" s="4" customFormat="1" ht="56.25">
      <c r="A33" s="313" t="s">
        <v>7</v>
      </c>
      <c r="B33" s="313" t="s">
        <v>15</v>
      </c>
      <c r="C33" s="313" t="s">
        <v>68</v>
      </c>
      <c r="D33" s="313" t="s">
        <v>1542</v>
      </c>
      <c r="E33" s="318" t="s">
        <v>1249</v>
      </c>
      <c r="F33" s="313" t="s">
        <v>7</v>
      </c>
      <c r="G33" s="313" t="s">
        <v>15</v>
      </c>
      <c r="H33" s="313" t="s">
        <v>68</v>
      </c>
      <c r="I33" s="313" t="s">
        <v>1542</v>
      </c>
      <c r="J33" s="318" t="s">
        <v>1249</v>
      </c>
      <c r="K33" s="5" t="str">
        <f t="shared" si="0"/>
        <v>01 1 06 S6690</v>
      </c>
      <c r="L33" s="252" t="str">
        <f>VLOOKUP(M33,'ЦСР 2017'!$A$5:$B$485,2,0)</f>
        <v>Проведение работ по замене оконных блоков в муниципальных образовательных организациях Ставропольского края за счет местного бюджета</v>
      </c>
      <c r="M33" s="5" t="s">
        <v>1250</v>
      </c>
      <c r="N33" s="252" t="b">
        <f t="shared" si="1"/>
        <v>1</v>
      </c>
      <c r="O33" s="7"/>
    </row>
    <row r="34" spans="1:15" s="4" customFormat="1" ht="117" customHeight="1">
      <c r="A34" s="159" t="s">
        <v>7</v>
      </c>
      <c r="B34" s="159" t="s">
        <v>15</v>
      </c>
      <c r="C34" s="159" t="s">
        <v>73</v>
      </c>
      <c r="D34" s="159" t="s">
        <v>13</v>
      </c>
      <c r="E34" s="161" t="s">
        <v>1251</v>
      </c>
      <c r="F34" s="159" t="s">
        <v>7</v>
      </c>
      <c r="G34" s="159" t="s">
        <v>15</v>
      </c>
      <c r="H34" s="159" t="s">
        <v>73</v>
      </c>
      <c r="I34" s="159" t="s">
        <v>13</v>
      </c>
      <c r="J34" s="161" t="s">
        <v>1251</v>
      </c>
      <c r="K34" s="5" t="str">
        <f t="shared" si="0"/>
        <v>01 1 07 00000</v>
      </c>
      <c r="L34" s="252" t="str">
        <f>VLOOKUP(M34,'ЦСР 2017'!$A$5:$B$485,2,0)</f>
        <v>Основное мероприятие «Защита прав и законных интересов детей-сирот и детей, оставшихся без попечения родителей»</v>
      </c>
      <c r="M34" s="5" t="s">
        <v>74</v>
      </c>
      <c r="N34" s="252" t="b">
        <f t="shared" si="1"/>
        <v>1</v>
      </c>
      <c r="O34" s="7"/>
    </row>
    <row r="35" spans="1:15" s="4" customFormat="1" ht="126" customHeight="1">
      <c r="A35" s="313" t="s">
        <v>7</v>
      </c>
      <c r="B35" s="313" t="s">
        <v>15</v>
      </c>
      <c r="C35" s="313" t="s">
        <v>73</v>
      </c>
      <c r="D35" s="313" t="s">
        <v>77</v>
      </c>
      <c r="E35" s="318" t="s">
        <v>78</v>
      </c>
      <c r="F35" s="313" t="s">
        <v>7</v>
      </c>
      <c r="G35" s="313" t="s">
        <v>15</v>
      </c>
      <c r="H35" s="313" t="s">
        <v>73</v>
      </c>
      <c r="I35" s="313" t="s">
        <v>1838</v>
      </c>
      <c r="J35" s="318" t="s">
        <v>78</v>
      </c>
      <c r="K35" s="5" t="str">
        <f t="shared" si="0"/>
        <v>01 1 07 78110</v>
      </c>
      <c r="L35" s="252" t="str">
        <f>VLOOKUP(M35,'ЦСР 2017'!$A$5:$B$485,2,0)</f>
        <v>Расходы на выплату денежных средств на содержание ребенка опекуну (попечителю)</v>
      </c>
      <c r="M35" s="5" t="s">
        <v>1612</v>
      </c>
      <c r="N35" s="252" t="b">
        <f t="shared" si="1"/>
        <v>1</v>
      </c>
      <c r="O35" s="7"/>
    </row>
    <row r="36" spans="1:15" s="4" customFormat="1" ht="158.44999999999999" customHeight="1">
      <c r="A36" s="313" t="s">
        <v>7</v>
      </c>
      <c r="B36" s="313" t="s">
        <v>15</v>
      </c>
      <c r="C36" s="313" t="s">
        <v>73</v>
      </c>
      <c r="D36" s="313" t="s">
        <v>82</v>
      </c>
      <c r="E36" s="318" t="s">
        <v>1252</v>
      </c>
      <c r="F36" s="313" t="s">
        <v>7</v>
      </c>
      <c r="G36" s="313" t="s">
        <v>15</v>
      </c>
      <c r="H36" s="313" t="s">
        <v>73</v>
      </c>
      <c r="I36" s="313" t="s">
        <v>1839</v>
      </c>
      <c r="J36" s="318" t="s">
        <v>1252</v>
      </c>
      <c r="K36" s="5" t="str">
        <f t="shared" si="0"/>
        <v>01 1 07 78120</v>
      </c>
      <c r="L36" s="252" t="str">
        <f>VLOOKUP(M36,'ЦСР 2017'!$A$5:$B$485,2,0)</f>
        <v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v>
      </c>
      <c r="M36" s="5" t="s">
        <v>1613</v>
      </c>
      <c r="N36" s="252" t="b">
        <f t="shared" si="1"/>
        <v>1</v>
      </c>
      <c r="O36" s="7"/>
    </row>
    <row r="37" spans="1:15" s="4" customFormat="1" ht="136.15" customHeight="1">
      <c r="A37" s="313" t="s">
        <v>7</v>
      </c>
      <c r="B37" s="313" t="s">
        <v>15</v>
      </c>
      <c r="C37" s="313" t="s">
        <v>73</v>
      </c>
      <c r="D37" s="313" t="s">
        <v>86</v>
      </c>
      <c r="E37" s="318" t="s">
        <v>1253</v>
      </c>
      <c r="F37" s="313" t="s">
        <v>7</v>
      </c>
      <c r="G37" s="313" t="s">
        <v>15</v>
      </c>
      <c r="H37" s="313" t="s">
        <v>73</v>
      </c>
      <c r="I37" s="313" t="s">
        <v>1840</v>
      </c>
      <c r="J37" s="318" t="s">
        <v>1253</v>
      </c>
      <c r="K37" s="5" t="str">
        <f t="shared" si="0"/>
        <v>01 1 07 78130</v>
      </c>
      <c r="L37" s="252" t="str">
        <f>VLOOKUP(M37,'ЦСР 2017'!$A$5:$B$485,2,0)</f>
        <v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v>
      </c>
      <c r="M37" s="5" t="s">
        <v>1614</v>
      </c>
      <c r="N37" s="252" t="b">
        <f t="shared" si="1"/>
        <v>1</v>
      </c>
      <c r="O37" s="7"/>
    </row>
    <row r="38" spans="1:15" s="4" customFormat="1" ht="36" customHeight="1">
      <c r="A38" s="313" t="s">
        <v>7</v>
      </c>
      <c r="B38" s="313" t="s">
        <v>15</v>
      </c>
      <c r="C38" s="313" t="s">
        <v>73</v>
      </c>
      <c r="D38" s="313" t="s">
        <v>90</v>
      </c>
      <c r="E38" s="318" t="s">
        <v>91</v>
      </c>
      <c r="F38" s="313" t="s">
        <v>7</v>
      </c>
      <c r="G38" s="313" t="s">
        <v>15</v>
      </c>
      <c r="H38" s="313" t="s">
        <v>73</v>
      </c>
      <c r="I38" s="313" t="s">
        <v>1841</v>
      </c>
      <c r="J38" s="318" t="s">
        <v>91</v>
      </c>
      <c r="K38" s="5" t="str">
        <f t="shared" si="0"/>
        <v>01 1 07 78140</v>
      </c>
      <c r="L38" s="252" t="str">
        <f>VLOOKUP(M38,'ЦСР 2017'!$A$5:$B$485,2,0)</f>
        <v>Расходы на выплату единовременного пособия усыновителям</v>
      </c>
      <c r="M38" s="5" t="s">
        <v>1615</v>
      </c>
      <c r="N38" s="252" t="b">
        <f t="shared" si="1"/>
        <v>1</v>
      </c>
      <c r="O38" s="7"/>
    </row>
    <row r="39" spans="1:15" s="4" customFormat="1" ht="39">
      <c r="A39" s="159" t="s">
        <v>7</v>
      </c>
      <c r="B39" s="159" t="s">
        <v>15</v>
      </c>
      <c r="C39" s="159" t="s">
        <v>93</v>
      </c>
      <c r="D39" s="159" t="s">
        <v>13</v>
      </c>
      <c r="E39" s="161" t="s">
        <v>1254</v>
      </c>
      <c r="F39" s="159" t="s">
        <v>7</v>
      </c>
      <c r="G39" s="159" t="s">
        <v>15</v>
      </c>
      <c r="H39" s="159" t="s">
        <v>93</v>
      </c>
      <c r="I39" s="159" t="s">
        <v>13</v>
      </c>
      <c r="J39" s="161" t="s">
        <v>1254</v>
      </c>
      <c r="K39" s="5" t="str">
        <f t="shared" si="0"/>
        <v>01 1 08 00000</v>
      </c>
      <c r="L39" s="252" t="str">
        <f>VLOOKUP(M39,'ЦСР 2017'!$A$5:$B$485,2,0)</f>
        <v>Основное мероприятие «Обеспечение образовательной деятельности, оценки качества образования»</v>
      </c>
      <c r="M39" s="5" t="s">
        <v>1255</v>
      </c>
      <c r="N39" s="252" t="b">
        <f t="shared" si="1"/>
        <v>1</v>
      </c>
      <c r="O39" s="7"/>
    </row>
    <row r="40" spans="1:15" s="4" customFormat="1" ht="18" customHeight="1">
      <c r="A40" s="313" t="s">
        <v>7</v>
      </c>
      <c r="B40" s="313" t="s">
        <v>15</v>
      </c>
      <c r="C40" s="313" t="s">
        <v>93</v>
      </c>
      <c r="D40" s="313" t="s">
        <v>22</v>
      </c>
      <c r="E40" s="318" t="s">
        <v>34</v>
      </c>
      <c r="F40" s="313" t="s">
        <v>7</v>
      </c>
      <c r="G40" s="313" t="s">
        <v>15</v>
      </c>
      <c r="H40" s="313" t="s">
        <v>93</v>
      </c>
      <c r="I40" s="313" t="s">
        <v>22</v>
      </c>
      <c r="J40" s="318" t="s">
        <v>34</v>
      </c>
      <c r="K40" s="5" t="str">
        <f t="shared" si="0"/>
        <v>01 1 08 11010</v>
      </c>
      <c r="L40" s="252" t="str">
        <f>VLOOKUP(M40,'ЦСР 2017'!$A$5:$B$485,2,0)</f>
        <v>Расходы на обеспечение деятельности (оказание услуг) муниципальных учреждений</v>
      </c>
      <c r="M40" s="5" t="s">
        <v>1256</v>
      </c>
      <c r="N40" s="252" t="b">
        <f t="shared" si="1"/>
        <v>1</v>
      </c>
      <c r="O40" s="7"/>
    </row>
    <row r="41" spans="1:15" s="4" customFormat="1" ht="37.5">
      <c r="A41" s="313" t="s">
        <v>7</v>
      </c>
      <c r="B41" s="313" t="s">
        <v>15</v>
      </c>
      <c r="C41" s="313" t="s">
        <v>93</v>
      </c>
      <c r="D41" s="313" t="s">
        <v>1536</v>
      </c>
      <c r="E41" s="318" t="s">
        <v>1232</v>
      </c>
      <c r="F41" s="313" t="s">
        <v>7</v>
      </c>
      <c r="G41" s="313" t="s">
        <v>15</v>
      </c>
      <c r="H41" s="313" t="s">
        <v>93</v>
      </c>
      <c r="I41" s="313" t="s">
        <v>1536</v>
      </c>
      <c r="J41" s="318" t="s">
        <v>1610</v>
      </c>
      <c r="K41" s="5" t="str">
        <f t="shared" si="0"/>
        <v>01 1 08 77250</v>
      </c>
      <c r="L41" s="252" t="str">
        <f>VLOOKUP(M41,'ЦСР 2017'!$A$5:$B$485,2,0)</f>
        <v>Расходы на обеспечение выплаты работникам муниципальных учреждений минимального размера оплаты труда</v>
      </c>
      <c r="M41" s="5" t="s">
        <v>1257</v>
      </c>
      <c r="N41" s="252" t="b">
        <f t="shared" si="1"/>
        <v>1</v>
      </c>
      <c r="O41" s="7"/>
    </row>
    <row r="42" spans="1:15" s="4" customFormat="1" ht="56.25">
      <c r="A42" s="25" t="s">
        <v>7</v>
      </c>
      <c r="B42" s="25" t="s">
        <v>94</v>
      </c>
      <c r="C42" s="25" t="s">
        <v>12</v>
      </c>
      <c r="D42" s="25" t="s">
        <v>13</v>
      </c>
      <c r="E42" s="223" t="s">
        <v>96</v>
      </c>
      <c r="F42" s="25" t="s">
        <v>7</v>
      </c>
      <c r="G42" s="25" t="s">
        <v>94</v>
      </c>
      <c r="H42" s="25" t="s">
        <v>12</v>
      </c>
      <c r="I42" s="25" t="s">
        <v>13</v>
      </c>
      <c r="J42" s="223" t="s">
        <v>1616</v>
      </c>
      <c r="K42" s="5" t="str">
        <f t="shared" si="0"/>
        <v>01 2 00 00000</v>
      </c>
      <c r="L42" s="252" t="str">
        <f>VLOOKUP(M42,'ЦСР 2017'!$A$5:$B$485,2,0)</f>
        <v>Подпрограмма «Расширение и усовершенствование сети муниципальных дошкольных и общеобразовательных учреждений»</v>
      </c>
      <c r="M42" s="5" t="s">
        <v>97</v>
      </c>
      <c r="N42" s="252" t="b">
        <f t="shared" si="1"/>
        <v>1</v>
      </c>
      <c r="O42" s="7"/>
    </row>
    <row r="43" spans="1:15" s="4" customFormat="1" ht="58.5">
      <c r="A43" s="159" t="s">
        <v>7</v>
      </c>
      <c r="B43" s="159" t="s">
        <v>94</v>
      </c>
      <c r="C43" s="159" t="s">
        <v>7</v>
      </c>
      <c r="D43" s="159" t="s">
        <v>13</v>
      </c>
      <c r="E43" s="161" t="s">
        <v>1258</v>
      </c>
      <c r="F43" s="159" t="s">
        <v>7</v>
      </c>
      <c r="G43" s="159" t="s">
        <v>94</v>
      </c>
      <c r="H43" s="159" t="s">
        <v>7</v>
      </c>
      <c r="I43" s="159" t="s">
        <v>13</v>
      </c>
      <c r="J43" s="161" t="s">
        <v>1258</v>
      </c>
      <c r="K43" s="5" t="str">
        <f t="shared" si="0"/>
        <v>01 2 01 00000</v>
      </c>
      <c r="L43" s="252" t="str">
        <f>VLOOKUP(M43,'ЦСР 2017'!$A$5:$B$485,2,0)</f>
        <v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v>
      </c>
      <c r="M43" s="5" t="s">
        <v>98</v>
      </c>
      <c r="N43" s="252" t="b">
        <f t="shared" si="1"/>
        <v>1</v>
      </c>
      <c r="O43" s="7"/>
    </row>
    <row r="44" spans="1:15" s="4" customFormat="1" ht="57" thickBot="1">
      <c r="A44" s="313" t="s">
        <v>7</v>
      </c>
      <c r="B44" s="313" t="s">
        <v>94</v>
      </c>
      <c r="C44" s="313" t="s">
        <v>7</v>
      </c>
      <c r="D44" s="313" t="s">
        <v>101</v>
      </c>
      <c r="E44" s="318" t="s">
        <v>100</v>
      </c>
      <c r="F44" s="313" t="s">
        <v>7</v>
      </c>
      <c r="G44" s="313" t="s">
        <v>94</v>
      </c>
      <c r="H44" s="313" t="s">
        <v>7</v>
      </c>
      <c r="I44" s="313" t="s">
        <v>101</v>
      </c>
      <c r="J44" s="318" t="s">
        <v>100</v>
      </c>
      <c r="K44" s="5" t="str">
        <f t="shared" si="0"/>
        <v>01 2 01 40010</v>
      </c>
      <c r="L44" s="252" t="str">
        <f>VLOOKUP(M44,'ЦСР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44" s="5" t="s">
        <v>102</v>
      </c>
      <c r="N44" s="252" t="b">
        <f t="shared" si="1"/>
        <v>1</v>
      </c>
      <c r="O44" s="7"/>
    </row>
    <row r="45" spans="1:15" s="27" customFormat="1" ht="94.5" thickBot="1">
      <c r="A45" s="313" t="s">
        <v>7</v>
      </c>
      <c r="B45" s="313" t="s">
        <v>94</v>
      </c>
      <c r="C45" s="313" t="s">
        <v>7</v>
      </c>
      <c r="D45" s="313" t="s">
        <v>1543</v>
      </c>
      <c r="E45" s="318" t="s">
        <v>1259</v>
      </c>
      <c r="F45" s="313" t="s">
        <v>7</v>
      </c>
      <c r="G45" s="313" t="s">
        <v>94</v>
      </c>
      <c r="H45" s="313" t="s">
        <v>7</v>
      </c>
      <c r="I45" s="313" t="s">
        <v>1543</v>
      </c>
      <c r="J45" s="29" t="s">
        <v>1837</v>
      </c>
      <c r="K45" s="5" t="str">
        <f t="shared" si="0"/>
        <v>01 2 01 51122</v>
      </c>
      <c r="L45" s="252" t="e">
        <f>VLOOKUP(M45,'ЦСР 2017'!$A$5:$B$485,2,0)</f>
        <v>#N/A</v>
      </c>
      <c r="M45" s="5" t="s">
        <v>1260</v>
      </c>
      <c r="N45" s="252" t="e">
        <f t="shared" si="1"/>
        <v>#N/A</v>
      </c>
      <c r="O45" s="7"/>
    </row>
    <row r="46" spans="1:15" s="135" customFormat="1" ht="56.25">
      <c r="A46" s="313" t="s">
        <v>7</v>
      </c>
      <c r="B46" s="313" t="s">
        <v>94</v>
      </c>
      <c r="C46" s="313" t="s">
        <v>7</v>
      </c>
      <c r="D46" s="313" t="s">
        <v>1544</v>
      </c>
      <c r="E46" s="318" t="s">
        <v>1261</v>
      </c>
      <c r="F46" s="313" t="s">
        <v>7</v>
      </c>
      <c r="G46" s="313" t="s">
        <v>94</v>
      </c>
      <c r="H46" s="313" t="s">
        <v>7</v>
      </c>
      <c r="I46" s="313" t="s">
        <v>1544</v>
      </c>
      <c r="J46" s="29" t="s">
        <v>1837</v>
      </c>
      <c r="K46" s="5" t="str">
        <f t="shared" si="0"/>
        <v>01 2 01 71010</v>
      </c>
      <c r="L46" s="252" t="e">
        <f>VLOOKUP(M46,'ЦСР 2017'!$A$5:$B$485,2,0)</f>
        <v>#N/A</v>
      </c>
      <c r="M46" s="5" t="s">
        <v>1262</v>
      </c>
      <c r="N46" s="252" t="e">
        <f t="shared" si="1"/>
        <v>#N/A</v>
      </c>
      <c r="O46" s="7"/>
    </row>
    <row r="47" spans="1:15" s="135" customFormat="1" ht="56.25">
      <c r="A47" s="313" t="s">
        <v>7</v>
      </c>
      <c r="B47" s="313" t="s">
        <v>94</v>
      </c>
      <c r="C47" s="313" t="s">
        <v>7</v>
      </c>
      <c r="D47" s="313" t="s">
        <v>1545</v>
      </c>
      <c r="E47" s="318" t="s">
        <v>100</v>
      </c>
      <c r="F47" s="313" t="s">
        <v>7</v>
      </c>
      <c r="G47" s="313" t="s">
        <v>94</v>
      </c>
      <c r="H47" s="313" t="s">
        <v>7</v>
      </c>
      <c r="I47" s="313" t="s">
        <v>1545</v>
      </c>
      <c r="J47" s="29" t="s">
        <v>1837</v>
      </c>
      <c r="K47" s="5" t="str">
        <f t="shared" si="0"/>
        <v>01 2 01 S6970</v>
      </c>
      <c r="L47" s="252" t="e">
        <f>VLOOKUP(M47,'ЦСР 2017'!$A$5:$B$485,2,0)</f>
        <v>#N/A</v>
      </c>
      <c r="M47" s="5" t="s">
        <v>1263</v>
      </c>
      <c r="N47" s="252" t="e">
        <f t="shared" si="1"/>
        <v>#N/A</v>
      </c>
      <c r="O47" s="7"/>
    </row>
    <row r="48" spans="1:15" s="135" customFormat="1" ht="75">
      <c r="A48" s="313" t="s">
        <v>7</v>
      </c>
      <c r="B48" s="313" t="s">
        <v>94</v>
      </c>
      <c r="C48" s="313" t="s">
        <v>7</v>
      </c>
      <c r="D48" s="313" t="s">
        <v>1546</v>
      </c>
      <c r="E48" s="318" t="s">
        <v>1264</v>
      </c>
      <c r="F48" s="313" t="s">
        <v>7</v>
      </c>
      <c r="G48" s="313" t="s">
        <v>94</v>
      </c>
      <c r="H48" s="313" t="s">
        <v>7</v>
      </c>
      <c r="I48" s="313" t="s">
        <v>1546</v>
      </c>
      <c r="J48" s="29" t="s">
        <v>1837</v>
      </c>
      <c r="K48" s="5" t="str">
        <f t="shared" si="0"/>
        <v>01 2 01 L1010</v>
      </c>
      <c r="L48" s="252" t="e">
        <f>VLOOKUP(M48,'ЦСР 2017'!$A$5:$B$485,2,0)</f>
        <v>#N/A</v>
      </c>
      <c r="M48" s="5" t="s">
        <v>1265</v>
      </c>
      <c r="N48" s="252" t="e">
        <f t="shared" si="1"/>
        <v>#N/A</v>
      </c>
      <c r="O48" s="7"/>
    </row>
    <row r="49" spans="1:15" ht="93.75">
      <c r="A49" s="313" t="s">
        <v>7</v>
      </c>
      <c r="B49" s="313" t="s">
        <v>94</v>
      </c>
      <c r="C49" s="313" t="s">
        <v>7</v>
      </c>
      <c r="D49" s="313" t="s">
        <v>1548</v>
      </c>
      <c r="E49" s="318" t="s">
        <v>1268</v>
      </c>
      <c r="F49" s="313" t="s">
        <v>7</v>
      </c>
      <c r="G49" s="313" t="s">
        <v>94</v>
      </c>
      <c r="H49" s="313" t="s">
        <v>7</v>
      </c>
      <c r="I49" s="313" t="s">
        <v>1548</v>
      </c>
      <c r="J49" s="29" t="s">
        <v>1837</v>
      </c>
      <c r="K49" s="5" t="str">
        <f t="shared" si="0"/>
        <v>01 2 01 R1122</v>
      </c>
      <c r="L49" s="252" t="e">
        <f>VLOOKUP(M49,'ЦСР 2017'!$A$5:$B$485,2,0)</f>
        <v>#N/A</v>
      </c>
      <c r="M49" s="5" t="s">
        <v>1269</v>
      </c>
      <c r="N49" s="252" t="e">
        <f t="shared" si="1"/>
        <v>#N/A</v>
      </c>
      <c r="O49" s="7"/>
    </row>
    <row r="50" spans="1:15" ht="56.25">
      <c r="A50" s="313"/>
      <c r="B50" s="313"/>
      <c r="C50" s="313"/>
      <c r="D50" s="313"/>
      <c r="E50" s="190" t="s">
        <v>1554</v>
      </c>
      <c r="F50" s="313" t="s">
        <v>7</v>
      </c>
      <c r="G50" s="313" t="s">
        <v>94</v>
      </c>
      <c r="H50" s="313" t="s">
        <v>7</v>
      </c>
      <c r="I50" s="313" t="s">
        <v>1842</v>
      </c>
      <c r="J50" s="190" t="s">
        <v>1617</v>
      </c>
      <c r="K50" s="5" t="str">
        <f t="shared" si="0"/>
        <v>01 2 01 L5201</v>
      </c>
      <c r="L50" s="252" t="str">
        <f>VLOOKUP(M50,'ЦСР 2017'!$A$5:$B$485,2,0)</f>
        <v>Реализация мероприятий по содействию создания в субъектах Российской Федерации новых мест в общеобразовательных организациях за счет средств местного бюджета</v>
      </c>
      <c r="M50" s="5" t="s">
        <v>1618</v>
      </c>
      <c r="N50" s="252" t="b">
        <f t="shared" si="1"/>
        <v>1</v>
      </c>
      <c r="O50" s="7"/>
    </row>
    <row r="51" spans="1:15" ht="37.5">
      <c r="A51" s="313"/>
      <c r="B51" s="313"/>
      <c r="C51" s="313"/>
      <c r="D51" s="313"/>
      <c r="E51" s="190" t="s">
        <v>1554</v>
      </c>
      <c r="F51" s="313" t="s">
        <v>7</v>
      </c>
      <c r="G51" s="313" t="s">
        <v>94</v>
      </c>
      <c r="H51" s="313" t="s">
        <v>7</v>
      </c>
      <c r="I51" s="313" t="s">
        <v>1843</v>
      </c>
      <c r="J51" s="190" t="s">
        <v>1619</v>
      </c>
      <c r="K51" s="5" t="str">
        <f t="shared" si="0"/>
        <v>01 2 01 R5200</v>
      </c>
      <c r="L51" s="252" t="str">
        <f>VLOOKUP(M51,'ЦСР 2017'!$A$5:$B$485,2,0)</f>
        <v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v>
      </c>
      <c r="M51" s="5" t="s">
        <v>1620</v>
      </c>
      <c r="N51" s="252" t="b">
        <f t="shared" si="1"/>
        <v>1</v>
      </c>
      <c r="O51" s="7"/>
    </row>
    <row r="52" spans="1:15" ht="90">
      <c r="A52" s="9" t="s">
        <v>37</v>
      </c>
      <c r="B52" s="9" t="s">
        <v>8</v>
      </c>
      <c r="C52" s="9" t="s">
        <v>12</v>
      </c>
      <c r="D52" s="9" t="s">
        <v>13</v>
      </c>
      <c r="E52" s="136" t="s">
        <v>103</v>
      </c>
      <c r="F52" s="9" t="s">
        <v>37</v>
      </c>
      <c r="G52" s="9" t="s">
        <v>8</v>
      </c>
      <c r="H52" s="9" t="s">
        <v>12</v>
      </c>
      <c r="I52" s="9" t="s">
        <v>13</v>
      </c>
      <c r="J52" s="136" t="s">
        <v>1621</v>
      </c>
      <c r="K52" s="5" t="str">
        <f t="shared" si="0"/>
        <v>02 0 00 00000</v>
      </c>
      <c r="L52" s="252" t="str">
        <f>VLOOKUP(M52,'ЦСР 2017'!$A$5:$B$485,2,0)</f>
        <v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v>
      </c>
      <c r="M52" s="5" t="s">
        <v>104</v>
      </c>
      <c r="N52" s="252" t="b">
        <f t="shared" si="1"/>
        <v>1</v>
      </c>
      <c r="O52" s="7"/>
    </row>
    <row r="53" spans="1:15" ht="97.5" customHeight="1">
      <c r="A53" s="25" t="s">
        <v>37</v>
      </c>
      <c r="B53" s="25" t="s">
        <v>105</v>
      </c>
      <c r="C53" s="25" t="s">
        <v>12</v>
      </c>
      <c r="D53" s="25" t="s">
        <v>13</v>
      </c>
      <c r="E53" s="232" t="s">
        <v>107</v>
      </c>
      <c r="F53" s="25" t="s">
        <v>37</v>
      </c>
      <c r="G53" s="25" t="s">
        <v>105</v>
      </c>
      <c r="H53" s="25" t="s">
        <v>12</v>
      </c>
      <c r="I53" s="25" t="s">
        <v>13</v>
      </c>
      <c r="J53" s="232" t="s">
        <v>1622</v>
      </c>
      <c r="K53" s="5" t="str">
        <f t="shared" si="0"/>
        <v>02 Б 00 00000</v>
      </c>
      <c r="L53" s="252" t="str">
        <f>VLOOKUP(M53,'ЦСР 2017'!$A$5:$B$485,2,0)</f>
        <v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v>
      </c>
      <c r="M53" s="5" t="s">
        <v>108</v>
      </c>
      <c r="N53" s="252" t="b">
        <f t="shared" si="1"/>
        <v>1</v>
      </c>
      <c r="O53" s="7"/>
    </row>
    <row r="54" spans="1:15" ht="83.25" customHeight="1">
      <c r="A54" s="159" t="s">
        <v>37</v>
      </c>
      <c r="B54" s="159" t="s">
        <v>105</v>
      </c>
      <c r="C54" s="159" t="s">
        <v>7</v>
      </c>
      <c r="D54" s="159" t="s">
        <v>13</v>
      </c>
      <c r="E54" s="161" t="s">
        <v>1270</v>
      </c>
      <c r="F54" s="159" t="s">
        <v>37</v>
      </c>
      <c r="G54" s="159" t="s">
        <v>105</v>
      </c>
      <c r="H54" s="159" t="s">
        <v>7</v>
      </c>
      <c r="I54" s="159" t="s">
        <v>13</v>
      </c>
      <c r="J54" s="161" t="s">
        <v>1270</v>
      </c>
      <c r="K54" s="5" t="str">
        <f t="shared" si="0"/>
        <v>02 Б 01 00000</v>
      </c>
      <c r="L54" s="252" t="str">
        <f>VLOOKUP(M54,'ЦСР 2017'!$A$5:$B$485,2,0)</f>
        <v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v>
      </c>
      <c r="M54" s="5" t="s">
        <v>109</v>
      </c>
      <c r="N54" s="252" t="b">
        <f t="shared" si="1"/>
        <v>1</v>
      </c>
      <c r="O54" s="7"/>
    </row>
    <row r="55" spans="1:15" ht="75">
      <c r="A55" s="313" t="s">
        <v>37</v>
      </c>
      <c r="B55" s="313" t="s">
        <v>105</v>
      </c>
      <c r="C55" s="313" t="s">
        <v>7</v>
      </c>
      <c r="D55" s="313" t="s">
        <v>112</v>
      </c>
      <c r="E55" s="318" t="s">
        <v>111</v>
      </c>
      <c r="F55" s="313" t="s">
        <v>37</v>
      </c>
      <c r="G55" s="313" t="s">
        <v>105</v>
      </c>
      <c r="H55" s="313" t="s">
        <v>7</v>
      </c>
      <c r="I55" s="313" t="s">
        <v>112</v>
      </c>
      <c r="J55" s="318" t="s">
        <v>1623</v>
      </c>
      <c r="K55" s="5" t="str">
        <f t="shared" si="0"/>
        <v>02 Б 01 20560</v>
      </c>
      <c r="L55" s="252" t="str">
        <f>VLOOKUP(M55,'ЦСР 2017'!$A$5:$B$485,2,0)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M55" s="5" t="s">
        <v>113</v>
      </c>
      <c r="N55" s="252" t="b">
        <f t="shared" si="1"/>
        <v>1</v>
      </c>
      <c r="O55" s="7"/>
    </row>
    <row r="56" spans="1:15" ht="78">
      <c r="A56" s="159" t="s">
        <v>37</v>
      </c>
      <c r="B56" s="159" t="s">
        <v>105</v>
      </c>
      <c r="C56" s="159" t="s">
        <v>37</v>
      </c>
      <c r="D56" s="159" t="s">
        <v>13</v>
      </c>
      <c r="E56" s="161" t="s">
        <v>1271</v>
      </c>
      <c r="F56" s="159" t="s">
        <v>37</v>
      </c>
      <c r="G56" s="159" t="s">
        <v>105</v>
      </c>
      <c r="H56" s="159" t="s">
        <v>37</v>
      </c>
      <c r="I56" s="159" t="s">
        <v>13</v>
      </c>
      <c r="J56" s="161" t="s">
        <v>1271</v>
      </c>
      <c r="K56" s="5" t="str">
        <f t="shared" si="0"/>
        <v>02 Б 02 00000</v>
      </c>
      <c r="L56" s="252" t="str">
        <f>VLOOKUP(M56,'ЦСР 2017'!$A$5:$B$485,2,0)</f>
        <v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v>
      </c>
      <c r="M56" s="5" t="s">
        <v>114</v>
      </c>
      <c r="N56" s="252" t="b">
        <f t="shared" si="1"/>
        <v>1</v>
      </c>
      <c r="O56" s="7"/>
    </row>
    <row r="57" spans="1:15" ht="72" customHeight="1">
      <c r="A57" s="313" t="s">
        <v>37</v>
      </c>
      <c r="B57" s="313" t="s">
        <v>105</v>
      </c>
      <c r="C57" s="313" t="s">
        <v>37</v>
      </c>
      <c r="D57" s="313" t="s">
        <v>117</v>
      </c>
      <c r="E57" s="318" t="s">
        <v>116</v>
      </c>
      <c r="F57" s="313" t="s">
        <v>37</v>
      </c>
      <c r="G57" s="313" t="s">
        <v>105</v>
      </c>
      <c r="H57" s="313" t="s">
        <v>37</v>
      </c>
      <c r="I57" s="313" t="s">
        <v>117</v>
      </c>
      <c r="J57" s="318" t="s">
        <v>116</v>
      </c>
      <c r="K57" s="5" t="str">
        <f t="shared" si="0"/>
        <v>02 Б 02 20160</v>
      </c>
      <c r="L57" s="252" t="str">
        <f>VLOOKUP(M57,'ЦСР 2017'!$A$5:$B$485,2,0)</f>
        <v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v>
      </c>
      <c r="M57" s="5" t="s">
        <v>118</v>
      </c>
      <c r="N57" s="252" t="b">
        <f t="shared" si="1"/>
        <v>1</v>
      </c>
      <c r="O57" s="7"/>
    </row>
    <row r="58" spans="1:15" ht="54" customHeight="1">
      <c r="A58" s="313" t="s">
        <v>37</v>
      </c>
      <c r="B58" s="313" t="s">
        <v>105</v>
      </c>
      <c r="C58" s="313" t="s">
        <v>37</v>
      </c>
      <c r="D58" s="313" t="s">
        <v>121</v>
      </c>
      <c r="E58" s="262" t="s">
        <v>120</v>
      </c>
      <c r="F58" s="313"/>
      <c r="G58" s="313"/>
      <c r="H58" s="313"/>
      <c r="I58" s="313"/>
      <c r="J58" s="29" t="s">
        <v>1837</v>
      </c>
      <c r="K58" s="5" t="str">
        <f t="shared" si="0"/>
        <v xml:space="preserve">   </v>
      </c>
      <c r="L58" s="252" t="e">
        <f>VLOOKUP(M58,'ЦСР 2017'!$A$5:$B$485,2,0)</f>
        <v>#N/A</v>
      </c>
      <c r="M58" s="5" t="s">
        <v>1883</v>
      </c>
      <c r="N58" s="252" t="e">
        <f t="shared" si="1"/>
        <v>#N/A</v>
      </c>
      <c r="O58" s="7"/>
    </row>
    <row r="59" spans="1:15" ht="136.5">
      <c r="A59" s="159" t="s">
        <v>37</v>
      </c>
      <c r="B59" s="159" t="s">
        <v>105</v>
      </c>
      <c r="C59" s="159" t="s">
        <v>48</v>
      </c>
      <c r="D59" s="159" t="s">
        <v>13</v>
      </c>
      <c r="E59" s="161" t="s">
        <v>1272</v>
      </c>
      <c r="F59" s="159"/>
      <c r="G59" s="159"/>
      <c r="H59" s="159"/>
      <c r="I59" s="159"/>
      <c r="J59" s="161"/>
      <c r="K59" s="5" t="str">
        <f t="shared" si="0"/>
        <v xml:space="preserve">   </v>
      </c>
      <c r="L59" s="252" t="e">
        <f>VLOOKUP(M59,'ЦСР 2017'!$A$5:$B$485,2,0)</f>
        <v>#N/A</v>
      </c>
      <c r="M59" s="5" t="s">
        <v>1883</v>
      </c>
      <c r="N59" s="252" t="e">
        <f t="shared" si="1"/>
        <v>#N/A</v>
      </c>
      <c r="O59" s="7"/>
    </row>
    <row r="60" spans="1:15" ht="69.599999999999994" customHeight="1">
      <c r="A60" s="313" t="s">
        <v>37</v>
      </c>
      <c r="B60" s="313" t="s">
        <v>105</v>
      </c>
      <c r="C60" s="313" t="s">
        <v>48</v>
      </c>
      <c r="D60" s="313" t="s">
        <v>126</v>
      </c>
      <c r="E60" s="262" t="s">
        <v>125</v>
      </c>
      <c r="F60" s="313"/>
      <c r="G60" s="313"/>
      <c r="H60" s="313"/>
      <c r="I60" s="313"/>
      <c r="J60" s="29" t="s">
        <v>1837</v>
      </c>
      <c r="K60" s="5" t="str">
        <f t="shared" si="0"/>
        <v xml:space="preserve">   </v>
      </c>
      <c r="L60" s="252" t="e">
        <f>VLOOKUP(M60,'ЦСР 2017'!$A$5:$B$485,2,0)</f>
        <v>#N/A</v>
      </c>
      <c r="M60" s="5" t="s">
        <v>1883</v>
      </c>
      <c r="N60" s="252" t="e">
        <f t="shared" si="1"/>
        <v>#N/A</v>
      </c>
      <c r="O60" s="7"/>
    </row>
    <row r="61" spans="1:15" ht="45.6" customHeight="1">
      <c r="A61" s="9" t="s">
        <v>48</v>
      </c>
      <c r="B61" s="9" t="s">
        <v>8</v>
      </c>
      <c r="C61" s="9" t="s">
        <v>12</v>
      </c>
      <c r="D61" s="9" t="s">
        <v>13</v>
      </c>
      <c r="E61" s="136" t="s">
        <v>129</v>
      </c>
      <c r="F61" s="9" t="s">
        <v>48</v>
      </c>
      <c r="G61" s="9" t="s">
        <v>8</v>
      </c>
      <c r="H61" s="9" t="s">
        <v>12</v>
      </c>
      <c r="I61" s="9" t="s">
        <v>13</v>
      </c>
      <c r="J61" s="136" t="s">
        <v>1624</v>
      </c>
      <c r="K61" s="5" t="str">
        <f t="shared" si="0"/>
        <v>03 0 00 00000</v>
      </c>
      <c r="L61" s="252" t="str">
        <f>VLOOKUP(M61,'ЦСР 2017'!$A$5:$B$485,2,0)</f>
        <v>Муниципальная программа «Социальная поддержка населения города Ставрополя»</v>
      </c>
      <c r="M61" s="5" t="s">
        <v>130</v>
      </c>
      <c r="N61" s="252" t="b">
        <f t="shared" si="1"/>
        <v>1</v>
      </c>
      <c r="O61" s="7"/>
    </row>
    <row r="62" spans="1:15" ht="34.9" customHeight="1">
      <c r="A62" s="25" t="s">
        <v>48</v>
      </c>
      <c r="B62" s="25" t="s">
        <v>15</v>
      </c>
      <c r="C62" s="25" t="s">
        <v>12</v>
      </c>
      <c r="D62" s="25" t="s">
        <v>13</v>
      </c>
      <c r="E62" s="223" t="s">
        <v>132</v>
      </c>
      <c r="F62" s="25" t="s">
        <v>48</v>
      </c>
      <c r="G62" s="25" t="s">
        <v>15</v>
      </c>
      <c r="H62" s="25" t="s">
        <v>12</v>
      </c>
      <c r="I62" s="25" t="s">
        <v>13</v>
      </c>
      <c r="J62" s="223" t="s">
        <v>132</v>
      </c>
      <c r="K62" s="5" t="str">
        <f t="shared" si="0"/>
        <v>03 1 00 00000</v>
      </c>
      <c r="L62" s="252" t="str">
        <f>VLOOKUP(M62,'ЦСР 2017'!$A$5:$B$485,2,0)</f>
        <v xml:space="preserve">Подпрограмма «Осуществление отдельных государственных полномочий в области социальной поддержки отдельных категорий граждан» </v>
      </c>
      <c r="M62" s="5" t="s">
        <v>1549</v>
      </c>
      <c r="N62" s="252" t="b">
        <f t="shared" si="1"/>
        <v>1</v>
      </c>
      <c r="O62" s="7"/>
    </row>
    <row r="63" spans="1:15" ht="39">
      <c r="A63" s="159" t="s">
        <v>48</v>
      </c>
      <c r="B63" s="159" t="s">
        <v>15</v>
      </c>
      <c r="C63" s="159" t="s">
        <v>7</v>
      </c>
      <c r="D63" s="159" t="s">
        <v>13</v>
      </c>
      <c r="E63" s="161" t="s">
        <v>1273</v>
      </c>
      <c r="F63" s="159" t="s">
        <v>48</v>
      </c>
      <c r="G63" s="159" t="s">
        <v>15</v>
      </c>
      <c r="H63" s="159" t="s">
        <v>7</v>
      </c>
      <c r="I63" s="159" t="s">
        <v>13</v>
      </c>
      <c r="J63" s="161" t="s">
        <v>1273</v>
      </c>
      <c r="K63" s="5" t="str">
        <f t="shared" si="0"/>
        <v>03 1 01 00000</v>
      </c>
      <c r="L63" s="252" t="str">
        <f>VLOOKUP(M63,'ЦСР 2017'!$A$5:$B$485,2,0)</f>
        <v>Основное мероприятие «Предоставление мер социальной поддержки отдельным категориям граждан»</v>
      </c>
      <c r="M63" s="5" t="s">
        <v>1844</v>
      </c>
      <c r="N63" s="252" t="b">
        <f t="shared" si="1"/>
        <v>1</v>
      </c>
      <c r="O63" s="7"/>
    </row>
    <row r="64" spans="1:15" ht="37.5">
      <c r="A64" s="30" t="s">
        <v>48</v>
      </c>
      <c r="B64" s="30" t="s">
        <v>15</v>
      </c>
      <c r="C64" s="30" t="s">
        <v>7</v>
      </c>
      <c r="D64" s="30" t="s">
        <v>136</v>
      </c>
      <c r="E64" s="190" t="s">
        <v>1275</v>
      </c>
      <c r="F64" s="30" t="s">
        <v>48</v>
      </c>
      <c r="G64" s="30" t="s">
        <v>15</v>
      </c>
      <c r="H64" s="30" t="s">
        <v>7</v>
      </c>
      <c r="I64" s="30" t="s">
        <v>136</v>
      </c>
      <c r="J64" s="190" t="s">
        <v>1275</v>
      </c>
      <c r="K64" s="5" t="str">
        <f t="shared" si="0"/>
        <v>03 1 01 52200</v>
      </c>
      <c r="L64" s="252" t="str">
        <f>VLOOKUP(M64,'ЦСР 2017'!$A$5:$B$485,2,0)</f>
        <v>Ежегодная денежная выплата лицам, награжденным нагрудным знаком «Почетный донор России»</v>
      </c>
      <c r="M64" s="5" t="s">
        <v>137</v>
      </c>
      <c r="N64" s="252" t="b">
        <f t="shared" si="1"/>
        <v>1</v>
      </c>
      <c r="O64" s="7"/>
    </row>
    <row r="65" spans="1:15" ht="37.5">
      <c r="A65" s="30" t="s">
        <v>48</v>
      </c>
      <c r="B65" s="30" t="s">
        <v>15</v>
      </c>
      <c r="C65" s="30" t="s">
        <v>7</v>
      </c>
      <c r="D65" s="30" t="s">
        <v>141</v>
      </c>
      <c r="E65" s="190" t="s">
        <v>142</v>
      </c>
      <c r="F65" s="30" t="s">
        <v>48</v>
      </c>
      <c r="G65" s="30" t="s">
        <v>15</v>
      </c>
      <c r="H65" s="30" t="s">
        <v>7</v>
      </c>
      <c r="I65" s="30" t="s">
        <v>141</v>
      </c>
      <c r="J65" s="190" t="s">
        <v>142</v>
      </c>
      <c r="K65" s="5" t="str">
        <f t="shared" si="0"/>
        <v>03 1 01 52500</v>
      </c>
      <c r="L65" s="252" t="str">
        <f>VLOOKUP(M65,'ЦСР 2017'!$A$5:$B$485,2,0)</f>
        <v xml:space="preserve">Выплата компенсации расходов по оплате жилого помещения и коммунальных услуг отдельным категориям граждан </v>
      </c>
      <c r="M65" s="5" t="s">
        <v>143</v>
      </c>
      <c r="N65" s="252" t="b">
        <f t="shared" si="1"/>
        <v>1</v>
      </c>
      <c r="O65" s="7"/>
    </row>
    <row r="66" spans="1:15" ht="131.25">
      <c r="A66" s="30" t="s">
        <v>48</v>
      </c>
      <c r="B66" s="30" t="s">
        <v>15</v>
      </c>
      <c r="C66" s="30" t="s">
        <v>7</v>
      </c>
      <c r="D66" s="30" t="s">
        <v>147</v>
      </c>
      <c r="E66" s="190" t="s">
        <v>148</v>
      </c>
      <c r="F66" s="30" t="s">
        <v>48</v>
      </c>
      <c r="G66" s="30" t="s">
        <v>15</v>
      </c>
      <c r="H66" s="30" t="s">
        <v>7</v>
      </c>
      <c r="I66" s="30" t="s">
        <v>147</v>
      </c>
      <c r="J66" s="190" t="s">
        <v>1625</v>
      </c>
      <c r="K66" s="5" t="str">
        <f t="shared" si="0"/>
        <v>03 1 01 52800</v>
      </c>
      <c r="L66" s="252" t="str">
        <f>VLOOKUP(M66,'ЦСР 2017'!$A$5:$B$485,2,0)</f>
        <v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v>
      </c>
      <c r="M66" s="5" t="s">
        <v>149</v>
      </c>
      <c r="N66" s="252" t="b">
        <f t="shared" si="1"/>
        <v>1</v>
      </c>
      <c r="O66" s="7"/>
    </row>
    <row r="67" spans="1:15" ht="54" customHeight="1">
      <c r="A67" s="313" t="s">
        <v>48</v>
      </c>
      <c r="B67" s="313" t="s">
        <v>15</v>
      </c>
      <c r="C67" s="313" t="s">
        <v>7</v>
      </c>
      <c r="D67" s="313" t="s">
        <v>1550</v>
      </c>
      <c r="E67" s="318" t="s">
        <v>1276</v>
      </c>
      <c r="F67" s="313" t="s">
        <v>48</v>
      </c>
      <c r="G67" s="313" t="s">
        <v>15</v>
      </c>
      <c r="H67" s="313" t="s">
        <v>7</v>
      </c>
      <c r="I67" s="313" t="s">
        <v>1851</v>
      </c>
      <c r="J67" s="318" t="s">
        <v>1281</v>
      </c>
      <c r="K67" s="5" t="str">
        <f t="shared" si="0"/>
        <v>03 1 01 R4620</v>
      </c>
      <c r="L67" s="252" t="str">
        <f>VLOOKUP(M67,'ЦСР 2017'!$A$5:$B$485,2,0)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M67" s="5" t="s">
        <v>1633</v>
      </c>
      <c r="N67" s="252" t="b">
        <f t="shared" si="1"/>
        <v>1</v>
      </c>
      <c r="O67" s="7"/>
    </row>
    <row r="68" spans="1:15" ht="56.25">
      <c r="A68" s="313" t="s">
        <v>48</v>
      </c>
      <c r="B68" s="313" t="s">
        <v>15</v>
      </c>
      <c r="C68" s="313" t="s">
        <v>7</v>
      </c>
      <c r="D68" s="313" t="s">
        <v>153</v>
      </c>
      <c r="E68" s="318" t="s">
        <v>154</v>
      </c>
      <c r="F68" s="313" t="s">
        <v>48</v>
      </c>
      <c r="G68" s="313" t="s">
        <v>15</v>
      </c>
      <c r="H68" s="313" t="s">
        <v>7</v>
      </c>
      <c r="I68" s="313" t="s">
        <v>1846</v>
      </c>
      <c r="J68" s="318" t="s">
        <v>154</v>
      </c>
      <c r="K68" s="5" t="str">
        <f t="shared" si="0"/>
        <v>03 1 01 78220</v>
      </c>
      <c r="L68" s="252" t="str">
        <f>VLOOKUP(M68,'ЦСР 2017'!$A$5:$B$485,2,0)</f>
        <v>Предоставление мер социальной поддержки ветеранам труда Ставропольского края и лицам, награжденным медалью «Герой труда Ставрополья»</v>
      </c>
      <c r="M68" s="5" t="s">
        <v>1627</v>
      </c>
      <c r="N68" s="252" t="b">
        <f t="shared" si="1"/>
        <v>1</v>
      </c>
      <c r="O68" s="7"/>
    </row>
    <row r="69" spans="1:15" ht="37.5">
      <c r="A69" s="313" t="s">
        <v>48</v>
      </c>
      <c r="B69" s="313" t="s">
        <v>15</v>
      </c>
      <c r="C69" s="313" t="s">
        <v>7</v>
      </c>
      <c r="D69" s="313" t="s">
        <v>159</v>
      </c>
      <c r="E69" s="318" t="s">
        <v>160</v>
      </c>
      <c r="F69" s="313" t="s">
        <v>48</v>
      </c>
      <c r="G69" s="313" t="s">
        <v>15</v>
      </c>
      <c r="H69" s="313" t="s">
        <v>7</v>
      </c>
      <c r="I69" s="313" t="s">
        <v>1847</v>
      </c>
      <c r="J69" s="318" t="s">
        <v>160</v>
      </c>
      <c r="K69" s="5" t="str">
        <f t="shared" si="0"/>
        <v>03 1 01 78230</v>
      </c>
      <c r="L69" s="252" t="str">
        <f>VLOOKUP(M69,'ЦСР 2017'!$A$5:$B$485,2,0)</f>
        <v>Предоставление мер социальной поддержки  реабилитированным лицам и лицам, признанным пострадавшими от политических репрессий</v>
      </c>
      <c r="M69" s="5" t="s">
        <v>1628</v>
      </c>
      <c r="N69" s="252" t="b">
        <f t="shared" si="1"/>
        <v>1</v>
      </c>
      <c r="O69" s="7"/>
    </row>
    <row r="70" spans="1:15" ht="37.5">
      <c r="A70" s="30" t="s">
        <v>48</v>
      </c>
      <c r="B70" s="30" t="s">
        <v>15</v>
      </c>
      <c r="C70" s="30" t="s">
        <v>7</v>
      </c>
      <c r="D70" s="30" t="s">
        <v>165</v>
      </c>
      <c r="E70" s="190" t="s">
        <v>166</v>
      </c>
      <c r="F70" s="30" t="s">
        <v>48</v>
      </c>
      <c r="G70" s="30" t="s">
        <v>15</v>
      </c>
      <c r="H70" s="30" t="s">
        <v>7</v>
      </c>
      <c r="I70" s="30" t="s">
        <v>165</v>
      </c>
      <c r="J70" s="190" t="s">
        <v>166</v>
      </c>
      <c r="K70" s="5" t="str">
        <f t="shared" si="0"/>
        <v>03 1 01 76240</v>
      </c>
      <c r="L70" s="252" t="str">
        <f>VLOOKUP(M70,'ЦСР 2017'!$A$5:$B$485,2,0)</f>
        <v>Оказание государственной социальной помощи малоимущим семьям и малоимущим одиноко проживающим гражданам</v>
      </c>
      <c r="M70" s="5" t="s">
        <v>167</v>
      </c>
      <c r="N70" s="252" t="b">
        <f t="shared" si="1"/>
        <v>1</v>
      </c>
      <c r="O70" s="7"/>
    </row>
    <row r="71" spans="1:15">
      <c r="A71" s="30" t="s">
        <v>48</v>
      </c>
      <c r="B71" s="30" t="s">
        <v>15</v>
      </c>
      <c r="C71" s="30" t="s">
        <v>7</v>
      </c>
      <c r="D71" s="30" t="s">
        <v>1551</v>
      </c>
      <c r="E71" s="318" t="s">
        <v>1278</v>
      </c>
      <c r="F71" s="30" t="s">
        <v>48</v>
      </c>
      <c r="G71" s="30" t="s">
        <v>15</v>
      </c>
      <c r="H71" s="30" t="s">
        <v>7</v>
      </c>
      <c r="I71" s="30" t="s">
        <v>1551</v>
      </c>
      <c r="J71" s="318" t="s">
        <v>1278</v>
      </c>
      <c r="K71" s="5" t="str">
        <f t="shared" si="0"/>
        <v>03 1 01 76250</v>
      </c>
      <c r="L71" s="252" t="str">
        <f>VLOOKUP(M71,'ЦСР 2017'!$A$5:$B$485,2,0)</f>
        <v>Выплата социального пособия на погребение</v>
      </c>
      <c r="M71" s="5" t="s">
        <v>1279</v>
      </c>
      <c r="N71" s="252" t="b">
        <f t="shared" si="1"/>
        <v>1</v>
      </c>
      <c r="O71" s="7"/>
    </row>
    <row r="72" spans="1:15" ht="37.5">
      <c r="A72" s="30" t="s">
        <v>48</v>
      </c>
      <c r="B72" s="30" t="s">
        <v>15</v>
      </c>
      <c r="C72" s="30" t="s">
        <v>7</v>
      </c>
      <c r="D72" s="30" t="s">
        <v>171</v>
      </c>
      <c r="E72" s="190" t="s">
        <v>172</v>
      </c>
      <c r="F72" s="30" t="s">
        <v>48</v>
      </c>
      <c r="G72" s="30" t="s">
        <v>15</v>
      </c>
      <c r="H72" s="30" t="s">
        <v>7</v>
      </c>
      <c r="I72" s="30" t="s">
        <v>1850</v>
      </c>
      <c r="J72" s="190" t="s">
        <v>172</v>
      </c>
      <c r="K72" s="5" t="str">
        <f t="shared" ref="K72:K117" si="2">CONCATENATE(F72," ",G72," ",H72," ",I72)</f>
        <v>03 1 01 78260</v>
      </c>
      <c r="L72" s="252" t="str">
        <f>VLOOKUP(M72,'ЦСР 2017'!$A$5:$B$485,2,0)</f>
        <v>Предоставление гражданам субсидии на оплату жилого помещения и коммунальных услуг</v>
      </c>
      <c r="M72" s="5" t="s">
        <v>1631</v>
      </c>
      <c r="N72" s="252" t="b">
        <f t="shared" ref="N72:N135" si="3">J72=L72</f>
        <v>1</v>
      </c>
      <c r="O72" s="7"/>
    </row>
    <row r="73" spans="1:15" ht="93.75">
      <c r="A73" s="30" t="s">
        <v>48</v>
      </c>
      <c r="B73" s="30" t="s">
        <v>15</v>
      </c>
      <c r="C73" s="30" t="s">
        <v>7</v>
      </c>
      <c r="D73" s="30" t="s">
        <v>177</v>
      </c>
      <c r="E73" s="190" t="s">
        <v>1280</v>
      </c>
      <c r="F73" s="30" t="s">
        <v>48</v>
      </c>
      <c r="G73" s="30" t="s">
        <v>15</v>
      </c>
      <c r="H73" s="30" t="s">
        <v>7</v>
      </c>
      <c r="I73" s="30" t="s">
        <v>1845</v>
      </c>
      <c r="J73" s="190" t="s">
        <v>1280</v>
      </c>
      <c r="K73" s="5" t="str">
        <f t="shared" si="2"/>
        <v>03 1 01 78210</v>
      </c>
      <c r="L73" s="252" t="str">
        <f>VLOOKUP(M73,'ЦСР 2017'!$A$5:$B$485,2,0)</f>
        <v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v>
      </c>
      <c r="M73" s="5" t="s">
        <v>1626</v>
      </c>
      <c r="N73" s="252" t="b">
        <f t="shared" si="3"/>
        <v>1</v>
      </c>
      <c r="O73" s="7"/>
    </row>
    <row r="74" spans="1:15" ht="37.5">
      <c r="A74" s="30" t="s">
        <v>48</v>
      </c>
      <c r="B74" s="30" t="s">
        <v>15</v>
      </c>
      <c r="C74" s="30" t="s">
        <v>7</v>
      </c>
      <c r="D74" s="30" t="s">
        <v>182</v>
      </c>
      <c r="E74" s="190" t="s">
        <v>183</v>
      </c>
      <c r="F74" s="30" t="s">
        <v>48</v>
      </c>
      <c r="G74" s="30" t="s">
        <v>15</v>
      </c>
      <c r="H74" s="30" t="s">
        <v>7</v>
      </c>
      <c r="I74" s="30" t="s">
        <v>1848</v>
      </c>
      <c r="J74" s="190" t="s">
        <v>183</v>
      </c>
      <c r="K74" s="5" t="str">
        <f t="shared" si="2"/>
        <v>03 1 01 78240</v>
      </c>
      <c r="L74" s="252" t="str">
        <f>VLOOKUP(M74,'ЦСР 2017'!$A$5:$B$485,2,0)</f>
        <v xml:space="preserve">Ежемесячная доплата к пенсии гражданам, ставшим инвалидами при исполнении служебных обязанностей в районах боевых действий </v>
      </c>
      <c r="M74" s="5" t="s">
        <v>1629</v>
      </c>
      <c r="N74" s="252" t="b">
        <f t="shared" si="3"/>
        <v>1</v>
      </c>
      <c r="O74" s="7"/>
    </row>
    <row r="75" spans="1:15" ht="37.5">
      <c r="A75" s="30" t="s">
        <v>48</v>
      </c>
      <c r="B75" s="30" t="s">
        <v>15</v>
      </c>
      <c r="C75" s="30" t="s">
        <v>7</v>
      </c>
      <c r="D75" s="30" t="s">
        <v>188</v>
      </c>
      <c r="E75" s="318" t="s">
        <v>189</v>
      </c>
      <c r="F75" s="30" t="s">
        <v>48</v>
      </c>
      <c r="G75" s="30" t="s">
        <v>15</v>
      </c>
      <c r="H75" s="30" t="s">
        <v>7</v>
      </c>
      <c r="I75" s="30" t="s">
        <v>1849</v>
      </c>
      <c r="J75" s="318" t="s">
        <v>189</v>
      </c>
      <c r="K75" s="5" t="str">
        <f t="shared" si="2"/>
        <v>03 1 01 78250</v>
      </c>
      <c r="L75" s="252" t="str">
        <f>VLOOKUP(M75,'ЦСР 2017'!$A$5:$B$485,2,0)</f>
        <v>Ежемесячные денежные выплаты семьям погибших ветеранов боевых действий</v>
      </c>
      <c r="M75" s="5" t="s">
        <v>1630</v>
      </c>
      <c r="N75" s="252" t="b">
        <f t="shared" si="3"/>
        <v>1</v>
      </c>
      <c r="O75" s="7"/>
    </row>
    <row r="76" spans="1:15" ht="56.25">
      <c r="A76" s="30" t="s">
        <v>48</v>
      </c>
      <c r="B76" s="30" t="s">
        <v>15</v>
      </c>
      <c r="C76" s="30" t="s">
        <v>7</v>
      </c>
      <c r="D76" s="30" t="s">
        <v>1552</v>
      </c>
      <c r="E76" s="190" t="s">
        <v>1281</v>
      </c>
      <c r="F76" s="313" t="s">
        <v>48</v>
      </c>
      <c r="G76" s="313" t="s">
        <v>15</v>
      </c>
      <c r="H76" s="313" t="s">
        <v>7</v>
      </c>
      <c r="I76" s="313" t="s">
        <v>1851</v>
      </c>
      <c r="J76" s="190" t="s">
        <v>1281</v>
      </c>
      <c r="K76" s="5" t="str">
        <f t="shared" si="2"/>
        <v>03 1 01 R4620</v>
      </c>
      <c r="L76" s="252" t="str">
        <f>VLOOKUP(M76,'ЦСР 2017'!$A$5:$B$485,2,0)</f>
        <v>Предоставление компенсации расходов на уплату взноса на капитальный ремонт общего имущества в многоквартирном доме отдельным категориям граждан</v>
      </c>
      <c r="M76" s="5" t="s">
        <v>1633</v>
      </c>
      <c r="N76" s="252" t="b">
        <f t="shared" si="3"/>
        <v>1</v>
      </c>
      <c r="O76" s="7"/>
    </row>
    <row r="77" spans="1:15" ht="39">
      <c r="A77" s="159" t="s">
        <v>48</v>
      </c>
      <c r="B77" s="159" t="s">
        <v>15</v>
      </c>
      <c r="C77" s="159" t="s">
        <v>37</v>
      </c>
      <c r="D77" s="159" t="s">
        <v>13</v>
      </c>
      <c r="E77" s="161" t="s">
        <v>1283</v>
      </c>
      <c r="F77" s="159" t="s">
        <v>48</v>
      </c>
      <c r="G77" s="159" t="s">
        <v>15</v>
      </c>
      <c r="H77" s="159" t="s">
        <v>37</v>
      </c>
      <c r="I77" s="159" t="s">
        <v>13</v>
      </c>
      <c r="J77" s="161" t="s">
        <v>1283</v>
      </c>
      <c r="K77" s="5" t="str">
        <f t="shared" si="2"/>
        <v>03 1 02 00000</v>
      </c>
      <c r="L77" s="252" t="str">
        <f>VLOOKUP(M77,'ЦСР 2017'!$A$5:$B$485,2,0)</f>
        <v>Основное мероприятие «Предоставление мер социальной поддержки семьям и детям»</v>
      </c>
      <c r="M77" s="5" t="s">
        <v>191</v>
      </c>
      <c r="N77" s="252" t="b">
        <f t="shared" si="3"/>
        <v>1</v>
      </c>
      <c r="O77" s="7"/>
    </row>
    <row r="78" spans="1:15" ht="93.75">
      <c r="A78" s="30" t="s">
        <v>48</v>
      </c>
      <c r="B78" s="30" t="s">
        <v>15</v>
      </c>
      <c r="C78" s="30" t="s">
        <v>37</v>
      </c>
      <c r="D78" s="30" t="s">
        <v>195</v>
      </c>
      <c r="E78" s="190" t="s">
        <v>1284</v>
      </c>
      <c r="F78" s="474" t="s">
        <v>48</v>
      </c>
      <c r="G78" s="474" t="s">
        <v>15</v>
      </c>
      <c r="H78" s="474" t="s">
        <v>37</v>
      </c>
      <c r="I78" s="474" t="s">
        <v>200</v>
      </c>
      <c r="J78" s="489" t="s">
        <v>1634</v>
      </c>
      <c r="K78" s="491" t="str">
        <f>CONCATENATE(F78," ",G78," ",H78," ",I78)</f>
        <v>03 1 02 R0840</v>
      </c>
      <c r="L78" s="252" t="str">
        <f>VLOOKUP(M78,'ЦСР 2017'!$A$5:$B$485,2,0)</f>
        <v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v>
      </c>
      <c r="M78" s="491" t="s">
        <v>201</v>
      </c>
      <c r="N78" s="252" t="b">
        <f t="shared" si="3"/>
        <v>1</v>
      </c>
      <c r="O78" s="7"/>
    </row>
    <row r="79" spans="1:15" ht="93.75">
      <c r="A79" s="30" t="s">
        <v>48</v>
      </c>
      <c r="B79" s="30" t="s">
        <v>15</v>
      </c>
      <c r="C79" s="30" t="s">
        <v>37</v>
      </c>
      <c r="D79" s="30" t="s">
        <v>200</v>
      </c>
      <c r="E79" s="190" t="s">
        <v>1285</v>
      </c>
      <c r="F79" s="475"/>
      <c r="G79" s="475"/>
      <c r="H79" s="475"/>
      <c r="I79" s="475"/>
      <c r="J79" s="490"/>
      <c r="K79" s="491"/>
      <c r="L79" s="252" t="e">
        <f>VLOOKUP(M79,'ЦСР 2017'!$A$5:$B$485,2,0)</f>
        <v>#N/A</v>
      </c>
      <c r="M79" s="491"/>
      <c r="N79" s="252" t="e">
        <f t="shared" si="3"/>
        <v>#N/A</v>
      </c>
      <c r="O79" s="7"/>
    </row>
    <row r="80" spans="1:15" ht="56.25">
      <c r="A80" s="30" t="s">
        <v>48</v>
      </c>
      <c r="B80" s="30" t="s">
        <v>15</v>
      </c>
      <c r="C80" s="30" t="s">
        <v>37</v>
      </c>
      <c r="D80" s="30" t="s">
        <v>205</v>
      </c>
      <c r="E80" s="190" t="s">
        <v>1286</v>
      </c>
      <c r="F80" s="30" t="s">
        <v>48</v>
      </c>
      <c r="G80" s="30" t="s">
        <v>15</v>
      </c>
      <c r="H80" s="30" t="s">
        <v>37</v>
      </c>
      <c r="I80" s="30" t="s">
        <v>205</v>
      </c>
      <c r="J80" s="190" t="s">
        <v>1286</v>
      </c>
      <c r="K80" s="5" t="str">
        <f t="shared" si="2"/>
        <v>03 1 02 52700</v>
      </c>
      <c r="L80" s="252" t="str">
        <f>VLOOKUP(M80,'ЦСР 2017'!$A$5:$B$485,2,0)</f>
        <v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v>
      </c>
      <c r="M80" s="5" t="s">
        <v>206</v>
      </c>
      <c r="N80" s="252" t="b">
        <f t="shared" si="3"/>
        <v>1</v>
      </c>
      <c r="O80" s="7"/>
    </row>
    <row r="81" spans="1:15" ht="75">
      <c r="A81" s="30" t="s">
        <v>48</v>
      </c>
      <c r="B81" s="30" t="s">
        <v>15</v>
      </c>
      <c r="C81" s="30" t="s">
        <v>37</v>
      </c>
      <c r="D81" s="30" t="s">
        <v>211</v>
      </c>
      <c r="E81" s="190" t="s">
        <v>212</v>
      </c>
      <c r="F81" s="30" t="s">
        <v>48</v>
      </c>
      <c r="G81" s="30" t="s">
        <v>15</v>
      </c>
      <c r="H81" s="30" t="s">
        <v>37</v>
      </c>
      <c r="I81" s="30" t="s">
        <v>211</v>
      </c>
      <c r="J81" s="190" t="s">
        <v>212</v>
      </c>
      <c r="K81" s="5" t="str">
        <f t="shared" si="2"/>
        <v>03 1 02 53800</v>
      </c>
      <c r="L81" s="252" t="str">
        <f>VLOOKUP(M81,'ЦСР 2017'!$A$5:$B$485,2,0)</f>
        <v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v>
      </c>
      <c r="M81" s="5" t="s">
        <v>213</v>
      </c>
      <c r="N81" s="252" t="b">
        <f t="shared" si="3"/>
        <v>1</v>
      </c>
      <c r="O81" s="7"/>
    </row>
    <row r="82" spans="1:15">
      <c r="A82" s="30" t="s">
        <v>48</v>
      </c>
      <c r="B82" s="30" t="s">
        <v>15</v>
      </c>
      <c r="C82" s="30" t="s">
        <v>37</v>
      </c>
      <c r="D82" s="30" t="s">
        <v>217</v>
      </c>
      <c r="E82" s="190" t="s">
        <v>218</v>
      </c>
      <c r="F82" s="30" t="s">
        <v>48</v>
      </c>
      <c r="G82" s="30" t="s">
        <v>15</v>
      </c>
      <c r="H82" s="30" t="s">
        <v>37</v>
      </c>
      <c r="I82" s="30" t="s">
        <v>217</v>
      </c>
      <c r="J82" s="190" t="s">
        <v>218</v>
      </c>
      <c r="K82" s="5" t="str">
        <f t="shared" si="2"/>
        <v>03 1 02 76260</v>
      </c>
      <c r="L82" s="252" t="str">
        <f>VLOOKUP(M82,'ЦСР 2017'!$A$5:$B$485,2,0)</f>
        <v>Выплата ежегодного социального пособия на проезд студентам</v>
      </c>
      <c r="M82" s="5" t="s">
        <v>219</v>
      </c>
      <c r="N82" s="252" t="b">
        <f t="shared" si="3"/>
        <v>1</v>
      </c>
      <c r="O82" s="7"/>
    </row>
    <row r="83" spans="1:15">
      <c r="A83" s="30" t="s">
        <v>48</v>
      </c>
      <c r="B83" s="30" t="s">
        <v>15</v>
      </c>
      <c r="C83" s="30" t="s">
        <v>37</v>
      </c>
      <c r="D83" s="30" t="s">
        <v>223</v>
      </c>
      <c r="E83" s="190" t="s">
        <v>224</v>
      </c>
      <c r="F83" s="30" t="s">
        <v>48</v>
      </c>
      <c r="G83" s="30" t="s">
        <v>15</v>
      </c>
      <c r="H83" s="30" t="s">
        <v>37</v>
      </c>
      <c r="I83" s="30" t="s">
        <v>223</v>
      </c>
      <c r="J83" s="190" t="s">
        <v>224</v>
      </c>
      <c r="K83" s="5" t="str">
        <f t="shared" si="2"/>
        <v>03 1 02 76270</v>
      </c>
      <c r="L83" s="252" t="str">
        <f>VLOOKUP(M83,'ЦСР 2017'!$A$5:$B$485,2,0)</f>
        <v>Выплата ежемесячного пособия на ребенка</v>
      </c>
      <c r="M83" s="5" t="s">
        <v>225</v>
      </c>
      <c r="N83" s="252" t="b">
        <f t="shared" si="3"/>
        <v>1</v>
      </c>
      <c r="O83" s="7"/>
    </row>
    <row r="84" spans="1:15" ht="37.5">
      <c r="A84" s="30" t="s">
        <v>48</v>
      </c>
      <c r="B84" s="30" t="s">
        <v>15</v>
      </c>
      <c r="C84" s="30" t="s">
        <v>37</v>
      </c>
      <c r="D84" s="30" t="s">
        <v>229</v>
      </c>
      <c r="E84" s="190" t="s">
        <v>1287</v>
      </c>
      <c r="F84" s="30" t="s">
        <v>48</v>
      </c>
      <c r="G84" s="30" t="s">
        <v>15</v>
      </c>
      <c r="H84" s="30" t="s">
        <v>37</v>
      </c>
      <c r="I84" s="30" t="s">
        <v>1852</v>
      </c>
      <c r="J84" s="190" t="s">
        <v>1287</v>
      </c>
      <c r="K84" s="5" t="str">
        <f t="shared" si="2"/>
        <v>03 1 02 78280</v>
      </c>
      <c r="L84" s="252" t="str">
        <f>VLOOKUP(M84,'ЦСР 2017'!$A$5:$B$485,2,0)</f>
        <v>Выплата ежемесячной денежной компенсации на каждого ребенка в возрасте до 18 лет многодетным семьям</v>
      </c>
      <c r="M84" s="5" t="s">
        <v>1635</v>
      </c>
      <c r="N84" s="252" t="b">
        <f t="shared" si="3"/>
        <v>1</v>
      </c>
      <c r="O84" s="7"/>
    </row>
    <row r="85" spans="1:15" ht="75">
      <c r="A85" s="30" t="s">
        <v>48</v>
      </c>
      <c r="B85" s="30" t="s">
        <v>15</v>
      </c>
      <c r="C85" s="30" t="s">
        <v>37</v>
      </c>
      <c r="D85" s="30" t="s">
        <v>1553</v>
      </c>
      <c r="E85" s="190" t="s">
        <v>1288</v>
      </c>
      <c r="F85" s="30" t="s">
        <v>48</v>
      </c>
      <c r="G85" s="30" t="s">
        <v>15</v>
      </c>
      <c r="H85" s="30" t="s">
        <v>37</v>
      </c>
      <c r="I85" s="30" t="s">
        <v>1553</v>
      </c>
      <c r="J85" s="190" t="s">
        <v>1288</v>
      </c>
      <c r="K85" s="5" t="str">
        <f t="shared" si="2"/>
        <v>03 1 02 77190</v>
      </c>
      <c r="L85" s="252" t="str">
        <f>VLOOKUP(M85,'ЦСР 2017'!$A$5:$B$485,2,0)</f>
        <v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v>
      </c>
      <c r="M85" s="5" t="s">
        <v>1289</v>
      </c>
      <c r="N85" s="252" t="b">
        <f t="shared" si="3"/>
        <v>1</v>
      </c>
      <c r="O85" s="7"/>
    </row>
    <row r="86" spans="1:15" ht="56.25">
      <c r="A86" s="24" t="s">
        <v>48</v>
      </c>
      <c r="B86" s="24" t="s">
        <v>94</v>
      </c>
      <c r="C86" s="24" t="s">
        <v>12</v>
      </c>
      <c r="D86" s="24" t="s">
        <v>13</v>
      </c>
      <c r="E86" s="223" t="s">
        <v>233</v>
      </c>
      <c r="F86" s="24" t="s">
        <v>48</v>
      </c>
      <c r="G86" s="24" t="s">
        <v>94</v>
      </c>
      <c r="H86" s="24" t="s">
        <v>12</v>
      </c>
      <c r="I86" s="24" t="s">
        <v>13</v>
      </c>
      <c r="J86" s="223" t="s">
        <v>1636</v>
      </c>
      <c r="K86" s="5" t="str">
        <f t="shared" si="2"/>
        <v>03 2 00 00000</v>
      </c>
      <c r="L86" s="252" t="str">
        <f>VLOOKUP(M86,'ЦСР 2017'!$A$5:$B$485,2,0)</f>
        <v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v>
      </c>
      <c r="M86" s="5" t="s">
        <v>234</v>
      </c>
      <c r="N86" s="252" t="b">
        <f t="shared" si="3"/>
        <v>1</v>
      </c>
      <c r="O86" s="7"/>
    </row>
    <row r="87" spans="1:15" s="32" customFormat="1" ht="39">
      <c r="A87" s="179" t="s">
        <v>48</v>
      </c>
      <c r="B87" s="179" t="s">
        <v>94</v>
      </c>
      <c r="C87" s="179" t="s">
        <v>7</v>
      </c>
      <c r="D87" s="179" t="s">
        <v>13</v>
      </c>
      <c r="E87" s="224" t="s">
        <v>1290</v>
      </c>
      <c r="F87" s="179" t="s">
        <v>48</v>
      </c>
      <c r="G87" s="179" t="s">
        <v>94</v>
      </c>
      <c r="H87" s="179" t="s">
        <v>7</v>
      </c>
      <c r="I87" s="179" t="s">
        <v>13</v>
      </c>
      <c r="J87" s="224" t="s">
        <v>1290</v>
      </c>
      <c r="K87" s="5" t="str">
        <f t="shared" si="2"/>
        <v>03 2 01 00000</v>
      </c>
      <c r="L87" s="252" t="str">
        <f>VLOOKUP(M87,'ЦСР 2017'!$A$5:$B$485,2,0)</f>
        <v>Основное мероприятие «Предоставление дополнительных мер социальной поддержки отдельным категориям граждан»</v>
      </c>
      <c r="M87" s="5" t="s">
        <v>235</v>
      </c>
      <c r="N87" s="252" t="b">
        <f t="shared" si="3"/>
        <v>1</v>
      </c>
      <c r="O87" s="7"/>
    </row>
    <row r="88" spans="1:15" s="32" customFormat="1" ht="56.25">
      <c r="A88" s="28" t="s">
        <v>48</v>
      </c>
      <c r="B88" s="28" t="s">
        <v>94</v>
      </c>
      <c r="C88" s="28" t="s">
        <v>7</v>
      </c>
      <c r="D88" s="28">
        <v>80030</v>
      </c>
      <c r="E88" s="190" t="s">
        <v>240</v>
      </c>
      <c r="F88" s="28" t="s">
        <v>48</v>
      </c>
      <c r="G88" s="28" t="s">
        <v>94</v>
      </c>
      <c r="H88" s="28" t="s">
        <v>7</v>
      </c>
      <c r="I88" s="28">
        <v>80030</v>
      </c>
      <c r="J88" s="190" t="s">
        <v>240</v>
      </c>
      <c r="K88" s="5" t="str">
        <f t="shared" si="2"/>
        <v>03 2 01 80030</v>
      </c>
      <c r="L88" s="252" t="str">
        <f>VLOOKUP(M88,'ЦСР 2017'!$A$5:$B$485,2,0)</f>
        <v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v>
      </c>
      <c r="M88" s="5" t="s">
        <v>241</v>
      </c>
      <c r="N88" s="252" t="b">
        <f t="shared" si="3"/>
        <v>1</v>
      </c>
      <c r="O88" s="7"/>
    </row>
    <row r="89" spans="1:15" s="32" customFormat="1" ht="56.25">
      <c r="A89" s="28" t="s">
        <v>48</v>
      </c>
      <c r="B89" s="28" t="s">
        <v>94</v>
      </c>
      <c r="C89" s="28" t="s">
        <v>7</v>
      </c>
      <c r="D89" s="28">
        <v>80070</v>
      </c>
      <c r="E89" s="190" t="s">
        <v>250</v>
      </c>
      <c r="F89" s="28" t="s">
        <v>48</v>
      </c>
      <c r="G89" s="28" t="s">
        <v>94</v>
      </c>
      <c r="H89" s="28" t="s">
        <v>7</v>
      </c>
      <c r="I89" s="28">
        <v>80070</v>
      </c>
      <c r="J89" s="190" t="s">
        <v>250</v>
      </c>
      <c r="K89" s="5" t="str">
        <f t="shared" si="2"/>
        <v>03 2 01 80070</v>
      </c>
      <c r="L89" s="252" t="str">
        <f>VLOOKUP(M89,'ЦСР 2017'!$A$5:$B$485,2,0)</f>
        <v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v>
      </c>
      <c r="M89" s="5" t="s">
        <v>251</v>
      </c>
      <c r="N89" s="252" t="b">
        <f t="shared" si="3"/>
        <v>1</v>
      </c>
      <c r="O89" s="7"/>
    </row>
    <row r="90" spans="1:15" s="32" customFormat="1" ht="37.5">
      <c r="A90" s="28" t="s">
        <v>48</v>
      </c>
      <c r="B90" s="28" t="s">
        <v>94</v>
      </c>
      <c r="C90" s="28" t="s">
        <v>7</v>
      </c>
      <c r="D90" s="28">
        <v>80080</v>
      </c>
      <c r="E90" s="190" t="s">
        <v>254</v>
      </c>
      <c r="F90" s="84"/>
      <c r="G90" s="84"/>
      <c r="H90" s="84"/>
      <c r="I90" s="84"/>
      <c r="J90" s="29" t="s">
        <v>1837</v>
      </c>
      <c r="K90" s="5" t="str">
        <f t="shared" si="2"/>
        <v xml:space="preserve">   </v>
      </c>
      <c r="L90" s="252" t="e">
        <f>VLOOKUP(M90,'ЦСР 2017'!$A$5:$B$485,2,0)</f>
        <v>#N/A</v>
      </c>
      <c r="M90" s="5" t="s">
        <v>1883</v>
      </c>
      <c r="N90" s="252" t="e">
        <f t="shared" si="3"/>
        <v>#N/A</v>
      </c>
      <c r="O90" s="7"/>
    </row>
    <row r="91" spans="1:15" s="32" customFormat="1" ht="37.5">
      <c r="A91" s="28" t="s">
        <v>48</v>
      </c>
      <c r="B91" s="28" t="s">
        <v>94</v>
      </c>
      <c r="C91" s="28" t="s">
        <v>7</v>
      </c>
      <c r="D91" s="28">
        <v>80100</v>
      </c>
      <c r="E91" s="190" t="s">
        <v>260</v>
      </c>
      <c r="F91" s="28" t="s">
        <v>48</v>
      </c>
      <c r="G91" s="28" t="s">
        <v>94</v>
      </c>
      <c r="H91" s="28" t="s">
        <v>7</v>
      </c>
      <c r="I91" s="28">
        <v>80100</v>
      </c>
      <c r="J91" s="190" t="s">
        <v>260</v>
      </c>
      <c r="K91" s="5" t="str">
        <f t="shared" si="2"/>
        <v>03 2 01 80100</v>
      </c>
      <c r="L91" s="252" t="str">
        <f>VLOOKUP(M91,'ЦСР 2017'!$A$5:$B$485,2,0)</f>
        <v>Осуществление ежемесячной дополнительной выплаты семьям, воспитывающим детей-инвалидов</v>
      </c>
      <c r="M91" s="5" t="s">
        <v>261</v>
      </c>
      <c r="N91" s="252" t="b">
        <f t="shared" si="3"/>
        <v>1</v>
      </c>
      <c r="O91" s="7"/>
    </row>
    <row r="92" spans="1:15" s="32" customFormat="1" ht="37.5">
      <c r="A92" s="28" t="s">
        <v>48</v>
      </c>
      <c r="B92" s="28" t="s">
        <v>94</v>
      </c>
      <c r="C92" s="28" t="s">
        <v>7</v>
      </c>
      <c r="D92" s="28">
        <v>80110</v>
      </c>
      <c r="E92" s="190" t="s">
        <v>264</v>
      </c>
      <c r="F92" s="28" t="s">
        <v>48</v>
      </c>
      <c r="G92" s="28" t="s">
        <v>94</v>
      </c>
      <c r="H92" s="28" t="s">
        <v>7</v>
      </c>
      <c r="I92" s="28">
        <v>80110</v>
      </c>
      <c r="J92" s="190" t="s">
        <v>264</v>
      </c>
      <c r="K92" s="5" t="str">
        <f t="shared" si="2"/>
        <v>03 2 01 80110</v>
      </c>
      <c r="L92" s="252" t="str">
        <f>VLOOKUP(M92,'ЦСР 2017'!$A$5:$B$485,2,0)</f>
        <v>Выплата ежемесячного социального пособия на проезд в пассажирском транспорте общего пользования детям-инвалидам</v>
      </c>
      <c r="M92" s="5" t="s">
        <v>265</v>
      </c>
      <c r="N92" s="252" t="b">
        <f t="shared" si="3"/>
        <v>1</v>
      </c>
      <c r="O92" s="7"/>
    </row>
    <row r="93" spans="1:15" s="32" customFormat="1" ht="131.25">
      <c r="A93" s="28" t="s">
        <v>48</v>
      </c>
      <c r="B93" s="28" t="s">
        <v>94</v>
      </c>
      <c r="C93" s="28" t="s">
        <v>7</v>
      </c>
      <c r="D93" s="28">
        <v>80120</v>
      </c>
      <c r="E93" s="190" t="s">
        <v>268</v>
      </c>
      <c r="F93" s="28" t="s">
        <v>48</v>
      </c>
      <c r="G93" s="28" t="s">
        <v>94</v>
      </c>
      <c r="H93" s="28" t="s">
        <v>7</v>
      </c>
      <c r="I93" s="28">
        <v>80120</v>
      </c>
      <c r="J93" s="190" t="s">
        <v>268</v>
      </c>
      <c r="K93" s="5" t="str">
        <f t="shared" si="2"/>
        <v>03 2 01 80120</v>
      </c>
      <c r="L93" s="252" t="str">
        <f>VLOOKUP(M93,'ЦСР 2017'!$A$5:$B$485,2,0)</f>
        <v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v>
      </c>
      <c r="M93" s="5" t="s">
        <v>269</v>
      </c>
      <c r="N93" s="252" t="b">
        <f t="shared" si="3"/>
        <v>1</v>
      </c>
      <c r="O93" s="7"/>
    </row>
    <row r="94" spans="1:15" s="32" customFormat="1" ht="39" customHeight="1">
      <c r="A94" s="28" t="s">
        <v>48</v>
      </c>
      <c r="B94" s="28" t="s">
        <v>94</v>
      </c>
      <c r="C94" s="28" t="s">
        <v>7</v>
      </c>
      <c r="D94" s="28">
        <v>80140</v>
      </c>
      <c r="E94" s="190" t="s">
        <v>274</v>
      </c>
      <c r="F94" s="28" t="s">
        <v>48</v>
      </c>
      <c r="G94" s="28" t="s">
        <v>94</v>
      </c>
      <c r="H94" s="28" t="s">
        <v>7</v>
      </c>
      <c r="I94" s="28">
        <v>80140</v>
      </c>
      <c r="J94" s="190" t="s">
        <v>274</v>
      </c>
      <c r="K94" s="5" t="str">
        <f t="shared" si="2"/>
        <v>03 2 01 80140</v>
      </c>
      <c r="L94" s="252" t="str">
        <f>VLOOKUP(M94,'ЦСР 2017'!$A$5:$B$485,2,0)</f>
        <v>Выплата ежемесячного пособия семьям, воспитывающим детей в возрасте до 18 лет, больных целиакией или сахарным диабетом</v>
      </c>
      <c r="M94" s="5" t="s">
        <v>275</v>
      </c>
      <c r="N94" s="252" t="b">
        <f t="shared" si="3"/>
        <v>1</v>
      </c>
      <c r="O94" s="7"/>
    </row>
    <row r="95" spans="1:15" s="32" customFormat="1" ht="75">
      <c r="A95" s="28" t="s">
        <v>48</v>
      </c>
      <c r="B95" s="28" t="s">
        <v>94</v>
      </c>
      <c r="C95" s="28" t="s">
        <v>7</v>
      </c>
      <c r="D95" s="28">
        <v>80150</v>
      </c>
      <c r="E95" s="190" t="s">
        <v>278</v>
      </c>
      <c r="F95" s="28" t="s">
        <v>48</v>
      </c>
      <c r="G95" s="28" t="s">
        <v>94</v>
      </c>
      <c r="H95" s="28" t="s">
        <v>7</v>
      </c>
      <c r="I95" s="28">
        <v>80150</v>
      </c>
      <c r="J95" s="190" t="s">
        <v>278</v>
      </c>
      <c r="K95" s="5" t="str">
        <f t="shared" si="2"/>
        <v>03 2 01 80150</v>
      </c>
      <c r="L95" s="252" t="str">
        <f>VLOOKUP(M95,'ЦСР 2017'!$A$5:$B$485,2,0)</f>
        <v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v>
      </c>
      <c r="M95" s="5" t="s">
        <v>279</v>
      </c>
      <c r="N95" s="252" t="b">
        <f t="shared" si="3"/>
        <v>1</v>
      </c>
      <c r="O95" s="7"/>
    </row>
    <row r="96" spans="1:15" s="32" customFormat="1" ht="37.5">
      <c r="A96" s="28" t="s">
        <v>48</v>
      </c>
      <c r="B96" s="28" t="s">
        <v>94</v>
      </c>
      <c r="C96" s="28" t="s">
        <v>7</v>
      </c>
      <c r="D96" s="28">
        <v>80160</v>
      </c>
      <c r="E96" s="190" t="s">
        <v>282</v>
      </c>
      <c r="F96" s="28" t="s">
        <v>48</v>
      </c>
      <c r="G96" s="28" t="s">
        <v>94</v>
      </c>
      <c r="H96" s="28" t="s">
        <v>7</v>
      </c>
      <c r="I96" s="28">
        <v>80160</v>
      </c>
      <c r="J96" s="190" t="s">
        <v>282</v>
      </c>
      <c r="K96" s="5" t="str">
        <f t="shared" si="2"/>
        <v>03 2 01 80160</v>
      </c>
      <c r="L96" s="252" t="str">
        <f>VLOOKUP(M96,'ЦСР 2017'!$A$5:$B$485,2,0)</f>
        <v>Выплата единовременного пособия гражданам, оказавшимся в трудной жизненной ситуации</v>
      </c>
      <c r="M96" s="5" t="s">
        <v>283</v>
      </c>
      <c r="N96" s="252" t="b">
        <f t="shared" si="3"/>
        <v>1</v>
      </c>
      <c r="O96" s="7"/>
    </row>
    <row r="97" spans="1:15" s="32" customFormat="1" ht="56.25">
      <c r="A97" s="28" t="s">
        <v>48</v>
      </c>
      <c r="B97" s="28" t="s">
        <v>94</v>
      </c>
      <c r="C97" s="28" t="s">
        <v>7</v>
      </c>
      <c r="D97" s="28">
        <v>80170</v>
      </c>
      <c r="E97" s="190" t="s">
        <v>286</v>
      </c>
      <c r="F97" s="84"/>
      <c r="G97" s="84"/>
      <c r="H97" s="84"/>
      <c r="I97" s="84"/>
      <c r="J97" s="29" t="s">
        <v>1837</v>
      </c>
      <c r="K97" s="5" t="str">
        <f t="shared" si="2"/>
        <v xml:space="preserve">   </v>
      </c>
      <c r="L97" s="252" t="e">
        <f>VLOOKUP(M97,'ЦСР 2017'!$A$5:$B$485,2,0)</f>
        <v>#N/A</v>
      </c>
      <c r="M97" s="5" t="s">
        <v>1883</v>
      </c>
      <c r="N97" s="252" t="e">
        <f t="shared" si="3"/>
        <v>#N/A</v>
      </c>
      <c r="O97" s="7"/>
    </row>
    <row r="98" spans="1:15" s="32" customFormat="1">
      <c r="A98" s="28" t="s">
        <v>48</v>
      </c>
      <c r="B98" s="28" t="s">
        <v>94</v>
      </c>
      <c r="C98" s="28" t="s">
        <v>7</v>
      </c>
      <c r="D98" s="28">
        <v>80180</v>
      </c>
      <c r="E98" s="190" t="s">
        <v>290</v>
      </c>
      <c r="F98" s="28" t="s">
        <v>48</v>
      </c>
      <c r="G98" s="28" t="s">
        <v>94</v>
      </c>
      <c r="H98" s="28" t="s">
        <v>7</v>
      </c>
      <c r="I98" s="28">
        <v>80180</v>
      </c>
      <c r="J98" s="190" t="s">
        <v>290</v>
      </c>
      <c r="K98" s="5" t="str">
        <f t="shared" si="2"/>
        <v>03 2 01 80180</v>
      </c>
      <c r="L98" s="252" t="str">
        <f>VLOOKUP(M98,'ЦСР 2017'!$A$5:$B$485,2,0)</f>
        <v>Выплата семьям, воспитывающим детей-инвалидов в возрасте до 18 лет</v>
      </c>
      <c r="M98" s="5" t="s">
        <v>291</v>
      </c>
      <c r="N98" s="252" t="b">
        <f t="shared" si="3"/>
        <v>1</v>
      </c>
      <c r="O98" s="7"/>
    </row>
    <row r="99" spans="1:15" s="32" customFormat="1" ht="37.5">
      <c r="A99" s="28" t="s">
        <v>48</v>
      </c>
      <c r="B99" s="28" t="s">
        <v>94</v>
      </c>
      <c r="C99" s="28" t="s">
        <v>7</v>
      </c>
      <c r="D99" s="28">
        <v>80190</v>
      </c>
      <c r="E99" s="190" t="s">
        <v>294</v>
      </c>
      <c r="F99" s="28" t="s">
        <v>48</v>
      </c>
      <c r="G99" s="28" t="s">
        <v>94</v>
      </c>
      <c r="H99" s="28" t="s">
        <v>7</v>
      </c>
      <c r="I99" s="28">
        <v>80190</v>
      </c>
      <c r="J99" s="190" t="s">
        <v>294</v>
      </c>
      <c r="K99" s="5" t="str">
        <f t="shared" si="2"/>
        <v>03 2 01 80190</v>
      </c>
      <c r="L99" s="252" t="str">
        <f>VLOOKUP(M99,'ЦСР 2017'!$A$5:$B$485,2,0)</f>
        <v>Выплата единовременного пособия инвалидам по зрению, имеющим I группу инвалидности</v>
      </c>
      <c r="M99" s="5" t="s">
        <v>295</v>
      </c>
      <c r="N99" s="252" t="b">
        <f t="shared" si="3"/>
        <v>1</v>
      </c>
      <c r="O99" s="7"/>
    </row>
    <row r="100" spans="1:15" s="33" customFormat="1" ht="75">
      <c r="A100" s="28" t="s">
        <v>48</v>
      </c>
      <c r="B100" s="28" t="s">
        <v>94</v>
      </c>
      <c r="C100" s="28" t="s">
        <v>7</v>
      </c>
      <c r="D100" s="28">
        <v>80210</v>
      </c>
      <c r="E100" s="190" t="s">
        <v>300</v>
      </c>
      <c r="F100" s="28" t="s">
        <v>48</v>
      </c>
      <c r="G100" s="28" t="s">
        <v>94</v>
      </c>
      <c r="H100" s="28" t="s">
        <v>7</v>
      </c>
      <c r="I100" s="28">
        <v>80210</v>
      </c>
      <c r="J100" s="190" t="s">
        <v>300</v>
      </c>
      <c r="K100" s="5" t="str">
        <f t="shared" si="2"/>
        <v>03 2 01 80210</v>
      </c>
      <c r="L100" s="252" t="str">
        <f>VLOOKUP(M100,'ЦСР 2017'!$A$5:$B$485,2,0)</f>
        <v xml:space="preserve"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
</v>
      </c>
      <c r="M100" s="5" t="s">
        <v>301</v>
      </c>
      <c r="N100" s="252" t="b">
        <f t="shared" si="3"/>
        <v>1</v>
      </c>
      <c r="O100" s="7"/>
    </row>
    <row r="101" spans="1:15" s="33" customFormat="1" ht="75">
      <c r="A101" s="28" t="s">
        <v>48</v>
      </c>
      <c r="B101" s="28" t="s">
        <v>94</v>
      </c>
      <c r="C101" s="28" t="s">
        <v>7</v>
      </c>
      <c r="D101" s="28" t="s">
        <v>1555</v>
      </c>
      <c r="E101" s="190" t="s">
        <v>1291</v>
      </c>
      <c r="F101" s="84"/>
      <c r="G101" s="84"/>
      <c r="H101" s="84"/>
      <c r="I101" s="84"/>
      <c r="J101" s="29" t="s">
        <v>1837</v>
      </c>
      <c r="K101" s="5" t="str">
        <f t="shared" si="2"/>
        <v xml:space="preserve">   </v>
      </c>
      <c r="L101" s="252" t="e">
        <f>VLOOKUP(M101,'ЦСР 2017'!$A$5:$B$485,2,0)</f>
        <v>#N/A</v>
      </c>
      <c r="M101" s="5" t="s">
        <v>1883</v>
      </c>
      <c r="N101" s="252" t="e">
        <f t="shared" si="3"/>
        <v>#N/A</v>
      </c>
      <c r="O101" s="7"/>
    </row>
    <row r="102" spans="1:15" s="32" customFormat="1" ht="39">
      <c r="A102" s="185" t="s">
        <v>48</v>
      </c>
      <c r="B102" s="185" t="s">
        <v>94</v>
      </c>
      <c r="C102" s="185" t="s">
        <v>37</v>
      </c>
      <c r="D102" s="185" t="s">
        <v>13</v>
      </c>
      <c r="E102" s="224" t="s">
        <v>1293</v>
      </c>
      <c r="F102" s="185" t="s">
        <v>48</v>
      </c>
      <c r="G102" s="185" t="s">
        <v>94</v>
      </c>
      <c r="H102" s="185" t="s">
        <v>37</v>
      </c>
      <c r="I102" s="185" t="s">
        <v>13</v>
      </c>
      <c r="J102" s="224" t="s">
        <v>1293</v>
      </c>
      <c r="K102" s="5" t="str">
        <f t="shared" si="2"/>
        <v>03 2 02 00000</v>
      </c>
      <c r="L102" s="252" t="str">
        <f>VLOOKUP(M102,'ЦСР 2017'!$A$5:$B$485,2,0)</f>
        <v>Основное мероприятие «Предоставление льгот на бытовые услуги по помывке в общем отделении бань отдельным категориям граждан»</v>
      </c>
      <c r="M102" s="5" t="s">
        <v>302</v>
      </c>
      <c r="N102" s="252" t="b">
        <f t="shared" si="3"/>
        <v>1</v>
      </c>
      <c r="O102" s="7"/>
    </row>
    <row r="103" spans="1:15" s="32" customFormat="1" ht="37.5">
      <c r="A103" s="28" t="s">
        <v>48</v>
      </c>
      <c r="B103" s="28" t="s">
        <v>94</v>
      </c>
      <c r="C103" s="28" t="s">
        <v>37</v>
      </c>
      <c r="D103" s="28">
        <v>80240</v>
      </c>
      <c r="E103" s="190" t="s">
        <v>1294</v>
      </c>
      <c r="F103" s="28" t="s">
        <v>48</v>
      </c>
      <c r="G103" s="28" t="s">
        <v>94</v>
      </c>
      <c r="H103" s="28" t="s">
        <v>37</v>
      </c>
      <c r="I103" s="28">
        <v>80240</v>
      </c>
      <c r="J103" s="190" t="s">
        <v>1294</v>
      </c>
      <c r="K103" s="5" t="str">
        <f t="shared" si="2"/>
        <v>03 2 02 80240</v>
      </c>
      <c r="L103" s="252" t="str">
        <f>VLOOKUP(M103,'ЦСР 2017'!$A$5:$B$485,2,0)</f>
        <v>Предоставление льгот на бытовые услуги по помывке в общем отделении бань отдельным категориям граждан</v>
      </c>
      <c r="M103" s="5" t="s">
        <v>305</v>
      </c>
      <c r="N103" s="252" t="b">
        <f t="shared" si="3"/>
        <v>1</v>
      </c>
      <c r="O103" s="7"/>
    </row>
    <row r="104" spans="1:15" s="32" customFormat="1" ht="58.5">
      <c r="A104" s="185" t="s">
        <v>48</v>
      </c>
      <c r="B104" s="185" t="s">
        <v>94</v>
      </c>
      <c r="C104" s="185" t="s">
        <v>48</v>
      </c>
      <c r="D104" s="185" t="s">
        <v>13</v>
      </c>
      <c r="E104" s="224" t="s">
        <v>1295</v>
      </c>
      <c r="F104" s="185" t="s">
        <v>48</v>
      </c>
      <c r="G104" s="185" t="s">
        <v>94</v>
      </c>
      <c r="H104" s="185" t="s">
        <v>48</v>
      </c>
      <c r="I104" s="185" t="s">
        <v>13</v>
      </c>
      <c r="J104" s="224" t="s">
        <v>1295</v>
      </c>
      <c r="K104" s="5" t="str">
        <f t="shared" si="2"/>
        <v>03 2 03 00000</v>
      </c>
      <c r="L104" s="252" t="str">
        <f>VLOOKUP(M104,'ЦСР 2017'!$A$5:$B$485,2,0)</f>
        <v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v>
      </c>
      <c r="M104" s="5" t="s">
        <v>306</v>
      </c>
      <c r="N104" s="252" t="b">
        <f t="shared" si="3"/>
        <v>1</v>
      </c>
      <c r="O104" s="7"/>
    </row>
    <row r="105" spans="1:15" s="32" customFormat="1" ht="56.25">
      <c r="A105" s="28" t="s">
        <v>48</v>
      </c>
      <c r="B105" s="28" t="s">
        <v>94</v>
      </c>
      <c r="C105" s="28" t="s">
        <v>48</v>
      </c>
      <c r="D105" s="28">
        <v>80020</v>
      </c>
      <c r="E105" s="190" t="s">
        <v>309</v>
      </c>
      <c r="F105" s="28" t="s">
        <v>48</v>
      </c>
      <c r="G105" s="28" t="s">
        <v>94</v>
      </c>
      <c r="H105" s="28" t="s">
        <v>48</v>
      </c>
      <c r="I105" s="28">
        <v>80020</v>
      </c>
      <c r="J105" s="190" t="s">
        <v>309</v>
      </c>
      <c r="K105" s="5" t="str">
        <f t="shared" si="2"/>
        <v>03 2 03 80020</v>
      </c>
      <c r="L105" s="252" t="str">
        <f>VLOOKUP(M105,'ЦСР 2017'!$A$5:$B$485,2,0)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M105" s="5" t="s">
        <v>310</v>
      </c>
      <c r="N105" s="252" t="b">
        <f t="shared" si="3"/>
        <v>1</v>
      </c>
      <c r="O105" s="7"/>
    </row>
    <row r="106" spans="1:15" ht="78">
      <c r="A106" s="185" t="s">
        <v>48</v>
      </c>
      <c r="B106" s="185" t="s">
        <v>94</v>
      </c>
      <c r="C106" s="185" t="s">
        <v>53</v>
      </c>
      <c r="D106" s="185" t="s">
        <v>13</v>
      </c>
      <c r="E106" s="224" t="s">
        <v>1296</v>
      </c>
      <c r="F106" s="185" t="s">
        <v>48</v>
      </c>
      <c r="G106" s="185" t="s">
        <v>94</v>
      </c>
      <c r="H106" s="185" t="s">
        <v>53</v>
      </c>
      <c r="I106" s="185" t="s">
        <v>13</v>
      </c>
      <c r="J106" s="224" t="s">
        <v>1296</v>
      </c>
      <c r="K106" s="5" t="str">
        <f t="shared" si="2"/>
        <v>03 2 04 00000</v>
      </c>
      <c r="L106" s="252" t="str">
        <f>VLOOKUP(M106,'ЦСР 2017'!$A$5:$B$485,2,0)</f>
        <v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v>
      </c>
      <c r="M106" s="5" t="s">
        <v>311</v>
      </c>
      <c r="N106" s="252" t="b">
        <f t="shared" si="3"/>
        <v>1</v>
      </c>
      <c r="O106" s="7"/>
    </row>
    <row r="107" spans="1:15" s="33" customFormat="1" ht="56.25">
      <c r="A107" s="28" t="s">
        <v>48</v>
      </c>
      <c r="B107" s="28" t="s">
        <v>94</v>
      </c>
      <c r="C107" s="28" t="s">
        <v>53</v>
      </c>
      <c r="D107" s="28">
        <v>80220</v>
      </c>
      <c r="E107" s="190" t="s">
        <v>314</v>
      </c>
      <c r="F107" s="28" t="s">
        <v>48</v>
      </c>
      <c r="G107" s="28" t="s">
        <v>94</v>
      </c>
      <c r="H107" s="28" t="s">
        <v>53</v>
      </c>
      <c r="I107" s="28">
        <v>80220</v>
      </c>
      <c r="J107" s="190" t="s">
        <v>314</v>
      </c>
      <c r="K107" s="5" t="str">
        <f t="shared" si="2"/>
        <v>03 2 04 80220</v>
      </c>
      <c r="L107" s="252" t="str">
        <f>VLOOKUP(M107,'ЦСР 2017'!$A$5:$B$485,2,0)</f>
        <v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v>
      </c>
      <c r="M107" s="5" t="s">
        <v>315</v>
      </c>
      <c r="N107" s="252" t="b">
        <f t="shared" si="3"/>
        <v>1</v>
      </c>
      <c r="O107" s="7"/>
    </row>
    <row r="108" spans="1:15" ht="78">
      <c r="A108" s="185" t="s">
        <v>48</v>
      </c>
      <c r="B108" s="185" t="s">
        <v>94</v>
      </c>
      <c r="C108" s="185" t="s">
        <v>62</v>
      </c>
      <c r="D108" s="185" t="s">
        <v>13</v>
      </c>
      <c r="E108" s="224" t="s">
        <v>1297</v>
      </c>
      <c r="F108" s="185" t="s">
        <v>48</v>
      </c>
      <c r="G108" s="185" t="s">
        <v>94</v>
      </c>
      <c r="H108" s="185" t="s">
        <v>62</v>
      </c>
      <c r="I108" s="185" t="s">
        <v>13</v>
      </c>
      <c r="J108" s="224" t="s">
        <v>1637</v>
      </c>
      <c r="K108" s="5" t="str">
        <f t="shared" si="2"/>
        <v>03 2 05 00000</v>
      </c>
      <c r="L108" s="252" t="str">
        <f>VLOOKUP(M108,'ЦСР 2017'!$A$5:$B$485,2,0)</f>
        <v>Основное мероприятие «Совершенствование социальной поддержки семьи и детей»</v>
      </c>
      <c r="M108" s="5" t="s">
        <v>1298</v>
      </c>
      <c r="N108" s="252" t="b">
        <f t="shared" si="3"/>
        <v>1</v>
      </c>
      <c r="O108" s="7"/>
    </row>
    <row r="109" spans="1:15" s="33" customFormat="1" ht="75">
      <c r="A109" s="28" t="s">
        <v>48</v>
      </c>
      <c r="B109" s="28" t="s">
        <v>94</v>
      </c>
      <c r="C109" s="28" t="s">
        <v>62</v>
      </c>
      <c r="D109" s="28" t="s">
        <v>1556</v>
      </c>
      <c r="E109" s="190" t="s">
        <v>1299</v>
      </c>
      <c r="F109" s="84"/>
      <c r="G109" s="84"/>
      <c r="H109" s="84"/>
      <c r="I109" s="84"/>
      <c r="J109" s="29" t="s">
        <v>1837</v>
      </c>
      <c r="K109" s="5" t="str">
        <f t="shared" si="2"/>
        <v xml:space="preserve">   </v>
      </c>
      <c r="L109" s="252" t="e">
        <f>VLOOKUP(M109,'ЦСР 2017'!$A$5:$B$485,2,0)</f>
        <v>#N/A</v>
      </c>
      <c r="M109" s="5" t="s">
        <v>1883</v>
      </c>
      <c r="N109" s="252" t="e">
        <f t="shared" si="3"/>
        <v>#N/A</v>
      </c>
      <c r="O109" s="7"/>
    </row>
    <row r="110" spans="1:15" s="33" customFormat="1" ht="18" customHeight="1">
      <c r="A110" s="24" t="s">
        <v>48</v>
      </c>
      <c r="B110" s="24" t="s">
        <v>316</v>
      </c>
      <c r="C110" s="24" t="s">
        <v>12</v>
      </c>
      <c r="D110" s="24" t="s">
        <v>13</v>
      </c>
      <c r="E110" s="223" t="s">
        <v>318</v>
      </c>
      <c r="F110" s="478" t="s">
        <v>48</v>
      </c>
      <c r="G110" s="478" t="s">
        <v>94</v>
      </c>
      <c r="H110" s="478" t="s">
        <v>62</v>
      </c>
      <c r="I110" s="478" t="s">
        <v>1853</v>
      </c>
      <c r="J110" s="489" t="s">
        <v>322</v>
      </c>
      <c r="K110" s="5" t="str">
        <f t="shared" si="2"/>
        <v>03 2 05 20500</v>
      </c>
      <c r="L110" s="252" t="e">
        <f>VLOOKUP(M110,'ЦСР 2017'!$A$5:$B$485,2,0)</f>
        <v>#REF!</v>
      </c>
      <c r="M110" s="5" t="e">
        <v>#REF!</v>
      </c>
      <c r="N110" s="252" t="e">
        <f t="shared" si="3"/>
        <v>#REF!</v>
      </c>
      <c r="O110" s="7"/>
    </row>
    <row r="111" spans="1:15" s="32" customFormat="1" ht="58.5">
      <c r="A111" s="185" t="s">
        <v>48</v>
      </c>
      <c r="B111" s="185" t="s">
        <v>316</v>
      </c>
      <c r="C111" s="185" t="s">
        <v>7</v>
      </c>
      <c r="D111" s="185" t="s">
        <v>13</v>
      </c>
      <c r="E111" s="224" t="s">
        <v>1301</v>
      </c>
      <c r="F111" s="492"/>
      <c r="G111" s="492"/>
      <c r="H111" s="492"/>
      <c r="I111" s="492"/>
      <c r="J111" s="493"/>
      <c r="K111" s="5" t="str">
        <f t="shared" si="2"/>
        <v xml:space="preserve">   </v>
      </c>
      <c r="L111" s="252" t="e">
        <f>VLOOKUP(M111,'ЦСР 2017'!$A$5:$B$485,2,0)</f>
        <v>#N/A</v>
      </c>
      <c r="M111" s="5" t="s">
        <v>1883</v>
      </c>
      <c r="N111" s="252" t="e">
        <f t="shared" si="3"/>
        <v>#N/A</v>
      </c>
      <c r="O111" s="7"/>
    </row>
    <row r="112" spans="1:15" s="33" customFormat="1" ht="37.5">
      <c r="A112" s="28" t="s">
        <v>48</v>
      </c>
      <c r="B112" s="28" t="s">
        <v>316</v>
      </c>
      <c r="C112" s="28" t="s">
        <v>7</v>
      </c>
      <c r="D112" s="28">
        <v>20500</v>
      </c>
      <c r="E112" s="190" t="s">
        <v>322</v>
      </c>
      <c r="F112" s="492"/>
      <c r="G112" s="492"/>
      <c r="H112" s="492"/>
      <c r="I112" s="492"/>
      <c r="J112" s="493"/>
      <c r="K112" s="5" t="str">
        <f t="shared" si="2"/>
        <v xml:space="preserve">   </v>
      </c>
      <c r="L112" s="252" t="e">
        <f>VLOOKUP(M112,'ЦСР 2017'!$A$5:$B$485,2,0)</f>
        <v>#N/A</v>
      </c>
      <c r="M112" s="5" t="s">
        <v>1883</v>
      </c>
      <c r="N112" s="252" t="e">
        <f t="shared" si="3"/>
        <v>#N/A</v>
      </c>
      <c r="O112" s="7"/>
    </row>
    <row r="113" spans="1:15" s="32" customFormat="1" ht="19.5">
      <c r="A113" s="185" t="s">
        <v>48</v>
      </c>
      <c r="B113" s="185" t="s">
        <v>316</v>
      </c>
      <c r="C113" s="185" t="s">
        <v>37</v>
      </c>
      <c r="D113" s="185" t="s">
        <v>13</v>
      </c>
      <c r="E113" s="224" t="s">
        <v>1302</v>
      </c>
      <c r="F113" s="492"/>
      <c r="G113" s="492"/>
      <c r="H113" s="492"/>
      <c r="I113" s="492"/>
      <c r="J113" s="493"/>
      <c r="K113" s="5" t="str">
        <f t="shared" si="2"/>
        <v xml:space="preserve">   </v>
      </c>
      <c r="L113" s="252" t="e">
        <f>VLOOKUP(M113,'ЦСР 2017'!$A$5:$B$485,2,0)</f>
        <v>#N/A</v>
      </c>
      <c r="M113" s="5" t="s">
        <v>1883</v>
      </c>
      <c r="N113" s="252" t="e">
        <f t="shared" si="3"/>
        <v>#N/A</v>
      </c>
      <c r="O113" s="7"/>
    </row>
    <row r="114" spans="1:15" ht="37.5">
      <c r="A114" s="28" t="s">
        <v>48</v>
      </c>
      <c r="B114" s="28" t="s">
        <v>316</v>
      </c>
      <c r="C114" s="28" t="s">
        <v>37</v>
      </c>
      <c r="D114" s="28">
        <v>20500</v>
      </c>
      <c r="E114" s="190" t="s">
        <v>322</v>
      </c>
      <c r="F114" s="479"/>
      <c r="G114" s="479"/>
      <c r="H114" s="479"/>
      <c r="I114" s="479"/>
      <c r="J114" s="490"/>
      <c r="K114" s="311" t="str">
        <f>CONCATENATE(F110," ",G110," ",H110," ",I110)</f>
        <v>03 2 05 20500</v>
      </c>
      <c r="L114" s="312" t="str">
        <f>VLOOKUP(M114,'ЦСР 2017'!$A$5:$B$485,2,0)</f>
        <v>Расходы на реализацию мероприятий, направленных на социальную поддержку семьи и детей</v>
      </c>
      <c r="M114" s="311" t="s">
        <v>1638</v>
      </c>
      <c r="N114" s="312" t="b">
        <f t="shared" si="3"/>
        <v>0</v>
      </c>
      <c r="O114" s="7"/>
    </row>
    <row r="115" spans="1:15" s="33" customFormat="1" ht="34.9" customHeight="1">
      <c r="A115" s="24" t="s">
        <v>48</v>
      </c>
      <c r="B115" s="24" t="s">
        <v>326</v>
      </c>
      <c r="C115" s="24" t="s">
        <v>12</v>
      </c>
      <c r="D115" s="24" t="s">
        <v>13</v>
      </c>
      <c r="E115" s="223" t="s">
        <v>328</v>
      </c>
      <c r="F115" s="476" t="s">
        <v>48</v>
      </c>
      <c r="G115" s="476" t="s">
        <v>94</v>
      </c>
      <c r="H115" s="476" t="s">
        <v>68</v>
      </c>
      <c r="I115" s="476" t="s">
        <v>13</v>
      </c>
      <c r="J115" s="487" t="s">
        <v>1639</v>
      </c>
      <c r="K115" s="5"/>
      <c r="L115" s="252" t="e">
        <f>VLOOKUP(M115,'ЦСР 2017'!$A$5:$B$485,2,0)</f>
        <v>#N/A</v>
      </c>
      <c r="M115" s="5"/>
      <c r="N115" s="252" t="e">
        <f t="shared" si="3"/>
        <v>#N/A</v>
      </c>
      <c r="O115" s="7"/>
    </row>
    <row r="116" spans="1:15" ht="39">
      <c r="A116" s="185" t="s">
        <v>48</v>
      </c>
      <c r="B116" s="185" t="s">
        <v>326</v>
      </c>
      <c r="C116" s="185" t="s">
        <v>7</v>
      </c>
      <c r="D116" s="185" t="s">
        <v>13</v>
      </c>
      <c r="E116" s="224" t="s">
        <v>1303</v>
      </c>
      <c r="F116" s="477"/>
      <c r="G116" s="477"/>
      <c r="H116" s="477"/>
      <c r="I116" s="477"/>
      <c r="J116" s="488"/>
      <c r="K116" s="311" t="str">
        <f>CONCATENATE(F115," ",G115," ",H115," ",I115)</f>
        <v>03 2 06 00000</v>
      </c>
      <c r="L116" s="312" t="str">
        <f>VLOOKUP(M116,'ЦСР 2017'!$A$5:$B$485,2,0)</f>
        <v>Основное мероприятие «Поддержка людей с ограниченными возможностями и пожилых людей»</v>
      </c>
      <c r="M116" s="311" t="s">
        <v>1640</v>
      </c>
      <c r="N116" s="312" t="b">
        <f t="shared" si="3"/>
        <v>0</v>
      </c>
      <c r="O116" s="7"/>
    </row>
    <row r="117" spans="1:15" s="33" customFormat="1" ht="56.25">
      <c r="A117" s="28" t="s">
        <v>48</v>
      </c>
      <c r="B117" s="28" t="s">
        <v>326</v>
      </c>
      <c r="C117" s="28" t="s">
        <v>7</v>
      </c>
      <c r="D117" s="28">
        <v>20520</v>
      </c>
      <c r="E117" s="190" t="s">
        <v>332</v>
      </c>
      <c r="F117" s="478" t="s">
        <v>48</v>
      </c>
      <c r="G117" s="478" t="s">
        <v>94</v>
      </c>
      <c r="H117" s="478" t="s">
        <v>68</v>
      </c>
      <c r="I117" s="478" t="s">
        <v>1854</v>
      </c>
      <c r="J117" s="489" t="s">
        <v>1641</v>
      </c>
      <c r="K117" s="5" t="str">
        <f t="shared" si="2"/>
        <v>03 2 06 20520</v>
      </c>
      <c r="L117" s="252" t="str">
        <f>VLOOKUP(M117,'ЦСР 2017'!$A$5:$B$485,2,0)</f>
        <v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v>
      </c>
      <c r="M117" s="5" t="s">
        <v>1642</v>
      </c>
      <c r="N117" s="252" t="b">
        <f t="shared" si="3"/>
        <v>1</v>
      </c>
      <c r="O117" s="7"/>
    </row>
    <row r="118" spans="1:15" s="32" customFormat="1" ht="39">
      <c r="A118" s="185" t="s">
        <v>48</v>
      </c>
      <c r="B118" s="185" t="s">
        <v>326</v>
      </c>
      <c r="C118" s="185" t="s">
        <v>37</v>
      </c>
      <c r="D118" s="185" t="s">
        <v>13</v>
      </c>
      <c r="E118" s="224" t="s">
        <v>1304</v>
      </c>
      <c r="F118" s="492"/>
      <c r="G118" s="492"/>
      <c r="H118" s="492"/>
      <c r="I118" s="492"/>
      <c r="J118" s="493"/>
      <c r="K118" s="5" t="str">
        <f>CONCATENATE(F118," ",G118," ",H118," ",I118)</f>
        <v xml:space="preserve">   </v>
      </c>
      <c r="L118" s="252" t="e">
        <f>VLOOKUP(M118,'ЦСР 2017'!$A$5:$B$485,2,0)</f>
        <v>#N/A</v>
      </c>
      <c r="M118" s="5" t="s">
        <v>1883</v>
      </c>
      <c r="N118" s="252" t="e">
        <f t="shared" si="3"/>
        <v>#N/A</v>
      </c>
      <c r="O118" s="7"/>
    </row>
    <row r="119" spans="1:15">
      <c r="A119" s="28" t="s">
        <v>48</v>
      </c>
      <c r="B119" s="28" t="s">
        <v>326</v>
      </c>
      <c r="C119" s="28" t="s">
        <v>37</v>
      </c>
      <c r="D119" s="28">
        <v>21240</v>
      </c>
      <c r="E119" s="190" t="s">
        <v>1305</v>
      </c>
      <c r="F119" s="479"/>
      <c r="G119" s="479"/>
      <c r="H119" s="479"/>
      <c r="I119" s="479"/>
      <c r="J119" s="490"/>
      <c r="K119" s="5" t="str">
        <f>CONCATENATE(F119," ",G119," ",H119," ",I119)</f>
        <v xml:space="preserve">   </v>
      </c>
      <c r="L119" s="252" t="e">
        <f>VLOOKUP(M119,'ЦСР 2017'!$A$5:$B$485,2,0)</f>
        <v>#N/A</v>
      </c>
      <c r="M119" s="5" t="s">
        <v>1883</v>
      </c>
      <c r="N119" s="252" t="e">
        <f t="shared" si="3"/>
        <v>#N/A</v>
      </c>
      <c r="O119" s="7"/>
    </row>
    <row r="120" spans="1:15" s="33" customFormat="1" ht="34.9" customHeight="1">
      <c r="A120" s="24" t="s">
        <v>48</v>
      </c>
      <c r="B120" s="24" t="s">
        <v>346</v>
      </c>
      <c r="C120" s="24" t="s">
        <v>12</v>
      </c>
      <c r="D120" s="24" t="s">
        <v>13</v>
      </c>
      <c r="E120" s="223" t="s">
        <v>348</v>
      </c>
      <c r="F120" s="476" t="s">
        <v>48</v>
      </c>
      <c r="G120" s="476" t="s">
        <v>94</v>
      </c>
      <c r="H120" s="476" t="s">
        <v>73</v>
      </c>
      <c r="I120" s="476" t="s">
        <v>13</v>
      </c>
      <c r="J120" s="487" t="s">
        <v>1643</v>
      </c>
      <c r="K120" s="5"/>
      <c r="L120" s="252" t="e">
        <f>VLOOKUP(M120,'ЦСР 2017'!$A$5:$B$485,2,0)</f>
        <v>#N/A</v>
      </c>
      <c r="M120" s="5"/>
      <c r="N120" s="252" t="e">
        <f t="shared" si="3"/>
        <v>#N/A</v>
      </c>
      <c r="O120" s="7"/>
    </row>
    <row r="121" spans="1:15" ht="39">
      <c r="A121" s="188" t="s">
        <v>48</v>
      </c>
      <c r="B121" s="188" t="s">
        <v>346</v>
      </c>
      <c r="C121" s="188" t="s">
        <v>7</v>
      </c>
      <c r="D121" s="188" t="s">
        <v>13</v>
      </c>
      <c r="E121" s="224" t="s">
        <v>1310</v>
      </c>
      <c r="F121" s="477"/>
      <c r="G121" s="477"/>
      <c r="H121" s="477"/>
      <c r="I121" s="477"/>
      <c r="J121" s="488"/>
      <c r="K121" s="311" t="str">
        <f>CONCATENATE(F120," ",G120," ",H120," ",I120)</f>
        <v>03 2 07 00000</v>
      </c>
      <c r="L121" s="312" t="str">
        <f>VLOOKUP(M121,'ЦСР 2017'!$A$5:$B$485,2,0)</f>
        <v>Основное мероприятие «Поддержка социально ориентированных некоммерческих организаций»</v>
      </c>
      <c r="M121" s="311" t="s">
        <v>1644</v>
      </c>
      <c r="N121" s="312" t="b">
        <f t="shared" si="3"/>
        <v>0</v>
      </c>
      <c r="O121" s="7"/>
    </row>
    <row r="122" spans="1:15" s="33" customFormat="1" ht="18" customHeight="1">
      <c r="A122" s="28" t="s">
        <v>48</v>
      </c>
      <c r="B122" s="28" t="s">
        <v>346</v>
      </c>
      <c r="C122" s="28" t="s">
        <v>7</v>
      </c>
      <c r="D122" s="28">
        <v>60040</v>
      </c>
      <c r="E122" s="190" t="s">
        <v>1311</v>
      </c>
      <c r="F122" s="28" t="s">
        <v>48</v>
      </c>
      <c r="G122" s="28" t="s">
        <v>94</v>
      </c>
      <c r="H122" s="28" t="s">
        <v>73</v>
      </c>
      <c r="I122" s="28" t="s">
        <v>1855</v>
      </c>
      <c r="J122" s="190" t="s">
        <v>1311</v>
      </c>
      <c r="K122" s="5" t="str">
        <f t="shared" ref="K122" si="4">CONCATENATE(F122," ",G122," ",H122," ",I122)</f>
        <v>03 2 07 60040</v>
      </c>
      <c r="L122" s="252" t="str">
        <f>VLOOKUP(M122,'ЦСР 2017'!$A$5:$B$485,2,0)</f>
        <v>Субсидии на поддержку социально ориентированных некоммерческих организаций</v>
      </c>
      <c r="M122" s="5" t="s">
        <v>1645</v>
      </c>
      <c r="N122" s="252" t="b">
        <f t="shared" si="3"/>
        <v>1</v>
      </c>
      <c r="O122" s="7"/>
    </row>
    <row r="123" spans="1:15" s="33" customFormat="1" ht="34.9" customHeight="1">
      <c r="A123" s="24" t="s">
        <v>48</v>
      </c>
      <c r="B123" s="24" t="s">
        <v>354</v>
      </c>
      <c r="C123" s="24" t="s">
        <v>12</v>
      </c>
      <c r="D123" s="24" t="s">
        <v>13</v>
      </c>
      <c r="E123" s="223" t="s">
        <v>356</v>
      </c>
      <c r="F123" s="476" t="s">
        <v>48</v>
      </c>
      <c r="G123" s="476" t="s">
        <v>94</v>
      </c>
      <c r="H123" s="476" t="s">
        <v>93</v>
      </c>
      <c r="I123" s="476" t="s">
        <v>13</v>
      </c>
      <c r="J123" s="487" t="s">
        <v>1646</v>
      </c>
      <c r="K123" s="5"/>
      <c r="L123" s="252" t="e">
        <f>VLOOKUP(M123,'ЦСР 2017'!$A$5:$B$485,2,0)</f>
        <v>#N/A</v>
      </c>
      <c r="M123" s="5"/>
      <c r="N123" s="252" t="e">
        <f t="shared" si="3"/>
        <v>#N/A</v>
      </c>
      <c r="O123" s="7"/>
    </row>
    <row r="124" spans="1:15" ht="39">
      <c r="A124" s="188" t="s">
        <v>48</v>
      </c>
      <c r="B124" s="188" t="s">
        <v>354</v>
      </c>
      <c r="C124" s="188" t="s">
        <v>7</v>
      </c>
      <c r="D124" s="188" t="s">
        <v>13</v>
      </c>
      <c r="E124" s="224" t="s">
        <v>1312</v>
      </c>
      <c r="F124" s="477"/>
      <c r="G124" s="477"/>
      <c r="H124" s="477"/>
      <c r="I124" s="477"/>
      <c r="J124" s="488"/>
      <c r="K124" s="311" t="str">
        <f>CONCATENATE(F123," ",G123," ",H123," ",I123)</f>
        <v>03 2 08 00000</v>
      </c>
      <c r="L124" s="312" t="str">
        <f>VLOOKUP(M124,'ЦСР 2017'!$A$5:$B$485,2,0)</f>
        <v>Основное мероприятие «Проведение мероприятий для отдельных категорий граждан»</v>
      </c>
      <c r="M124" s="311" t="s">
        <v>1647</v>
      </c>
      <c r="N124" s="312" t="b">
        <f t="shared" si="3"/>
        <v>0</v>
      </c>
      <c r="O124" s="7"/>
    </row>
    <row r="125" spans="1:15" s="33" customFormat="1" ht="56.25">
      <c r="A125" s="28" t="s">
        <v>48</v>
      </c>
      <c r="B125" s="28" t="s">
        <v>354</v>
      </c>
      <c r="C125" s="28" t="s">
        <v>7</v>
      </c>
      <c r="D125" s="28">
        <v>20510</v>
      </c>
      <c r="E125" s="190" t="s">
        <v>360</v>
      </c>
      <c r="F125" s="28" t="s">
        <v>48</v>
      </c>
      <c r="G125" s="28" t="s">
        <v>94</v>
      </c>
      <c r="H125" s="28" t="s">
        <v>93</v>
      </c>
      <c r="I125" s="28" t="s">
        <v>1856</v>
      </c>
      <c r="J125" s="190" t="s">
        <v>1648</v>
      </c>
      <c r="K125" s="5" t="str">
        <f t="shared" ref="K125:K188" si="5">CONCATENATE(F125," ",G125," ",H125," ",I125)</f>
        <v>03 2 08 20510</v>
      </c>
      <c r="L125" s="252" t="str">
        <f>VLOOKUP(M125,'ЦСР 2017'!$A$5:$B$485,2,0)</f>
        <v>Расходы на повышение социальной активности жителей города Ставрополя</v>
      </c>
      <c r="M125" s="5" t="s">
        <v>1649</v>
      </c>
      <c r="N125" s="252" t="b">
        <f t="shared" si="3"/>
        <v>1</v>
      </c>
      <c r="O125" s="7"/>
    </row>
    <row r="126" spans="1:15" s="34" customFormat="1" ht="19.5">
      <c r="A126" s="24" t="s">
        <v>48</v>
      </c>
      <c r="B126" s="24" t="s">
        <v>336</v>
      </c>
      <c r="C126" s="24" t="s">
        <v>12</v>
      </c>
      <c r="D126" s="24" t="s">
        <v>13</v>
      </c>
      <c r="E126" s="223" t="s">
        <v>338</v>
      </c>
      <c r="F126" s="24" t="s">
        <v>48</v>
      </c>
      <c r="G126" s="24" t="s">
        <v>316</v>
      </c>
      <c r="H126" s="24" t="s">
        <v>12</v>
      </c>
      <c r="I126" s="24" t="s">
        <v>13</v>
      </c>
      <c r="J126" s="223" t="s">
        <v>338</v>
      </c>
      <c r="K126" s="5" t="str">
        <f t="shared" si="5"/>
        <v>03 3 00 00000</v>
      </c>
      <c r="L126" s="252" t="str">
        <f>VLOOKUP(M126,'ЦСР 2017'!$A$5:$B$485,2,0)</f>
        <v>Подпрограмма «Доступная среда»</v>
      </c>
      <c r="M126" s="5" t="s">
        <v>319</v>
      </c>
      <c r="N126" s="252" t="b">
        <f t="shared" si="3"/>
        <v>1</v>
      </c>
      <c r="O126" s="7"/>
    </row>
    <row r="127" spans="1:15" s="32" customFormat="1" ht="58.5">
      <c r="A127" s="188" t="s">
        <v>48</v>
      </c>
      <c r="B127" s="188" t="s">
        <v>336</v>
      </c>
      <c r="C127" s="188" t="s">
        <v>7</v>
      </c>
      <c r="D127" s="188" t="s">
        <v>13</v>
      </c>
      <c r="E127" s="224" t="s">
        <v>1306</v>
      </c>
      <c r="F127" s="188" t="s">
        <v>48</v>
      </c>
      <c r="G127" s="188" t="s">
        <v>316</v>
      </c>
      <c r="H127" s="188" t="s">
        <v>7</v>
      </c>
      <c r="I127" s="188" t="s">
        <v>13</v>
      </c>
      <c r="J127" s="224" t="s">
        <v>1306</v>
      </c>
      <c r="K127" s="5" t="str">
        <f t="shared" si="5"/>
        <v>03 3 01 00000</v>
      </c>
      <c r="L127" s="252" t="str">
        <f>VLOOKUP(M127,'ЦСР 2017'!$A$5:$B$485,2,0)</f>
        <v>Основное мероприятие «Создание условий для беспрепятственного доступа маломобильных групп населения к объектам городской инфраструктуры»</v>
      </c>
      <c r="M127" s="5" t="s">
        <v>320</v>
      </c>
      <c r="N127" s="252" t="b">
        <f t="shared" si="3"/>
        <v>1</v>
      </c>
      <c r="O127" s="7"/>
    </row>
    <row r="128" spans="1:15" s="37" customFormat="1" ht="37.5">
      <c r="A128" s="28" t="s">
        <v>48</v>
      </c>
      <c r="B128" s="28" t="s">
        <v>336</v>
      </c>
      <c r="C128" s="28" t="s">
        <v>7</v>
      </c>
      <c r="D128" s="28">
        <v>20530</v>
      </c>
      <c r="E128" s="190" t="s">
        <v>342</v>
      </c>
      <c r="F128" s="28" t="s">
        <v>48</v>
      </c>
      <c r="G128" s="28" t="s">
        <v>316</v>
      </c>
      <c r="H128" s="28" t="s">
        <v>7</v>
      </c>
      <c r="I128" s="28">
        <v>20530</v>
      </c>
      <c r="J128" s="190" t="s">
        <v>342</v>
      </c>
      <c r="K128" s="5" t="str">
        <f t="shared" si="5"/>
        <v>03 3 01 20530</v>
      </c>
      <c r="L128" s="252" t="str">
        <f>VLOOKUP(M128,'ЦСР 2017'!$A$5:$B$485,2,0)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M128" s="5" t="s">
        <v>1650</v>
      </c>
      <c r="N128" s="252" t="b">
        <f t="shared" si="3"/>
        <v>1</v>
      </c>
      <c r="O128" s="7"/>
    </row>
    <row r="129" spans="1:15" s="32" customFormat="1" ht="38.25" thickBot="1">
      <c r="A129" s="28" t="s">
        <v>48</v>
      </c>
      <c r="B129" s="28" t="s">
        <v>336</v>
      </c>
      <c r="C129" s="28" t="s">
        <v>7</v>
      </c>
      <c r="D129" s="28" t="s">
        <v>1557</v>
      </c>
      <c r="E129" s="190" t="s">
        <v>1307</v>
      </c>
      <c r="F129" s="28"/>
      <c r="G129" s="28"/>
      <c r="H129" s="28"/>
      <c r="I129" s="28"/>
      <c r="J129" s="29" t="s">
        <v>1837</v>
      </c>
      <c r="K129" s="5" t="str">
        <f t="shared" si="5"/>
        <v xml:space="preserve">   </v>
      </c>
      <c r="L129" s="252" t="e">
        <f>VLOOKUP(M129,'ЦСР 2017'!$A$5:$B$485,2,0)</f>
        <v>#N/A</v>
      </c>
      <c r="M129" s="5" t="s">
        <v>1883</v>
      </c>
      <c r="N129" s="252" t="e">
        <f t="shared" si="3"/>
        <v>#N/A</v>
      </c>
      <c r="O129" s="7"/>
    </row>
    <row r="130" spans="1:15" s="38" customFormat="1" ht="56.25">
      <c r="A130" s="28" t="s">
        <v>48</v>
      </c>
      <c r="B130" s="28" t="s">
        <v>336</v>
      </c>
      <c r="C130" s="28" t="s">
        <v>7</v>
      </c>
      <c r="D130" s="28" t="s">
        <v>344</v>
      </c>
      <c r="E130" s="190" t="s">
        <v>1309</v>
      </c>
      <c r="F130" s="28" t="s">
        <v>48</v>
      </c>
      <c r="G130" s="28" t="s">
        <v>316</v>
      </c>
      <c r="H130" s="28" t="s">
        <v>7</v>
      </c>
      <c r="I130" s="28" t="s">
        <v>344</v>
      </c>
      <c r="J130" s="190" t="s">
        <v>1309</v>
      </c>
      <c r="K130" s="5" t="str">
        <f t="shared" si="5"/>
        <v>03 3 01 L0270</v>
      </c>
      <c r="L130" s="252" t="str">
        <f>VLOOKUP(M130,'ЦСР 2017'!$A$5:$B$485,2,0)</f>
        <v>Реализация мероприятий государственной программы Российской Федерации «Доступная среда» на 2011 - 2020 годы за счет средств местного бюджета</v>
      </c>
      <c r="M130" s="5" t="s">
        <v>1651</v>
      </c>
      <c r="N130" s="252" t="b">
        <f t="shared" si="3"/>
        <v>1</v>
      </c>
      <c r="O130" s="7"/>
    </row>
    <row r="131" spans="1:15" s="43" customFormat="1" ht="114" customHeight="1">
      <c r="A131" s="9" t="s">
        <v>53</v>
      </c>
      <c r="B131" s="9" t="s">
        <v>8</v>
      </c>
      <c r="C131" s="9" t="s">
        <v>12</v>
      </c>
      <c r="D131" s="9" t="s">
        <v>13</v>
      </c>
      <c r="E131" s="136" t="s">
        <v>364</v>
      </c>
      <c r="F131" s="9" t="s">
        <v>53</v>
      </c>
      <c r="G131" s="9" t="s">
        <v>8</v>
      </c>
      <c r="H131" s="9" t="s">
        <v>12</v>
      </c>
      <c r="I131" s="9" t="s">
        <v>13</v>
      </c>
      <c r="J131" s="136" t="s">
        <v>1652</v>
      </c>
      <c r="K131" s="5" t="str">
        <f t="shared" si="5"/>
        <v>04 0 00 00000</v>
      </c>
      <c r="L131" s="252" t="str">
        <f>VLOOKUP(M131,'ЦСР 2017'!$A$5:$B$485,2,0)</f>
        <v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v>
      </c>
      <c r="M131" s="5" t="s">
        <v>365</v>
      </c>
      <c r="N131" s="252" t="b">
        <f t="shared" si="3"/>
        <v>1</v>
      </c>
      <c r="O131" s="7"/>
    </row>
    <row r="132" spans="1:15" s="32" customFormat="1" ht="34.9" customHeight="1">
      <c r="A132" s="25" t="s">
        <v>53</v>
      </c>
      <c r="B132" s="25" t="s">
        <v>15</v>
      </c>
      <c r="C132" s="25" t="s">
        <v>12</v>
      </c>
      <c r="D132" s="25" t="s">
        <v>13</v>
      </c>
      <c r="E132" s="223" t="s">
        <v>367</v>
      </c>
      <c r="F132" s="25" t="s">
        <v>53</v>
      </c>
      <c r="G132" s="25" t="s">
        <v>15</v>
      </c>
      <c r="H132" s="25" t="s">
        <v>12</v>
      </c>
      <c r="I132" s="25" t="s">
        <v>13</v>
      </c>
      <c r="J132" s="223" t="s">
        <v>367</v>
      </c>
      <c r="K132" s="5" t="str">
        <f t="shared" si="5"/>
        <v>04 1 00 00000</v>
      </c>
      <c r="L132" s="252" t="str">
        <f>VLOOKUP(M132,'ЦСР 2017'!$A$5:$B$485,2,0)</f>
        <v>Подпрограмма «Развитие жилищно-коммунального хозяйства на территории города Ставрополя»</v>
      </c>
      <c r="M132" s="5" t="s">
        <v>368</v>
      </c>
      <c r="N132" s="252" t="b">
        <f t="shared" si="3"/>
        <v>1</v>
      </c>
      <c r="O132" s="7"/>
    </row>
    <row r="133" spans="1:15" s="32" customFormat="1" ht="39">
      <c r="A133" s="159" t="s">
        <v>53</v>
      </c>
      <c r="B133" s="159" t="s">
        <v>15</v>
      </c>
      <c r="C133" s="159" t="s">
        <v>7</v>
      </c>
      <c r="D133" s="159" t="s">
        <v>13</v>
      </c>
      <c r="E133" s="224" t="s">
        <v>369</v>
      </c>
      <c r="F133" s="159" t="s">
        <v>53</v>
      </c>
      <c r="G133" s="159" t="s">
        <v>15</v>
      </c>
      <c r="H133" s="159" t="s">
        <v>7</v>
      </c>
      <c r="I133" s="159" t="s">
        <v>13</v>
      </c>
      <c r="J133" s="224" t="s">
        <v>369</v>
      </c>
      <c r="K133" s="5" t="str">
        <f t="shared" si="5"/>
        <v>04 1 01 00000</v>
      </c>
      <c r="L133" s="252" t="str">
        <f>VLOOKUP(M133,'ЦСР 2017'!$A$5:$B$485,2,0)</f>
        <v>Основное мероприятие «Повышение уровня технического состояния многоквартирных домов и продление сроков их эксплуатации»</v>
      </c>
      <c r="M133" s="5" t="s">
        <v>370</v>
      </c>
      <c r="N133" s="252" t="b">
        <f t="shared" si="3"/>
        <v>1</v>
      </c>
      <c r="O133" s="7"/>
    </row>
    <row r="134" spans="1:15" ht="18" customHeight="1">
      <c r="A134" s="28" t="s">
        <v>53</v>
      </c>
      <c r="B134" s="28" t="s">
        <v>15</v>
      </c>
      <c r="C134" s="28" t="s">
        <v>7</v>
      </c>
      <c r="D134" s="28" t="s">
        <v>389</v>
      </c>
      <c r="E134" s="233" t="s">
        <v>388</v>
      </c>
      <c r="F134" s="28"/>
      <c r="G134" s="28"/>
      <c r="H134" s="28"/>
      <c r="I134" s="28"/>
      <c r="J134" s="29" t="s">
        <v>1837</v>
      </c>
      <c r="K134" s="5" t="str">
        <f t="shared" si="5"/>
        <v xml:space="preserve">   </v>
      </c>
      <c r="L134" s="252" t="e">
        <f>VLOOKUP(M134,'ЦСР 2017'!$A$5:$B$485,2,0)</f>
        <v>#N/A</v>
      </c>
      <c r="M134" s="5" t="s">
        <v>1883</v>
      </c>
      <c r="N134" s="252" t="e">
        <f t="shared" si="3"/>
        <v>#N/A</v>
      </c>
      <c r="O134" s="7"/>
    </row>
    <row r="135" spans="1:15" s="32" customFormat="1" ht="36" customHeight="1">
      <c r="A135" s="28" t="s">
        <v>53</v>
      </c>
      <c r="B135" s="28" t="s">
        <v>15</v>
      </c>
      <c r="C135" s="28" t="s">
        <v>7</v>
      </c>
      <c r="D135" s="28" t="s">
        <v>374</v>
      </c>
      <c r="E135" s="233" t="s">
        <v>373</v>
      </c>
      <c r="F135" s="28" t="s">
        <v>53</v>
      </c>
      <c r="G135" s="28" t="s">
        <v>15</v>
      </c>
      <c r="H135" s="28" t="s">
        <v>7</v>
      </c>
      <c r="I135" s="28" t="s">
        <v>374</v>
      </c>
      <c r="J135" s="233" t="s">
        <v>373</v>
      </c>
      <c r="K135" s="5" t="str">
        <f t="shared" si="5"/>
        <v>04 1 01 20190</v>
      </c>
      <c r="L135" s="252" t="str">
        <f>VLOOKUP(M135,'ЦСР 2017'!$A$5:$B$485,2,0)</f>
        <v>Расходы на проведение капитального ремонта муниципального жилищного фонда</v>
      </c>
      <c r="M135" s="5" t="s">
        <v>375</v>
      </c>
      <c r="N135" s="252" t="b">
        <f t="shared" si="3"/>
        <v>1</v>
      </c>
      <c r="O135" s="7"/>
    </row>
    <row r="136" spans="1:15" s="32" customFormat="1">
      <c r="A136" s="28" t="s">
        <v>53</v>
      </c>
      <c r="B136" s="28" t="s">
        <v>15</v>
      </c>
      <c r="C136" s="28" t="s">
        <v>7</v>
      </c>
      <c r="D136" s="28" t="s">
        <v>379</v>
      </c>
      <c r="E136" s="233" t="s">
        <v>378</v>
      </c>
      <c r="F136" s="28" t="s">
        <v>53</v>
      </c>
      <c r="G136" s="28" t="s">
        <v>15</v>
      </c>
      <c r="H136" s="28" t="s">
        <v>7</v>
      </c>
      <c r="I136" s="28" t="s">
        <v>379</v>
      </c>
      <c r="J136" s="233" t="s">
        <v>378</v>
      </c>
      <c r="K136" s="5" t="str">
        <f t="shared" si="5"/>
        <v>04 1 01 20200</v>
      </c>
      <c r="L136" s="252" t="str">
        <f>VLOOKUP(M136,'ЦСР 2017'!$A$5:$B$485,2,0)</f>
        <v>Расходы на мероприятия в области жилищного хозяйства</v>
      </c>
      <c r="M136" s="5" t="s">
        <v>380</v>
      </c>
      <c r="N136" s="252" t="b">
        <f t="shared" ref="N136:N200" si="6">J136=L136</f>
        <v>1</v>
      </c>
      <c r="O136" s="7"/>
    </row>
    <row r="137" spans="1:15" s="32" customFormat="1" ht="72" customHeight="1">
      <c r="A137" s="28" t="s">
        <v>53</v>
      </c>
      <c r="B137" s="28" t="s">
        <v>15</v>
      </c>
      <c r="C137" s="28" t="s">
        <v>7</v>
      </c>
      <c r="D137" s="28" t="s">
        <v>384</v>
      </c>
      <c r="E137" s="233" t="s">
        <v>383</v>
      </c>
      <c r="F137" s="84"/>
      <c r="G137" s="84"/>
      <c r="H137" s="84"/>
      <c r="I137" s="84"/>
      <c r="J137" s="29" t="s">
        <v>1837</v>
      </c>
      <c r="K137" s="5" t="str">
        <f t="shared" si="5"/>
        <v xml:space="preserve">   </v>
      </c>
      <c r="L137" s="252" t="e">
        <f>VLOOKUP(M137,'ЦСР 2017'!$A$5:$B$485,2,0)</f>
        <v>#N/A</v>
      </c>
      <c r="M137" s="5" t="s">
        <v>1883</v>
      </c>
      <c r="N137" s="252" t="e">
        <f t="shared" si="6"/>
        <v>#N/A</v>
      </c>
      <c r="O137" s="7"/>
    </row>
    <row r="138" spans="1:15" s="32" customFormat="1" ht="36" customHeight="1">
      <c r="A138" s="159" t="s">
        <v>53</v>
      </c>
      <c r="B138" s="159" t="s">
        <v>15</v>
      </c>
      <c r="C138" s="159" t="s">
        <v>37</v>
      </c>
      <c r="D138" s="159" t="s">
        <v>13</v>
      </c>
      <c r="E138" s="224" t="s">
        <v>1313</v>
      </c>
      <c r="F138" s="159" t="s">
        <v>53</v>
      </c>
      <c r="G138" s="159" t="s">
        <v>15</v>
      </c>
      <c r="H138" s="159" t="s">
        <v>37</v>
      </c>
      <c r="I138" s="159" t="s">
        <v>13</v>
      </c>
      <c r="J138" s="224" t="s">
        <v>1313</v>
      </c>
      <c r="K138" s="5" t="str">
        <f t="shared" si="5"/>
        <v>04 1 02 00000</v>
      </c>
      <c r="L138" s="252" t="str">
        <f>VLOOKUP(M138,'ЦСР 2017'!$A$5:$B$485,2,0)</f>
        <v>Основное мероприятие «Проектирование, строительство и содержание инженерных сетей, находящихся в муниципальной собственности города Ставрополя»</v>
      </c>
      <c r="M138" s="5" t="s">
        <v>391</v>
      </c>
      <c r="N138" s="252" t="b">
        <f t="shared" si="6"/>
        <v>1</v>
      </c>
      <c r="O138" s="7"/>
    </row>
    <row r="139" spans="1:15" s="32" customFormat="1" ht="18" customHeight="1">
      <c r="A139" s="28" t="s">
        <v>53</v>
      </c>
      <c r="B139" s="28" t="s">
        <v>15</v>
      </c>
      <c r="C139" s="28" t="s">
        <v>37</v>
      </c>
      <c r="D139" s="28" t="s">
        <v>395</v>
      </c>
      <c r="E139" s="233" t="s">
        <v>394</v>
      </c>
      <c r="F139" s="28" t="s">
        <v>53</v>
      </c>
      <c r="G139" s="28" t="s">
        <v>15</v>
      </c>
      <c r="H139" s="28" t="s">
        <v>37</v>
      </c>
      <c r="I139" s="28" t="s">
        <v>395</v>
      </c>
      <c r="J139" s="233" t="s">
        <v>394</v>
      </c>
      <c r="K139" s="5" t="str">
        <f t="shared" si="5"/>
        <v>04 1 02 20220</v>
      </c>
      <c r="L139" s="252" t="str">
        <f>VLOOKUP(M139,'ЦСР 2017'!$A$5:$B$485,2,0)</f>
        <v>Расходы на мероприятия в области коммунального хозяйства</v>
      </c>
      <c r="M139" s="5" t="s">
        <v>396</v>
      </c>
      <c r="N139" s="252" t="b">
        <f t="shared" si="6"/>
        <v>1</v>
      </c>
      <c r="O139" s="7"/>
    </row>
    <row r="140" spans="1:15" s="32" customFormat="1" ht="52.15" customHeight="1">
      <c r="A140" s="25" t="s">
        <v>53</v>
      </c>
      <c r="B140" s="25" t="s">
        <v>94</v>
      </c>
      <c r="C140" s="25" t="s">
        <v>12</v>
      </c>
      <c r="D140" s="25" t="s">
        <v>13</v>
      </c>
      <c r="E140" s="223" t="s">
        <v>398</v>
      </c>
      <c r="F140" s="25" t="s">
        <v>53</v>
      </c>
      <c r="G140" s="25" t="s">
        <v>94</v>
      </c>
      <c r="H140" s="25" t="s">
        <v>12</v>
      </c>
      <c r="I140" s="25" t="s">
        <v>13</v>
      </c>
      <c r="J140" s="223" t="s">
        <v>398</v>
      </c>
      <c r="K140" s="5" t="str">
        <f t="shared" si="5"/>
        <v>04 2 00 00000</v>
      </c>
      <c r="L140" s="252" t="str">
        <f>VLOOKUP(M140,'ЦСР 2017'!$A$5:$B$485,2,0)</f>
        <v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</v>
      </c>
      <c r="M140" s="5" t="s">
        <v>399</v>
      </c>
      <c r="N140" s="252" t="b">
        <f t="shared" si="6"/>
        <v>1</v>
      </c>
      <c r="O140" s="7"/>
    </row>
    <row r="141" spans="1:15" s="32" customFormat="1" ht="58.5">
      <c r="A141" s="159" t="s">
        <v>53</v>
      </c>
      <c r="B141" s="159" t="s">
        <v>94</v>
      </c>
      <c r="C141" s="159" t="s">
        <v>7</v>
      </c>
      <c r="D141" s="159" t="s">
        <v>13</v>
      </c>
      <c r="E141" s="224" t="s">
        <v>1314</v>
      </c>
      <c r="F141" s="159" t="s">
        <v>53</v>
      </c>
      <c r="G141" s="159" t="s">
        <v>94</v>
      </c>
      <c r="H141" s="159" t="s">
        <v>7</v>
      </c>
      <c r="I141" s="159" t="s">
        <v>13</v>
      </c>
      <c r="J141" s="224" t="s">
        <v>1314</v>
      </c>
      <c r="K141" s="5" t="str">
        <f t="shared" si="5"/>
        <v>04 2 01 00000</v>
      </c>
      <c r="L141" s="252" t="str">
        <f>VLOOKUP(M141,'ЦСР 2017'!$A$5:$B$485,2,0)</f>
        <v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v>
      </c>
      <c r="M141" s="5" t="s">
        <v>400</v>
      </c>
      <c r="N141" s="252" t="b">
        <f t="shared" si="6"/>
        <v>1</v>
      </c>
      <c r="O141" s="7"/>
    </row>
    <row r="142" spans="1:15" s="43" customFormat="1" ht="36" customHeight="1">
      <c r="A142" s="28" t="s">
        <v>53</v>
      </c>
      <c r="B142" s="28" t="s">
        <v>94</v>
      </c>
      <c r="C142" s="28" t="s">
        <v>7</v>
      </c>
      <c r="D142" s="28" t="s">
        <v>22</v>
      </c>
      <c r="E142" s="190" t="s">
        <v>34</v>
      </c>
      <c r="F142" s="28" t="s">
        <v>53</v>
      </c>
      <c r="G142" s="28" t="s">
        <v>94</v>
      </c>
      <c r="H142" s="28" t="s">
        <v>7</v>
      </c>
      <c r="I142" s="28" t="s">
        <v>22</v>
      </c>
      <c r="J142" s="190" t="s">
        <v>34</v>
      </c>
      <c r="K142" s="5" t="str">
        <f t="shared" si="5"/>
        <v>04 2 01 11010</v>
      </c>
      <c r="L142" s="252" t="str">
        <f>VLOOKUP(M142,'ЦСР 2017'!$A$5:$B$485,2,0)</f>
        <v>Расходы на обеспечение деятельности (оказание услуг) муниципальных учреждений</v>
      </c>
      <c r="M142" s="5" t="s">
        <v>404</v>
      </c>
      <c r="N142" s="252" t="b">
        <f t="shared" si="6"/>
        <v>1</v>
      </c>
      <c r="O142" s="7"/>
    </row>
    <row r="143" spans="1:15" s="43" customFormat="1" ht="18" customHeight="1">
      <c r="A143" s="28" t="s">
        <v>53</v>
      </c>
      <c r="B143" s="28" t="s">
        <v>94</v>
      </c>
      <c r="C143" s="28" t="s">
        <v>7</v>
      </c>
      <c r="D143" s="28" t="s">
        <v>1558</v>
      </c>
      <c r="E143" s="318" t="s">
        <v>1315</v>
      </c>
      <c r="F143" s="84"/>
      <c r="G143" s="84"/>
      <c r="H143" s="84"/>
      <c r="I143" s="84"/>
      <c r="J143" s="29" t="s">
        <v>1837</v>
      </c>
      <c r="K143" s="5" t="str">
        <f t="shared" si="5"/>
        <v xml:space="preserve">   </v>
      </c>
      <c r="L143" s="252" t="e">
        <f>VLOOKUP(M143,'ЦСР 2017'!$A$5:$B$485,2,0)</f>
        <v>#N/A</v>
      </c>
      <c r="M143" s="5" t="s">
        <v>1883</v>
      </c>
      <c r="N143" s="252" t="e">
        <f t="shared" si="6"/>
        <v>#N/A</v>
      </c>
      <c r="O143" s="7"/>
    </row>
    <row r="144" spans="1:15" s="32" customFormat="1" ht="18" customHeight="1">
      <c r="A144" s="28" t="s">
        <v>53</v>
      </c>
      <c r="B144" s="28" t="s">
        <v>94</v>
      </c>
      <c r="C144" s="28" t="s">
        <v>7</v>
      </c>
      <c r="D144" s="28" t="s">
        <v>408</v>
      </c>
      <c r="E144" s="190" t="s">
        <v>407</v>
      </c>
      <c r="F144" s="28" t="s">
        <v>53</v>
      </c>
      <c r="G144" s="28" t="s">
        <v>94</v>
      </c>
      <c r="H144" s="28" t="s">
        <v>7</v>
      </c>
      <c r="I144" s="28" t="s">
        <v>408</v>
      </c>
      <c r="J144" s="190" t="s">
        <v>407</v>
      </c>
      <c r="K144" s="5" t="str">
        <f t="shared" si="5"/>
        <v>04 2 01 60020</v>
      </c>
      <c r="L144" s="252" t="str">
        <f>VLOOKUP(M144,'ЦСР 2017'!$A$5:$B$485,2,0)</f>
        <v>Расходы на проведение  отдельных мероприятий по электрическому транспорту</v>
      </c>
      <c r="M144" s="5" t="s">
        <v>409</v>
      </c>
      <c r="N144" s="252" t="b">
        <f t="shared" si="6"/>
        <v>1</v>
      </c>
      <c r="O144" s="7"/>
    </row>
    <row r="145" spans="1:15" s="32" customFormat="1" ht="72" customHeight="1">
      <c r="A145" s="28"/>
      <c r="B145" s="28"/>
      <c r="C145" s="28"/>
      <c r="D145" s="28"/>
      <c r="E145" s="263" t="s">
        <v>1554</v>
      </c>
      <c r="F145" s="28" t="s">
        <v>53</v>
      </c>
      <c r="G145" s="28" t="s">
        <v>94</v>
      </c>
      <c r="H145" s="28" t="s">
        <v>7</v>
      </c>
      <c r="I145" s="28" t="s">
        <v>1857</v>
      </c>
      <c r="J145" s="263" t="s">
        <v>1653</v>
      </c>
      <c r="K145" s="5" t="str">
        <f t="shared" si="5"/>
        <v>04 2 01 60070</v>
      </c>
      <c r="L145" s="252" t="str">
        <f>VLOOKUP(M145,'ЦСР 2017'!$A$5:$B$485,2,0)</f>
        <v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v>
      </c>
      <c r="M145" s="5" t="s">
        <v>1654</v>
      </c>
      <c r="N145" s="252" t="b">
        <f t="shared" si="6"/>
        <v>1</v>
      </c>
      <c r="O145" s="7"/>
    </row>
    <row r="146" spans="1:15" s="32" customFormat="1" ht="58.5">
      <c r="A146" s="159" t="s">
        <v>53</v>
      </c>
      <c r="B146" s="159" t="s">
        <v>94</v>
      </c>
      <c r="C146" s="159" t="s">
        <v>37</v>
      </c>
      <c r="D146" s="159" t="s">
        <v>13</v>
      </c>
      <c r="E146" s="224" t="s">
        <v>1317</v>
      </c>
      <c r="F146" s="159" t="s">
        <v>53</v>
      </c>
      <c r="G146" s="159" t="s">
        <v>94</v>
      </c>
      <c r="H146" s="159" t="s">
        <v>37</v>
      </c>
      <c r="I146" s="159" t="s">
        <v>13</v>
      </c>
      <c r="J146" s="224" t="s">
        <v>1317</v>
      </c>
      <c r="K146" s="5" t="str">
        <f t="shared" si="5"/>
        <v>04 2 02 00000</v>
      </c>
      <c r="L146" s="252" t="str">
        <f>VLOOKUP(M146,'ЦСР 2017'!$A$5:$B$485,2,0)</f>
        <v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v>
      </c>
      <c r="M146" s="5" t="s">
        <v>410</v>
      </c>
      <c r="N146" s="252" t="b">
        <f t="shared" si="6"/>
        <v>1</v>
      </c>
      <c r="O146" s="7"/>
    </row>
    <row r="147" spans="1:15" s="32" customFormat="1" ht="36" customHeight="1">
      <c r="A147" s="30" t="s">
        <v>53</v>
      </c>
      <c r="B147" s="30" t="s">
        <v>94</v>
      </c>
      <c r="C147" s="30" t="s">
        <v>37</v>
      </c>
      <c r="D147" s="30" t="s">
        <v>414</v>
      </c>
      <c r="E147" s="190" t="s">
        <v>1318</v>
      </c>
      <c r="F147" s="30" t="s">
        <v>53</v>
      </c>
      <c r="G147" s="30" t="s">
        <v>94</v>
      </c>
      <c r="H147" s="30" t="s">
        <v>37</v>
      </c>
      <c r="I147" s="30" t="s">
        <v>414</v>
      </c>
      <c r="J147" s="190" t="s">
        <v>1656</v>
      </c>
      <c r="K147" s="5" t="str">
        <f t="shared" si="5"/>
        <v>04 2 02 20130</v>
      </c>
      <c r="L147" s="252" t="str">
        <f>VLOOKUP(M147,'ЦСР 2017'!$A$5:$B$485,2,0)</f>
        <v>Расходы на ремонт автомобильных дорог общего пользования местного значения</v>
      </c>
      <c r="M147" s="5" t="s">
        <v>415</v>
      </c>
      <c r="N147" s="252" t="b">
        <f t="shared" si="6"/>
        <v>1</v>
      </c>
      <c r="O147" s="7"/>
    </row>
    <row r="148" spans="1:15" s="32" customFormat="1" ht="112.5">
      <c r="A148" s="30" t="s">
        <v>53</v>
      </c>
      <c r="B148" s="30" t="s">
        <v>94</v>
      </c>
      <c r="C148" s="30" t="s">
        <v>37</v>
      </c>
      <c r="D148" s="30" t="s">
        <v>419</v>
      </c>
      <c r="E148" s="190" t="s">
        <v>1319</v>
      </c>
      <c r="F148" s="30" t="s">
        <v>53</v>
      </c>
      <c r="G148" s="30" t="s">
        <v>94</v>
      </c>
      <c r="H148" s="30" t="s">
        <v>37</v>
      </c>
      <c r="I148" s="30" t="s">
        <v>419</v>
      </c>
      <c r="J148" s="190" t="s">
        <v>1657</v>
      </c>
      <c r="K148" s="5" t="str">
        <f t="shared" si="5"/>
        <v>04 2 02 20810</v>
      </c>
      <c r="L148" s="252" t="str">
        <f>VLOOKUP(M148,'ЦСР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M148" s="5" t="s">
        <v>420</v>
      </c>
      <c r="N148" s="252" t="b">
        <f t="shared" si="6"/>
        <v>1</v>
      </c>
      <c r="O148" s="7"/>
    </row>
    <row r="149" spans="1:15" s="32" customFormat="1" ht="36" customHeight="1">
      <c r="A149" s="30" t="s">
        <v>53</v>
      </c>
      <c r="B149" s="30" t="s">
        <v>94</v>
      </c>
      <c r="C149" s="30" t="s">
        <v>37</v>
      </c>
      <c r="D149" s="30" t="s">
        <v>424</v>
      </c>
      <c r="E149" s="190" t="s">
        <v>423</v>
      </c>
      <c r="F149" s="30" t="s">
        <v>53</v>
      </c>
      <c r="G149" s="30" t="s">
        <v>94</v>
      </c>
      <c r="H149" s="30" t="s">
        <v>37</v>
      </c>
      <c r="I149" s="30" t="s">
        <v>424</v>
      </c>
      <c r="J149" s="190" t="s">
        <v>423</v>
      </c>
      <c r="K149" s="5" t="str">
        <f t="shared" si="5"/>
        <v>04 2 02 20820</v>
      </c>
      <c r="L149" s="252" t="str">
        <f>VLOOKUP(M149,'ЦСР 2017'!$A$5:$B$485,2,0)</f>
        <v>Расходы на ремонт и содержание внутриквартальных автомобильных дорог общего пользования местного значения</v>
      </c>
      <c r="M149" s="5" t="s">
        <v>425</v>
      </c>
      <c r="N149" s="252" t="b">
        <f t="shared" si="6"/>
        <v>1</v>
      </c>
      <c r="O149" s="7"/>
    </row>
    <row r="150" spans="1:15" s="32" customFormat="1" ht="18" customHeight="1">
      <c r="A150" s="30" t="s">
        <v>53</v>
      </c>
      <c r="B150" s="30" t="s">
        <v>94</v>
      </c>
      <c r="C150" s="30" t="s">
        <v>37</v>
      </c>
      <c r="D150" s="30" t="s">
        <v>429</v>
      </c>
      <c r="E150" s="190" t="s">
        <v>428</v>
      </c>
      <c r="F150" s="301"/>
      <c r="G150" s="301"/>
      <c r="H150" s="301"/>
      <c r="I150" s="301"/>
      <c r="J150" s="29" t="s">
        <v>1837</v>
      </c>
      <c r="K150" s="5" t="str">
        <f t="shared" si="5"/>
        <v xml:space="preserve">   </v>
      </c>
      <c r="L150" s="252" t="e">
        <f>VLOOKUP(M150,'ЦСР 2017'!$A$5:$B$485,2,0)</f>
        <v>#N/A</v>
      </c>
      <c r="M150" s="5" t="s">
        <v>1883</v>
      </c>
      <c r="N150" s="252" t="e">
        <f t="shared" si="6"/>
        <v>#N/A</v>
      </c>
      <c r="O150" s="7"/>
    </row>
    <row r="151" spans="1:15" s="32" customFormat="1" ht="36" customHeight="1">
      <c r="A151" s="30" t="s">
        <v>53</v>
      </c>
      <c r="B151" s="30" t="s">
        <v>94</v>
      </c>
      <c r="C151" s="30" t="s">
        <v>37</v>
      </c>
      <c r="D151" s="30" t="s">
        <v>434</v>
      </c>
      <c r="E151" s="190" t="s">
        <v>1320</v>
      </c>
      <c r="F151" s="30" t="s">
        <v>53</v>
      </c>
      <c r="G151" s="30" t="s">
        <v>94</v>
      </c>
      <c r="H151" s="30" t="s">
        <v>37</v>
      </c>
      <c r="I151" s="30" t="s">
        <v>434</v>
      </c>
      <c r="J151" s="190" t="s">
        <v>1320</v>
      </c>
      <c r="K151" s="5" t="str">
        <f t="shared" si="5"/>
        <v>04 2 02 21010</v>
      </c>
      <c r="L151" s="252" t="str">
        <f>VLOOKUP(M151,'ЦСР 2017'!$A$5:$B$485,2,0)</f>
        <v>Расходы на приобретение техники для уборки дорог и тротуаров (на условиях финансовой аренды (лизинга)</v>
      </c>
      <c r="M151" s="5" t="s">
        <v>435</v>
      </c>
      <c r="N151" s="252" t="b">
        <f t="shared" si="6"/>
        <v>1</v>
      </c>
      <c r="O151" s="7"/>
    </row>
    <row r="152" spans="1:15" s="32" customFormat="1" ht="112.5">
      <c r="A152" s="30" t="s">
        <v>53</v>
      </c>
      <c r="B152" s="30" t="s">
        <v>94</v>
      </c>
      <c r="C152" s="30" t="s">
        <v>37</v>
      </c>
      <c r="D152" s="30" t="s">
        <v>1559</v>
      </c>
      <c r="E152" s="190" t="s">
        <v>1321</v>
      </c>
      <c r="F152" s="30" t="s">
        <v>53</v>
      </c>
      <c r="G152" s="30" t="s">
        <v>94</v>
      </c>
      <c r="H152" s="30" t="s">
        <v>37</v>
      </c>
      <c r="I152" s="30" t="s">
        <v>1559</v>
      </c>
      <c r="J152" s="190" t="s">
        <v>1658</v>
      </c>
      <c r="K152" s="5" t="str">
        <f t="shared" si="5"/>
        <v>04 2 02 21030</v>
      </c>
      <c r="L152" s="252" t="str">
        <f>VLOOKUP(M152,'ЦСР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v>
      </c>
      <c r="M152" s="5" t="s">
        <v>1322</v>
      </c>
      <c r="N152" s="252" t="b">
        <f t="shared" si="6"/>
        <v>1</v>
      </c>
      <c r="O152" s="7"/>
    </row>
    <row r="153" spans="1:15" s="32" customFormat="1" ht="37.5">
      <c r="A153" s="30" t="s">
        <v>53</v>
      </c>
      <c r="B153" s="30" t="s">
        <v>94</v>
      </c>
      <c r="C153" s="30" t="s">
        <v>37</v>
      </c>
      <c r="D153" s="30" t="s">
        <v>414</v>
      </c>
      <c r="E153" s="190" t="s">
        <v>1318</v>
      </c>
      <c r="F153" s="30" t="s">
        <v>53</v>
      </c>
      <c r="G153" s="30" t="s">
        <v>94</v>
      </c>
      <c r="H153" s="30" t="s">
        <v>37</v>
      </c>
      <c r="I153" s="30" t="s">
        <v>1858</v>
      </c>
      <c r="J153" s="190" t="s">
        <v>1659</v>
      </c>
      <c r="K153" s="5" t="str">
        <f t="shared" si="5"/>
        <v>04 2 02 21090</v>
      </c>
      <c r="L153" s="252" t="str">
        <f>VLOOKUP(M153,'ЦСР 2017'!$A$5:$B$485,2,0)</f>
        <v>Расходы на содержание автомобильных дорог общего пользования местного значения</v>
      </c>
      <c r="M153" s="5" t="s">
        <v>1660</v>
      </c>
      <c r="N153" s="252" t="b">
        <f t="shared" si="6"/>
        <v>1</v>
      </c>
      <c r="O153" s="7"/>
    </row>
    <row r="154" spans="1:15" s="32" customFormat="1" ht="72" customHeight="1">
      <c r="A154" s="30" t="s">
        <v>53</v>
      </c>
      <c r="B154" s="30" t="s">
        <v>94</v>
      </c>
      <c r="C154" s="30" t="s">
        <v>37</v>
      </c>
      <c r="D154" s="30" t="s">
        <v>439</v>
      </c>
      <c r="E154" s="190" t="s">
        <v>1323</v>
      </c>
      <c r="F154" s="30" t="s">
        <v>53</v>
      </c>
      <c r="G154" s="30" t="s">
        <v>94</v>
      </c>
      <c r="H154" s="30" t="s">
        <v>37</v>
      </c>
      <c r="I154" s="30" t="s">
        <v>439</v>
      </c>
      <c r="J154" s="190" t="s">
        <v>1663</v>
      </c>
      <c r="K154" s="5" t="str">
        <f t="shared" si="5"/>
        <v>04 2 02 60090</v>
      </c>
      <c r="L154" s="252" t="str">
        <f>VLOOKUP(M154,'ЦСР 2017'!$A$5:$B$485,2,0)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M154" s="5" t="s">
        <v>440</v>
      </c>
      <c r="N154" s="252" t="b">
        <f t="shared" si="6"/>
        <v>1</v>
      </c>
      <c r="O154" s="7"/>
    </row>
    <row r="155" spans="1:15" s="32" customFormat="1" ht="36" customHeight="1">
      <c r="A155" s="30" t="s">
        <v>53</v>
      </c>
      <c r="B155" s="30" t="s">
        <v>94</v>
      </c>
      <c r="C155" s="30" t="s">
        <v>37</v>
      </c>
      <c r="D155" s="30" t="s">
        <v>1560</v>
      </c>
      <c r="E155" s="190" t="s">
        <v>1324</v>
      </c>
      <c r="F155" s="30" t="s">
        <v>53</v>
      </c>
      <c r="G155" s="30" t="s">
        <v>94</v>
      </c>
      <c r="H155" s="30" t="s">
        <v>37</v>
      </c>
      <c r="I155" s="30" t="s">
        <v>1560</v>
      </c>
      <c r="J155" s="190" t="s">
        <v>1324</v>
      </c>
      <c r="K155" s="5" t="str">
        <f t="shared" si="5"/>
        <v>04 2 02 76460</v>
      </c>
      <c r="L155" s="252" t="str">
        <f>VLOOKUP(M155,'ЦСР 2017'!$A$5:$B$485,2,0)</f>
        <v>Капитальный ремонт и ремонт автомобильных дорог общего пользования населенных пунктов за счет средств краевого бюджета</v>
      </c>
      <c r="M155" s="5" t="s">
        <v>1325</v>
      </c>
      <c r="N155" s="252" t="b">
        <f t="shared" si="6"/>
        <v>1</v>
      </c>
      <c r="O155" s="7"/>
    </row>
    <row r="156" spans="1:15" s="32" customFormat="1" ht="56.25">
      <c r="A156" s="30" t="s">
        <v>53</v>
      </c>
      <c r="B156" s="30" t="s">
        <v>94</v>
      </c>
      <c r="C156" s="30" t="s">
        <v>37</v>
      </c>
      <c r="D156" s="30" t="s">
        <v>1561</v>
      </c>
      <c r="E156" s="190" t="s">
        <v>1326</v>
      </c>
      <c r="F156" s="301"/>
      <c r="G156" s="301"/>
      <c r="H156" s="301"/>
      <c r="I156" s="301"/>
      <c r="J156" s="29" t="s">
        <v>1837</v>
      </c>
      <c r="K156" s="5" t="str">
        <f t="shared" si="5"/>
        <v xml:space="preserve">   </v>
      </c>
      <c r="L156" s="252" t="e">
        <f>VLOOKUP(M156,'ЦСР 2017'!$A$5:$B$485,2,0)</f>
        <v>#N/A</v>
      </c>
      <c r="M156" s="5" t="s">
        <v>1883</v>
      </c>
      <c r="N156" s="252" t="e">
        <f t="shared" si="6"/>
        <v>#N/A</v>
      </c>
      <c r="O156" s="7"/>
    </row>
    <row r="157" spans="1:15" s="32" customFormat="1" ht="36" customHeight="1">
      <c r="A157" s="30" t="s">
        <v>53</v>
      </c>
      <c r="B157" s="30" t="s">
        <v>94</v>
      </c>
      <c r="C157" s="30" t="s">
        <v>37</v>
      </c>
      <c r="D157" s="30" t="s">
        <v>1562</v>
      </c>
      <c r="E157" s="190" t="s">
        <v>1328</v>
      </c>
      <c r="F157" s="30" t="s">
        <v>53</v>
      </c>
      <c r="G157" s="30" t="s">
        <v>94</v>
      </c>
      <c r="H157" s="30" t="s">
        <v>37</v>
      </c>
      <c r="I157" s="30" t="s">
        <v>1562</v>
      </c>
      <c r="J157" s="190" t="s">
        <v>1664</v>
      </c>
      <c r="K157" s="5" t="str">
        <f t="shared" si="5"/>
        <v>04 2 02 S6460</v>
      </c>
      <c r="L157" s="252" t="str">
        <f>VLOOKUP(M157,'ЦСР 2017'!$A$5:$B$485,2,0)</f>
        <v>Капитальный ремонт и ремонт автомобильных дорог общего пользования местного значения в границах города Ставрополя за счет средств местного бюджета</v>
      </c>
      <c r="M157" s="5" t="s">
        <v>1329</v>
      </c>
      <c r="N157" s="252" t="b">
        <f t="shared" si="6"/>
        <v>1</v>
      </c>
      <c r="O157" s="7"/>
    </row>
    <row r="158" spans="1:15" s="32" customFormat="1" ht="54" customHeight="1">
      <c r="A158" s="30" t="s">
        <v>53</v>
      </c>
      <c r="B158" s="30" t="s">
        <v>94</v>
      </c>
      <c r="C158" s="30" t="s">
        <v>37</v>
      </c>
      <c r="D158" s="30" t="s">
        <v>1563</v>
      </c>
      <c r="E158" s="264" t="s">
        <v>1330</v>
      </c>
      <c r="F158" s="30" t="s">
        <v>53</v>
      </c>
      <c r="G158" s="30" t="s">
        <v>94</v>
      </c>
      <c r="H158" s="30" t="s">
        <v>37</v>
      </c>
      <c r="I158" s="30" t="s">
        <v>1563</v>
      </c>
      <c r="J158" s="264" t="s">
        <v>1665</v>
      </c>
      <c r="K158" s="5" t="str">
        <f t="shared" si="5"/>
        <v>04 2 02 S6470</v>
      </c>
      <c r="L158" s="252" t="str">
        <f>VLOOKUP(M158,'ЦСР 2017'!$A$5:$B$485,2,0)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M158" s="5" t="s">
        <v>1331</v>
      </c>
      <c r="N158" s="252" t="b">
        <f t="shared" si="6"/>
        <v>1</v>
      </c>
      <c r="O158" s="7"/>
    </row>
    <row r="159" spans="1:15" s="32" customFormat="1" ht="39">
      <c r="A159" s="159" t="s">
        <v>53</v>
      </c>
      <c r="B159" s="159" t="s">
        <v>94</v>
      </c>
      <c r="C159" s="159" t="s">
        <v>48</v>
      </c>
      <c r="D159" s="159" t="s">
        <v>13</v>
      </c>
      <c r="E159" s="224" t="s">
        <v>1332</v>
      </c>
      <c r="F159" s="159" t="s">
        <v>53</v>
      </c>
      <c r="G159" s="159" t="s">
        <v>94</v>
      </c>
      <c r="H159" s="159" t="s">
        <v>48</v>
      </c>
      <c r="I159" s="159" t="s">
        <v>13</v>
      </c>
      <c r="J159" s="224" t="s">
        <v>1332</v>
      </c>
      <c r="K159" s="5" t="str">
        <f t="shared" si="5"/>
        <v>04 2 03 00000</v>
      </c>
      <c r="L159" s="252" t="str">
        <f>VLOOKUP(M159,'ЦСР 2017'!$A$5:$B$485,2,0)</f>
        <v>Основное мероприятие «Повышение безопасности дорожного движения на территории города Ставрополя»</v>
      </c>
      <c r="M159" s="5" t="s">
        <v>441</v>
      </c>
      <c r="N159" s="252" t="b">
        <f t="shared" si="6"/>
        <v>1</v>
      </c>
      <c r="O159" s="7"/>
    </row>
    <row r="160" spans="1:15" s="32" customFormat="1" ht="56.25">
      <c r="A160" s="30" t="s">
        <v>53</v>
      </c>
      <c r="B160" s="30" t="s">
        <v>94</v>
      </c>
      <c r="C160" s="30" t="s">
        <v>48</v>
      </c>
      <c r="D160" s="30" t="s">
        <v>445</v>
      </c>
      <c r="E160" s="190" t="s">
        <v>1333</v>
      </c>
      <c r="F160" s="30" t="s">
        <v>53</v>
      </c>
      <c r="G160" s="30" t="s">
        <v>94</v>
      </c>
      <c r="H160" s="30" t="s">
        <v>48</v>
      </c>
      <c r="I160" s="30" t="s">
        <v>445</v>
      </c>
      <c r="J160" s="190" t="s">
        <v>1333</v>
      </c>
      <c r="K160" s="5" t="str">
        <f t="shared" si="5"/>
        <v>04 2 03 20570</v>
      </c>
      <c r="L160" s="252" t="str">
        <f>VLOOKUP(M160,'ЦСР 2017'!$A$5:$B$485,2,0)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160" s="5" t="s">
        <v>446</v>
      </c>
      <c r="N160" s="252" t="b">
        <f t="shared" si="6"/>
        <v>1</v>
      </c>
      <c r="O160" s="7"/>
    </row>
    <row r="161" spans="1:15" s="32" customFormat="1" ht="93" customHeight="1">
      <c r="A161" s="30" t="s">
        <v>53</v>
      </c>
      <c r="B161" s="30" t="s">
        <v>94</v>
      </c>
      <c r="C161" s="30" t="s">
        <v>48</v>
      </c>
      <c r="D161" s="30" t="s">
        <v>450</v>
      </c>
      <c r="E161" s="190" t="s">
        <v>1334</v>
      </c>
      <c r="F161" s="30" t="s">
        <v>53</v>
      </c>
      <c r="G161" s="30" t="s">
        <v>94</v>
      </c>
      <c r="H161" s="30" t="s">
        <v>48</v>
      </c>
      <c r="I161" s="30" t="s">
        <v>450</v>
      </c>
      <c r="J161" s="190" t="s">
        <v>1334</v>
      </c>
      <c r="K161" s="5" t="str">
        <f t="shared" si="5"/>
        <v>04 2 03 20920</v>
      </c>
      <c r="L161" s="252" t="str">
        <f>VLOOKUP(M161,'ЦСР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161" s="5" t="s">
        <v>451</v>
      </c>
      <c r="N161" s="252" t="b">
        <f t="shared" si="6"/>
        <v>1</v>
      </c>
      <c r="O161" s="7"/>
    </row>
    <row r="162" spans="1:15" s="32" customFormat="1">
      <c r="A162" s="25" t="s">
        <v>53</v>
      </c>
      <c r="B162" s="25" t="s">
        <v>316</v>
      </c>
      <c r="C162" s="25" t="s">
        <v>12</v>
      </c>
      <c r="D162" s="25" t="s">
        <v>13</v>
      </c>
      <c r="E162" s="223" t="s">
        <v>453</v>
      </c>
      <c r="F162" s="25" t="s">
        <v>53</v>
      </c>
      <c r="G162" s="25" t="s">
        <v>316</v>
      </c>
      <c r="H162" s="25" t="s">
        <v>12</v>
      </c>
      <c r="I162" s="25" t="s">
        <v>13</v>
      </c>
      <c r="J162" s="223" t="s">
        <v>453</v>
      </c>
      <c r="K162" s="5" t="str">
        <f t="shared" si="5"/>
        <v>04 3 00 00000</v>
      </c>
      <c r="L162" s="252" t="str">
        <f>VLOOKUP(M162,'ЦСР 2017'!$A$5:$B$485,2,0)</f>
        <v>Подпрограмма «Благоустройство территории города Ставрополя»</v>
      </c>
      <c r="M162" s="5" t="s">
        <v>454</v>
      </c>
      <c r="N162" s="252" t="b">
        <f t="shared" si="6"/>
        <v>1</v>
      </c>
      <c r="O162" s="7"/>
    </row>
    <row r="163" spans="1:15" s="43" customFormat="1" ht="39">
      <c r="A163" s="159" t="s">
        <v>53</v>
      </c>
      <c r="B163" s="159" t="s">
        <v>316</v>
      </c>
      <c r="C163" s="159" t="s">
        <v>7</v>
      </c>
      <c r="D163" s="159" t="s">
        <v>13</v>
      </c>
      <c r="E163" s="224" t="s">
        <v>1335</v>
      </c>
      <c r="F163" s="159" t="s">
        <v>53</v>
      </c>
      <c r="G163" s="159" t="s">
        <v>316</v>
      </c>
      <c r="H163" s="159" t="s">
        <v>7</v>
      </c>
      <c r="I163" s="159" t="s">
        <v>13</v>
      </c>
      <c r="J163" s="224" t="s">
        <v>1335</v>
      </c>
      <c r="K163" s="5" t="str">
        <f t="shared" si="5"/>
        <v>04 3 01 00000</v>
      </c>
      <c r="L163" s="252" t="str">
        <f>VLOOKUP(M163,'ЦСР 2017'!$A$5:$B$485,2,0)</f>
        <v>Основное мероприятие «Осуществление деятельности по использованию, охране, защите и воспроизводству городских лесов»</v>
      </c>
      <c r="M163" s="5" t="s">
        <v>455</v>
      </c>
      <c r="N163" s="252" t="b">
        <f t="shared" si="6"/>
        <v>1</v>
      </c>
      <c r="O163" s="7"/>
    </row>
    <row r="164" spans="1:15" s="32" customFormat="1" ht="18" customHeight="1">
      <c r="A164" s="30" t="s">
        <v>53</v>
      </c>
      <c r="B164" s="30" t="s">
        <v>316</v>
      </c>
      <c r="C164" s="30" t="s">
        <v>7</v>
      </c>
      <c r="D164" s="30" t="s">
        <v>22</v>
      </c>
      <c r="E164" s="140" t="s">
        <v>34</v>
      </c>
      <c r="F164" s="30" t="s">
        <v>53</v>
      </c>
      <c r="G164" s="30" t="s">
        <v>316</v>
      </c>
      <c r="H164" s="30" t="s">
        <v>7</v>
      </c>
      <c r="I164" s="30" t="s">
        <v>22</v>
      </c>
      <c r="J164" s="140" t="s">
        <v>34</v>
      </c>
      <c r="K164" s="5" t="str">
        <f t="shared" si="5"/>
        <v>04 3 01 11010</v>
      </c>
      <c r="L164" s="252" t="str">
        <f>VLOOKUP(M164,'ЦСР 2017'!$A$5:$B$485,2,0)</f>
        <v>Расходы на обеспечение деятельности (оказание услуг) муниципальных учреждений</v>
      </c>
      <c r="M164" s="5" t="s">
        <v>458</v>
      </c>
      <c r="N164" s="252" t="b">
        <f t="shared" si="6"/>
        <v>1</v>
      </c>
      <c r="O164" s="7"/>
    </row>
    <row r="165" spans="1:15" s="32" customFormat="1" ht="37.5">
      <c r="A165" s="30" t="s">
        <v>53</v>
      </c>
      <c r="B165" s="30" t="s">
        <v>316</v>
      </c>
      <c r="C165" s="30" t="s">
        <v>7</v>
      </c>
      <c r="D165" s="30" t="s">
        <v>1536</v>
      </c>
      <c r="E165" s="190" t="s">
        <v>1232</v>
      </c>
      <c r="F165" s="30"/>
      <c r="G165" s="30"/>
      <c r="H165" s="30"/>
      <c r="I165" s="30"/>
      <c r="J165" s="29" t="s">
        <v>1837</v>
      </c>
      <c r="K165" s="5" t="str">
        <f t="shared" si="5"/>
        <v xml:space="preserve">   </v>
      </c>
      <c r="L165" s="252" t="e">
        <f>VLOOKUP(M165,'ЦСР 2017'!$A$5:$B$485,2,0)</f>
        <v>#N/A</v>
      </c>
      <c r="M165" s="5" t="s">
        <v>1883</v>
      </c>
      <c r="N165" s="252" t="e">
        <f t="shared" si="6"/>
        <v>#N/A</v>
      </c>
      <c r="O165" s="7"/>
    </row>
    <row r="166" spans="1:15" s="32" customFormat="1" ht="39">
      <c r="A166" s="159" t="s">
        <v>53</v>
      </c>
      <c r="B166" s="159" t="s">
        <v>316</v>
      </c>
      <c r="C166" s="159" t="s">
        <v>37</v>
      </c>
      <c r="D166" s="159" t="s">
        <v>13</v>
      </c>
      <c r="E166" s="224" t="s">
        <v>1337</v>
      </c>
      <c r="F166" s="159" t="s">
        <v>53</v>
      </c>
      <c r="G166" s="159" t="s">
        <v>316</v>
      </c>
      <c r="H166" s="159" t="s">
        <v>37</v>
      </c>
      <c r="I166" s="159" t="s">
        <v>13</v>
      </c>
      <c r="J166" s="224" t="s">
        <v>1337</v>
      </c>
      <c r="K166" s="5" t="str">
        <f t="shared" si="5"/>
        <v>04 3 02 00000</v>
      </c>
      <c r="L166" s="252" t="str">
        <f>VLOOKUP(M166,'ЦСР 2017'!$A$5:$B$485,2,0)</f>
        <v>Основное мероприятие «Создание и обеспечение надлежащего состояния мест захоронения на территории города Ставрополя»</v>
      </c>
      <c r="M166" s="5" t="s">
        <v>459</v>
      </c>
      <c r="N166" s="252" t="b">
        <f t="shared" si="6"/>
        <v>1</v>
      </c>
      <c r="O166" s="7"/>
    </row>
    <row r="167" spans="1:15" s="32" customFormat="1" ht="36" customHeight="1">
      <c r="A167" s="30" t="s">
        <v>53</v>
      </c>
      <c r="B167" s="30" t="s">
        <v>316</v>
      </c>
      <c r="C167" s="30" t="s">
        <v>37</v>
      </c>
      <c r="D167" s="30" t="s">
        <v>463</v>
      </c>
      <c r="E167" s="190" t="s">
        <v>462</v>
      </c>
      <c r="F167" s="30" t="s">
        <v>53</v>
      </c>
      <c r="G167" s="30" t="s">
        <v>316</v>
      </c>
      <c r="H167" s="30" t="s">
        <v>37</v>
      </c>
      <c r="I167" s="30" t="s">
        <v>463</v>
      </c>
      <c r="J167" s="190" t="s">
        <v>1667</v>
      </c>
      <c r="K167" s="5" t="str">
        <f t="shared" si="5"/>
        <v>04 3 02 20290</v>
      </c>
      <c r="L167" s="252" t="str">
        <f>VLOOKUP(M167,'ЦСР 2017'!$A$5:$B$485,2,0)</f>
        <v>Расходы на проектирование, строительство и содержание муниципальных общественных кладбищ на территории города Ставрополя</v>
      </c>
      <c r="M167" s="5" t="s">
        <v>464</v>
      </c>
      <c r="N167" s="252" t="b">
        <f t="shared" si="6"/>
        <v>1</v>
      </c>
      <c r="O167" s="7"/>
    </row>
    <row r="168" spans="1:15" s="32" customFormat="1" ht="56.25">
      <c r="A168" s="30" t="s">
        <v>53</v>
      </c>
      <c r="B168" s="30" t="s">
        <v>316</v>
      </c>
      <c r="C168" s="30" t="s">
        <v>37</v>
      </c>
      <c r="D168" s="30" t="s">
        <v>1564</v>
      </c>
      <c r="E168" s="190" t="s">
        <v>1338</v>
      </c>
      <c r="F168" s="301"/>
      <c r="G168" s="301"/>
      <c r="H168" s="301"/>
      <c r="I168" s="301"/>
      <c r="J168" s="29" t="s">
        <v>1837</v>
      </c>
      <c r="K168" s="5" t="str">
        <f t="shared" si="5"/>
        <v xml:space="preserve">   </v>
      </c>
      <c r="L168" s="252" t="e">
        <f>VLOOKUP(M168,'ЦСР 2017'!$A$5:$B$485,2,0)</f>
        <v>#N/A</v>
      </c>
      <c r="M168" s="5" t="s">
        <v>1883</v>
      </c>
      <c r="N168" s="252" t="e">
        <f t="shared" si="6"/>
        <v>#N/A</v>
      </c>
      <c r="O168" s="7"/>
    </row>
    <row r="169" spans="1:15" s="32" customFormat="1" ht="36" customHeight="1">
      <c r="A169" s="30" t="s">
        <v>53</v>
      </c>
      <c r="B169" s="30" t="s">
        <v>316</v>
      </c>
      <c r="C169" s="30" t="s">
        <v>37</v>
      </c>
      <c r="D169" s="30" t="s">
        <v>1565</v>
      </c>
      <c r="E169" s="190" t="s">
        <v>1340</v>
      </c>
      <c r="F169" s="301"/>
      <c r="G169" s="301"/>
      <c r="H169" s="301"/>
      <c r="I169" s="301"/>
      <c r="J169" s="29" t="s">
        <v>1837</v>
      </c>
      <c r="K169" s="5" t="str">
        <f t="shared" si="5"/>
        <v xml:space="preserve">   </v>
      </c>
      <c r="L169" s="252" t="e">
        <f>VLOOKUP(M169,'ЦСР 2017'!$A$5:$B$485,2,0)</f>
        <v>#N/A</v>
      </c>
      <c r="M169" s="5" t="s">
        <v>1883</v>
      </c>
      <c r="N169" s="252" t="e">
        <f t="shared" si="6"/>
        <v>#N/A</v>
      </c>
      <c r="O169" s="7"/>
    </row>
    <row r="170" spans="1:15" s="32" customFormat="1" ht="58.5">
      <c r="A170" s="159" t="s">
        <v>53</v>
      </c>
      <c r="B170" s="159" t="s">
        <v>316</v>
      </c>
      <c r="C170" s="159" t="s">
        <v>48</v>
      </c>
      <c r="D170" s="159" t="s">
        <v>13</v>
      </c>
      <c r="E170" s="224" t="s">
        <v>1342</v>
      </c>
      <c r="F170" s="159" t="s">
        <v>53</v>
      </c>
      <c r="G170" s="159" t="s">
        <v>316</v>
      </c>
      <c r="H170" s="159" t="s">
        <v>48</v>
      </c>
      <c r="I170" s="159" t="s">
        <v>13</v>
      </c>
      <c r="J170" s="224" t="s">
        <v>1342</v>
      </c>
      <c r="K170" s="5" t="str">
        <f t="shared" si="5"/>
        <v>04 3 03 00000</v>
      </c>
      <c r="L170" s="252" t="str">
        <f>VLOOKUP(M170,'ЦСР 2017'!$A$5:$B$485,2,0)</f>
        <v>Основное мероприятие «Организация отлова и содержания безнадзорных животных, сбор трупов и их захоронение в установленном порядке»</v>
      </c>
      <c r="M170" s="5" t="s">
        <v>465</v>
      </c>
      <c r="N170" s="252" t="b">
        <f t="shared" si="6"/>
        <v>1</v>
      </c>
      <c r="O170" s="7"/>
    </row>
    <row r="171" spans="1:15" s="32" customFormat="1" ht="37.5">
      <c r="A171" s="14" t="s">
        <v>53</v>
      </c>
      <c r="B171" s="14" t="s">
        <v>316</v>
      </c>
      <c r="C171" s="313" t="s">
        <v>48</v>
      </c>
      <c r="D171" s="313">
        <v>77150</v>
      </c>
      <c r="E171" s="190" t="s">
        <v>1343</v>
      </c>
      <c r="F171" s="14" t="s">
        <v>53</v>
      </c>
      <c r="G171" s="14" t="s">
        <v>316</v>
      </c>
      <c r="H171" s="313" t="s">
        <v>48</v>
      </c>
      <c r="I171" s="313">
        <v>77150</v>
      </c>
      <c r="J171" s="190" t="s">
        <v>1343</v>
      </c>
      <c r="K171" s="5" t="str">
        <f t="shared" si="5"/>
        <v>04 3 03 77150</v>
      </c>
      <c r="L171" s="252" t="str">
        <f>VLOOKUP(M171,'ЦСР 2017'!$A$5:$B$485,2,0)</f>
        <v>Организация проведения на территории города Ставрополя мероприятий по отлову и содержанию безнадзорных животных</v>
      </c>
      <c r="M171" s="5" t="s">
        <v>466</v>
      </c>
      <c r="N171" s="252" t="b">
        <f t="shared" si="6"/>
        <v>1</v>
      </c>
      <c r="O171" s="7"/>
    </row>
    <row r="172" spans="1:15" s="32" customFormat="1" ht="39.75" thickBot="1">
      <c r="A172" s="159" t="s">
        <v>53</v>
      </c>
      <c r="B172" s="159" t="s">
        <v>316</v>
      </c>
      <c r="C172" s="159" t="s">
        <v>53</v>
      </c>
      <c r="D172" s="159" t="s">
        <v>13</v>
      </c>
      <c r="E172" s="224" t="s">
        <v>1344</v>
      </c>
      <c r="F172" s="159" t="s">
        <v>53</v>
      </c>
      <c r="G172" s="159" t="s">
        <v>316</v>
      </c>
      <c r="H172" s="159" t="s">
        <v>53</v>
      </c>
      <c r="I172" s="159" t="s">
        <v>13</v>
      </c>
      <c r="J172" s="224" t="s">
        <v>1344</v>
      </c>
      <c r="K172" s="5" t="str">
        <f t="shared" si="5"/>
        <v>04 3 04 00000</v>
      </c>
      <c r="L172" s="252" t="str">
        <f>VLOOKUP(M172,'ЦСР 2017'!$A$5:$B$485,2,0)</f>
        <v>Основное мероприятие «Благоустройство территории города Ставрополя»</v>
      </c>
      <c r="M172" s="5" t="s">
        <v>467</v>
      </c>
      <c r="N172" s="252" t="b">
        <f t="shared" si="6"/>
        <v>1</v>
      </c>
      <c r="O172" s="7"/>
    </row>
    <row r="173" spans="1:15" s="27" customFormat="1" ht="18.600000000000001" customHeight="1" thickBot="1">
      <c r="A173" s="30" t="s">
        <v>53</v>
      </c>
      <c r="B173" s="30" t="s">
        <v>316</v>
      </c>
      <c r="C173" s="30" t="s">
        <v>53</v>
      </c>
      <c r="D173" s="30" t="s">
        <v>22</v>
      </c>
      <c r="E173" s="190" t="s">
        <v>34</v>
      </c>
      <c r="F173" s="30" t="s">
        <v>53</v>
      </c>
      <c r="G173" s="30" t="s">
        <v>316</v>
      </c>
      <c r="H173" s="30" t="s">
        <v>53</v>
      </c>
      <c r="I173" s="30" t="s">
        <v>22</v>
      </c>
      <c r="J173" s="190" t="s">
        <v>34</v>
      </c>
      <c r="K173" s="5" t="str">
        <f t="shared" si="5"/>
        <v>04 3 04 11010</v>
      </c>
      <c r="L173" s="252" t="str">
        <f>VLOOKUP(M173,'ЦСР 2017'!$A$5:$B$485,2,0)</f>
        <v>Расходы на обеспечение деятельности (оказание услуг) муниципальных учреждений</v>
      </c>
      <c r="M173" s="5" t="s">
        <v>468</v>
      </c>
      <c r="N173" s="252" t="b">
        <f t="shared" si="6"/>
        <v>1</v>
      </c>
      <c r="O173" s="7"/>
    </row>
    <row r="174" spans="1:15">
      <c r="A174" s="30" t="s">
        <v>53</v>
      </c>
      <c r="B174" s="30" t="s">
        <v>316</v>
      </c>
      <c r="C174" s="30" t="s">
        <v>53</v>
      </c>
      <c r="D174" s="30" t="s">
        <v>472</v>
      </c>
      <c r="E174" s="265" t="s">
        <v>471</v>
      </c>
      <c r="F174" s="30" t="s">
        <v>53</v>
      </c>
      <c r="G174" s="30" t="s">
        <v>316</v>
      </c>
      <c r="H174" s="30" t="s">
        <v>53</v>
      </c>
      <c r="I174" s="30" t="s">
        <v>472</v>
      </c>
      <c r="J174" s="265" t="s">
        <v>1668</v>
      </c>
      <c r="K174" s="5" t="str">
        <f t="shared" si="5"/>
        <v>04 3 04 20280</v>
      </c>
      <c r="L174" s="252" t="str">
        <f>VLOOKUP(M174,'ЦСР 2017'!$A$5:$B$485,2,0)</f>
        <v>Расходы на обеспечение уличного освещения территории города Ставрополя</v>
      </c>
      <c r="M174" s="5" t="s">
        <v>473</v>
      </c>
      <c r="N174" s="252" t="b">
        <f t="shared" si="6"/>
        <v>1</v>
      </c>
      <c r="O174" s="7"/>
    </row>
    <row r="175" spans="1:15" ht="37.9" customHeight="1">
      <c r="A175" s="30" t="s">
        <v>53</v>
      </c>
      <c r="B175" s="30" t="s">
        <v>316</v>
      </c>
      <c r="C175" s="30" t="s">
        <v>53</v>
      </c>
      <c r="D175" s="30" t="s">
        <v>477</v>
      </c>
      <c r="E175" s="190" t="s">
        <v>476</v>
      </c>
      <c r="F175" s="30" t="s">
        <v>53</v>
      </c>
      <c r="G175" s="30" t="s">
        <v>316</v>
      </c>
      <c r="H175" s="30" t="s">
        <v>53</v>
      </c>
      <c r="I175" s="30" t="s">
        <v>477</v>
      </c>
      <c r="J175" s="190" t="s">
        <v>476</v>
      </c>
      <c r="K175" s="5" t="str">
        <f t="shared" si="5"/>
        <v>04 3 04 20300</v>
      </c>
      <c r="L175" s="252" t="str">
        <f>VLOOKUP(M175,'ЦСР 2017'!$A$5:$B$485,2,0)</f>
        <v>Расходы на прочие мероприятия по благоустройству территории города Ставрополя</v>
      </c>
      <c r="M175" s="5" t="s">
        <v>478</v>
      </c>
      <c r="N175" s="252" t="b">
        <f t="shared" si="6"/>
        <v>1</v>
      </c>
      <c r="O175" s="7"/>
    </row>
    <row r="176" spans="1:15" ht="37.5">
      <c r="A176" s="30" t="s">
        <v>53</v>
      </c>
      <c r="B176" s="30" t="s">
        <v>316</v>
      </c>
      <c r="C176" s="30" t="s">
        <v>53</v>
      </c>
      <c r="D176" s="30" t="s">
        <v>482</v>
      </c>
      <c r="E176" s="190" t="s">
        <v>481</v>
      </c>
      <c r="F176" s="30" t="s">
        <v>53</v>
      </c>
      <c r="G176" s="30" t="s">
        <v>316</v>
      </c>
      <c r="H176" s="30" t="s">
        <v>53</v>
      </c>
      <c r="I176" s="30" t="s">
        <v>482</v>
      </c>
      <c r="J176" s="190" t="s">
        <v>481</v>
      </c>
      <c r="K176" s="5" t="str">
        <f t="shared" si="5"/>
        <v>04 3 04 20780</v>
      </c>
      <c r="L176" s="252" t="str">
        <f>VLOOKUP(M176,'ЦСР 2017'!$A$5:$B$485,2,0)</f>
        <v>Расходы на проведение мероприятий по озеленению территории города Ставрополя</v>
      </c>
      <c r="M176" s="5" t="s">
        <v>483</v>
      </c>
      <c r="N176" s="252" t="b">
        <f t="shared" si="6"/>
        <v>1</v>
      </c>
      <c r="O176" s="7"/>
    </row>
    <row r="177" spans="1:15" ht="75">
      <c r="A177" s="30" t="s">
        <v>53</v>
      </c>
      <c r="B177" s="30" t="s">
        <v>316</v>
      </c>
      <c r="C177" s="30" t="s">
        <v>53</v>
      </c>
      <c r="D177" s="30" t="s">
        <v>487</v>
      </c>
      <c r="E177" s="190" t="s">
        <v>1345</v>
      </c>
      <c r="F177" s="30" t="s">
        <v>53</v>
      </c>
      <c r="G177" s="30" t="s">
        <v>316</v>
      </c>
      <c r="H177" s="30" t="s">
        <v>53</v>
      </c>
      <c r="I177" s="30" t="s">
        <v>487</v>
      </c>
      <c r="J177" s="190" t="s">
        <v>1345</v>
      </c>
      <c r="K177" s="5" t="str">
        <f t="shared" si="5"/>
        <v>04 3 04 20790</v>
      </c>
      <c r="L177" s="252" t="str">
        <f>VLOOKUP(M177,'ЦСР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v>
      </c>
      <c r="M177" s="5" t="s">
        <v>488</v>
      </c>
      <c r="N177" s="252" t="b">
        <f t="shared" si="6"/>
        <v>1</v>
      </c>
      <c r="O177" s="7"/>
    </row>
    <row r="178" spans="1:15" ht="75.75" thickBot="1">
      <c r="A178" s="315" t="s">
        <v>53</v>
      </c>
      <c r="B178" s="315" t="s">
        <v>316</v>
      </c>
      <c r="C178" s="315" t="s">
        <v>53</v>
      </c>
      <c r="D178" s="315" t="s">
        <v>492</v>
      </c>
      <c r="E178" s="190" t="s">
        <v>1346</v>
      </c>
      <c r="F178" s="315" t="s">
        <v>53</v>
      </c>
      <c r="G178" s="315" t="s">
        <v>316</v>
      </c>
      <c r="H178" s="315" t="s">
        <v>53</v>
      </c>
      <c r="I178" s="315" t="s">
        <v>492</v>
      </c>
      <c r="J178" s="190" t="s">
        <v>1346</v>
      </c>
      <c r="K178" s="5" t="str">
        <f t="shared" si="5"/>
        <v>04 3 04 20800</v>
      </c>
      <c r="L178" s="252" t="str">
        <f>VLOOKUP(M178,'ЦСР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v>
      </c>
      <c r="M178" s="5" t="s">
        <v>493</v>
      </c>
      <c r="N178" s="252" t="b">
        <f t="shared" si="6"/>
        <v>1</v>
      </c>
      <c r="O178" s="7"/>
    </row>
    <row r="179" spans="1:15" s="27" customFormat="1" ht="75.75" thickBot="1">
      <c r="A179" s="30" t="s">
        <v>53</v>
      </c>
      <c r="B179" s="30" t="s">
        <v>316</v>
      </c>
      <c r="C179" s="30" t="s">
        <v>53</v>
      </c>
      <c r="D179" s="30" t="s">
        <v>1566</v>
      </c>
      <c r="E179" s="318" t="s">
        <v>1347</v>
      </c>
      <c r="F179" s="301"/>
      <c r="G179" s="301"/>
      <c r="H179" s="301"/>
      <c r="I179" s="301"/>
      <c r="J179" s="29" t="s">
        <v>1837</v>
      </c>
      <c r="K179" s="5" t="str">
        <f t="shared" si="5"/>
        <v xml:space="preserve">   </v>
      </c>
      <c r="L179" s="252" t="e">
        <f>VLOOKUP(M179,'ЦСР 2017'!$A$5:$B$485,2,0)</f>
        <v>#N/A</v>
      </c>
      <c r="M179" s="5" t="s">
        <v>1883</v>
      </c>
      <c r="N179" s="252" t="e">
        <f t="shared" si="6"/>
        <v>#N/A</v>
      </c>
      <c r="O179" s="7"/>
    </row>
    <row r="180" spans="1:15" s="27" customFormat="1" ht="38.25" thickBot="1">
      <c r="A180" s="30" t="s">
        <v>53</v>
      </c>
      <c r="B180" s="30" t="s">
        <v>316</v>
      </c>
      <c r="C180" s="30" t="s">
        <v>53</v>
      </c>
      <c r="D180" s="30" t="s">
        <v>482</v>
      </c>
      <c r="E180" s="190" t="s">
        <v>481</v>
      </c>
      <c r="F180" s="30" t="s">
        <v>53</v>
      </c>
      <c r="G180" s="30" t="s">
        <v>316</v>
      </c>
      <c r="H180" s="30" t="s">
        <v>53</v>
      </c>
      <c r="I180" s="30" t="s">
        <v>1859</v>
      </c>
      <c r="J180" s="190" t="s">
        <v>1669</v>
      </c>
      <c r="K180" s="5" t="str">
        <f t="shared" si="5"/>
        <v>04 3 04 21070</v>
      </c>
      <c r="L180" s="252" t="str">
        <f>VLOOKUP(M180,'ЦСР 2017'!$A$5:$B$485,2,0)</f>
        <v>Расходы на проведение работ по уходу за зелеными насаждениями</v>
      </c>
      <c r="M180" s="5" t="s">
        <v>1670</v>
      </c>
      <c r="N180" s="252" t="b">
        <f t="shared" si="6"/>
        <v>1</v>
      </c>
      <c r="O180" s="7"/>
    </row>
    <row r="181" spans="1:15" s="27" customFormat="1" ht="75.75" thickBot="1">
      <c r="A181" s="315" t="s">
        <v>53</v>
      </c>
      <c r="B181" s="315" t="s">
        <v>316</v>
      </c>
      <c r="C181" s="315" t="s">
        <v>53</v>
      </c>
      <c r="D181" s="315" t="s">
        <v>492</v>
      </c>
      <c r="E181" s="190" t="s">
        <v>1346</v>
      </c>
      <c r="F181" s="30" t="s">
        <v>53</v>
      </c>
      <c r="G181" s="30" t="s">
        <v>316</v>
      </c>
      <c r="H181" s="30" t="s">
        <v>53</v>
      </c>
      <c r="I181" s="30" t="s">
        <v>1860</v>
      </c>
      <c r="J181" s="190" t="s">
        <v>1671</v>
      </c>
      <c r="K181" s="5" t="str">
        <f t="shared" si="5"/>
        <v>04 3 04 21080</v>
      </c>
      <c r="L181" s="252" t="str">
        <f>VLOOKUP(M181,'ЦСР 2017'!$A$5:$B$485,2,0)</f>
        <v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центральной части города Ставрополя</v>
      </c>
      <c r="M181" s="5" t="s">
        <v>1672</v>
      </c>
      <c r="N181" s="252" t="b">
        <f t="shared" si="6"/>
        <v>1</v>
      </c>
      <c r="O181" s="7"/>
    </row>
    <row r="182" spans="1:15" s="27" customFormat="1" ht="38.25" thickBot="1">
      <c r="A182" s="30"/>
      <c r="B182" s="30"/>
      <c r="C182" s="30"/>
      <c r="D182" s="30"/>
      <c r="E182" s="318" t="s">
        <v>1554</v>
      </c>
      <c r="F182" s="30" t="s">
        <v>53</v>
      </c>
      <c r="G182" s="30" t="s">
        <v>316</v>
      </c>
      <c r="H182" s="30" t="s">
        <v>53</v>
      </c>
      <c r="I182" s="30" t="s">
        <v>1861</v>
      </c>
      <c r="J182" s="318" t="s">
        <v>1673</v>
      </c>
      <c r="K182" s="5" t="str">
        <f t="shared" si="5"/>
        <v>04 3 04 L5550</v>
      </c>
      <c r="L182" s="252" t="str">
        <f>VLOOKUP(M182,'ЦСР 2017'!$A$5:$B$485,2,0)</f>
        <v>Расходы на формирование современной городской среды за счет средств местного бюджета</v>
      </c>
      <c r="M182" s="5" t="s">
        <v>1674</v>
      </c>
      <c r="N182" s="252" t="b">
        <f t="shared" si="6"/>
        <v>1</v>
      </c>
      <c r="O182" s="7"/>
    </row>
    <row r="183" spans="1:15" s="27" customFormat="1" ht="46.15" customHeight="1" thickBot="1">
      <c r="A183" s="207" t="s">
        <v>62</v>
      </c>
      <c r="B183" s="207" t="s">
        <v>8</v>
      </c>
      <c r="C183" s="207" t="s">
        <v>12</v>
      </c>
      <c r="D183" s="207" t="s">
        <v>13</v>
      </c>
      <c r="E183" s="267" t="s">
        <v>495</v>
      </c>
      <c r="F183" s="207" t="s">
        <v>62</v>
      </c>
      <c r="G183" s="207" t="s">
        <v>8</v>
      </c>
      <c r="H183" s="207" t="s">
        <v>12</v>
      </c>
      <c r="I183" s="207" t="s">
        <v>13</v>
      </c>
      <c r="J183" s="267" t="s">
        <v>1675</v>
      </c>
      <c r="K183" s="5" t="str">
        <f t="shared" si="5"/>
        <v>05 0 00 00000</v>
      </c>
      <c r="L183" s="252" t="str">
        <f>VLOOKUP(M183,'ЦСР 2017'!$A$5:$B$485,2,0)</f>
        <v>Муниципальная программа «Развитие градостроительства на территории города Ставрополя»</v>
      </c>
      <c r="M183" s="5" t="s">
        <v>496</v>
      </c>
      <c r="N183" s="252" t="b">
        <f t="shared" si="6"/>
        <v>1</v>
      </c>
      <c r="O183" s="7"/>
    </row>
    <row r="184" spans="1:15" s="27" customFormat="1" ht="18.600000000000001" customHeight="1" thickBot="1">
      <c r="A184" s="25" t="s">
        <v>62</v>
      </c>
      <c r="B184" s="25" t="s">
        <v>15</v>
      </c>
      <c r="C184" s="25" t="s">
        <v>12</v>
      </c>
      <c r="D184" s="25" t="s">
        <v>13</v>
      </c>
      <c r="E184" s="223" t="s">
        <v>498</v>
      </c>
      <c r="F184" s="25" t="s">
        <v>62</v>
      </c>
      <c r="G184" s="25" t="s">
        <v>105</v>
      </c>
      <c r="H184" s="25" t="s">
        <v>12</v>
      </c>
      <c r="I184" s="25" t="s">
        <v>13</v>
      </c>
      <c r="J184" s="223" t="s">
        <v>1676</v>
      </c>
      <c r="K184" s="5" t="str">
        <f t="shared" si="5"/>
        <v>05 Б 00 00000</v>
      </c>
      <c r="L184" s="252" t="str">
        <f>VLOOKUP(M184,'ЦСР 2017'!$A$5:$B$485,2,0)</f>
        <v>Расходы в рамках реализации муниципальной программы «Развитие градостроительства на территории города Ставрополя»</v>
      </c>
      <c r="M184" s="5" t="s">
        <v>1677</v>
      </c>
      <c r="N184" s="252" t="b">
        <f t="shared" si="6"/>
        <v>1</v>
      </c>
      <c r="O184" s="7"/>
    </row>
    <row r="185" spans="1:15" ht="78">
      <c r="A185" s="159" t="s">
        <v>62</v>
      </c>
      <c r="B185" s="159" t="s">
        <v>15</v>
      </c>
      <c r="C185" s="159" t="s">
        <v>7</v>
      </c>
      <c r="D185" s="159" t="s">
        <v>13</v>
      </c>
      <c r="E185" s="224" t="s">
        <v>1349</v>
      </c>
      <c r="F185" s="159" t="s">
        <v>62</v>
      </c>
      <c r="G185" s="159" t="s">
        <v>105</v>
      </c>
      <c r="H185" s="159" t="s">
        <v>7</v>
      </c>
      <c r="I185" s="159" t="s">
        <v>13</v>
      </c>
      <c r="J185" s="224" t="s">
        <v>1349</v>
      </c>
      <c r="K185" s="5" t="str">
        <f t="shared" si="5"/>
        <v>05 Б 01 00000</v>
      </c>
      <c r="L185" s="252" t="str">
        <f>VLOOKUP(M185,'ЦСР 2017'!$A$5:$B$485,2,0)</f>
        <v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v>
      </c>
      <c r="M185" s="5" t="s">
        <v>1678</v>
      </c>
      <c r="N185" s="252" t="b">
        <f t="shared" si="6"/>
        <v>1</v>
      </c>
      <c r="O185" s="7"/>
    </row>
    <row r="186" spans="1:15" ht="18" customHeight="1">
      <c r="A186" s="313" t="s">
        <v>62</v>
      </c>
      <c r="B186" s="313" t="s">
        <v>15</v>
      </c>
      <c r="C186" s="313" t="s">
        <v>7</v>
      </c>
      <c r="D186" s="313" t="s">
        <v>503</v>
      </c>
      <c r="E186" s="190" t="s">
        <v>502</v>
      </c>
      <c r="F186" s="313" t="s">
        <v>62</v>
      </c>
      <c r="G186" s="313" t="s">
        <v>105</v>
      </c>
      <c r="H186" s="313" t="s">
        <v>7</v>
      </c>
      <c r="I186" s="313" t="s">
        <v>503</v>
      </c>
      <c r="J186" s="190" t="s">
        <v>1679</v>
      </c>
      <c r="K186" s="5" t="str">
        <f t="shared" si="5"/>
        <v>05 Б 01 20390</v>
      </c>
      <c r="L186" s="252" t="str">
        <f>VLOOKUP(M186,'ЦСР 2017'!$A$5:$B$485,2,0)</f>
        <v>Расходы на подготовку документов территориального планирования города Ставрополя</v>
      </c>
      <c r="M186" s="5" t="s">
        <v>1680</v>
      </c>
      <c r="N186" s="252" t="b">
        <f t="shared" si="6"/>
        <v>1</v>
      </c>
      <c r="O186" s="7"/>
    </row>
    <row r="187" spans="1:15" ht="54" customHeight="1">
      <c r="A187" s="159" t="s">
        <v>62</v>
      </c>
      <c r="B187" s="159" t="s">
        <v>15</v>
      </c>
      <c r="C187" s="159" t="s">
        <v>37</v>
      </c>
      <c r="D187" s="159" t="s">
        <v>13</v>
      </c>
      <c r="E187" s="224" t="s">
        <v>1350</v>
      </c>
      <c r="F187" s="159" t="s">
        <v>62</v>
      </c>
      <c r="G187" s="159" t="s">
        <v>105</v>
      </c>
      <c r="H187" s="159" t="s">
        <v>37</v>
      </c>
      <c r="I187" s="159" t="s">
        <v>13</v>
      </c>
      <c r="J187" s="224" t="s">
        <v>1681</v>
      </c>
      <c r="K187" s="5" t="str">
        <f t="shared" si="5"/>
        <v>05 Б 02 00000</v>
      </c>
      <c r="L187" s="252" t="str">
        <f>VLOOKUP(M187,'ЦСР 2017'!$A$5:$B$485,2,0)</f>
        <v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v>
      </c>
      <c r="M187" s="5" t="s">
        <v>1682</v>
      </c>
      <c r="N187" s="252" t="b">
        <f t="shared" si="6"/>
        <v>1</v>
      </c>
      <c r="O187" s="7"/>
    </row>
    <row r="188" spans="1:15" ht="18" customHeight="1">
      <c r="A188" s="313" t="s">
        <v>62</v>
      </c>
      <c r="B188" s="313" t="s">
        <v>15</v>
      </c>
      <c r="C188" s="313" t="s">
        <v>37</v>
      </c>
      <c r="D188" s="313" t="s">
        <v>503</v>
      </c>
      <c r="E188" s="190" t="s">
        <v>502</v>
      </c>
      <c r="F188" s="313" t="s">
        <v>62</v>
      </c>
      <c r="G188" s="313" t="s">
        <v>105</v>
      </c>
      <c r="H188" s="313" t="s">
        <v>37</v>
      </c>
      <c r="I188" s="313" t="s">
        <v>503</v>
      </c>
      <c r="J188" s="190" t="s">
        <v>502</v>
      </c>
      <c r="K188" s="5" t="str">
        <f t="shared" si="5"/>
        <v>05 Б 02 20390</v>
      </c>
      <c r="L188" s="252" t="str">
        <f>VLOOKUP(M188,'ЦСР 2017'!$A$5:$B$485,2,0)</f>
        <v>Расходы на подготовку документов территориального планирования</v>
      </c>
      <c r="M188" s="5" t="s">
        <v>1683</v>
      </c>
      <c r="N188" s="252" t="b">
        <f t="shared" si="6"/>
        <v>1</v>
      </c>
      <c r="O188" s="7"/>
    </row>
    <row r="189" spans="1:15" ht="45.6" customHeight="1">
      <c r="A189" s="9" t="s">
        <v>68</v>
      </c>
      <c r="B189" s="9" t="s">
        <v>8</v>
      </c>
      <c r="C189" s="9" t="s">
        <v>12</v>
      </c>
      <c r="D189" s="9" t="s">
        <v>13</v>
      </c>
      <c r="E189" s="136" t="s">
        <v>508</v>
      </c>
      <c r="F189" s="9" t="s">
        <v>68</v>
      </c>
      <c r="G189" s="9" t="s">
        <v>8</v>
      </c>
      <c r="H189" s="9" t="s">
        <v>12</v>
      </c>
      <c r="I189" s="9" t="s">
        <v>13</v>
      </c>
      <c r="J189" s="136" t="s">
        <v>1684</v>
      </c>
      <c r="K189" s="5" t="str">
        <f t="shared" ref="K189:K250" si="7">CONCATENATE(F189," ",G189," ",H189," ",I189)</f>
        <v>06 0 00 00000</v>
      </c>
      <c r="L189" s="252" t="str">
        <f>VLOOKUP(M189,'ЦСР 2017'!$A$5:$B$485,2,0)</f>
        <v>Муниципальная программа «Обеспечение жильем молодых семей в городе Ставрополе»</v>
      </c>
      <c r="M189" s="5" t="s">
        <v>509</v>
      </c>
      <c r="N189" s="252" t="b">
        <f t="shared" si="6"/>
        <v>1</v>
      </c>
      <c r="O189" s="7"/>
    </row>
    <row r="190" spans="1:15" ht="78.75" customHeight="1">
      <c r="A190" s="25" t="s">
        <v>68</v>
      </c>
      <c r="B190" s="25" t="s">
        <v>15</v>
      </c>
      <c r="C190" s="25" t="s">
        <v>12</v>
      </c>
      <c r="D190" s="25" t="s">
        <v>13</v>
      </c>
      <c r="E190" s="223" t="s">
        <v>512</v>
      </c>
      <c r="F190" s="25" t="s">
        <v>68</v>
      </c>
      <c r="G190" s="25" t="s">
        <v>105</v>
      </c>
      <c r="H190" s="25" t="s">
        <v>12</v>
      </c>
      <c r="I190" s="25" t="s">
        <v>13</v>
      </c>
      <c r="J190" s="223" t="s">
        <v>1685</v>
      </c>
      <c r="K190" s="5" t="str">
        <f t="shared" si="7"/>
        <v>06 Б 00 00000</v>
      </c>
      <c r="L190" s="252" t="str">
        <f>VLOOKUP(M190,'ЦСР 2017'!$A$5:$B$485,2,0)</f>
        <v xml:space="preserve">Расходы в рамках реализации муниципальной программы «Обеспечение жильем молодых семей в городе Ставрополе»  </v>
      </c>
      <c r="M190" s="5" t="s">
        <v>1686</v>
      </c>
      <c r="N190" s="252" t="b">
        <f t="shared" si="6"/>
        <v>1</v>
      </c>
      <c r="O190" s="7"/>
    </row>
    <row r="191" spans="1:15" ht="39">
      <c r="A191" s="159" t="s">
        <v>68</v>
      </c>
      <c r="B191" s="159" t="s">
        <v>15</v>
      </c>
      <c r="C191" s="159" t="s">
        <v>7</v>
      </c>
      <c r="D191" s="159" t="s">
        <v>13</v>
      </c>
      <c r="E191" s="224" t="s">
        <v>1351</v>
      </c>
      <c r="F191" s="159" t="s">
        <v>68</v>
      </c>
      <c r="G191" s="159" t="s">
        <v>105</v>
      </c>
      <c r="H191" s="159" t="s">
        <v>7</v>
      </c>
      <c r="I191" s="159" t="s">
        <v>13</v>
      </c>
      <c r="J191" s="224" t="s">
        <v>1351</v>
      </c>
      <c r="K191" s="5" t="str">
        <f t="shared" si="7"/>
        <v>06 Б 01 00000</v>
      </c>
      <c r="L191" s="252" t="str">
        <f>VLOOKUP(M191,'ЦСР 2017'!$A$5:$B$485,2,0)</f>
        <v>Основное мероприятие «Предоставление молодым семьям социальных выплат»</v>
      </c>
      <c r="M191" s="5" t="s">
        <v>1687</v>
      </c>
      <c r="N191" s="252" t="b">
        <f t="shared" si="6"/>
        <v>1</v>
      </c>
      <c r="O191" s="7"/>
    </row>
    <row r="192" spans="1:15" ht="37.5">
      <c r="A192" s="313" t="s">
        <v>68</v>
      </c>
      <c r="B192" s="313" t="s">
        <v>15</v>
      </c>
      <c r="C192" s="313" t="s">
        <v>7</v>
      </c>
      <c r="D192" s="313" t="s">
        <v>1567</v>
      </c>
      <c r="E192" s="318" t="s">
        <v>1352</v>
      </c>
      <c r="F192" s="313"/>
      <c r="G192" s="313"/>
      <c r="H192" s="313"/>
      <c r="I192" s="313"/>
      <c r="J192" s="29" t="s">
        <v>1837</v>
      </c>
      <c r="K192" s="5" t="str">
        <f t="shared" si="7"/>
        <v xml:space="preserve">   </v>
      </c>
      <c r="L192" s="252" t="e">
        <f>VLOOKUP(M192,'ЦСР 2017'!$A$5:$B$485,2,0)</f>
        <v>#N/A</v>
      </c>
      <c r="M192" s="5" t="s">
        <v>1883</v>
      </c>
      <c r="N192" s="252" t="e">
        <f t="shared" si="6"/>
        <v>#N/A</v>
      </c>
      <c r="O192" s="7"/>
    </row>
    <row r="193" spans="1:15" ht="37.5">
      <c r="A193" s="313" t="s">
        <v>68</v>
      </c>
      <c r="B193" s="313" t="s">
        <v>15</v>
      </c>
      <c r="C193" s="313" t="s">
        <v>7</v>
      </c>
      <c r="D193" s="313" t="s">
        <v>1568</v>
      </c>
      <c r="E193" s="318" t="s">
        <v>517</v>
      </c>
      <c r="F193" s="73"/>
      <c r="G193" s="73"/>
      <c r="H193" s="73"/>
      <c r="I193" s="73"/>
      <c r="J193" s="29" t="s">
        <v>1837</v>
      </c>
      <c r="K193" s="5" t="str">
        <f t="shared" si="7"/>
        <v xml:space="preserve">   </v>
      </c>
      <c r="L193" s="252" t="e">
        <f>VLOOKUP(M193,'ЦСР 2017'!$A$5:$B$485,2,0)</f>
        <v>#N/A</v>
      </c>
      <c r="M193" s="5" t="s">
        <v>1883</v>
      </c>
      <c r="N193" s="252" t="e">
        <f t="shared" si="6"/>
        <v>#N/A</v>
      </c>
      <c r="O193" s="7"/>
    </row>
    <row r="194" spans="1:15" ht="38.25" thickBot="1">
      <c r="A194" s="324" t="s">
        <v>68</v>
      </c>
      <c r="B194" s="324" t="s">
        <v>15</v>
      </c>
      <c r="C194" s="324" t="s">
        <v>7</v>
      </c>
      <c r="D194" s="14" t="s">
        <v>1885</v>
      </c>
      <c r="E194" s="325" t="s">
        <v>1886</v>
      </c>
      <c r="F194" s="73"/>
      <c r="G194" s="73"/>
      <c r="H194" s="73"/>
      <c r="I194" s="73"/>
      <c r="J194" s="29" t="s">
        <v>1837</v>
      </c>
      <c r="O194" s="7"/>
    </row>
    <row r="195" spans="1:15" s="48" customFormat="1" ht="57" thickBot="1">
      <c r="A195" s="313" t="s">
        <v>68</v>
      </c>
      <c r="B195" s="313" t="s">
        <v>15</v>
      </c>
      <c r="C195" s="313" t="s">
        <v>7</v>
      </c>
      <c r="D195" s="313" t="s">
        <v>1569</v>
      </c>
      <c r="E195" s="325" t="s">
        <v>517</v>
      </c>
      <c r="F195" s="313" t="s">
        <v>68</v>
      </c>
      <c r="G195" s="313" t="s">
        <v>105</v>
      </c>
      <c r="H195" s="313" t="s">
        <v>7</v>
      </c>
      <c r="I195" s="313" t="s">
        <v>1569</v>
      </c>
      <c r="J195" s="317" t="s">
        <v>1688</v>
      </c>
      <c r="K195" s="5" t="str">
        <f t="shared" si="7"/>
        <v>06 Б 01 L0200</v>
      </c>
      <c r="L195" s="252" t="str">
        <f>VLOOKUP(M195,'ЦСР 2017'!$A$5:$B$485,2,0)</f>
        <v>Расходы на предоставление молодым семьям социальных выплат на приобретение жилого помещения или создание объекта индивидуального жилищного строительства</v>
      </c>
      <c r="M195" s="5" t="s">
        <v>1689</v>
      </c>
      <c r="N195" s="252" t="b">
        <f t="shared" si="6"/>
        <v>1</v>
      </c>
      <c r="O195" s="7"/>
    </row>
    <row r="196" spans="1:15" s="306" customFormat="1" ht="37.5">
      <c r="A196" s="25" t="s">
        <v>68</v>
      </c>
      <c r="B196" s="25" t="s">
        <v>94</v>
      </c>
      <c r="C196" s="25" t="s">
        <v>12</v>
      </c>
      <c r="D196" s="25" t="s">
        <v>13</v>
      </c>
      <c r="E196" s="232" t="s">
        <v>1356</v>
      </c>
      <c r="F196" s="25"/>
      <c r="G196" s="25"/>
      <c r="H196" s="25"/>
      <c r="I196" s="25"/>
      <c r="J196" s="500" t="s">
        <v>1873</v>
      </c>
      <c r="K196" s="5"/>
      <c r="L196" s="252" t="e">
        <f>VLOOKUP(M196,'ЦСР 2017'!$A$5:$B$485,2,0)</f>
        <v>#N/A</v>
      </c>
      <c r="M196" s="5"/>
      <c r="N196" s="252" t="e">
        <f t="shared" si="6"/>
        <v>#N/A</v>
      </c>
      <c r="O196" s="7"/>
    </row>
    <row r="197" spans="1:15" s="306" customFormat="1" ht="58.5">
      <c r="A197" s="159" t="s">
        <v>68</v>
      </c>
      <c r="B197" s="159" t="s">
        <v>94</v>
      </c>
      <c r="C197" s="159" t="s">
        <v>7</v>
      </c>
      <c r="D197" s="159" t="s">
        <v>13</v>
      </c>
      <c r="E197" s="224" t="s">
        <v>522</v>
      </c>
      <c r="F197" s="159"/>
      <c r="G197" s="159"/>
      <c r="H197" s="159"/>
      <c r="I197" s="159"/>
      <c r="J197" s="501"/>
      <c r="K197" s="5"/>
      <c r="L197" s="252" t="e">
        <f>VLOOKUP(M197,'ЦСР 2017'!$A$5:$B$485,2,0)</f>
        <v>#N/A</v>
      </c>
      <c r="M197" s="5"/>
      <c r="N197" s="252" t="e">
        <f t="shared" si="6"/>
        <v>#N/A</v>
      </c>
      <c r="O197" s="7"/>
    </row>
    <row r="198" spans="1:15" s="306" customFormat="1" ht="56.25">
      <c r="A198" s="30" t="s">
        <v>68</v>
      </c>
      <c r="B198" s="30" t="s">
        <v>94</v>
      </c>
      <c r="C198" s="30" t="s">
        <v>7</v>
      </c>
      <c r="D198" s="30" t="s">
        <v>1570</v>
      </c>
      <c r="E198" s="318" t="s">
        <v>1358</v>
      </c>
      <c r="F198" s="30"/>
      <c r="G198" s="30"/>
      <c r="H198" s="30"/>
      <c r="I198" s="30"/>
      <c r="J198" s="501"/>
      <c r="K198" s="5"/>
      <c r="L198" s="252" t="e">
        <f>VLOOKUP(M198,'ЦСР 2017'!$A$5:$B$485,2,0)</f>
        <v>#N/A</v>
      </c>
      <c r="M198" s="5"/>
      <c r="N198" s="252" t="e">
        <f t="shared" si="6"/>
        <v>#N/A</v>
      </c>
      <c r="O198" s="7"/>
    </row>
    <row r="199" spans="1:15" s="306" customFormat="1" ht="37.5">
      <c r="A199" s="30" t="s">
        <v>68</v>
      </c>
      <c r="B199" s="30" t="s">
        <v>94</v>
      </c>
      <c r="C199" s="30" t="s">
        <v>7</v>
      </c>
      <c r="D199" s="30" t="s">
        <v>1571</v>
      </c>
      <c r="E199" s="318" t="s">
        <v>525</v>
      </c>
      <c r="F199" s="30"/>
      <c r="G199" s="30"/>
      <c r="H199" s="30"/>
      <c r="I199" s="30"/>
      <c r="J199" s="501"/>
      <c r="K199" s="5"/>
      <c r="L199" s="252" t="e">
        <f>VLOOKUP(M199,'ЦСР 2017'!$A$5:$B$485,2,0)</f>
        <v>#N/A</v>
      </c>
      <c r="M199" s="5"/>
      <c r="N199" s="252" t="e">
        <f t="shared" si="6"/>
        <v>#N/A</v>
      </c>
      <c r="O199" s="7"/>
    </row>
    <row r="200" spans="1:15" s="306" customFormat="1" ht="37.5">
      <c r="A200" s="30" t="s">
        <v>68</v>
      </c>
      <c r="B200" s="30" t="s">
        <v>94</v>
      </c>
      <c r="C200" s="30" t="s">
        <v>7</v>
      </c>
      <c r="D200" s="30" t="s">
        <v>1572</v>
      </c>
      <c r="E200" s="318" t="s">
        <v>1362</v>
      </c>
      <c r="F200" s="30"/>
      <c r="G200" s="30"/>
      <c r="H200" s="30"/>
      <c r="I200" s="30"/>
      <c r="J200" s="501"/>
      <c r="K200" s="5"/>
      <c r="L200" s="252" t="e">
        <f>VLOOKUP(M200,'ЦСР 2017'!$A$5:$B$485,2,0)</f>
        <v>#N/A</v>
      </c>
      <c r="M200" s="5"/>
      <c r="N200" s="252" t="e">
        <f t="shared" si="6"/>
        <v>#N/A</v>
      </c>
      <c r="O200" s="7"/>
    </row>
    <row r="201" spans="1:15" s="306" customFormat="1" ht="75">
      <c r="A201" s="30" t="s">
        <v>68</v>
      </c>
      <c r="B201" s="30" t="s">
        <v>94</v>
      </c>
      <c r="C201" s="30" t="s">
        <v>7</v>
      </c>
      <c r="D201" s="30" t="s">
        <v>1573</v>
      </c>
      <c r="E201" s="190" t="s">
        <v>1364</v>
      </c>
      <c r="F201" s="30"/>
      <c r="G201" s="30"/>
      <c r="H201" s="30"/>
      <c r="I201" s="30"/>
      <c r="J201" s="501"/>
      <c r="K201" s="5"/>
      <c r="L201" s="252" t="e">
        <f>VLOOKUP(M201,'ЦСР 2017'!$A$5:$B$485,2,0)</f>
        <v>#N/A</v>
      </c>
      <c r="M201" s="5"/>
      <c r="N201" s="252" t="e">
        <f t="shared" ref="N201:N264" si="8">J201=L201</f>
        <v>#N/A</v>
      </c>
      <c r="O201" s="7"/>
    </row>
    <row r="202" spans="1:15" s="306" customFormat="1" ht="37.5">
      <c r="A202" s="30" t="s">
        <v>68</v>
      </c>
      <c r="B202" s="30" t="s">
        <v>94</v>
      </c>
      <c r="C202" s="30" t="s">
        <v>7</v>
      </c>
      <c r="D202" s="30" t="s">
        <v>1574</v>
      </c>
      <c r="E202" s="318" t="s">
        <v>525</v>
      </c>
      <c r="F202" s="30"/>
      <c r="G202" s="30"/>
      <c r="H202" s="30"/>
      <c r="I202" s="30"/>
      <c r="J202" s="502"/>
      <c r="K202" s="5"/>
      <c r="L202" s="252" t="e">
        <f>VLOOKUP(M202,'ЦСР 2017'!$A$5:$B$485,2,0)</f>
        <v>#N/A</v>
      </c>
      <c r="M202" s="5"/>
      <c r="N202" s="252" t="e">
        <f t="shared" si="8"/>
        <v>#N/A</v>
      </c>
      <c r="O202" s="7"/>
    </row>
    <row r="203" spans="1:15" s="49" customFormat="1" ht="45">
      <c r="A203" s="9" t="s">
        <v>73</v>
      </c>
      <c r="B203" s="9" t="s">
        <v>8</v>
      </c>
      <c r="C203" s="9" t="s">
        <v>12</v>
      </c>
      <c r="D203" s="9" t="s">
        <v>13</v>
      </c>
      <c r="E203" s="136" t="s">
        <v>527</v>
      </c>
      <c r="F203" s="9" t="s">
        <v>73</v>
      </c>
      <c r="G203" s="9" t="s">
        <v>8</v>
      </c>
      <c r="H203" s="9" t="s">
        <v>12</v>
      </c>
      <c r="I203" s="9" t="s">
        <v>13</v>
      </c>
      <c r="J203" s="136" t="s">
        <v>1690</v>
      </c>
      <c r="K203" s="5" t="str">
        <f t="shared" si="7"/>
        <v>07 0 00 00000</v>
      </c>
      <c r="L203" s="252" t="str">
        <f>VLOOKUP(M203,'ЦСР 2017'!$A$5:$B$485,2,0)</f>
        <v>Муниципальная программа «Культура города Ставрополя»</v>
      </c>
      <c r="M203" s="5" t="s">
        <v>528</v>
      </c>
      <c r="N203" s="252" t="b">
        <f t="shared" si="8"/>
        <v>1</v>
      </c>
      <c r="O203" s="7"/>
    </row>
    <row r="204" spans="1:15" s="49" customFormat="1" ht="52.15" customHeight="1">
      <c r="A204" s="25" t="s">
        <v>73</v>
      </c>
      <c r="B204" s="25" t="s">
        <v>15</v>
      </c>
      <c r="C204" s="25" t="s">
        <v>12</v>
      </c>
      <c r="D204" s="25" t="s">
        <v>13</v>
      </c>
      <c r="E204" s="223" t="s">
        <v>530</v>
      </c>
      <c r="F204" s="25" t="s">
        <v>73</v>
      </c>
      <c r="G204" s="25" t="s">
        <v>15</v>
      </c>
      <c r="H204" s="25" t="s">
        <v>12</v>
      </c>
      <c r="I204" s="25" t="s">
        <v>13</v>
      </c>
      <c r="J204" s="223" t="s">
        <v>1691</v>
      </c>
      <c r="K204" s="5" t="str">
        <f t="shared" si="7"/>
        <v>07 1 00 00000</v>
      </c>
      <c r="L204" s="252" t="str">
        <f>VLOOKUP(M204,'ЦСР 2017'!$A$5:$B$485,2,0)</f>
        <v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v>
      </c>
      <c r="M204" s="5" t="s">
        <v>531</v>
      </c>
      <c r="N204" s="252" t="b">
        <f t="shared" si="8"/>
        <v>1</v>
      </c>
      <c r="O204" s="7"/>
    </row>
    <row r="205" spans="1:15" s="49" customFormat="1" ht="97.5">
      <c r="A205" s="159" t="s">
        <v>73</v>
      </c>
      <c r="B205" s="159" t="s">
        <v>15</v>
      </c>
      <c r="C205" s="159" t="s">
        <v>7</v>
      </c>
      <c r="D205" s="159" t="s">
        <v>13</v>
      </c>
      <c r="E205" s="224" t="s">
        <v>1367</v>
      </c>
      <c r="F205" s="159" t="s">
        <v>73</v>
      </c>
      <c r="G205" s="159" t="s">
        <v>15</v>
      </c>
      <c r="H205" s="159" t="s">
        <v>7</v>
      </c>
      <c r="I205" s="159" t="s">
        <v>13</v>
      </c>
      <c r="J205" s="224" t="s">
        <v>1367</v>
      </c>
      <c r="K205" s="5" t="str">
        <f t="shared" si="7"/>
        <v>07 1 01 00000</v>
      </c>
      <c r="L205" s="252" t="str">
        <f>VLOOKUP(M205,'ЦСР 2017'!$A$5:$B$485,2,0)</f>
        <v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v>
      </c>
      <c r="M205" s="5" t="s">
        <v>532</v>
      </c>
      <c r="N205" s="252" t="b">
        <f t="shared" si="8"/>
        <v>1</v>
      </c>
      <c r="O205" s="7"/>
    </row>
    <row r="206" spans="1:15" s="49" customFormat="1" ht="18" customHeight="1">
      <c r="A206" s="313" t="s">
        <v>73</v>
      </c>
      <c r="B206" s="313" t="s">
        <v>15</v>
      </c>
      <c r="C206" s="313" t="s">
        <v>7</v>
      </c>
      <c r="D206" s="313" t="s">
        <v>535</v>
      </c>
      <c r="E206" s="318" t="s">
        <v>534</v>
      </c>
      <c r="F206" s="313" t="s">
        <v>73</v>
      </c>
      <c r="G206" s="313" t="s">
        <v>15</v>
      </c>
      <c r="H206" s="313" t="s">
        <v>7</v>
      </c>
      <c r="I206" s="313" t="s">
        <v>535</v>
      </c>
      <c r="J206" s="318" t="s">
        <v>534</v>
      </c>
      <c r="K206" s="5" t="str">
        <f t="shared" si="7"/>
        <v>07 1 01 20060</v>
      </c>
      <c r="L206" s="252" t="str">
        <f>VLOOKUP(M206,'ЦСР 2017'!$A$5:$B$485,2,0)</f>
        <v>Расходы на проведение культурно-массовых мероприятий в городе Ставрополе</v>
      </c>
      <c r="M206" s="5" t="s">
        <v>536</v>
      </c>
      <c r="N206" s="252" t="b">
        <f t="shared" si="8"/>
        <v>1</v>
      </c>
      <c r="O206" s="7"/>
    </row>
    <row r="207" spans="1:15" s="49" customFormat="1" ht="36" customHeight="1">
      <c r="A207" s="313" t="s">
        <v>73</v>
      </c>
      <c r="B207" s="313" t="s">
        <v>15</v>
      </c>
      <c r="C207" s="313" t="s">
        <v>7</v>
      </c>
      <c r="D207" s="313" t="s">
        <v>537</v>
      </c>
      <c r="E207" s="318" t="s">
        <v>1368</v>
      </c>
      <c r="F207" s="313" t="s">
        <v>73</v>
      </c>
      <c r="G207" s="313" t="s">
        <v>15</v>
      </c>
      <c r="H207" s="313" t="s">
        <v>7</v>
      </c>
      <c r="I207" s="313" t="s">
        <v>537</v>
      </c>
      <c r="J207" s="318" t="s">
        <v>1692</v>
      </c>
      <c r="K207" s="5" t="str">
        <f t="shared" si="7"/>
        <v>07 1 01 21130</v>
      </c>
      <c r="L207" s="252" t="str">
        <f>VLOOKUP(M207,'ЦСР 2017'!$A$5:$B$485,2,0)</f>
        <v>Расходы на размещение информационных баннеров на лайтбоксах на остановочных пунктах в городе Ставрополе</v>
      </c>
      <c r="M207" s="5" t="s">
        <v>538</v>
      </c>
      <c r="N207" s="252" t="b">
        <f t="shared" si="8"/>
        <v>1</v>
      </c>
      <c r="O207" s="7"/>
    </row>
    <row r="208" spans="1:15" s="49" customFormat="1">
      <c r="A208" s="25" t="s">
        <v>73</v>
      </c>
      <c r="B208" s="25" t="s">
        <v>94</v>
      </c>
      <c r="C208" s="25" t="s">
        <v>12</v>
      </c>
      <c r="D208" s="25" t="s">
        <v>13</v>
      </c>
      <c r="E208" s="223" t="s">
        <v>540</v>
      </c>
      <c r="F208" s="25" t="s">
        <v>73</v>
      </c>
      <c r="G208" s="25" t="s">
        <v>94</v>
      </c>
      <c r="H208" s="25" t="s">
        <v>12</v>
      </c>
      <c r="I208" s="25" t="s">
        <v>13</v>
      </c>
      <c r="J208" s="223" t="s">
        <v>540</v>
      </c>
      <c r="K208" s="5" t="str">
        <f t="shared" si="7"/>
        <v>07 2 00 00000</v>
      </c>
      <c r="L208" s="252" t="str">
        <f>VLOOKUP(M208,'ЦСР 2017'!$A$5:$B$485,2,0)</f>
        <v>Подпрограмма «Развитие культуры города Ставрополя»</v>
      </c>
      <c r="M208" s="5" t="s">
        <v>541</v>
      </c>
      <c r="N208" s="252" t="b">
        <f t="shared" si="8"/>
        <v>1</v>
      </c>
      <c r="O208" s="7"/>
    </row>
    <row r="209" spans="1:15" s="49" customFormat="1" ht="58.5">
      <c r="A209" s="159" t="s">
        <v>73</v>
      </c>
      <c r="B209" s="159" t="s">
        <v>94</v>
      </c>
      <c r="C209" s="159" t="s">
        <v>7</v>
      </c>
      <c r="D209" s="159" t="s">
        <v>13</v>
      </c>
      <c r="E209" s="224" t="s">
        <v>1369</v>
      </c>
      <c r="F209" s="159" t="s">
        <v>73</v>
      </c>
      <c r="G209" s="159" t="s">
        <v>94</v>
      </c>
      <c r="H209" s="159" t="s">
        <v>7</v>
      </c>
      <c r="I209" s="159" t="s">
        <v>13</v>
      </c>
      <c r="J209" s="224" t="s">
        <v>1693</v>
      </c>
      <c r="K209" s="5" t="str">
        <f t="shared" si="7"/>
        <v>07 2 01 00000</v>
      </c>
      <c r="L209" s="252" t="str">
        <f>VLOOKUP(M209,'ЦСР 2017'!$A$5:$B$485,2,0)</f>
        <v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v>
      </c>
      <c r="M209" s="5" t="s">
        <v>542</v>
      </c>
      <c r="N209" s="252" t="b">
        <f t="shared" si="8"/>
        <v>1</v>
      </c>
      <c r="O209" s="7"/>
    </row>
    <row r="210" spans="1:15" s="49" customFormat="1" ht="18" customHeight="1">
      <c r="A210" s="313" t="s">
        <v>73</v>
      </c>
      <c r="B210" s="313" t="s">
        <v>94</v>
      </c>
      <c r="C210" s="313" t="s">
        <v>7</v>
      </c>
      <c r="D210" s="30" t="s">
        <v>22</v>
      </c>
      <c r="E210" s="318" t="s">
        <v>34</v>
      </c>
      <c r="F210" s="313" t="s">
        <v>73</v>
      </c>
      <c r="G210" s="313" t="s">
        <v>94</v>
      </c>
      <c r="H210" s="313" t="s">
        <v>7</v>
      </c>
      <c r="I210" s="30" t="s">
        <v>22</v>
      </c>
      <c r="J210" s="318" t="s">
        <v>34</v>
      </c>
      <c r="K210" s="5" t="str">
        <f t="shared" si="7"/>
        <v>07 2 01 11010</v>
      </c>
      <c r="L210" s="252" t="str">
        <f>VLOOKUP(M210,'ЦСР 2017'!$A$5:$B$485,2,0)</f>
        <v>Расходы на обеспечение деятельности (оказание услуг) муниципальных учреждений</v>
      </c>
      <c r="M210" s="5" t="s">
        <v>545</v>
      </c>
      <c r="N210" s="252" t="b">
        <f t="shared" si="8"/>
        <v>1</v>
      </c>
      <c r="O210" s="7"/>
    </row>
    <row r="211" spans="1:15" s="49" customFormat="1" ht="56.25">
      <c r="A211" s="313" t="s">
        <v>73</v>
      </c>
      <c r="B211" s="313" t="s">
        <v>94</v>
      </c>
      <c r="C211" s="313" t="s">
        <v>7</v>
      </c>
      <c r="D211" s="30" t="s">
        <v>1539</v>
      </c>
      <c r="E211" s="190" t="s">
        <v>1238</v>
      </c>
      <c r="F211" s="73"/>
      <c r="G211" s="73"/>
      <c r="H211" s="73"/>
      <c r="I211" s="301"/>
      <c r="J211" s="29" t="s">
        <v>1837</v>
      </c>
      <c r="K211" s="5" t="str">
        <f t="shared" si="7"/>
        <v xml:space="preserve">   </v>
      </c>
      <c r="L211" s="252" t="e">
        <f>VLOOKUP(M211,'ЦСР 2017'!$A$5:$B$485,2,0)</f>
        <v>#N/A</v>
      </c>
      <c r="M211" s="5" t="s">
        <v>1883</v>
      </c>
      <c r="N211" s="252" t="e">
        <f t="shared" si="8"/>
        <v>#N/A</v>
      </c>
      <c r="O211" s="7"/>
    </row>
    <row r="212" spans="1:15" s="49" customFormat="1" ht="37.5">
      <c r="A212" s="313" t="s">
        <v>73</v>
      </c>
      <c r="B212" s="313" t="s">
        <v>94</v>
      </c>
      <c r="C212" s="313" t="s">
        <v>7</v>
      </c>
      <c r="D212" s="30" t="s">
        <v>1536</v>
      </c>
      <c r="E212" s="190" t="s">
        <v>1232</v>
      </c>
      <c r="F212" s="313" t="s">
        <v>73</v>
      </c>
      <c r="G212" s="313" t="s">
        <v>94</v>
      </c>
      <c r="H212" s="313" t="s">
        <v>7</v>
      </c>
      <c r="I212" s="30" t="s">
        <v>1536</v>
      </c>
      <c r="J212" s="190" t="s">
        <v>1610</v>
      </c>
      <c r="K212" s="5" t="str">
        <f t="shared" si="7"/>
        <v>07 2 01 77250</v>
      </c>
      <c r="L212" s="252" t="str">
        <f>VLOOKUP(M212,'ЦСР 2017'!$A$5:$B$485,2,0)</f>
        <v>Расходы на обеспечение выплаты работникам муниципальных учреждений минимального размера оплаты труда</v>
      </c>
      <c r="M212" s="5" t="s">
        <v>1371</v>
      </c>
      <c r="N212" s="252" t="b">
        <f t="shared" si="8"/>
        <v>1</v>
      </c>
      <c r="O212" s="7"/>
    </row>
    <row r="213" spans="1:15" s="49" customFormat="1" ht="56.25">
      <c r="A213" s="313" t="s">
        <v>73</v>
      </c>
      <c r="B213" s="313" t="s">
        <v>94</v>
      </c>
      <c r="C213" s="313" t="s">
        <v>7</v>
      </c>
      <c r="D213" s="30" t="s">
        <v>1540</v>
      </c>
      <c r="E213" s="190" t="s">
        <v>1241</v>
      </c>
      <c r="F213" s="73"/>
      <c r="G213" s="73"/>
      <c r="H213" s="73"/>
      <c r="I213" s="301"/>
      <c r="J213" s="29" t="s">
        <v>1837</v>
      </c>
      <c r="K213" s="5" t="str">
        <f t="shared" si="7"/>
        <v xml:space="preserve">   </v>
      </c>
      <c r="L213" s="252" t="e">
        <f>VLOOKUP(M213,'ЦСР 2017'!$A$5:$B$485,2,0)</f>
        <v>#N/A</v>
      </c>
      <c r="M213" s="5" t="s">
        <v>1883</v>
      </c>
      <c r="N213" s="252" t="e">
        <f t="shared" si="8"/>
        <v>#N/A</v>
      </c>
      <c r="O213" s="7"/>
    </row>
    <row r="214" spans="1:15" s="49" customFormat="1" ht="39">
      <c r="A214" s="159" t="s">
        <v>73</v>
      </c>
      <c r="B214" s="159" t="s">
        <v>94</v>
      </c>
      <c r="C214" s="159" t="s">
        <v>37</v>
      </c>
      <c r="D214" s="159" t="s">
        <v>13</v>
      </c>
      <c r="E214" s="224" t="s">
        <v>1373</v>
      </c>
      <c r="F214" s="159" t="s">
        <v>73</v>
      </c>
      <c r="G214" s="159" t="s">
        <v>94</v>
      </c>
      <c r="H214" s="159" t="s">
        <v>37</v>
      </c>
      <c r="I214" s="159" t="s">
        <v>13</v>
      </c>
      <c r="J214" s="224" t="s">
        <v>1373</v>
      </c>
      <c r="K214" s="5" t="str">
        <f t="shared" si="7"/>
        <v>07 2 02 00000</v>
      </c>
      <c r="L214" s="252" t="str">
        <f>VLOOKUP(M214,'ЦСР 2017'!$A$5:$B$485,2,0)</f>
        <v>Основное мероприятие «Обеспечение деятельности муниципальных учреждений  культурно-досугового типа»</v>
      </c>
      <c r="M214" s="5" t="s">
        <v>546</v>
      </c>
      <c r="N214" s="252" t="b">
        <f t="shared" si="8"/>
        <v>1</v>
      </c>
      <c r="O214" s="7"/>
    </row>
    <row r="215" spans="1:15" s="49" customFormat="1" ht="36" customHeight="1">
      <c r="A215" s="313" t="s">
        <v>73</v>
      </c>
      <c r="B215" s="313" t="s">
        <v>94</v>
      </c>
      <c r="C215" s="313" t="s">
        <v>37</v>
      </c>
      <c r="D215" s="30" t="s">
        <v>22</v>
      </c>
      <c r="E215" s="318" t="s">
        <v>34</v>
      </c>
      <c r="F215" s="313" t="s">
        <v>73</v>
      </c>
      <c r="G215" s="313" t="s">
        <v>94</v>
      </c>
      <c r="H215" s="313" t="s">
        <v>37</v>
      </c>
      <c r="I215" s="30" t="s">
        <v>22</v>
      </c>
      <c r="J215" s="318" t="s">
        <v>34</v>
      </c>
      <c r="K215" s="5" t="str">
        <f t="shared" si="7"/>
        <v>07 2 02 11010</v>
      </c>
      <c r="L215" s="252" t="str">
        <f>VLOOKUP(M215,'ЦСР 2017'!$A$5:$B$485,2,0)</f>
        <v>Расходы на обеспечение деятельности (оказание услуг) муниципальных учреждений</v>
      </c>
      <c r="M215" s="5" t="s">
        <v>550</v>
      </c>
      <c r="N215" s="252" t="b">
        <f t="shared" si="8"/>
        <v>1</v>
      </c>
      <c r="O215" s="7"/>
    </row>
    <row r="216" spans="1:15" s="49" customFormat="1" ht="39">
      <c r="A216" s="159" t="s">
        <v>73</v>
      </c>
      <c r="B216" s="159" t="s">
        <v>94</v>
      </c>
      <c r="C216" s="159" t="s">
        <v>48</v>
      </c>
      <c r="D216" s="159" t="s">
        <v>13</v>
      </c>
      <c r="E216" s="224" t="s">
        <v>1374</v>
      </c>
      <c r="F216" s="159" t="s">
        <v>73</v>
      </c>
      <c r="G216" s="159" t="s">
        <v>94</v>
      </c>
      <c r="H216" s="159" t="s">
        <v>48</v>
      </c>
      <c r="I216" s="159" t="s">
        <v>13</v>
      </c>
      <c r="J216" s="224" t="s">
        <v>1374</v>
      </c>
      <c r="K216" s="5" t="str">
        <f t="shared" si="7"/>
        <v>07 2 03 00000</v>
      </c>
      <c r="L216" s="252" t="str">
        <f>VLOOKUP(M216,'ЦСР 2017'!$A$5:$B$485,2,0)</f>
        <v>Основное мероприятие «Обеспечение деятельности муниципальных учреждений, осуществляющих музейное дело»</v>
      </c>
      <c r="M216" s="5" t="s">
        <v>551</v>
      </c>
      <c r="N216" s="252" t="b">
        <f t="shared" si="8"/>
        <v>1</v>
      </c>
      <c r="O216" s="7"/>
    </row>
    <row r="217" spans="1:15" s="49" customFormat="1" ht="18" customHeight="1">
      <c r="A217" s="313" t="s">
        <v>73</v>
      </c>
      <c r="B217" s="313" t="s">
        <v>94</v>
      </c>
      <c r="C217" s="313" t="s">
        <v>48</v>
      </c>
      <c r="D217" s="30" t="s">
        <v>22</v>
      </c>
      <c r="E217" s="318" t="s">
        <v>34</v>
      </c>
      <c r="F217" s="313" t="s">
        <v>73</v>
      </c>
      <c r="G217" s="313" t="s">
        <v>94</v>
      </c>
      <c r="H217" s="313" t="s">
        <v>48</v>
      </c>
      <c r="I217" s="30" t="s">
        <v>22</v>
      </c>
      <c r="J217" s="318" t="s">
        <v>34</v>
      </c>
      <c r="K217" s="5" t="str">
        <f t="shared" si="7"/>
        <v>07 2 03 11010</v>
      </c>
      <c r="L217" s="252" t="str">
        <f>VLOOKUP(M217,'ЦСР 2017'!$A$5:$B$485,2,0)</f>
        <v>Расходы на обеспечение деятельности (оказание услуг) муниципальных учреждений</v>
      </c>
      <c r="M217" s="5" t="s">
        <v>555</v>
      </c>
      <c r="N217" s="252" t="b">
        <f t="shared" si="8"/>
        <v>1</v>
      </c>
      <c r="O217" s="7"/>
    </row>
    <row r="218" spans="1:15" s="49" customFormat="1" ht="39">
      <c r="A218" s="159" t="s">
        <v>73</v>
      </c>
      <c r="B218" s="159" t="s">
        <v>94</v>
      </c>
      <c r="C218" s="159" t="s">
        <v>53</v>
      </c>
      <c r="D218" s="159" t="s">
        <v>13</v>
      </c>
      <c r="E218" s="224" t="s">
        <v>1375</v>
      </c>
      <c r="F218" s="159" t="s">
        <v>73</v>
      </c>
      <c r="G218" s="159" t="s">
        <v>94</v>
      </c>
      <c r="H218" s="159" t="s">
        <v>53</v>
      </c>
      <c r="I218" s="159" t="s">
        <v>13</v>
      </c>
      <c r="J218" s="224" t="s">
        <v>1375</v>
      </c>
      <c r="K218" s="5" t="str">
        <f t="shared" si="7"/>
        <v>07 2 04 00000</v>
      </c>
      <c r="L218" s="252" t="str">
        <f>VLOOKUP(M218,'ЦСР 2017'!$A$5:$B$485,2,0)</f>
        <v>Основное мероприятие «Обеспечение деятельности муниципальных учреждений, осуществляющих библиотечное обслуживание»</v>
      </c>
      <c r="M218" s="5" t="s">
        <v>556</v>
      </c>
      <c r="N218" s="252" t="b">
        <f t="shared" si="8"/>
        <v>1</v>
      </c>
      <c r="O218" s="7"/>
    </row>
    <row r="219" spans="1:15" s="49" customFormat="1" ht="18" customHeight="1">
      <c r="A219" s="313" t="s">
        <v>73</v>
      </c>
      <c r="B219" s="313" t="s">
        <v>94</v>
      </c>
      <c r="C219" s="313" t="s">
        <v>53</v>
      </c>
      <c r="D219" s="30" t="s">
        <v>22</v>
      </c>
      <c r="E219" s="318" t="s">
        <v>34</v>
      </c>
      <c r="F219" s="313" t="s">
        <v>73</v>
      </c>
      <c r="G219" s="313" t="s">
        <v>94</v>
      </c>
      <c r="H219" s="313" t="s">
        <v>53</v>
      </c>
      <c r="I219" s="30" t="s">
        <v>22</v>
      </c>
      <c r="J219" s="318" t="s">
        <v>34</v>
      </c>
      <c r="K219" s="5" t="str">
        <f t="shared" si="7"/>
        <v>07 2 04 11010</v>
      </c>
      <c r="L219" s="252" t="str">
        <f>VLOOKUP(M219,'ЦСР 2017'!$A$5:$B$485,2,0)</f>
        <v>Расходы на обеспечение деятельности (оказание услуг) муниципальных учреждений</v>
      </c>
      <c r="M219" s="5" t="s">
        <v>560</v>
      </c>
      <c r="N219" s="252" t="b">
        <f t="shared" si="8"/>
        <v>1</v>
      </c>
      <c r="O219" s="7"/>
    </row>
    <row r="220" spans="1:15" s="49" customFormat="1" ht="37.5">
      <c r="A220" s="313" t="s">
        <v>73</v>
      </c>
      <c r="B220" s="313" t="s">
        <v>94</v>
      </c>
      <c r="C220" s="313" t="s">
        <v>53</v>
      </c>
      <c r="D220" s="30" t="s">
        <v>1575</v>
      </c>
      <c r="E220" s="318" t="s">
        <v>1376</v>
      </c>
      <c r="F220" s="73"/>
      <c r="G220" s="73"/>
      <c r="H220" s="73"/>
      <c r="I220" s="301"/>
      <c r="J220" s="29" t="s">
        <v>1837</v>
      </c>
      <c r="K220" s="5" t="str">
        <f t="shared" si="7"/>
        <v xml:space="preserve">   </v>
      </c>
      <c r="L220" s="252" t="e">
        <f>VLOOKUP(M220,'ЦСР 2017'!$A$5:$B$485,2,0)</f>
        <v>#N/A</v>
      </c>
      <c r="M220" s="5" t="s">
        <v>1883</v>
      </c>
      <c r="N220" s="252" t="e">
        <f t="shared" si="8"/>
        <v>#N/A</v>
      </c>
      <c r="O220" s="7"/>
    </row>
    <row r="221" spans="1:15" s="49" customFormat="1" ht="37.5">
      <c r="A221" s="313" t="s">
        <v>73</v>
      </c>
      <c r="B221" s="313" t="s">
        <v>94</v>
      </c>
      <c r="C221" s="313" t="s">
        <v>53</v>
      </c>
      <c r="D221" s="30" t="s">
        <v>1576</v>
      </c>
      <c r="E221" s="318" t="s">
        <v>1378</v>
      </c>
      <c r="F221" s="73"/>
      <c r="G221" s="73"/>
      <c r="H221" s="73"/>
      <c r="I221" s="301"/>
      <c r="J221" s="29" t="s">
        <v>1837</v>
      </c>
      <c r="K221" s="5" t="str">
        <f t="shared" si="7"/>
        <v xml:space="preserve">   </v>
      </c>
      <c r="L221" s="252" t="e">
        <f>VLOOKUP(M221,'ЦСР 2017'!$A$5:$B$485,2,0)</f>
        <v>#N/A</v>
      </c>
      <c r="M221" s="5" t="s">
        <v>1883</v>
      </c>
      <c r="N221" s="252" t="e">
        <f t="shared" si="8"/>
        <v>#N/A</v>
      </c>
      <c r="O221" s="7"/>
    </row>
    <row r="222" spans="1:15" s="49" customFormat="1" ht="37.5">
      <c r="A222" s="313" t="s">
        <v>73</v>
      </c>
      <c r="B222" s="313" t="s">
        <v>94</v>
      </c>
      <c r="C222" s="313" t="s">
        <v>53</v>
      </c>
      <c r="D222" s="30" t="s">
        <v>22</v>
      </c>
      <c r="E222" s="318" t="s">
        <v>34</v>
      </c>
      <c r="F222" s="313" t="s">
        <v>73</v>
      </c>
      <c r="G222" s="313" t="s">
        <v>94</v>
      </c>
      <c r="H222" s="313" t="s">
        <v>53</v>
      </c>
      <c r="I222" s="30" t="s">
        <v>1862</v>
      </c>
      <c r="J222" s="318" t="s">
        <v>1694</v>
      </c>
      <c r="K222" s="5" t="str">
        <f t="shared" si="7"/>
        <v>07 2 04 L5194</v>
      </c>
      <c r="L222" s="252" t="str">
        <f>VLOOKUP(M222,'ЦСР 2017'!$A$5:$B$485,2,0)</f>
        <v>Расходы на комплектование книжных фондов библиотек муниципальных образований за счет средств местного бюджета</v>
      </c>
      <c r="M222" s="5" t="s">
        <v>1695</v>
      </c>
      <c r="N222" s="252" t="b">
        <f t="shared" si="8"/>
        <v>1</v>
      </c>
      <c r="O222" s="7"/>
    </row>
    <row r="223" spans="1:15" s="49" customFormat="1" ht="60.6" customHeight="1">
      <c r="A223" s="159" t="s">
        <v>73</v>
      </c>
      <c r="B223" s="159" t="s">
        <v>94</v>
      </c>
      <c r="C223" s="159" t="s">
        <v>62</v>
      </c>
      <c r="D223" s="159" t="s">
        <v>13</v>
      </c>
      <c r="E223" s="224" t="s">
        <v>1380</v>
      </c>
      <c r="F223" s="159" t="s">
        <v>73</v>
      </c>
      <c r="G223" s="159" t="s">
        <v>94</v>
      </c>
      <c r="H223" s="159" t="s">
        <v>62</v>
      </c>
      <c r="I223" s="159" t="s">
        <v>13</v>
      </c>
      <c r="J223" s="224" t="s">
        <v>1380</v>
      </c>
      <c r="K223" s="5" t="str">
        <f t="shared" si="7"/>
        <v>07 2 05 00000</v>
      </c>
      <c r="L223" s="252" t="str">
        <f>VLOOKUP(M223,'ЦСР 2017'!$A$5:$B$485,2,0)</f>
        <v>Основное мероприятие «Обеспечение деятельности муниципальных учреждений, осуществляющих театрально-концертную деятельность»</v>
      </c>
      <c r="M223" s="5" t="s">
        <v>561</v>
      </c>
      <c r="N223" s="252" t="b">
        <f t="shared" si="8"/>
        <v>1</v>
      </c>
      <c r="O223" s="7"/>
    </row>
    <row r="224" spans="1:15" s="49" customFormat="1" ht="36" customHeight="1">
      <c r="A224" s="313" t="s">
        <v>73</v>
      </c>
      <c r="B224" s="313" t="s">
        <v>94</v>
      </c>
      <c r="C224" s="313" t="s">
        <v>62</v>
      </c>
      <c r="D224" s="30" t="s">
        <v>22</v>
      </c>
      <c r="E224" s="318" t="s">
        <v>34</v>
      </c>
      <c r="F224" s="313" t="s">
        <v>73</v>
      </c>
      <c r="G224" s="313" t="s">
        <v>94</v>
      </c>
      <c r="H224" s="313" t="s">
        <v>62</v>
      </c>
      <c r="I224" s="30" t="s">
        <v>22</v>
      </c>
      <c r="J224" s="318" t="s">
        <v>34</v>
      </c>
      <c r="K224" s="5" t="str">
        <f t="shared" si="7"/>
        <v>07 2 05 11010</v>
      </c>
      <c r="L224" s="252" t="str">
        <f>VLOOKUP(M224,'ЦСР 2017'!$A$5:$B$485,2,0)</f>
        <v>Расходы на обеспечение деятельности (оказание услуг) муниципальных учреждений</v>
      </c>
      <c r="M224" s="5" t="s">
        <v>565</v>
      </c>
      <c r="N224" s="252" t="b">
        <f t="shared" si="8"/>
        <v>1</v>
      </c>
      <c r="O224" s="7"/>
    </row>
    <row r="225" spans="1:15" s="49" customFormat="1" ht="58.5">
      <c r="A225" s="159" t="s">
        <v>73</v>
      </c>
      <c r="B225" s="159" t="s">
        <v>94</v>
      </c>
      <c r="C225" s="159" t="s">
        <v>68</v>
      </c>
      <c r="D225" s="159" t="s">
        <v>13</v>
      </c>
      <c r="E225" s="224" t="s">
        <v>1381</v>
      </c>
      <c r="F225" s="159" t="s">
        <v>73</v>
      </c>
      <c r="G225" s="159" t="s">
        <v>94</v>
      </c>
      <c r="H225" s="159" t="s">
        <v>68</v>
      </c>
      <c r="I225" s="159" t="s">
        <v>13</v>
      </c>
      <c r="J225" s="224" t="s">
        <v>1381</v>
      </c>
      <c r="K225" s="5" t="str">
        <f t="shared" si="7"/>
        <v>07 2 06 00000</v>
      </c>
      <c r="L225" s="252" t="str">
        <f>VLOOKUP(M225,'ЦСР 2017'!$A$5:$B$485,2,0)</f>
        <v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v>
      </c>
      <c r="M225" s="5" t="s">
        <v>566</v>
      </c>
      <c r="N225" s="252" t="b">
        <f t="shared" si="8"/>
        <v>1</v>
      </c>
      <c r="O225" s="7"/>
    </row>
    <row r="226" spans="1:15" s="49" customFormat="1" ht="36" customHeight="1">
      <c r="A226" s="313" t="s">
        <v>73</v>
      </c>
      <c r="B226" s="313" t="s">
        <v>94</v>
      </c>
      <c r="C226" s="313" t="s">
        <v>68</v>
      </c>
      <c r="D226" s="313" t="s">
        <v>570</v>
      </c>
      <c r="E226" s="318" t="s">
        <v>569</v>
      </c>
      <c r="F226" s="313" t="s">
        <v>73</v>
      </c>
      <c r="G226" s="313" t="s">
        <v>94</v>
      </c>
      <c r="H226" s="313" t="s">
        <v>68</v>
      </c>
      <c r="I226" s="313" t="s">
        <v>570</v>
      </c>
      <c r="J226" s="318" t="s">
        <v>569</v>
      </c>
      <c r="K226" s="5" t="str">
        <f t="shared" si="7"/>
        <v>07 2 06 20400</v>
      </c>
      <c r="L226" s="252" t="str">
        <f>VLOOKUP(M226,'ЦСР 2017'!$A$5:$B$485,2,0)</f>
        <v>Расходы на реализацию мероприятий, направленных на сохранение историко-культурного наследия города Ставрополя</v>
      </c>
      <c r="M226" s="5" t="s">
        <v>571</v>
      </c>
      <c r="N226" s="252" t="b">
        <f t="shared" si="8"/>
        <v>1</v>
      </c>
      <c r="O226" s="7"/>
    </row>
    <row r="227" spans="1:15" s="49" customFormat="1" ht="117">
      <c r="A227" s="159" t="s">
        <v>73</v>
      </c>
      <c r="B227" s="159" t="s">
        <v>94</v>
      </c>
      <c r="C227" s="159" t="s">
        <v>93</v>
      </c>
      <c r="D227" s="159" t="s">
        <v>13</v>
      </c>
      <c r="E227" s="224" t="s">
        <v>1383</v>
      </c>
      <c r="F227" s="159" t="s">
        <v>73</v>
      </c>
      <c r="G227" s="159" t="s">
        <v>94</v>
      </c>
      <c r="H227" s="159" t="s">
        <v>93</v>
      </c>
      <c r="I227" s="159" t="s">
        <v>13</v>
      </c>
      <c r="J227" s="224" t="s">
        <v>1696</v>
      </c>
      <c r="K227" s="5" t="str">
        <f t="shared" si="7"/>
        <v>07 2 08 00000</v>
      </c>
      <c r="L227" s="252" t="str">
        <f>VLOOKUP(M227,'ЦСР 2017'!$A$5:$B$485,2,0)</f>
        <v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v>
      </c>
      <c r="M227" s="5" t="s">
        <v>577</v>
      </c>
      <c r="N227" s="252" t="b">
        <f t="shared" si="8"/>
        <v>1</v>
      </c>
      <c r="O227" s="7"/>
    </row>
    <row r="228" spans="1:15" s="49" customFormat="1" ht="90" customHeight="1">
      <c r="A228" s="313" t="s">
        <v>73</v>
      </c>
      <c r="B228" s="313" t="s">
        <v>94</v>
      </c>
      <c r="C228" s="313" t="s">
        <v>93</v>
      </c>
      <c r="D228" s="313" t="s">
        <v>578</v>
      </c>
      <c r="E228" s="318" t="s">
        <v>1384</v>
      </c>
      <c r="F228" s="313" t="s">
        <v>73</v>
      </c>
      <c r="G228" s="313" t="s">
        <v>94</v>
      </c>
      <c r="H228" s="313" t="s">
        <v>93</v>
      </c>
      <c r="I228" s="313" t="s">
        <v>578</v>
      </c>
      <c r="J228" s="318" t="s">
        <v>1697</v>
      </c>
      <c r="K228" s="5" t="str">
        <f t="shared" si="7"/>
        <v>07 2 08 21230</v>
      </c>
      <c r="L228" s="252" t="str">
        <f>VLOOKUP(M228,'ЦСР 2017'!$A$5:$B$485,2,0)</f>
        <v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v>
      </c>
      <c r="M228" s="5" t="s">
        <v>579</v>
      </c>
      <c r="N228" s="252" t="b">
        <f t="shared" si="8"/>
        <v>1</v>
      </c>
      <c r="O228" s="7"/>
    </row>
    <row r="229" spans="1:15" s="49" customFormat="1" ht="39">
      <c r="A229" s="159" t="s">
        <v>73</v>
      </c>
      <c r="B229" s="159" t="s">
        <v>94</v>
      </c>
      <c r="C229" s="159" t="s">
        <v>580</v>
      </c>
      <c r="D229" s="159" t="s">
        <v>13</v>
      </c>
      <c r="E229" s="224" t="s">
        <v>1385</v>
      </c>
      <c r="F229" s="159" t="s">
        <v>73</v>
      </c>
      <c r="G229" s="159" t="s">
        <v>94</v>
      </c>
      <c r="H229" s="159" t="s">
        <v>580</v>
      </c>
      <c r="I229" s="159" t="s">
        <v>13</v>
      </c>
      <c r="J229" s="224" t="s">
        <v>1698</v>
      </c>
      <c r="K229" s="5" t="str">
        <f t="shared" si="7"/>
        <v>07 2 09 00000</v>
      </c>
      <c r="L229" s="252" t="str">
        <f>VLOOKUP(M229,'ЦСР 2017'!$A$5:$B$485,2,0)</f>
        <v>Основное мероприятие «Модернизация материально-технической базы муниципальных учреждений отрасли «Культура» города Ставрополя»</v>
      </c>
      <c r="M229" s="5" t="s">
        <v>581</v>
      </c>
      <c r="N229" s="252" t="b">
        <f t="shared" si="8"/>
        <v>1</v>
      </c>
      <c r="O229" s="7"/>
    </row>
    <row r="230" spans="1:15" s="49" customFormat="1" ht="36" customHeight="1">
      <c r="A230" s="313" t="s">
        <v>73</v>
      </c>
      <c r="B230" s="313" t="s">
        <v>94</v>
      </c>
      <c r="C230" s="313" t="s">
        <v>580</v>
      </c>
      <c r="D230" s="313" t="s">
        <v>1577</v>
      </c>
      <c r="E230" s="318" t="s">
        <v>1386</v>
      </c>
      <c r="F230" s="313" t="s">
        <v>73</v>
      </c>
      <c r="G230" s="313" t="s">
        <v>94</v>
      </c>
      <c r="H230" s="313" t="s">
        <v>580</v>
      </c>
      <c r="I230" s="313" t="s">
        <v>1577</v>
      </c>
      <c r="J230" s="318" t="s">
        <v>1699</v>
      </c>
      <c r="K230" s="5" t="str">
        <f t="shared" si="7"/>
        <v>07 2 09 21280</v>
      </c>
      <c r="L230" s="252" t="str">
        <f>VLOOKUP(M230,'ЦСР 2017'!$A$5:$B$485,2,0)</f>
        <v>Расходы на модернизацию материально-технической базы муниципальных учреждений отрасли «Культура» города Ставрополя</v>
      </c>
      <c r="M230" s="5" t="s">
        <v>1387</v>
      </c>
      <c r="N230" s="252" t="b">
        <f t="shared" si="8"/>
        <v>1</v>
      </c>
      <c r="O230" s="7"/>
    </row>
    <row r="231" spans="1:15" s="49" customFormat="1" ht="97.5">
      <c r="A231" s="159" t="s">
        <v>73</v>
      </c>
      <c r="B231" s="159" t="s">
        <v>94</v>
      </c>
      <c r="C231" s="159" t="s">
        <v>652</v>
      </c>
      <c r="D231" s="159" t="s">
        <v>13</v>
      </c>
      <c r="E231" s="224" t="s">
        <v>1388</v>
      </c>
      <c r="F231" s="303"/>
      <c r="G231" s="303"/>
      <c r="H231" s="303"/>
      <c r="I231" s="303"/>
      <c r="J231" s="224"/>
      <c r="K231" s="5" t="str">
        <f t="shared" si="7"/>
        <v xml:space="preserve">   </v>
      </c>
      <c r="L231" s="252" t="e">
        <f>VLOOKUP(M231,'ЦСР 2017'!$A$5:$B$485,2,0)</f>
        <v>#N/A</v>
      </c>
      <c r="M231" s="5" t="s">
        <v>1883</v>
      </c>
      <c r="N231" s="252" t="e">
        <f t="shared" si="8"/>
        <v>#N/A</v>
      </c>
      <c r="O231" s="7"/>
    </row>
    <row r="232" spans="1:15" s="49" customFormat="1" ht="72" customHeight="1">
      <c r="A232" s="313" t="s">
        <v>73</v>
      </c>
      <c r="B232" s="313" t="s">
        <v>94</v>
      </c>
      <c r="C232" s="313" t="s">
        <v>652</v>
      </c>
      <c r="D232" s="313" t="s">
        <v>1578</v>
      </c>
      <c r="E232" s="190" t="s">
        <v>1390</v>
      </c>
      <c r="F232" s="73"/>
      <c r="G232" s="73"/>
      <c r="H232" s="73"/>
      <c r="I232" s="73"/>
      <c r="J232" s="29" t="s">
        <v>1837</v>
      </c>
      <c r="K232" s="5" t="str">
        <f t="shared" si="7"/>
        <v xml:space="preserve">   </v>
      </c>
      <c r="L232" s="252" t="e">
        <f>VLOOKUP(M232,'ЦСР 2017'!$A$5:$B$485,2,0)</f>
        <v>#N/A</v>
      </c>
      <c r="M232" s="5" t="s">
        <v>1883</v>
      </c>
      <c r="N232" s="252" t="e">
        <f t="shared" si="8"/>
        <v>#N/A</v>
      </c>
      <c r="O232" s="7"/>
    </row>
    <row r="233" spans="1:15" s="49" customFormat="1" ht="36" customHeight="1">
      <c r="A233" s="313" t="s">
        <v>73</v>
      </c>
      <c r="B233" s="313" t="s">
        <v>94</v>
      </c>
      <c r="C233" s="313" t="s">
        <v>652</v>
      </c>
      <c r="D233" s="313" t="s">
        <v>1579</v>
      </c>
      <c r="E233" s="190" t="s">
        <v>1392</v>
      </c>
      <c r="F233" s="73"/>
      <c r="G233" s="73"/>
      <c r="H233" s="73"/>
      <c r="I233" s="73"/>
      <c r="J233" s="29" t="s">
        <v>1837</v>
      </c>
      <c r="K233" s="5" t="str">
        <f t="shared" si="7"/>
        <v xml:space="preserve">   </v>
      </c>
      <c r="L233" s="252" t="e">
        <f>VLOOKUP(M233,'ЦСР 2017'!$A$5:$B$485,2,0)</f>
        <v>#N/A</v>
      </c>
      <c r="M233" s="5" t="s">
        <v>1883</v>
      </c>
      <c r="N233" s="252" t="e">
        <f t="shared" si="8"/>
        <v>#N/A</v>
      </c>
      <c r="O233" s="7"/>
    </row>
    <row r="234" spans="1:15" s="49" customFormat="1" ht="58.5">
      <c r="A234" s="159" t="s">
        <v>73</v>
      </c>
      <c r="B234" s="159" t="s">
        <v>94</v>
      </c>
      <c r="C234" s="159" t="s">
        <v>674</v>
      </c>
      <c r="D234" s="159" t="s">
        <v>13</v>
      </c>
      <c r="E234" s="224" t="s">
        <v>1580</v>
      </c>
      <c r="F234" s="159" t="s">
        <v>73</v>
      </c>
      <c r="G234" s="159" t="s">
        <v>94</v>
      </c>
      <c r="H234" s="159" t="s">
        <v>674</v>
      </c>
      <c r="I234" s="159" t="s">
        <v>13</v>
      </c>
      <c r="J234" s="224" t="s">
        <v>1580</v>
      </c>
      <c r="K234" s="5" t="str">
        <f t="shared" si="7"/>
        <v>07 2 11 00000</v>
      </c>
      <c r="L234" s="252" t="str">
        <f>VLOOKUP(M234,'ЦСР 2017'!$A$5:$B$485,2,0)</f>
        <v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v>
      </c>
      <c r="M234" s="5" t="s">
        <v>1700</v>
      </c>
      <c r="N234" s="252" t="b">
        <f t="shared" si="8"/>
        <v>1</v>
      </c>
      <c r="O234" s="7"/>
    </row>
    <row r="235" spans="1:15" s="49" customFormat="1" ht="54" customHeight="1">
      <c r="A235" s="313" t="s">
        <v>73</v>
      </c>
      <c r="B235" s="313" t="s">
        <v>94</v>
      </c>
      <c r="C235" s="313" t="s">
        <v>674</v>
      </c>
      <c r="D235" s="313" t="s">
        <v>1581</v>
      </c>
      <c r="E235" s="190" t="s">
        <v>1394</v>
      </c>
      <c r="F235" s="313" t="s">
        <v>73</v>
      </c>
      <c r="G235" s="313" t="s">
        <v>94</v>
      </c>
      <c r="H235" s="313" t="s">
        <v>674</v>
      </c>
      <c r="I235" s="313" t="s">
        <v>1581</v>
      </c>
      <c r="J235" s="190" t="s">
        <v>1394</v>
      </c>
      <c r="K235" s="5" t="str">
        <f t="shared" si="7"/>
        <v>07 2 11 60160</v>
      </c>
      <c r="L235" s="252" t="str">
        <f>VLOOKUP(M235,'ЦСР 2017'!$A$5:$B$485,2,0)</f>
        <v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v>
      </c>
      <c r="M235" s="5" t="s">
        <v>1395</v>
      </c>
      <c r="N235" s="252" t="b">
        <f t="shared" si="8"/>
        <v>1</v>
      </c>
      <c r="O235" s="7"/>
    </row>
    <row r="236" spans="1:15" s="49" customFormat="1" ht="58.5">
      <c r="A236" s="159"/>
      <c r="B236" s="159"/>
      <c r="C236" s="159"/>
      <c r="D236" s="159"/>
      <c r="E236" s="224"/>
      <c r="F236" s="159" t="s">
        <v>73</v>
      </c>
      <c r="G236" s="159" t="s">
        <v>94</v>
      </c>
      <c r="H236" s="159" t="s">
        <v>703</v>
      </c>
      <c r="I236" s="159" t="s">
        <v>13</v>
      </c>
      <c r="J236" s="224" t="s">
        <v>1701</v>
      </c>
      <c r="K236" s="5" t="str">
        <f t="shared" si="7"/>
        <v>07 2 12 00000</v>
      </c>
      <c r="L236" s="252" t="str">
        <f>VLOOKUP(M236,'ЦСР 2017'!$A$5:$B$485,2,0)</f>
        <v>Основное мероприятие «Проведение работ по капитальному ремонту зданий и сооружений в муниципальных бюджетных (автономных) учреждениях отрасли «Культура» города Ставрополя»</v>
      </c>
      <c r="M236" s="5" t="s">
        <v>1702</v>
      </c>
      <c r="N236" s="252" t="b">
        <f t="shared" si="8"/>
        <v>1</v>
      </c>
      <c r="O236" s="7"/>
    </row>
    <row r="237" spans="1:15" s="49" customFormat="1" ht="54" customHeight="1">
      <c r="A237" s="313"/>
      <c r="B237" s="313"/>
      <c r="C237" s="313"/>
      <c r="D237" s="313"/>
      <c r="E237" s="29" t="s">
        <v>1554</v>
      </c>
      <c r="F237" s="313" t="s">
        <v>73</v>
      </c>
      <c r="G237" s="313" t="s">
        <v>94</v>
      </c>
      <c r="H237" s="313" t="s">
        <v>703</v>
      </c>
      <c r="I237" s="313" t="s">
        <v>1863</v>
      </c>
      <c r="J237" s="190" t="s">
        <v>1703</v>
      </c>
      <c r="K237" s="5" t="str">
        <f t="shared" si="7"/>
        <v>07 2 12 21260</v>
      </c>
      <c r="L237" s="252" t="str">
        <f>VLOOKUP(M237,'ЦСР 2017'!$A$5:$B$485,2,0)</f>
        <v>Расходы на проведение ремонтных работ внутренних помещений здания муниципального автономного учреждения дополнительного образования «Детская школа искусств № 5» города Ставрополя по адресу: город Ставрополь, улица Доваторцев, 44/1 (в том числе изготовление проектно-сметной документации, технический надзор)</v>
      </c>
      <c r="M237" s="5" t="s">
        <v>1704</v>
      </c>
      <c r="N237" s="252" t="b">
        <f t="shared" si="8"/>
        <v>1</v>
      </c>
      <c r="O237" s="7"/>
    </row>
    <row r="238" spans="1:15" s="49" customFormat="1" ht="54" customHeight="1">
      <c r="A238" s="313"/>
      <c r="B238" s="313"/>
      <c r="C238" s="313"/>
      <c r="D238" s="313"/>
      <c r="E238" s="29" t="s">
        <v>1554</v>
      </c>
      <c r="F238" s="313" t="s">
        <v>73</v>
      </c>
      <c r="G238" s="313" t="s">
        <v>94</v>
      </c>
      <c r="H238" s="313" t="s">
        <v>703</v>
      </c>
      <c r="I238" s="313" t="s">
        <v>1578</v>
      </c>
      <c r="J238" s="190" t="s">
        <v>1705</v>
      </c>
      <c r="K238" s="5" t="str">
        <f t="shared" si="7"/>
        <v>07 2 12 S6660</v>
      </c>
      <c r="L238" s="252" t="str">
        <f>VLOOKUP(M238,'ЦСР 2017'!$A$5:$B$485,2,0)</f>
        <v>Проведение капитального ремонта зданий и сооружений муниципальных учреждений культуры за счет средств местного бюджета</v>
      </c>
      <c r="M238" s="5" t="s">
        <v>1706</v>
      </c>
      <c r="N238" s="252" t="b">
        <f t="shared" si="8"/>
        <v>1</v>
      </c>
      <c r="O238" s="7"/>
    </row>
    <row r="239" spans="1:15" s="49" customFormat="1" ht="39">
      <c r="A239" s="159" t="s">
        <v>73</v>
      </c>
      <c r="B239" s="159" t="s">
        <v>94</v>
      </c>
      <c r="C239" s="159" t="s">
        <v>751</v>
      </c>
      <c r="D239" s="159" t="s">
        <v>13</v>
      </c>
      <c r="E239" s="224" t="s">
        <v>1396</v>
      </c>
      <c r="F239" s="159" t="s">
        <v>73</v>
      </c>
      <c r="G239" s="159" t="s">
        <v>94</v>
      </c>
      <c r="H239" s="159" t="s">
        <v>751</v>
      </c>
      <c r="I239" s="159" t="s">
        <v>13</v>
      </c>
      <c r="J239" s="224" t="s">
        <v>1707</v>
      </c>
      <c r="K239" s="5" t="str">
        <f t="shared" si="7"/>
        <v>07 2 13 00000</v>
      </c>
      <c r="L239" s="252" t="str">
        <f>VLOOKUP(M239,'ЦСР 2017'!$A$5:$B$485,2,0)</f>
        <v>Основное мероприятие «Создание сценическо-концертной площадки с подземной автостоянкой в 52 квартале города Ставрополя»</v>
      </c>
      <c r="M239" s="5" t="s">
        <v>1397</v>
      </c>
      <c r="N239" s="252" t="b">
        <f t="shared" si="8"/>
        <v>1</v>
      </c>
      <c r="O239" s="7"/>
    </row>
    <row r="240" spans="1:15" s="49" customFormat="1" ht="36" customHeight="1">
      <c r="A240" s="313" t="s">
        <v>73</v>
      </c>
      <c r="B240" s="313" t="s">
        <v>94</v>
      </c>
      <c r="C240" s="313" t="s">
        <v>751</v>
      </c>
      <c r="D240" s="313" t="s">
        <v>101</v>
      </c>
      <c r="E240" s="190" t="s">
        <v>100</v>
      </c>
      <c r="F240" s="313" t="s">
        <v>73</v>
      </c>
      <c r="G240" s="313" t="s">
        <v>94</v>
      </c>
      <c r="H240" s="313" t="s">
        <v>751</v>
      </c>
      <c r="I240" s="313" t="s">
        <v>1864</v>
      </c>
      <c r="J240" s="190" t="s">
        <v>1708</v>
      </c>
      <c r="K240" s="5" t="str">
        <f t="shared" si="7"/>
        <v>07 2 13 40020</v>
      </c>
      <c r="L240" s="252" t="str">
        <f>VLOOKUP(M240,'ЦСР 2017'!$A$5:$B$485,2,0)</f>
        <v>Расходы на строительство сценическо-концертной площадки с подземной автостоянкой в 52 квартале города Ставрополя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v>
      </c>
      <c r="M240" s="5" t="s">
        <v>1709</v>
      </c>
      <c r="N240" s="252" t="b">
        <f t="shared" si="8"/>
        <v>1</v>
      </c>
      <c r="O240" s="7"/>
    </row>
    <row r="241" spans="1:15" s="49" customFormat="1" ht="58.5">
      <c r="A241" s="159" t="s">
        <v>73</v>
      </c>
      <c r="B241" s="159" t="s">
        <v>94</v>
      </c>
      <c r="C241" s="159" t="s">
        <v>73</v>
      </c>
      <c r="D241" s="159" t="s">
        <v>13</v>
      </c>
      <c r="E241" s="224" t="s">
        <v>1382</v>
      </c>
      <c r="F241" s="159" t="s">
        <v>73</v>
      </c>
      <c r="G241" s="159" t="s">
        <v>94</v>
      </c>
      <c r="H241" s="159" t="s">
        <v>776</v>
      </c>
      <c r="I241" s="159" t="s">
        <v>13</v>
      </c>
      <c r="J241" s="224" t="s">
        <v>1710</v>
      </c>
      <c r="K241" s="5" t="str">
        <f>CONCATENATE(F241," ",G241," ",H241," ",I241)</f>
        <v>07 2 14 00000</v>
      </c>
      <c r="L241" s="252" t="str">
        <f>VLOOKUP(M241,'ЦСР 2017'!$A$5:$B$485,2,0)</f>
        <v xml:space="preserve">Основное мероприятие «Строительство памятников на территории города Ставрополя» </v>
      </c>
      <c r="M241" s="5" t="s">
        <v>1711</v>
      </c>
      <c r="N241" s="252" t="b">
        <f t="shared" si="8"/>
        <v>1</v>
      </c>
      <c r="O241" s="7"/>
    </row>
    <row r="242" spans="1:15" s="49" customFormat="1" ht="36" customHeight="1">
      <c r="A242" s="313" t="s">
        <v>73</v>
      </c>
      <c r="B242" s="313" t="s">
        <v>94</v>
      </c>
      <c r="C242" s="313" t="s">
        <v>73</v>
      </c>
      <c r="D242" s="313" t="s">
        <v>101</v>
      </c>
      <c r="E242" s="318" t="s">
        <v>100</v>
      </c>
      <c r="F242" s="313" t="s">
        <v>73</v>
      </c>
      <c r="G242" s="313" t="s">
        <v>94</v>
      </c>
      <c r="H242" s="313" t="s">
        <v>776</v>
      </c>
      <c r="I242" s="313" t="s">
        <v>101</v>
      </c>
      <c r="J242" s="190" t="s">
        <v>100</v>
      </c>
      <c r="K242" s="5" t="str">
        <f>CONCATENATE(F242," ",G242," ",H242," ",I242)</f>
        <v>07 2 14 40010</v>
      </c>
      <c r="L242" s="252" t="str">
        <f>VLOOKUP(M242,'ЦСР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242" s="5" t="s">
        <v>1712</v>
      </c>
      <c r="N242" s="252" t="b">
        <f t="shared" si="8"/>
        <v>1</v>
      </c>
      <c r="O242" s="7"/>
    </row>
    <row r="243" spans="1:15" s="49" customFormat="1" ht="68.45" customHeight="1">
      <c r="A243" s="9" t="s">
        <v>93</v>
      </c>
      <c r="B243" s="9" t="s">
        <v>8</v>
      </c>
      <c r="C243" s="9" t="s">
        <v>12</v>
      </c>
      <c r="D243" s="9" t="s">
        <v>13</v>
      </c>
      <c r="E243" s="136" t="s">
        <v>584</v>
      </c>
      <c r="F243" s="9" t="s">
        <v>93</v>
      </c>
      <c r="G243" s="9" t="s">
        <v>8</v>
      </c>
      <c r="H243" s="9" t="s">
        <v>12</v>
      </c>
      <c r="I243" s="9" t="s">
        <v>13</v>
      </c>
      <c r="J243" s="136" t="s">
        <v>1713</v>
      </c>
      <c r="K243" s="5" t="str">
        <f t="shared" si="7"/>
        <v>08 0 00 00000</v>
      </c>
      <c r="L243" s="252" t="str">
        <f>VLOOKUP(M243,'ЦСР 2017'!$A$5:$B$485,2,0)</f>
        <v>Муниципальная программа «Развитие физической культуры и спорта в городе Ставрополе»</v>
      </c>
      <c r="M243" s="5" t="s">
        <v>585</v>
      </c>
      <c r="N243" s="252" t="b">
        <f t="shared" si="8"/>
        <v>1</v>
      </c>
      <c r="O243" s="7"/>
    </row>
    <row r="244" spans="1:15" s="49" customFormat="1" ht="52.15" customHeight="1">
      <c r="A244" s="25" t="s">
        <v>93</v>
      </c>
      <c r="B244" s="25" t="s">
        <v>15</v>
      </c>
      <c r="C244" s="25" t="s">
        <v>12</v>
      </c>
      <c r="D244" s="25" t="s">
        <v>13</v>
      </c>
      <c r="E244" s="232" t="s">
        <v>587</v>
      </c>
      <c r="F244" s="25" t="s">
        <v>93</v>
      </c>
      <c r="G244" s="25" t="s">
        <v>15</v>
      </c>
      <c r="H244" s="25" t="s">
        <v>12</v>
      </c>
      <c r="I244" s="25" t="s">
        <v>13</v>
      </c>
      <c r="J244" s="232" t="s">
        <v>587</v>
      </c>
      <c r="K244" s="5" t="str">
        <f t="shared" si="7"/>
        <v>08 1 00 00000</v>
      </c>
      <c r="L244" s="252" t="str">
        <f>VLOOKUP(M244,'ЦСР 2017'!$A$5:$B$485,2,0)</f>
        <v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v>
      </c>
      <c r="M244" s="5" t="s">
        <v>588</v>
      </c>
      <c r="N244" s="252" t="b">
        <f t="shared" si="8"/>
        <v>1</v>
      </c>
      <c r="O244" s="7"/>
    </row>
    <row r="245" spans="1:15" s="49" customFormat="1" ht="58.5">
      <c r="A245" s="159" t="s">
        <v>93</v>
      </c>
      <c r="B245" s="159" t="s">
        <v>15</v>
      </c>
      <c r="C245" s="159" t="s">
        <v>7</v>
      </c>
      <c r="D245" s="159" t="s">
        <v>13</v>
      </c>
      <c r="E245" s="224" t="s">
        <v>1399</v>
      </c>
      <c r="F245" s="159" t="s">
        <v>93</v>
      </c>
      <c r="G245" s="159" t="s">
        <v>15</v>
      </c>
      <c r="H245" s="159" t="s">
        <v>7</v>
      </c>
      <c r="I245" s="159" t="s">
        <v>13</v>
      </c>
      <c r="J245" s="224" t="s">
        <v>1399</v>
      </c>
      <c r="K245" s="5" t="str">
        <f t="shared" si="7"/>
        <v>08 1 01 00000</v>
      </c>
      <c r="L245" s="252" t="str">
        <f>VLOOKUP(M245,'ЦСР 2017'!$A$5:$B$485,2,0)</f>
        <v>Основное мероприятие «Обеспечение деятельности муниципальных 
учреждений дополнительного образования детей физкультурно-спортивной направленности города Ставрополя»</v>
      </c>
      <c r="M245" s="5" t="s">
        <v>589</v>
      </c>
      <c r="N245" s="252" t="b">
        <f t="shared" si="8"/>
        <v>1</v>
      </c>
      <c r="O245" s="7"/>
    </row>
    <row r="246" spans="1:15" s="49" customFormat="1" ht="36" customHeight="1">
      <c r="A246" s="313" t="s">
        <v>93</v>
      </c>
      <c r="B246" s="313" t="s">
        <v>15</v>
      </c>
      <c r="C246" s="313" t="s">
        <v>7</v>
      </c>
      <c r="D246" s="30" t="s">
        <v>22</v>
      </c>
      <c r="E246" s="318" t="s">
        <v>34</v>
      </c>
      <c r="F246" s="313" t="s">
        <v>93</v>
      </c>
      <c r="G246" s="313" t="s">
        <v>15</v>
      </c>
      <c r="H246" s="313" t="s">
        <v>7</v>
      </c>
      <c r="I246" s="30" t="s">
        <v>22</v>
      </c>
      <c r="J246" s="318" t="s">
        <v>34</v>
      </c>
      <c r="K246" s="5" t="str">
        <f t="shared" si="7"/>
        <v>08 1 01 11010</v>
      </c>
      <c r="L246" s="252" t="str">
        <f>VLOOKUP(M246,'ЦСР 2017'!$A$5:$B$485,2,0)</f>
        <v>Расходы на обеспечение деятельности (оказание услуг) муниципальных учреждений</v>
      </c>
      <c r="M246" s="5" t="s">
        <v>591</v>
      </c>
      <c r="N246" s="252" t="b">
        <f t="shared" si="8"/>
        <v>1</v>
      </c>
      <c r="O246" s="7"/>
    </row>
    <row r="247" spans="1:15" s="49" customFormat="1" ht="36" customHeight="1">
      <c r="A247" s="313" t="s">
        <v>93</v>
      </c>
      <c r="B247" s="313" t="s">
        <v>15</v>
      </c>
      <c r="C247" s="313" t="s">
        <v>7</v>
      </c>
      <c r="D247" s="30" t="s">
        <v>1536</v>
      </c>
      <c r="E247" s="190" t="s">
        <v>1232</v>
      </c>
      <c r="F247" s="313" t="s">
        <v>93</v>
      </c>
      <c r="G247" s="313" t="s">
        <v>15</v>
      </c>
      <c r="H247" s="313" t="s">
        <v>7</v>
      </c>
      <c r="I247" s="30" t="s">
        <v>1536</v>
      </c>
      <c r="J247" s="190" t="s">
        <v>1610</v>
      </c>
      <c r="K247" s="5" t="str">
        <f t="shared" si="7"/>
        <v>08 1 01 77250</v>
      </c>
      <c r="L247" s="252" t="str">
        <f>VLOOKUP(M247,'ЦСР 2017'!$A$5:$B$485,2,0)</f>
        <v>Расходы на обеспечение выплаты работникам муниципальных учреждений минимального размера оплаты труда</v>
      </c>
      <c r="M247" s="5" t="s">
        <v>1400</v>
      </c>
      <c r="N247" s="252" t="b">
        <f t="shared" si="8"/>
        <v>1</v>
      </c>
      <c r="O247" s="7"/>
    </row>
    <row r="248" spans="1:15" s="49" customFormat="1" ht="39">
      <c r="A248" s="159" t="s">
        <v>93</v>
      </c>
      <c r="B248" s="159" t="s">
        <v>15</v>
      </c>
      <c r="C248" s="159" t="s">
        <v>37</v>
      </c>
      <c r="D248" s="159" t="s">
        <v>13</v>
      </c>
      <c r="E248" s="224" t="s">
        <v>1401</v>
      </c>
      <c r="F248" s="159" t="s">
        <v>93</v>
      </c>
      <c r="G248" s="159" t="s">
        <v>15</v>
      </c>
      <c r="H248" s="159" t="s">
        <v>37</v>
      </c>
      <c r="I248" s="159" t="s">
        <v>13</v>
      </c>
      <c r="J248" s="224" t="s">
        <v>1401</v>
      </c>
      <c r="K248" s="5" t="str">
        <f t="shared" si="7"/>
        <v>08 1 02 00000</v>
      </c>
      <c r="L248" s="252" t="str">
        <f>VLOOKUP(M248,'ЦСР 2017'!$A$5:$B$485,2,0)</f>
        <v>Основное мероприятие «Обеспечение деятельности центров спортивной подготовки»</v>
      </c>
      <c r="M248" s="5" t="s">
        <v>592</v>
      </c>
      <c r="N248" s="252" t="b">
        <f t="shared" si="8"/>
        <v>1</v>
      </c>
      <c r="O248" s="7"/>
    </row>
    <row r="249" spans="1:15" s="49" customFormat="1" ht="18" customHeight="1">
      <c r="A249" s="313" t="s">
        <v>93</v>
      </c>
      <c r="B249" s="313" t="s">
        <v>15</v>
      </c>
      <c r="C249" s="313" t="s">
        <v>37</v>
      </c>
      <c r="D249" s="30" t="s">
        <v>22</v>
      </c>
      <c r="E249" s="318" t="s">
        <v>34</v>
      </c>
      <c r="F249" s="313" t="s">
        <v>93</v>
      </c>
      <c r="G249" s="313" t="s">
        <v>15</v>
      </c>
      <c r="H249" s="313" t="s">
        <v>37</v>
      </c>
      <c r="I249" s="30" t="s">
        <v>22</v>
      </c>
      <c r="J249" s="318" t="s">
        <v>34</v>
      </c>
      <c r="K249" s="5" t="str">
        <f t="shared" si="7"/>
        <v>08 1 02 11010</v>
      </c>
      <c r="L249" s="252" t="str">
        <f>VLOOKUP(M249,'ЦСР 2017'!$A$5:$B$485,2,0)</f>
        <v>Расходы на обеспечение деятельности (оказание услуг) муниципальных учреждений</v>
      </c>
      <c r="M249" s="5" t="s">
        <v>595</v>
      </c>
      <c r="N249" s="252" t="b">
        <f t="shared" si="8"/>
        <v>1</v>
      </c>
      <c r="O249" s="7"/>
    </row>
    <row r="250" spans="1:15" ht="36" customHeight="1">
      <c r="A250" s="313" t="s">
        <v>93</v>
      </c>
      <c r="B250" s="313" t="s">
        <v>15</v>
      </c>
      <c r="C250" s="313" t="s">
        <v>37</v>
      </c>
      <c r="D250" s="30" t="s">
        <v>1536</v>
      </c>
      <c r="E250" s="190" t="s">
        <v>1232</v>
      </c>
      <c r="F250" s="313" t="s">
        <v>93</v>
      </c>
      <c r="G250" s="313" t="s">
        <v>15</v>
      </c>
      <c r="H250" s="313" t="s">
        <v>37</v>
      </c>
      <c r="I250" s="30" t="s">
        <v>1536</v>
      </c>
      <c r="J250" s="190" t="s">
        <v>1610</v>
      </c>
      <c r="K250" s="5" t="str">
        <f t="shared" si="7"/>
        <v>08 1 02 77250</v>
      </c>
      <c r="L250" s="252" t="str">
        <f>VLOOKUP(M250,'ЦСР 2017'!$A$5:$B$485,2,0)</f>
        <v>Расходы на обеспечение выплаты работникам муниципальных учреждений минимального размера оплаты труда</v>
      </c>
      <c r="M250" s="5" t="s">
        <v>1402</v>
      </c>
      <c r="N250" s="252" t="b">
        <f t="shared" si="8"/>
        <v>1</v>
      </c>
      <c r="O250" s="7"/>
    </row>
    <row r="251" spans="1:15" ht="34.9" customHeight="1">
      <c r="A251" s="25" t="s">
        <v>93</v>
      </c>
      <c r="B251" s="25" t="s">
        <v>94</v>
      </c>
      <c r="C251" s="25" t="s">
        <v>12</v>
      </c>
      <c r="D251" s="25" t="s">
        <v>13</v>
      </c>
      <c r="E251" s="223" t="s">
        <v>597</v>
      </c>
      <c r="F251" s="496" t="s">
        <v>93</v>
      </c>
      <c r="G251" s="496" t="s">
        <v>15</v>
      </c>
      <c r="H251" s="496" t="s">
        <v>48</v>
      </c>
      <c r="I251" s="496" t="s">
        <v>13</v>
      </c>
      <c r="J251" s="498" t="s">
        <v>1714</v>
      </c>
      <c r="L251" s="252" t="e">
        <f>VLOOKUP(M251,'ЦСР 2017'!$A$5:$B$485,2,0)</f>
        <v>#N/A</v>
      </c>
      <c r="N251" s="252" t="e">
        <f t="shared" si="8"/>
        <v>#N/A</v>
      </c>
      <c r="O251" s="7"/>
    </row>
    <row r="252" spans="1:15" s="49" customFormat="1" ht="39">
      <c r="A252" s="159" t="s">
        <v>93</v>
      </c>
      <c r="B252" s="159" t="s">
        <v>94</v>
      </c>
      <c r="C252" s="159" t="s">
        <v>7</v>
      </c>
      <c r="D252" s="159" t="s">
        <v>13</v>
      </c>
      <c r="E252" s="224" t="s">
        <v>1403</v>
      </c>
      <c r="F252" s="497"/>
      <c r="G252" s="497"/>
      <c r="H252" s="497"/>
      <c r="I252" s="497"/>
      <c r="J252" s="499"/>
      <c r="K252" s="311" t="str">
        <f>CONCATENATE(F251," ",G251," ",H251," ",I251)</f>
        <v>08 1 03 00000</v>
      </c>
      <c r="L252" s="312" t="str">
        <f>VLOOKUP(M252,'ЦСР 2017'!$A$5:$B$485,2,0)</f>
        <v>Основное мероприятие «Обеспечение организации, проведения и участия в официальных физкультурных (физкультурно-оздоровительных) мероприятиях муниципальных учреждений дополнительного образования детей физкультурно-спортивной направленности города Ставрополя»</v>
      </c>
      <c r="M252" s="311" t="s">
        <v>1715</v>
      </c>
      <c r="N252" s="312" t="b">
        <f t="shared" si="8"/>
        <v>0</v>
      </c>
      <c r="O252" s="7"/>
    </row>
    <row r="253" spans="1:15" s="49" customFormat="1" ht="18" customHeight="1">
      <c r="A253" s="313" t="s">
        <v>93</v>
      </c>
      <c r="B253" s="313" t="s">
        <v>94</v>
      </c>
      <c r="C253" s="313" t="s">
        <v>7</v>
      </c>
      <c r="D253" s="313" t="s">
        <v>602</v>
      </c>
      <c r="E253" s="318" t="s">
        <v>601</v>
      </c>
      <c r="F253" s="313" t="s">
        <v>93</v>
      </c>
      <c r="G253" s="313" t="s">
        <v>15</v>
      </c>
      <c r="H253" s="313" t="s">
        <v>48</v>
      </c>
      <c r="I253" s="30" t="s">
        <v>22</v>
      </c>
      <c r="J253" s="318" t="s">
        <v>34</v>
      </c>
      <c r="K253" s="5" t="str">
        <f t="shared" ref="K253:K316" si="9">CONCATENATE(F253," ",G253," ",H253," ",I253)</f>
        <v>08 1 03 11010</v>
      </c>
      <c r="L253" s="252" t="str">
        <f>VLOOKUP(M253,'ЦСР 2017'!$A$5:$B$485,2,0)</f>
        <v>Расходы на обеспечение деятельности (оказание услуг) муниципальных учреждений</v>
      </c>
      <c r="M253" s="5" t="s">
        <v>1716</v>
      </c>
      <c r="N253" s="252" t="b">
        <f t="shared" si="8"/>
        <v>1</v>
      </c>
      <c r="O253" s="7"/>
    </row>
    <row r="254" spans="1:15" ht="34.9" customHeight="1">
      <c r="A254" s="25" t="s">
        <v>93</v>
      </c>
      <c r="B254" s="25" t="s">
        <v>94</v>
      </c>
      <c r="C254" s="25" t="s">
        <v>12</v>
      </c>
      <c r="D254" s="25" t="s">
        <v>13</v>
      </c>
      <c r="E254" s="223" t="s">
        <v>597</v>
      </c>
      <c r="F254" s="25" t="s">
        <v>93</v>
      </c>
      <c r="G254" s="25" t="s">
        <v>94</v>
      </c>
      <c r="H254" s="25" t="s">
        <v>12</v>
      </c>
      <c r="I254" s="25" t="s">
        <v>13</v>
      </c>
      <c r="J254" s="223" t="s">
        <v>1717</v>
      </c>
      <c r="K254" s="5" t="str">
        <f t="shared" si="9"/>
        <v>08 2 00 00000</v>
      </c>
      <c r="L254" s="252" t="str">
        <f>VLOOKUP(M254,'ЦСР 2017'!$A$5:$B$485,2,0)</f>
        <v>Подпрограмма «Организация и проведение физкультурных мероприятий и спортивных мероприятий»</v>
      </c>
      <c r="M254" s="5" t="s">
        <v>598</v>
      </c>
      <c r="N254" s="252" t="b">
        <f t="shared" si="8"/>
        <v>1</v>
      </c>
      <c r="O254" s="7"/>
    </row>
    <row r="255" spans="1:15" ht="39">
      <c r="A255" s="159" t="s">
        <v>93</v>
      </c>
      <c r="B255" s="159" t="s">
        <v>94</v>
      </c>
      <c r="C255" s="159" t="s">
        <v>7</v>
      </c>
      <c r="D255" s="159" t="s">
        <v>13</v>
      </c>
      <c r="E255" s="224" t="s">
        <v>1403</v>
      </c>
      <c r="F255" s="159" t="s">
        <v>93</v>
      </c>
      <c r="G255" s="159" t="s">
        <v>94</v>
      </c>
      <c r="H255" s="159" t="s">
        <v>7</v>
      </c>
      <c r="I255" s="159" t="s">
        <v>13</v>
      </c>
      <c r="J255" s="224" t="s">
        <v>1403</v>
      </c>
      <c r="K255" s="5" t="str">
        <f t="shared" si="9"/>
        <v>08 2 01 00000</v>
      </c>
      <c r="L255" s="252" t="str">
        <f>VLOOKUP(M255,'ЦСР 2017'!$A$5:$B$485,2,0)</f>
        <v>Основное мероприятие «Реализация мероприятий, направленных на развитие физической культуры и массового спорта»</v>
      </c>
      <c r="M255" s="5" t="s">
        <v>599</v>
      </c>
      <c r="N255" s="252" t="b">
        <f t="shared" si="8"/>
        <v>1</v>
      </c>
      <c r="O255" s="7"/>
    </row>
    <row r="256" spans="1:15" ht="36.6" customHeight="1" thickBot="1">
      <c r="A256" s="313" t="s">
        <v>93</v>
      </c>
      <c r="B256" s="313" t="s">
        <v>94</v>
      </c>
      <c r="C256" s="313" t="s">
        <v>7</v>
      </c>
      <c r="D256" s="313" t="s">
        <v>602</v>
      </c>
      <c r="E256" s="318" t="s">
        <v>601</v>
      </c>
      <c r="F256" s="313" t="s">
        <v>93</v>
      </c>
      <c r="G256" s="313" t="s">
        <v>94</v>
      </c>
      <c r="H256" s="313" t="s">
        <v>7</v>
      </c>
      <c r="I256" s="313" t="s">
        <v>602</v>
      </c>
      <c r="J256" s="318" t="s">
        <v>601</v>
      </c>
      <c r="K256" s="5" t="str">
        <f t="shared" si="9"/>
        <v>08 2 01 20420</v>
      </c>
      <c r="L256" s="252" t="str">
        <f>VLOOKUP(M256,'ЦСР 2017'!$A$5:$B$485,2,0)</f>
        <v>Расходы на реализацию мероприятий, направленных на развитие физической культуры и массового спорта</v>
      </c>
      <c r="M256" s="5" t="s">
        <v>603</v>
      </c>
      <c r="N256" s="252" t="b">
        <f t="shared" si="8"/>
        <v>1</v>
      </c>
      <c r="O256" s="7"/>
    </row>
    <row r="257" spans="1:15" s="27" customFormat="1" ht="39.75" thickBot="1">
      <c r="A257" s="159" t="s">
        <v>93</v>
      </c>
      <c r="B257" s="159" t="s">
        <v>94</v>
      </c>
      <c r="C257" s="159" t="s">
        <v>37</v>
      </c>
      <c r="D257" s="159" t="s">
        <v>13</v>
      </c>
      <c r="E257" s="224" t="s">
        <v>1583</v>
      </c>
      <c r="F257" s="159" t="s">
        <v>93</v>
      </c>
      <c r="G257" s="159" t="s">
        <v>94</v>
      </c>
      <c r="H257" s="159" t="s">
        <v>37</v>
      </c>
      <c r="I257" s="159" t="s">
        <v>13</v>
      </c>
      <c r="J257" s="224" t="s">
        <v>1583</v>
      </c>
      <c r="K257" s="5" t="str">
        <f t="shared" si="9"/>
        <v>08 2 02 00000</v>
      </c>
      <c r="L257" s="252" t="str">
        <f>VLOOKUP(M257,'ЦСР 2017'!$A$5:$B$485,2,0)</f>
        <v>Основное мероприятие «Изготовление и размещение пропагандирующей социальной рекламы о здоровом и активном образе жизни»</v>
      </c>
      <c r="M257" s="5" t="s">
        <v>1718</v>
      </c>
      <c r="N257" s="252" t="b">
        <f t="shared" si="8"/>
        <v>1</v>
      </c>
      <c r="O257" s="7"/>
    </row>
    <row r="258" spans="1:15" ht="54.6" customHeight="1">
      <c r="A258" s="313" t="s">
        <v>93</v>
      </c>
      <c r="B258" s="313" t="s">
        <v>94</v>
      </c>
      <c r="C258" s="313" t="s">
        <v>37</v>
      </c>
      <c r="D258" s="313" t="s">
        <v>606</v>
      </c>
      <c r="E258" s="318" t="s">
        <v>605</v>
      </c>
      <c r="F258" s="313" t="s">
        <v>93</v>
      </c>
      <c r="G258" s="313" t="s">
        <v>94</v>
      </c>
      <c r="H258" s="313" t="s">
        <v>37</v>
      </c>
      <c r="I258" s="313" t="s">
        <v>606</v>
      </c>
      <c r="J258" s="318" t="s">
        <v>1719</v>
      </c>
      <c r="K258" s="5" t="str">
        <f t="shared" si="9"/>
        <v>08 2 02 20440</v>
      </c>
      <c r="L258" s="252" t="str">
        <f>VLOOKUP(M258,'ЦСР 2017'!$A$5:$B$485,2,0)</f>
        <v xml:space="preserve">Расходы на пропаганду здорового образа жизни </v>
      </c>
      <c r="M258" s="5" t="s">
        <v>1720</v>
      </c>
      <c r="N258" s="252" t="b">
        <f t="shared" si="8"/>
        <v>1</v>
      </c>
      <c r="O258" s="7"/>
    </row>
    <row r="259" spans="1:15" ht="58.5">
      <c r="A259" s="159" t="s">
        <v>93</v>
      </c>
      <c r="B259" s="159" t="s">
        <v>94</v>
      </c>
      <c r="C259" s="159" t="s">
        <v>48</v>
      </c>
      <c r="D259" s="159" t="s">
        <v>13</v>
      </c>
      <c r="E259" s="224" t="s">
        <v>1582</v>
      </c>
      <c r="F259" s="159" t="s">
        <v>93</v>
      </c>
      <c r="G259" s="159" t="s">
        <v>94</v>
      </c>
      <c r="H259" s="159" t="s">
        <v>48</v>
      </c>
      <c r="I259" s="159" t="s">
        <v>13</v>
      </c>
      <c r="J259" s="224" t="s">
        <v>1582</v>
      </c>
      <c r="K259" s="5" t="str">
        <f t="shared" si="9"/>
        <v>08 2 03 00000</v>
      </c>
      <c r="L259" s="252" t="str">
        <f>VLOOKUP(M259,'ЦСР 2017'!$A$5:$B$485,2,0)</f>
        <v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v>
      </c>
      <c r="M259" s="5" t="s">
        <v>1721</v>
      </c>
      <c r="N259" s="252" t="b">
        <f t="shared" si="8"/>
        <v>1</v>
      </c>
      <c r="O259" s="7"/>
    </row>
    <row r="260" spans="1:15" ht="62.25" customHeight="1">
      <c r="A260" s="313" t="s">
        <v>93</v>
      </c>
      <c r="B260" s="313" t="s">
        <v>94</v>
      </c>
      <c r="C260" s="313" t="s">
        <v>48</v>
      </c>
      <c r="D260" s="313" t="s">
        <v>606</v>
      </c>
      <c r="E260" s="318" t="s">
        <v>605</v>
      </c>
      <c r="F260" s="313" t="s">
        <v>93</v>
      </c>
      <c r="G260" s="313" t="s">
        <v>94</v>
      </c>
      <c r="H260" s="313" t="s">
        <v>48</v>
      </c>
      <c r="I260" s="313" t="s">
        <v>1865</v>
      </c>
      <c r="J260" s="318" t="s">
        <v>1722</v>
      </c>
      <c r="K260" s="5" t="str">
        <f t="shared" si="9"/>
        <v>08 2 03 21060</v>
      </c>
      <c r="L260" s="252" t="str">
        <f>VLOOKUP(M260,'ЦСР 2017'!$A$5:$B$485,2,0)</f>
        <v>Расходы на повышение квалификации работников отрасли  «Физическая культура и спорт»</v>
      </c>
      <c r="M260" s="5" t="s">
        <v>1723</v>
      </c>
      <c r="N260" s="252" t="b">
        <f t="shared" si="8"/>
        <v>1</v>
      </c>
      <c r="O260" s="7"/>
    </row>
    <row r="261" spans="1:15" ht="78">
      <c r="A261" s="159" t="s">
        <v>93</v>
      </c>
      <c r="B261" s="159" t="s">
        <v>94</v>
      </c>
      <c r="C261" s="159" t="s">
        <v>53</v>
      </c>
      <c r="D261" s="159" t="s">
        <v>13</v>
      </c>
      <c r="E261" s="224" t="s">
        <v>1404</v>
      </c>
      <c r="F261" s="159" t="s">
        <v>93</v>
      </c>
      <c r="G261" s="159" t="s">
        <v>94</v>
      </c>
      <c r="H261" s="159" t="s">
        <v>53</v>
      </c>
      <c r="I261" s="159" t="s">
        <v>13</v>
      </c>
      <c r="J261" s="224" t="s">
        <v>1404</v>
      </c>
      <c r="K261" s="5" t="str">
        <f t="shared" si="9"/>
        <v>08 2 04 00000</v>
      </c>
      <c r="L261" s="252" t="str">
        <f>VLOOKUP(M261,'ЦСР 2017'!$A$5:$B$485,2,0)</f>
        <v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v>
      </c>
      <c r="M261" s="5" t="s">
        <v>607</v>
      </c>
      <c r="N261" s="252" t="b">
        <f t="shared" si="8"/>
        <v>1</v>
      </c>
      <c r="O261" s="7"/>
    </row>
    <row r="262" spans="1:15" ht="75">
      <c r="A262" s="313" t="s">
        <v>93</v>
      </c>
      <c r="B262" s="313" t="s">
        <v>94</v>
      </c>
      <c r="C262" s="313" t="s">
        <v>53</v>
      </c>
      <c r="D262" s="313" t="s">
        <v>610</v>
      </c>
      <c r="E262" s="318" t="s">
        <v>1405</v>
      </c>
      <c r="F262" s="313" t="s">
        <v>93</v>
      </c>
      <c r="G262" s="313" t="s">
        <v>94</v>
      </c>
      <c r="H262" s="313" t="s">
        <v>53</v>
      </c>
      <c r="I262" s="313" t="s">
        <v>610</v>
      </c>
      <c r="J262" s="318" t="s">
        <v>1724</v>
      </c>
      <c r="K262" s="5" t="str">
        <f t="shared" si="9"/>
        <v>08 2 04 60120</v>
      </c>
      <c r="L262" s="252" t="str">
        <f>VLOOKUP(M262,'ЦСР 2017'!$A$5:$B$485,2,0)</f>
        <v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v>
      </c>
      <c r="M262" s="5" t="s">
        <v>611</v>
      </c>
      <c r="N262" s="252" t="b">
        <f t="shared" si="8"/>
        <v>1</v>
      </c>
      <c r="O262" s="7"/>
    </row>
    <row r="263" spans="1:15" ht="54" customHeight="1">
      <c r="A263" s="313"/>
      <c r="B263" s="313"/>
      <c r="C263" s="313"/>
      <c r="D263" s="313"/>
      <c r="E263" s="318" t="s">
        <v>1554</v>
      </c>
      <c r="F263" s="313" t="s">
        <v>93</v>
      </c>
      <c r="G263" s="313" t="s">
        <v>94</v>
      </c>
      <c r="H263" s="313" t="s">
        <v>53</v>
      </c>
      <c r="I263" s="313" t="s">
        <v>1866</v>
      </c>
      <c r="J263" s="318" t="s">
        <v>1725</v>
      </c>
      <c r="K263" s="5" t="str">
        <f t="shared" si="9"/>
        <v>08 2 04 60150</v>
      </c>
      <c r="L263" s="252" t="str">
        <f>VLOOKUP(M263,'ЦСР 2017'!$A$5:$B$485,2,0)</f>
        <v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v>
      </c>
      <c r="M263" s="5" t="s">
        <v>1726</v>
      </c>
      <c r="N263" s="252" t="b">
        <f t="shared" si="8"/>
        <v>1</v>
      </c>
      <c r="O263" s="7"/>
    </row>
    <row r="264" spans="1:15" ht="37.5">
      <c r="A264" s="25" t="s">
        <v>93</v>
      </c>
      <c r="B264" s="25" t="s">
        <v>316</v>
      </c>
      <c r="C264" s="25" t="s">
        <v>12</v>
      </c>
      <c r="D264" s="25" t="s">
        <v>13</v>
      </c>
      <c r="E264" s="223" t="s">
        <v>613</v>
      </c>
      <c r="F264" s="302"/>
      <c r="G264" s="302"/>
      <c r="H264" s="302"/>
      <c r="I264" s="302"/>
      <c r="J264" s="223"/>
      <c r="K264" s="5" t="str">
        <f t="shared" si="9"/>
        <v xml:space="preserve">   </v>
      </c>
      <c r="L264" s="252" t="e">
        <f>VLOOKUP(M264,'ЦСР 2017'!$A$5:$B$485,2,0)</f>
        <v>#N/A</v>
      </c>
      <c r="M264" s="5" t="s">
        <v>1883</v>
      </c>
      <c r="N264" s="252" t="e">
        <f t="shared" si="8"/>
        <v>#N/A</v>
      </c>
      <c r="O264" s="7"/>
    </row>
    <row r="265" spans="1:15" ht="39">
      <c r="A265" s="159" t="s">
        <v>93</v>
      </c>
      <c r="B265" s="159" t="s">
        <v>316</v>
      </c>
      <c r="C265" s="159" t="s">
        <v>7</v>
      </c>
      <c r="D265" s="159" t="s">
        <v>13</v>
      </c>
      <c r="E265" s="224" t="s">
        <v>1406</v>
      </c>
      <c r="F265" s="303"/>
      <c r="G265" s="303"/>
      <c r="H265" s="303"/>
      <c r="I265" s="303"/>
      <c r="J265" s="224"/>
      <c r="K265" s="5" t="str">
        <f t="shared" si="9"/>
        <v xml:space="preserve">   </v>
      </c>
      <c r="L265" s="252" t="e">
        <f>VLOOKUP(M265,'ЦСР 2017'!$A$5:$B$485,2,0)</f>
        <v>#N/A</v>
      </c>
      <c r="M265" s="5" t="s">
        <v>1883</v>
      </c>
      <c r="N265" s="252" t="e">
        <f t="shared" ref="N265:N328" si="10">J265=L265</f>
        <v>#N/A</v>
      </c>
      <c r="O265" s="7"/>
    </row>
    <row r="266" spans="1:15">
      <c r="A266" s="313" t="s">
        <v>93</v>
      </c>
      <c r="B266" s="313" t="s">
        <v>316</v>
      </c>
      <c r="C266" s="313" t="s">
        <v>7</v>
      </c>
      <c r="D266" s="313" t="s">
        <v>1584</v>
      </c>
      <c r="E266" s="318" t="s">
        <v>1407</v>
      </c>
      <c r="F266" s="73"/>
      <c r="G266" s="73"/>
      <c r="H266" s="73"/>
      <c r="I266" s="73"/>
      <c r="J266" s="29" t="s">
        <v>1837</v>
      </c>
      <c r="K266" s="5" t="str">
        <f t="shared" si="9"/>
        <v xml:space="preserve">   </v>
      </c>
      <c r="L266" s="252" t="e">
        <f>VLOOKUP(M266,'ЦСР 2017'!$A$5:$B$485,2,0)</f>
        <v>#N/A</v>
      </c>
      <c r="M266" s="5" t="s">
        <v>1883</v>
      </c>
      <c r="N266" s="252" t="e">
        <f t="shared" si="10"/>
        <v>#N/A</v>
      </c>
      <c r="O266" s="7"/>
    </row>
    <row r="267" spans="1:15" ht="36" customHeight="1">
      <c r="A267" s="313" t="s">
        <v>93</v>
      </c>
      <c r="B267" s="313" t="s">
        <v>316</v>
      </c>
      <c r="C267" s="313" t="s">
        <v>7</v>
      </c>
      <c r="D267" s="313" t="s">
        <v>1585</v>
      </c>
      <c r="E267" s="190" t="s">
        <v>575</v>
      </c>
      <c r="F267" s="73"/>
      <c r="G267" s="73"/>
      <c r="H267" s="73"/>
      <c r="I267" s="73"/>
      <c r="J267" s="29" t="s">
        <v>1837</v>
      </c>
      <c r="K267" s="5" t="str">
        <f t="shared" si="9"/>
        <v xml:space="preserve">   </v>
      </c>
      <c r="L267" s="252" t="e">
        <f>VLOOKUP(M267,'ЦСР 2017'!$A$5:$B$485,2,0)</f>
        <v>#N/A</v>
      </c>
      <c r="M267" s="5" t="s">
        <v>1883</v>
      </c>
      <c r="N267" s="252" t="e">
        <f t="shared" si="10"/>
        <v>#N/A</v>
      </c>
      <c r="O267" s="7"/>
    </row>
    <row r="268" spans="1:15" ht="45">
      <c r="A268" s="9" t="s">
        <v>580</v>
      </c>
      <c r="B268" s="9" t="s">
        <v>8</v>
      </c>
      <c r="C268" s="9" t="s">
        <v>12</v>
      </c>
      <c r="D268" s="9" t="s">
        <v>13</v>
      </c>
      <c r="E268" s="136" t="s">
        <v>620</v>
      </c>
      <c r="F268" s="9" t="s">
        <v>580</v>
      </c>
      <c r="G268" s="9" t="s">
        <v>8</v>
      </c>
      <c r="H268" s="9" t="s">
        <v>12</v>
      </c>
      <c r="I268" s="9" t="s">
        <v>13</v>
      </c>
      <c r="J268" s="136" t="s">
        <v>1727</v>
      </c>
      <c r="K268" s="5" t="str">
        <f t="shared" si="9"/>
        <v>09 0 00 00000</v>
      </c>
      <c r="L268" s="252" t="str">
        <f>VLOOKUP(M268,'ЦСР 2017'!$A$5:$B$485,2,0)</f>
        <v>Муниципальная программа «Молодежь города Ставрополя»</v>
      </c>
      <c r="M268" s="5" t="s">
        <v>621</v>
      </c>
      <c r="N268" s="252" t="b">
        <f t="shared" si="10"/>
        <v>1</v>
      </c>
      <c r="O268" s="7"/>
    </row>
    <row r="269" spans="1:15" ht="37.5">
      <c r="A269" s="25" t="s">
        <v>580</v>
      </c>
      <c r="B269" s="25" t="s">
        <v>105</v>
      </c>
      <c r="C269" s="25" t="s">
        <v>12</v>
      </c>
      <c r="D269" s="25" t="s">
        <v>13</v>
      </c>
      <c r="E269" s="232" t="s">
        <v>623</v>
      </c>
      <c r="F269" s="25" t="s">
        <v>580</v>
      </c>
      <c r="G269" s="25" t="s">
        <v>105</v>
      </c>
      <c r="H269" s="25" t="s">
        <v>12</v>
      </c>
      <c r="I269" s="25" t="s">
        <v>13</v>
      </c>
      <c r="J269" s="232" t="s">
        <v>1728</v>
      </c>
      <c r="K269" s="5" t="str">
        <f t="shared" si="9"/>
        <v>09 Б 00 00000</v>
      </c>
      <c r="L269" s="252" t="str">
        <f>VLOOKUP(M269,'ЦСР 2017'!$A$5:$B$485,2,0)</f>
        <v>Расходы в рамках реализации муниципальной программы «Молодежь города Ставрополя»</v>
      </c>
      <c r="M269" s="5" t="s">
        <v>624</v>
      </c>
      <c r="N269" s="252" t="b">
        <f t="shared" si="10"/>
        <v>1</v>
      </c>
      <c r="O269" s="7"/>
    </row>
    <row r="270" spans="1:15" ht="39">
      <c r="A270" s="159" t="s">
        <v>580</v>
      </c>
      <c r="B270" s="159" t="s">
        <v>105</v>
      </c>
      <c r="C270" s="159" t="s">
        <v>7</v>
      </c>
      <c r="D270" s="159" t="s">
        <v>13</v>
      </c>
      <c r="E270" s="224" t="s">
        <v>625</v>
      </c>
      <c r="F270" s="159" t="s">
        <v>580</v>
      </c>
      <c r="G270" s="159" t="s">
        <v>105</v>
      </c>
      <c r="H270" s="159" t="s">
        <v>7</v>
      </c>
      <c r="I270" s="159" t="s">
        <v>13</v>
      </c>
      <c r="J270" s="224" t="s">
        <v>625</v>
      </c>
      <c r="K270" s="5" t="str">
        <f t="shared" si="9"/>
        <v>09 Б 01 00000</v>
      </c>
      <c r="L270" s="252" t="str">
        <f>VLOOKUP(M270,'ЦСР 2017'!$A$5:$B$485,2,0)</f>
        <v>Основное мероприятие «Проведение мероприятий по гражданскому и патриотическому воспитанию молодежи»</v>
      </c>
      <c r="M270" s="5" t="s">
        <v>626</v>
      </c>
      <c r="N270" s="252" t="b">
        <f t="shared" si="10"/>
        <v>1</v>
      </c>
      <c r="O270" s="7"/>
    </row>
    <row r="271" spans="1:15" ht="18" customHeight="1">
      <c r="A271" s="313" t="s">
        <v>580</v>
      </c>
      <c r="B271" s="313" t="s">
        <v>105</v>
      </c>
      <c r="C271" s="313" t="s">
        <v>7</v>
      </c>
      <c r="D271" s="313" t="s">
        <v>629</v>
      </c>
      <c r="E271" s="318" t="s">
        <v>628</v>
      </c>
      <c r="F271" s="482" t="s">
        <v>580</v>
      </c>
      <c r="G271" s="482" t="s">
        <v>105</v>
      </c>
      <c r="H271" s="482" t="s">
        <v>7</v>
      </c>
      <c r="I271" s="482" t="s">
        <v>632</v>
      </c>
      <c r="J271" s="494" t="s">
        <v>631</v>
      </c>
      <c r="L271" s="252" t="e">
        <f>VLOOKUP(M271,'ЦСР 2017'!$A$5:$B$485,2,0)</f>
        <v>#N/A</v>
      </c>
      <c r="N271" s="252" t="e">
        <f t="shared" si="10"/>
        <v>#N/A</v>
      </c>
      <c r="O271" s="7"/>
    </row>
    <row r="272" spans="1:15" ht="56.25">
      <c r="A272" s="313" t="s">
        <v>580</v>
      </c>
      <c r="B272" s="313" t="s">
        <v>105</v>
      </c>
      <c r="C272" s="313" t="s">
        <v>7</v>
      </c>
      <c r="D272" s="313" t="s">
        <v>632</v>
      </c>
      <c r="E272" s="318" t="s">
        <v>631</v>
      </c>
      <c r="F272" s="483"/>
      <c r="G272" s="483"/>
      <c r="H272" s="483"/>
      <c r="I272" s="483"/>
      <c r="J272" s="495"/>
      <c r="K272" s="311" t="str">
        <f>CONCATENATE(F271," ",G271," ",H271," ",I271)</f>
        <v>09 Б 01 20460</v>
      </c>
      <c r="L272" s="312" t="str">
        <f>VLOOKUP(M272,'ЦСР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2" s="311" t="s">
        <v>633</v>
      </c>
      <c r="N272" s="312" t="b">
        <f t="shared" si="10"/>
        <v>0</v>
      </c>
      <c r="O272" s="7"/>
    </row>
    <row r="273" spans="1:15" ht="39">
      <c r="A273" s="159" t="s">
        <v>580</v>
      </c>
      <c r="B273" s="159" t="s">
        <v>105</v>
      </c>
      <c r="C273" s="159" t="s">
        <v>37</v>
      </c>
      <c r="D273" s="159" t="s">
        <v>13</v>
      </c>
      <c r="E273" s="224" t="s">
        <v>634</v>
      </c>
      <c r="F273" s="159" t="s">
        <v>580</v>
      </c>
      <c r="G273" s="159" t="s">
        <v>105</v>
      </c>
      <c r="H273" s="159" t="s">
        <v>37</v>
      </c>
      <c r="I273" s="159" t="s">
        <v>13</v>
      </c>
      <c r="J273" s="224" t="s">
        <v>634</v>
      </c>
      <c r="K273" s="5" t="str">
        <f t="shared" si="9"/>
        <v>09 Б 02 00000</v>
      </c>
      <c r="L273" s="252" t="str">
        <f>VLOOKUP(M273,'ЦСР 2017'!$A$5:$B$485,2,0)</f>
        <v>Основное мероприятие «Создание системы поддержки  и поощрения талантливой и успешной молодежи города Ставрополя»</v>
      </c>
      <c r="M273" s="5" t="s">
        <v>635</v>
      </c>
      <c r="N273" s="252" t="b">
        <f t="shared" si="10"/>
        <v>1</v>
      </c>
      <c r="O273" s="7"/>
    </row>
    <row r="274" spans="1:15" ht="18" customHeight="1">
      <c r="A274" s="313" t="s">
        <v>580</v>
      </c>
      <c r="B274" s="313" t="s">
        <v>105</v>
      </c>
      <c r="C274" s="313" t="s">
        <v>37</v>
      </c>
      <c r="D274" s="313" t="s">
        <v>629</v>
      </c>
      <c r="E274" s="318" t="s">
        <v>628</v>
      </c>
      <c r="F274" s="482" t="s">
        <v>580</v>
      </c>
      <c r="G274" s="482" t="s">
        <v>105</v>
      </c>
      <c r="H274" s="482" t="s">
        <v>37</v>
      </c>
      <c r="I274" s="482" t="s">
        <v>632</v>
      </c>
      <c r="J274" s="494" t="s">
        <v>631</v>
      </c>
      <c r="L274" s="252" t="e">
        <f>VLOOKUP(M274,'ЦСР 2017'!$A$5:$B$485,2,0)</f>
        <v>#N/A</v>
      </c>
      <c r="N274" s="252" t="e">
        <f t="shared" si="10"/>
        <v>#N/A</v>
      </c>
      <c r="O274" s="7"/>
    </row>
    <row r="275" spans="1:15" ht="56.25">
      <c r="A275" s="313" t="s">
        <v>580</v>
      </c>
      <c r="B275" s="313" t="s">
        <v>105</v>
      </c>
      <c r="C275" s="313" t="s">
        <v>37</v>
      </c>
      <c r="D275" s="313" t="s">
        <v>632</v>
      </c>
      <c r="E275" s="318" t="s">
        <v>631</v>
      </c>
      <c r="F275" s="483"/>
      <c r="G275" s="483"/>
      <c r="H275" s="483"/>
      <c r="I275" s="483"/>
      <c r="J275" s="495"/>
      <c r="K275" s="311" t="str">
        <f>CONCATENATE(F274," ",G274," ",H274," ",I274)</f>
        <v>09 Б 02 20460</v>
      </c>
      <c r="L275" s="312" t="str">
        <f>VLOOKUP(M275,'ЦСР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5" s="311" t="s">
        <v>637</v>
      </c>
      <c r="N275" s="312" t="b">
        <f t="shared" si="10"/>
        <v>0</v>
      </c>
      <c r="O275" s="7"/>
    </row>
    <row r="276" spans="1:15" ht="39.75" thickBot="1">
      <c r="A276" s="159" t="s">
        <v>580</v>
      </c>
      <c r="B276" s="159" t="s">
        <v>105</v>
      </c>
      <c r="C276" s="159" t="s">
        <v>48</v>
      </c>
      <c r="D276" s="159" t="s">
        <v>13</v>
      </c>
      <c r="E276" s="224" t="s">
        <v>638</v>
      </c>
      <c r="F276" s="159" t="s">
        <v>580</v>
      </c>
      <c r="G276" s="159" t="s">
        <v>105</v>
      </c>
      <c r="H276" s="159" t="s">
        <v>48</v>
      </c>
      <c r="I276" s="159" t="s">
        <v>13</v>
      </c>
      <c r="J276" s="224" t="s">
        <v>638</v>
      </c>
      <c r="K276" s="5" t="str">
        <f t="shared" si="9"/>
        <v>09 Б 03 00000</v>
      </c>
      <c r="L276" s="252" t="str">
        <f>VLOOKUP(M276,'ЦСР 2017'!$A$5:$B$485,2,0)</f>
        <v>Основное мероприятие «Поддержка интеллектуальной и инновационной деятельности молодежи»</v>
      </c>
      <c r="M276" s="5" t="s">
        <v>639</v>
      </c>
      <c r="N276" s="252" t="b">
        <f t="shared" si="10"/>
        <v>1</v>
      </c>
      <c r="O276" s="7"/>
    </row>
    <row r="277" spans="1:15" s="27" customFormat="1" ht="18.600000000000001" customHeight="1" thickBot="1">
      <c r="A277" s="313" t="s">
        <v>580</v>
      </c>
      <c r="B277" s="313" t="s">
        <v>105</v>
      </c>
      <c r="C277" s="313" t="s">
        <v>48</v>
      </c>
      <c r="D277" s="313" t="s">
        <v>629</v>
      </c>
      <c r="E277" s="318" t="s">
        <v>628</v>
      </c>
      <c r="F277" s="482" t="s">
        <v>580</v>
      </c>
      <c r="G277" s="482" t="s">
        <v>105</v>
      </c>
      <c r="H277" s="482" t="s">
        <v>48</v>
      </c>
      <c r="I277" s="482" t="s">
        <v>632</v>
      </c>
      <c r="J277" s="494" t="s">
        <v>631</v>
      </c>
      <c r="K277" s="5"/>
      <c r="L277" s="252" t="e">
        <f>VLOOKUP(M277,'ЦСР 2017'!$A$5:$B$485,2,0)</f>
        <v>#N/A</v>
      </c>
      <c r="M277" s="5"/>
      <c r="N277" s="252" t="e">
        <f t="shared" si="10"/>
        <v>#N/A</v>
      </c>
      <c r="O277" s="7"/>
    </row>
    <row r="278" spans="1:15" s="27" customFormat="1" ht="57" thickBot="1">
      <c r="A278" s="313" t="s">
        <v>580</v>
      </c>
      <c r="B278" s="313" t="s">
        <v>105</v>
      </c>
      <c r="C278" s="313" t="s">
        <v>48</v>
      </c>
      <c r="D278" s="313" t="s">
        <v>632</v>
      </c>
      <c r="E278" s="318" t="s">
        <v>631</v>
      </c>
      <c r="F278" s="483"/>
      <c r="G278" s="483"/>
      <c r="H278" s="483"/>
      <c r="I278" s="483"/>
      <c r="J278" s="495"/>
      <c r="K278" s="311" t="str">
        <f>CONCATENATE(F277," ",G277," ",H277," ",I277)</f>
        <v>09 Б 03 20460</v>
      </c>
      <c r="L278" s="312" t="str">
        <f>VLOOKUP(M278,'ЦСР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78" s="311" t="s">
        <v>640</v>
      </c>
      <c r="N278" s="312" t="b">
        <f t="shared" si="10"/>
        <v>0</v>
      </c>
      <c r="O278" s="7"/>
    </row>
    <row r="279" spans="1:15" ht="58.5">
      <c r="A279" s="159" t="s">
        <v>580</v>
      </c>
      <c r="B279" s="159" t="s">
        <v>105</v>
      </c>
      <c r="C279" s="159" t="s">
        <v>53</v>
      </c>
      <c r="D279" s="159" t="s">
        <v>13</v>
      </c>
      <c r="E279" s="224" t="s">
        <v>641</v>
      </c>
      <c r="F279" s="159" t="s">
        <v>580</v>
      </c>
      <c r="G279" s="159" t="s">
        <v>105</v>
      </c>
      <c r="H279" s="159" t="s">
        <v>53</v>
      </c>
      <c r="I279" s="159" t="s">
        <v>13</v>
      </c>
      <c r="J279" s="224" t="s">
        <v>641</v>
      </c>
      <c r="K279" s="5" t="str">
        <f t="shared" si="9"/>
        <v>09 Б 04 00000</v>
      </c>
      <c r="L279" s="252" t="str">
        <f>VLOOKUP(M279,'ЦСР 2017'!$A$5:$B$485,2,0)</f>
        <v>Основное мероприятие «Формирование условий для реализации молодежных инициатив и развития деятельности молодежных объединений»</v>
      </c>
      <c r="M279" s="5" t="s">
        <v>642</v>
      </c>
      <c r="N279" s="252" t="b">
        <f t="shared" si="10"/>
        <v>1</v>
      </c>
      <c r="O279" s="7"/>
    </row>
    <row r="280" spans="1:15" ht="18.600000000000001" customHeight="1">
      <c r="A280" s="313" t="s">
        <v>580</v>
      </c>
      <c r="B280" s="313" t="s">
        <v>105</v>
      </c>
      <c r="C280" s="313" t="s">
        <v>53</v>
      </c>
      <c r="D280" s="313" t="s">
        <v>629</v>
      </c>
      <c r="E280" s="318" t="s">
        <v>628</v>
      </c>
      <c r="F280" s="482" t="s">
        <v>580</v>
      </c>
      <c r="G280" s="482" t="s">
        <v>105</v>
      </c>
      <c r="H280" s="482" t="s">
        <v>53</v>
      </c>
      <c r="I280" s="482" t="s">
        <v>632</v>
      </c>
      <c r="J280" s="494" t="s">
        <v>631</v>
      </c>
      <c r="L280" s="252" t="e">
        <f>VLOOKUP(M280,'ЦСР 2017'!$A$5:$B$485,2,0)</f>
        <v>#N/A</v>
      </c>
      <c r="N280" s="252" t="e">
        <f t="shared" si="10"/>
        <v>#N/A</v>
      </c>
      <c r="O280" s="7"/>
    </row>
    <row r="281" spans="1:15" ht="56.25">
      <c r="A281" s="313" t="s">
        <v>580</v>
      </c>
      <c r="B281" s="313" t="s">
        <v>105</v>
      </c>
      <c r="C281" s="313" t="s">
        <v>53</v>
      </c>
      <c r="D281" s="313" t="s">
        <v>632</v>
      </c>
      <c r="E281" s="318" t="s">
        <v>631</v>
      </c>
      <c r="F281" s="483"/>
      <c r="G281" s="483"/>
      <c r="H281" s="483"/>
      <c r="I281" s="483"/>
      <c r="J281" s="495"/>
      <c r="K281" s="311" t="str">
        <f>CONCATENATE(F280," ",G280," ",H280," ",I280)</f>
        <v>09 Б 04 20460</v>
      </c>
      <c r="L281" s="312" t="str">
        <f>VLOOKUP(M281,'ЦСР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81" s="311" t="s">
        <v>643</v>
      </c>
      <c r="N281" s="312" t="b">
        <f t="shared" si="10"/>
        <v>0</v>
      </c>
      <c r="O281" s="7"/>
    </row>
    <row r="282" spans="1:15" ht="39">
      <c r="A282" s="159" t="s">
        <v>580</v>
      </c>
      <c r="B282" s="159" t="s">
        <v>105</v>
      </c>
      <c r="C282" s="159" t="s">
        <v>62</v>
      </c>
      <c r="D282" s="159" t="s">
        <v>13</v>
      </c>
      <c r="E282" s="224" t="s">
        <v>644</v>
      </c>
      <c r="F282" s="159" t="s">
        <v>580</v>
      </c>
      <c r="G282" s="159" t="s">
        <v>105</v>
      </c>
      <c r="H282" s="159" t="s">
        <v>62</v>
      </c>
      <c r="I282" s="159" t="s">
        <v>13</v>
      </c>
      <c r="J282" s="224" t="s">
        <v>644</v>
      </c>
      <c r="K282" s="5" t="str">
        <f t="shared" si="9"/>
        <v>09 Б 05 00000</v>
      </c>
      <c r="L282" s="252" t="str">
        <f>VLOOKUP(M282,'ЦСР 2017'!$A$5:$B$485,2,0)</f>
        <v>Основное мероприятие «Методическое и информационное сопровождение реализации молодежной политики в городе Ставрополе»</v>
      </c>
      <c r="M282" s="5" t="s">
        <v>645</v>
      </c>
      <c r="N282" s="252" t="b">
        <f t="shared" si="10"/>
        <v>1</v>
      </c>
      <c r="O282" s="7"/>
    </row>
    <row r="283" spans="1:15" ht="18" customHeight="1">
      <c r="A283" s="313" t="s">
        <v>580</v>
      </c>
      <c r="B283" s="313" t="s">
        <v>105</v>
      </c>
      <c r="C283" s="313" t="s">
        <v>62</v>
      </c>
      <c r="D283" s="313" t="s">
        <v>629</v>
      </c>
      <c r="E283" s="318" t="s">
        <v>628</v>
      </c>
      <c r="F283" s="482" t="s">
        <v>580</v>
      </c>
      <c r="G283" s="482" t="s">
        <v>105</v>
      </c>
      <c r="H283" s="482" t="s">
        <v>62</v>
      </c>
      <c r="I283" s="482" t="s">
        <v>632</v>
      </c>
      <c r="J283" s="494" t="s">
        <v>631</v>
      </c>
      <c r="K283" s="5" t="e">
        <f>CONCATENATE(#REF!," ",#REF!," ",#REF!," ",#REF!)</f>
        <v>#REF!</v>
      </c>
      <c r="L283" s="252" t="e">
        <f>VLOOKUP(M283,'ЦСР 2017'!$A$5:$B$485,2,0)</f>
        <v>#REF!</v>
      </c>
      <c r="M283" s="5" t="e">
        <v>#REF!</v>
      </c>
      <c r="N283" s="252" t="e">
        <f t="shared" si="10"/>
        <v>#REF!</v>
      </c>
      <c r="O283" s="7"/>
    </row>
    <row r="284" spans="1:15" ht="56.25">
      <c r="A284" s="313" t="s">
        <v>580</v>
      </c>
      <c r="B284" s="313" t="s">
        <v>105</v>
      </c>
      <c r="C284" s="313" t="s">
        <v>62</v>
      </c>
      <c r="D284" s="313" t="s">
        <v>632</v>
      </c>
      <c r="E284" s="318" t="s">
        <v>631</v>
      </c>
      <c r="F284" s="483"/>
      <c r="G284" s="483"/>
      <c r="H284" s="483"/>
      <c r="I284" s="483"/>
      <c r="J284" s="495"/>
      <c r="K284" s="311" t="str">
        <f>CONCATENATE(F283," ",G283," ",H283," ",I283)</f>
        <v>09 Б 05 20460</v>
      </c>
      <c r="L284" s="312" t="str">
        <f>VLOOKUP(M284,'ЦСР 2017'!$A$5:$B$485,2,0)</f>
        <v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v>
      </c>
      <c r="M284" s="311" t="s">
        <v>646</v>
      </c>
      <c r="N284" s="312" t="b">
        <f t="shared" si="10"/>
        <v>0</v>
      </c>
      <c r="O284" s="7"/>
    </row>
    <row r="285" spans="1:15" ht="39">
      <c r="A285" s="159" t="s">
        <v>580</v>
      </c>
      <c r="B285" s="159" t="s">
        <v>105</v>
      </c>
      <c r="C285" s="159" t="s">
        <v>68</v>
      </c>
      <c r="D285" s="159" t="s">
        <v>13</v>
      </c>
      <c r="E285" s="224" t="s">
        <v>647</v>
      </c>
      <c r="F285" s="159" t="s">
        <v>580</v>
      </c>
      <c r="G285" s="159" t="s">
        <v>105</v>
      </c>
      <c r="H285" s="159" t="s">
        <v>68</v>
      </c>
      <c r="I285" s="159" t="s">
        <v>13</v>
      </c>
      <c r="J285" s="224" t="s">
        <v>647</v>
      </c>
      <c r="K285" s="5" t="str">
        <f t="shared" si="9"/>
        <v>09 Б 06 00000</v>
      </c>
      <c r="L285" s="252" t="str">
        <f>VLOOKUP(M285,'ЦСР 2017'!$A$5:$B$485,2,0)</f>
        <v>Основное мероприятие «Обеспечение деятельности муниципальных бюджетных учреждений города Ставрополя»</v>
      </c>
      <c r="M285" s="5" t="s">
        <v>648</v>
      </c>
      <c r="N285" s="252" t="b">
        <f t="shared" si="10"/>
        <v>1</v>
      </c>
      <c r="O285" s="7"/>
    </row>
    <row r="286" spans="1:15" ht="18" customHeight="1">
      <c r="A286" s="313" t="s">
        <v>580</v>
      </c>
      <c r="B286" s="313" t="s">
        <v>105</v>
      </c>
      <c r="C286" s="313" t="s">
        <v>68</v>
      </c>
      <c r="D286" s="30" t="s">
        <v>22</v>
      </c>
      <c r="E286" s="318" t="s">
        <v>34</v>
      </c>
      <c r="F286" s="313" t="s">
        <v>580</v>
      </c>
      <c r="G286" s="313" t="s">
        <v>105</v>
      </c>
      <c r="H286" s="313" t="s">
        <v>68</v>
      </c>
      <c r="I286" s="30" t="s">
        <v>22</v>
      </c>
      <c r="J286" s="318" t="s">
        <v>34</v>
      </c>
      <c r="K286" s="5" t="str">
        <f t="shared" si="9"/>
        <v>09 Б 06 11010</v>
      </c>
      <c r="L286" s="252" t="str">
        <f>VLOOKUP(M286,'ЦСР 2017'!$A$5:$B$485,2,0)</f>
        <v>Расходы на обеспечение деятельности (оказание услуг) муниципальных учреждений</v>
      </c>
      <c r="M286" s="5" t="s">
        <v>651</v>
      </c>
      <c r="N286" s="252" t="b">
        <f t="shared" si="10"/>
        <v>1</v>
      </c>
      <c r="O286" s="7"/>
    </row>
    <row r="287" spans="1:15" ht="67.5">
      <c r="A287" s="9" t="s">
        <v>652</v>
      </c>
      <c r="B287" s="9" t="s">
        <v>8</v>
      </c>
      <c r="C287" s="9" t="s">
        <v>12</v>
      </c>
      <c r="D287" s="9" t="s">
        <v>13</v>
      </c>
      <c r="E287" s="136" t="s">
        <v>654</v>
      </c>
      <c r="F287" s="9" t="s">
        <v>652</v>
      </c>
      <c r="G287" s="9" t="s">
        <v>8</v>
      </c>
      <c r="H287" s="9" t="s">
        <v>12</v>
      </c>
      <c r="I287" s="9" t="s">
        <v>13</v>
      </c>
      <c r="J287" s="136" t="s">
        <v>1729</v>
      </c>
      <c r="K287" s="5" t="str">
        <f t="shared" si="9"/>
        <v>10 0 00 00000</v>
      </c>
      <c r="L287" s="252" t="str">
        <f>VLOOKUP(M287,'ЦСР 2017'!$A$5:$B$485,2,0)</f>
        <v>Муниципальная программа «Управление муниципальными финансами и муниципальным долгом города Ставрополя»</v>
      </c>
      <c r="M287" s="5" t="s">
        <v>655</v>
      </c>
      <c r="N287" s="252" t="b">
        <f t="shared" si="10"/>
        <v>1</v>
      </c>
      <c r="O287" s="7"/>
    </row>
    <row r="288" spans="1:15" ht="56.25">
      <c r="A288" s="25" t="s">
        <v>652</v>
      </c>
      <c r="B288" s="25" t="s">
        <v>105</v>
      </c>
      <c r="C288" s="25" t="s">
        <v>12</v>
      </c>
      <c r="D288" s="25" t="s">
        <v>13</v>
      </c>
      <c r="E288" s="223" t="s">
        <v>1410</v>
      </c>
      <c r="F288" s="25" t="s">
        <v>652</v>
      </c>
      <c r="G288" s="25" t="s">
        <v>105</v>
      </c>
      <c r="H288" s="25" t="s">
        <v>12</v>
      </c>
      <c r="I288" s="25" t="s">
        <v>13</v>
      </c>
      <c r="J288" s="223" t="s">
        <v>1730</v>
      </c>
      <c r="K288" s="5" t="str">
        <f t="shared" si="9"/>
        <v>10 Б 00 00000</v>
      </c>
      <c r="L288" s="252" t="str">
        <f>VLOOKUP(M288,'ЦСР 2017'!$A$5:$B$485,2,0)</f>
        <v>Расходы в рамках реализации муниципальной программы «Управление муниципальными финансами и муниципальным долгом города Ставрополя»</v>
      </c>
      <c r="M288" s="5" t="s">
        <v>658</v>
      </c>
      <c r="N288" s="252" t="b">
        <f t="shared" si="10"/>
        <v>1</v>
      </c>
      <c r="O288" s="7"/>
    </row>
    <row r="289" spans="1:15" ht="39">
      <c r="A289" s="159" t="s">
        <v>652</v>
      </c>
      <c r="B289" s="159" t="s">
        <v>105</v>
      </c>
      <c r="C289" s="159" t="s">
        <v>7</v>
      </c>
      <c r="D289" s="159" t="s">
        <v>13</v>
      </c>
      <c r="E289" s="224" t="s">
        <v>1411</v>
      </c>
      <c r="F289" s="159" t="s">
        <v>652</v>
      </c>
      <c r="G289" s="159" t="s">
        <v>105</v>
      </c>
      <c r="H289" s="159" t="s">
        <v>7</v>
      </c>
      <c r="I289" s="159" t="s">
        <v>13</v>
      </c>
      <c r="J289" s="224" t="s">
        <v>1411</v>
      </c>
      <c r="K289" s="5" t="str">
        <f t="shared" si="9"/>
        <v>10 Б 01 00000</v>
      </c>
      <c r="L289" s="252" t="str">
        <f>VLOOKUP(M289,'ЦСР 2017'!$A$5:$B$485,2,0)</f>
        <v>Основное мероприятие «Формирование резервного фонда администрации города Ставрополя»</v>
      </c>
      <c r="M289" s="5" t="s">
        <v>659</v>
      </c>
      <c r="N289" s="252" t="b">
        <f t="shared" si="10"/>
        <v>1</v>
      </c>
      <c r="O289" s="7"/>
    </row>
    <row r="290" spans="1:15">
      <c r="A290" s="313" t="s">
        <v>652</v>
      </c>
      <c r="B290" s="313" t="s">
        <v>105</v>
      </c>
      <c r="C290" s="313" t="s">
        <v>7</v>
      </c>
      <c r="D290" s="313" t="s">
        <v>662</v>
      </c>
      <c r="E290" s="318" t="s">
        <v>661</v>
      </c>
      <c r="F290" s="313" t="s">
        <v>652</v>
      </c>
      <c r="G290" s="313" t="s">
        <v>105</v>
      </c>
      <c r="H290" s="313" t="s">
        <v>7</v>
      </c>
      <c r="I290" s="313" t="s">
        <v>662</v>
      </c>
      <c r="J290" s="318" t="s">
        <v>661</v>
      </c>
      <c r="K290" s="5" t="str">
        <f t="shared" si="9"/>
        <v>10 Б 01 20020</v>
      </c>
      <c r="L290" s="252" t="str">
        <f>VLOOKUP(M290,'ЦСР 2017'!$A$5:$B$485,2,0)</f>
        <v>Резервный фонд администрации города Ставрополя</v>
      </c>
      <c r="M290" s="5" t="s">
        <v>663</v>
      </c>
      <c r="N290" s="252" t="b">
        <f t="shared" si="10"/>
        <v>1</v>
      </c>
      <c r="O290" s="7"/>
    </row>
    <row r="291" spans="1:15" s="54" customFormat="1" ht="78">
      <c r="A291" s="159" t="s">
        <v>652</v>
      </c>
      <c r="B291" s="159" t="s">
        <v>105</v>
      </c>
      <c r="C291" s="159" t="s">
        <v>37</v>
      </c>
      <c r="D291" s="159" t="s">
        <v>13</v>
      </c>
      <c r="E291" s="224" t="s">
        <v>1412</v>
      </c>
      <c r="F291" s="159" t="s">
        <v>652</v>
      </c>
      <c r="G291" s="159" t="s">
        <v>105</v>
      </c>
      <c r="H291" s="159" t="s">
        <v>37</v>
      </c>
      <c r="I291" s="159" t="s">
        <v>13</v>
      </c>
      <c r="J291" s="224" t="s">
        <v>1412</v>
      </c>
      <c r="K291" s="5" t="str">
        <f t="shared" si="9"/>
        <v>10 Б 02 00000</v>
      </c>
      <c r="L291" s="252" t="str">
        <f>VLOOKUP(M291,'ЦСР 2017'!$A$5:$B$485,2,0)</f>
        <v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v>
      </c>
      <c r="M291" s="5" t="s">
        <v>664</v>
      </c>
      <c r="N291" s="252" t="b">
        <f t="shared" si="10"/>
        <v>1</v>
      </c>
      <c r="O291" s="7"/>
    </row>
    <row r="292" spans="1:15" s="54" customFormat="1">
      <c r="A292" s="313" t="s">
        <v>652</v>
      </c>
      <c r="B292" s="313" t="s">
        <v>105</v>
      </c>
      <c r="C292" s="313" t="s">
        <v>37</v>
      </c>
      <c r="D292" s="313" t="s">
        <v>667</v>
      </c>
      <c r="E292" s="318" t="s">
        <v>666</v>
      </c>
      <c r="F292" s="313" t="s">
        <v>652</v>
      </c>
      <c r="G292" s="313" t="s">
        <v>105</v>
      </c>
      <c r="H292" s="313" t="s">
        <v>37</v>
      </c>
      <c r="I292" s="313" t="s">
        <v>667</v>
      </c>
      <c r="J292" s="318" t="s">
        <v>666</v>
      </c>
      <c r="K292" s="5" t="str">
        <f t="shared" si="9"/>
        <v>10 Б 02 20050</v>
      </c>
      <c r="L292" s="252" t="str">
        <f>VLOOKUP(M292,'ЦСР 2017'!$A$5:$B$485,2,0)</f>
        <v>Расходы на выплаты на основании исполнительных листов судебных органов</v>
      </c>
      <c r="M292" s="5" t="s">
        <v>668</v>
      </c>
      <c r="N292" s="252" t="b">
        <f t="shared" si="10"/>
        <v>1</v>
      </c>
      <c r="O292" s="7"/>
    </row>
    <row r="293" spans="1:15" ht="58.5">
      <c r="A293" s="159" t="s">
        <v>652</v>
      </c>
      <c r="B293" s="159" t="s">
        <v>105</v>
      </c>
      <c r="C293" s="159" t="s">
        <v>48</v>
      </c>
      <c r="D293" s="159" t="s">
        <v>13</v>
      </c>
      <c r="E293" s="224" t="s">
        <v>1413</v>
      </c>
      <c r="F293" s="159" t="s">
        <v>652</v>
      </c>
      <c r="G293" s="159" t="s">
        <v>105</v>
      </c>
      <c r="H293" s="159" t="s">
        <v>48</v>
      </c>
      <c r="I293" s="159" t="s">
        <v>13</v>
      </c>
      <c r="J293" s="224" t="s">
        <v>1413</v>
      </c>
      <c r="K293" s="5" t="str">
        <f t="shared" si="9"/>
        <v>10 Б 03 00000</v>
      </c>
      <c r="L293" s="252" t="str">
        <f>VLOOKUP(M293,'ЦСР 2017'!$A$5:$B$485,2,0)</f>
        <v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v>
      </c>
      <c r="M293" s="5" t="s">
        <v>669</v>
      </c>
      <c r="N293" s="252" t="b">
        <f t="shared" si="10"/>
        <v>1</v>
      </c>
      <c r="O293" s="7"/>
    </row>
    <row r="294" spans="1:15">
      <c r="A294" s="313" t="s">
        <v>652</v>
      </c>
      <c r="B294" s="313" t="s">
        <v>105</v>
      </c>
      <c r="C294" s="313" t="s">
        <v>48</v>
      </c>
      <c r="D294" s="313" t="s">
        <v>672</v>
      </c>
      <c r="E294" s="318" t="s">
        <v>671</v>
      </c>
      <c r="F294" s="313" t="s">
        <v>652</v>
      </c>
      <c r="G294" s="313" t="s">
        <v>105</v>
      </c>
      <c r="H294" s="313" t="s">
        <v>48</v>
      </c>
      <c r="I294" s="313" t="s">
        <v>672</v>
      </c>
      <c r="J294" s="318" t="s">
        <v>671</v>
      </c>
      <c r="K294" s="5" t="str">
        <f t="shared" si="9"/>
        <v>10 Б 03 20010</v>
      </c>
      <c r="L294" s="252" t="str">
        <f>VLOOKUP(M294,'ЦСР 2017'!$A$5:$B$485,2,0)</f>
        <v>Обслуживание муниципального долга города Ставрополя</v>
      </c>
      <c r="M294" s="5" t="s">
        <v>673</v>
      </c>
      <c r="N294" s="252" t="b">
        <f t="shared" si="10"/>
        <v>1</v>
      </c>
      <c r="O294" s="7"/>
    </row>
    <row r="295" spans="1:15" s="54" customFormat="1" ht="90">
      <c r="A295" s="209" t="s">
        <v>674</v>
      </c>
      <c r="B295" s="210" t="s">
        <v>8</v>
      </c>
      <c r="C295" s="9" t="s">
        <v>12</v>
      </c>
      <c r="D295" s="9" t="s">
        <v>13</v>
      </c>
      <c r="E295" s="136" t="s">
        <v>676</v>
      </c>
      <c r="F295" s="209" t="s">
        <v>674</v>
      </c>
      <c r="G295" s="210" t="s">
        <v>8</v>
      </c>
      <c r="H295" s="9" t="s">
        <v>12</v>
      </c>
      <c r="I295" s="9" t="s">
        <v>13</v>
      </c>
      <c r="J295" s="136" t="s">
        <v>1731</v>
      </c>
      <c r="K295" s="5" t="str">
        <f t="shared" si="9"/>
        <v>11 0 00 00000</v>
      </c>
      <c r="L295" s="252" t="str">
        <f>VLOOKUP(M295,'ЦСР 2017'!$A$5:$B$485,2,0)</f>
        <v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v>
      </c>
      <c r="M295" s="5" t="s">
        <v>677</v>
      </c>
      <c r="N295" s="252" t="b">
        <f t="shared" si="10"/>
        <v>1</v>
      </c>
      <c r="O295" s="7"/>
    </row>
    <row r="296" spans="1:15" ht="52.15" customHeight="1">
      <c r="A296" s="211" t="s">
        <v>674</v>
      </c>
      <c r="B296" s="212" t="s">
        <v>105</v>
      </c>
      <c r="C296" s="25" t="s">
        <v>12</v>
      </c>
      <c r="D296" s="25" t="s">
        <v>13</v>
      </c>
      <c r="E296" s="223" t="s">
        <v>657</v>
      </c>
      <c r="F296" s="211" t="s">
        <v>674</v>
      </c>
      <c r="G296" s="212" t="s">
        <v>105</v>
      </c>
      <c r="H296" s="25" t="s">
        <v>12</v>
      </c>
      <c r="I296" s="25" t="s">
        <v>13</v>
      </c>
      <c r="J296" s="223" t="s">
        <v>1732</v>
      </c>
      <c r="K296" s="5" t="str">
        <f t="shared" si="9"/>
        <v>11 Б 00 00000</v>
      </c>
      <c r="L296" s="252" t="str">
        <f>VLOOKUP(M296,'ЦСР 2017'!$A$5:$B$485,2,0)</f>
        <v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v>
      </c>
      <c r="M296" s="5" t="s">
        <v>679</v>
      </c>
      <c r="N296" s="252" t="b">
        <f t="shared" si="10"/>
        <v>1</v>
      </c>
      <c r="O296" s="7"/>
    </row>
    <row r="297" spans="1:15" s="54" customFormat="1" ht="58.5">
      <c r="A297" s="159" t="s">
        <v>674</v>
      </c>
      <c r="B297" s="253" t="s">
        <v>105</v>
      </c>
      <c r="C297" s="159" t="s">
        <v>7</v>
      </c>
      <c r="D297" s="159" t="s">
        <v>13</v>
      </c>
      <c r="E297" s="224" t="s">
        <v>1414</v>
      </c>
      <c r="F297" s="159" t="s">
        <v>674</v>
      </c>
      <c r="G297" s="253" t="s">
        <v>105</v>
      </c>
      <c r="H297" s="159" t="s">
        <v>7</v>
      </c>
      <c r="I297" s="159" t="s">
        <v>13</v>
      </c>
      <c r="J297" s="224" t="s">
        <v>1414</v>
      </c>
      <c r="K297" s="5" t="str">
        <f t="shared" si="9"/>
        <v>11 Б 01 00000</v>
      </c>
      <c r="L297" s="252" t="str">
        <f>VLOOKUP(M297,'ЦСР 2017'!$A$5:$B$485,2,0)</f>
        <v>Основное мероприятие «Управление и распоряжение объектами недвижимого имущества, находящимися в муниципальной собственности города Ставрополя»</v>
      </c>
      <c r="M297" s="5" t="s">
        <v>680</v>
      </c>
      <c r="N297" s="252" t="b">
        <f t="shared" si="10"/>
        <v>1</v>
      </c>
      <c r="O297" s="7"/>
    </row>
    <row r="298" spans="1:15" ht="56.25">
      <c r="A298" s="313" t="s">
        <v>674</v>
      </c>
      <c r="B298" s="254" t="s">
        <v>105</v>
      </c>
      <c r="C298" s="313" t="s">
        <v>7</v>
      </c>
      <c r="D298" s="313" t="s">
        <v>683</v>
      </c>
      <c r="E298" s="318" t="s">
        <v>682</v>
      </c>
      <c r="F298" s="313" t="s">
        <v>674</v>
      </c>
      <c r="G298" s="254" t="s">
        <v>105</v>
      </c>
      <c r="H298" s="313" t="s">
        <v>7</v>
      </c>
      <c r="I298" s="313" t="s">
        <v>683</v>
      </c>
      <c r="J298" s="318" t="s">
        <v>682</v>
      </c>
      <c r="K298" s="5" t="str">
        <f t="shared" si="9"/>
        <v>11 Б 01 20030</v>
      </c>
      <c r="L298" s="252" t="str">
        <f>VLOOKUP(M298,'ЦСР 2017'!$A$5:$B$485,2,0)</f>
        <v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v>
      </c>
      <c r="M298" s="5" t="s">
        <v>684</v>
      </c>
      <c r="N298" s="252" t="b">
        <f t="shared" si="10"/>
        <v>1</v>
      </c>
      <c r="O298" s="7"/>
    </row>
    <row r="299" spans="1:15" ht="37.5">
      <c r="A299" s="313" t="s">
        <v>674</v>
      </c>
      <c r="B299" s="254" t="s">
        <v>105</v>
      </c>
      <c r="C299" s="313" t="s">
        <v>7</v>
      </c>
      <c r="D299" s="313" t="s">
        <v>687</v>
      </c>
      <c r="E299" s="318" t="s">
        <v>686</v>
      </c>
      <c r="F299" s="313" t="s">
        <v>674</v>
      </c>
      <c r="G299" s="254" t="s">
        <v>105</v>
      </c>
      <c r="H299" s="313" t="s">
        <v>7</v>
      </c>
      <c r="I299" s="313" t="s">
        <v>687</v>
      </c>
      <c r="J299" s="318" t="s">
        <v>686</v>
      </c>
      <c r="K299" s="5" t="str">
        <f t="shared" si="9"/>
        <v>11 Б 01 20070</v>
      </c>
      <c r="L299" s="252" t="str">
        <f>VLOOKUP(M299,'ЦСР 2017'!$A$5:$B$485,2,0)</f>
        <v xml:space="preserve">Расходы на содержание объектов муниципальной казны города Ставрополя в части нежилых помещений </v>
      </c>
      <c r="M299" s="5" t="s">
        <v>688</v>
      </c>
      <c r="N299" s="252" t="b">
        <f t="shared" si="10"/>
        <v>1</v>
      </c>
      <c r="O299" s="7"/>
    </row>
    <row r="300" spans="1:15" ht="37.5">
      <c r="A300" s="313" t="s">
        <v>674</v>
      </c>
      <c r="B300" s="254" t="s">
        <v>105</v>
      </c>
      <c r="C300" s="313" t="s">
        <v>7</v>
      </c>
      <c r="D300" s="313" t="s">
        <v>691</v>
      </c>
      <c r="E300" s="318" t="s">
        <v>690</v>
      </c>
      <c r="F300" s="313" t="s">
        <v>674</v>
      </c>
      <c r="G300" s="254" t="s">
        <v>105</v>
      </c>
      <c r="H300" s="313" t="s">
        <v>7</v>
      </c>
      <c r="I300" s="313" t="s">
        <v>691</v>
      </c>
      <c r="J300" s="318" t="s">
        <v>690</v>
      </c>
      <c r="K300" s="5" t="str">
        <f t="shared" si="9"/>
        <v>11 Б 01 20840</v>
      </c>
      <c r="L300" s="252" t="str">
        <f>VLOOKUP(M300,'ЦСР 2017'!$A$5:$B$485,2,0)</f>
        <v>Расходы на содержание объектов муниципальной казны города Ставрополя в части жилых помещений</v>
      </c>
      <c r="M300" s="5" t="s">
        <v>692</v>
      </c>
      <c r="N300" s="252" t="b">
        <f t="shared" si="10"/>
        <v>1</v>
      </c>
      <c r="O300" s="7"/>
    </row>
    <row r="301" spans="1:15" ht="93.75">
      <c r="A301" s="28">
        <v>72</v>
      </c>
      <c r="B301" s="28" t="s">
        <v>94</v>
      </c>
      <c r="C301" s="30" t="s">
        <v>12</v>
      </c>
      <c r="D301" s="59">
        <v>21120</v>
      </c>
      <c r="E301" s="270" t="s">
        <v>1480</v>
      </c>
      <c r="F301" s="482" t="s">
        <v>674</v>
      </c>
      <c r="G301" s="506" t="s">
        <v>105</v>
      </c>
      <c r="H301" s="482" t="s">
        <v>7</v>
      </c>
      <c r="I301" s="482" t="s">
        <v>1867</v>
      </c>
      <c r="J301" s="494" t="s">
        <v>1733</v>
      </c>
      <c r="K301" s="5" t="str">
        <f t="shared" si="9"/>
        <v>11 Б 01 21120</v>
      </c>
      <c r="L301" s="252" t="str">
        <f>VLOOKUP(M301,'ЦСР 2017'!$A$5:$B$485,2,0)</f>
        <v>Расходы на уплату взносов на капитальный ремонт общего имущества в многоквартирных домах</v>
      </c>
      <c r="M301" s="5" t="s">
        <v>1734</v>
      </c>
      <c r="N301" s="252" t="b">
        <f t="shared" si="10"/>
        <v>1</v>
      </c>
      <c r="O301" s="7"/>
    </row>
    <row r="302" spans="1:15" ht="93.75">
      <c r="A302" s="28">
        <v>77</v>
      </c>
      <c r="B302" s="28" t="s">
        <v>94</v>
      </c>
      <c r="C302" s="30" t="s">
        <v>12</v>
      </c>
      <c r="D302" s="59">
        <v>21120</v>
      </c>
      <c r="E302" s="270" t="s">
        <v>1480</v>
      </c>
      <c r="F302" s="505"/>
      <c r="G302" s="507"/>
      <c r="H302" s="505"/>
      <c r="I302" s="505"/>
      <c r="J302" s="509"/>
      <c r="L302" s="252" t="e">
        <f>VLOOKUP(M302,'ЦСР 2017'!$A$5:$B$485,2,0)</f>
        <v>#N/A</v>
      </c>
      <c r="N302" s="252" t="e">
        <f t="shared" si="10"/>
        <v>#N/A</v>
      </c>
      <c r="O302" s="7"/>
    </row>
    <row r="303" spans="1:15" ht="93.75">
      <c r="A303" s="28">
        <v>80</v>
      </c>
      <c r="B303" s="28" t="s">
        <v>94</v>
      </c>
      <c r="C303" s="30" t="s">
        <v>12</v>
      </c>
      <c r="D303" s="59">
        <v>21120</v>
      </c>
      <c r="E303" s="270" t="s">
        <v>1480</v>
      </c>
      <c r="F303" s="505"/>
      <c r="G303" s="507"/>
      <c r="H303" s="505"/>
      <c r="I303" s="505"/>
      <c r="J303" s="509"/>
      <c r="L303" s="252" t="e">
        <f>VLOOKUP(M303,'ЦСР 2017'!$A$5:$B$485,2,0)</f>
        <v>#N/A</v>
      </c>
      <c r="N303" s="252" t="e">
        <f t="shared" si="10"/>
        <v>#N/A</v>
      </c>
      <c r="O303" s="7"/>
    </row>
    <row r="304" spans="1:15" ht="93.75">
      <c r="A304" s="28">
        <v>82</v>
      </c>
      <c r="B304" s="28" t="s">
        <v>94</v>
      </c>
      <c r="C304" s="30" t="s">
        <v>12</v>
      </c>
      <c r="D304" s="59">
        <v>21120</v>
      </c>
      <c r="E304" s="270" t="s">
        <v>1480</v>
      </c>
      <c r="F304" s="505"/>
      <c r="G304" s="507"/>
      <c r="H304" s="505"/>
      <c r="I304" s="505"/>
      <c r="J304" s="509"/>
      <c r="L304" s="252" t="e">
        <f>VLOOKUP(M304,'ЦСР 2017'!$A$5:$B$485,2,0)</f>
        <v>#N/A</v>
      </c>
      <c r="N304" s="252" t="e">
        <f t="shared" si="10"/>
        <v>#N/A</v>
      </c>
      <c r="O304" s="7"/>
    </row>
    <row r="305" spans="1:15" ht="93.75">
      <c r="A305" s="28" t="s">
        <v>1184</v>
      </c>
      <c r="B305" s="28" t="s">
        <v>94</v>
      </c>
      <c r="C305" s="30" t="s">
        <v>12</v>
      </c>
      <c r="D305" s="59">
        <v>21120</v>
      </c>
      <c r="E305" s="270" t="s">
        <v>1507</v>
      </c>
      <c r="F305" s="483"/>
      <c r="G305" s="508"/>
      <c r="H305" s="483"/>
      <c r="I305" s="483"/>
      <c r="J305" s="495"/>
      <c r="L305" s="252" t="e">
        <f>VLOOKUP(M305,'ЦСР 2017'!$A$5:$B$485,2,0)</f>
        <v>#N/A</v>
      </c>
      <c r="N305" s="252" t="e">
        <f t="shared" si="10"/>
        <v>#N/A</v>
      </c>
      <c r="O305" s="7"/>
    </row>
    <row r="306" spans="1:15" ht="39">
      <c r="A306" s="159" t="s">
        <v>674</v>
      </c>
      <c r="B306" s="253" t="s">
        <v>105</v>
      </c>
      <c r="C306" s="159" t="s">
        <v>37</v>
      </c>
      <c r="D306" s="159" t="s">
        <v>13</v>
      </c>
      <c r="E306" s="224" t="s">
        <v>1415</v>
      </c>
      <c r="F306" s="159" t="s">
        <v>674</v>
      </c>
      <c r="G306" s="253" t="s">
        <v>105</v>
      </c>
      <c r="H306" s="159" t="s">
        <v>37</v>
      </c>
      <c r="I306" s="159" t="s">
        <v>13</v>
      </c>
      <c r="J306" s="224" t="s">
        <v>1415</v>
      </c>
      <c r="K306" s="5" t="str">
        <f t="shared" si="9"/>
        <v>11 Б 02 00000</v>
      </c>
      <c r="L306" s="252" t="str">
        <f>VLOOKUP(M306,'ЦСР 2017'!$A$5:$B$485,2,0)</f>
        <v>Основное мероприятие «Управление и распоряжение земельными участками, расположенными на территории города Ставрополя»</v>
      </c>
      <c r="M306" s="5" t="s">
        <v>693</v>
      </c>
      <c r="N306" s="252" t="b">
        <f t="shared" si="10"/>
        <v>1</v>
      </c>
      <c r="O306" s="7"/>
    </row>
    <row r="307" spans="1:15" ht="56.25">
      <c r="A307" s="313" t="s">
        <v>674</v>
      </c>
      <c r="B307" s="254" t="s">
        <v>105</v>
      </c>
      <c r="C307" s="313" t="s">
        <v>37</v>
      </c>
      <c r="D307" s="313" t="s">
        <v>696</v>
      </c>
      <c r="E307" s="318" t="s">
        <v>1416</v>
      </c>
      <c r="F307" s="313" t="s">
        <v>674</v>
      </c>
      <c r="G307" s="254" t="s">
        <v>105</v>
      </c>
      <c r="H307" s="313" t="s">
        <v>37</v>
      </c>
      <c r="I307" s="313" t="s">
        <v>696</v>
      </c>
      <c r="J307" s="318" t="s">
        <v>1735</v>
      </c>
      <c r="K307" s="5" t="str">
        <f t="shared" si="9"/>
        <v>11 Б 02 20180</v>
      </c>
      <c r="L307" s="252" t="str">
        <f>VLOOKUP(M307,'ЦСР 2017'!$A$5:$B$485,2,0)</f>
        <v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v>
      </c>
      <c r="M307" s="5" t="s">
        <v>697</v>
      </c>
      <c r="N307" s="252" t="b">
        <f t="shared" si="10"/>
        <v>1</v>
      </c>
      <c r="O307" s="7"/>
    </row>
    <row r="308" spans="1:15" ht="78">
      <c r="A308" s="159" t="s">
        <v>674</v>
      </c>
      <c r="B308" s="253" t="s">
        <v>105</v>
      </c>
      <c r="C308" s="159" t="s">
        <v>48</v>
      </c>
      <c r="D308" s="159" t="s">
        <v>13</v>
      </c>
      <c r="E308" s="224" t="s">
        <v>1417</v>
      </c>
      <c r="F308" s="159" t="s">
        <v>674</v>
      </c>
      <c r="G308" s="253" t="s">
        <v>105</v>
      </c>
      <c r="H308" s="159" t="s">
        <v>48</v>
      </c>
      <c r="I308" s="159" t="s">
        <v>13</v>
      </c>
      <c r="J308" s="224" t="s">
        <v>1736</v>
      </c>
      <c r="K308" s="5" t="str">
        <f t="shared" si="9"/>
        <v>11 Б 03 00000</v>
      </c>
      <c r="L308" s="252" t="str">
        <f>VLOOKUP(M308,'ЦСР 2017'!$A$5:$B$485,2,0)</f>
        <v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v>
      </c>
      <c r="M308" s="5" t="s">
        <v>698</v>
      </c>
      <c r="N308" s="252" t="b">
        <f t="shared" si="10"/>
        <v>1</v>
      </c>
      <c r="O308" s="7"/>
    </row>
    <row r="309" spans="1:15" ht="56.25">
      <c r="A309" s="313" t="s">
        <v>674</v>
      </c>
      <c r="B309" s="254" t="s">
        <v>105</v>
      </c>
      <c r="C309" s="313" t="s">
        <v>48</v>
      </c>
      <c r="D309" s="313" t="s">
        <v>701</v>
      </c>
      <c r="E309" s="318" t="s">
        <v>700</v>
      </c>
      <c r="F309" s="313" t="s">
        <v>674</v>
      </c>
      <c r="G309" s="254" t="s">
        <v>105</v>
      </c>
      <c r="H309" s="313" t="s">
        <v>48</v>
      </c>
      <c r="I309" s="313" t="s">
        <v>701</v>
      </c>
      <c r="J309" s="318" t="s">
        <v>700</v>
      </c>
      <c r="K309" s="5" t="str">
        <f t="shared" si="9"/>
        <v>11 Б 03 20340</v>
      </c>
      <c r="L309" s="252" t="str">
        <f>VLOOKUP(M309,'ЦСР 2017'!$A$5:$B$485,2,0)</f>
        <v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v>
      </c>
      <c r="M309" s="5" t="s">
        <v>702</v>
      </c>
      <c r="N309" s="252" t="b">
        <f t="shared" si="10"/>
        <v>1</v>
      </c>
      <c r="O309" s="7"/>
    </row>
    <row r="310" spans="1:15" ht="45">
      <c r="A310" s="9" t="s">
        <v>703</v>
      </c>
      <c r="B310" s="9" t="s">
        <v>8</v>
      </c>
      <c r="C310" s="9" t="s">
        <v>12</v>
      </c>
      <c r="D310" s="9" t="s">
        <v>13</v>
      </c>
      <c r="E310" s="136" t="s">
        <v>705</v>
      </c>
      <c r="F310" s="9" t="s">
        <v>703</v>
      </c>
      <c r="G310" s="9" t="s">
        <v>8</v>
      </c>
      <c r="H310" s="9" t="s">
        <v>12</v>
      </c>
      <c r="I310" s="9" t="s">
        <v>13</v>
      </c>
      <c r="J310" s="136" t="s">
        <v>1737</v>
      </c>
      <c r="K310" s="5" t="str">
        <f t="shared" si="9"/>
        <v>12 0 00 00000</v>
      </c>
      <c r="L310" s="252" t="str">
        <f>VLOOKUP(M310,'ЦСР 2017'!$A$5:$B$485,2,0)</f>
        <v>Муниципальная программа «Экономическое развитие города Ставрополя»</v>
      </c>
      <c r="M310" s="5" t="s">
        <v>706</v>
      </c>
      <c r="N310" s="252" t="b">
        <f t="shared" si="10"/>
        <v>1</v>
      </c>
      <c r="O310" s="7"/>
    </row>
    <row r="311" spans="1:15" ht="37.5">
      <c r="A311" s="25" t="s">
        <v>703</v>
      </c>
      <c r="B311" s="25" t="s">
        <v>15</v>
      </c>
      <c r="C311" s="25" t="s">
        <v>12</v>
      </c>
      <c r="D311" s="25" t="s">
        <v>13</v>
      </c>
      <c r="E311" s="223" t="s">
        <v>708</v>
      </c>
      <c r="F311" s="25" t="s">
        <v>703</v>
      </c>
      <c r="G311" s="25" t="s">
        <v>15</v>
      </c>
      <c r="H311" s="25" t="s">
        <v>12</v>
      </c>
      <c r="I311" s="25" t="s">
        <v>13</v>
      </c>
      <c r="J311" s="223" t="s">
        <v>708</v>
      </c>
      <c r="K311" s="5" t="str">
        <f t="shared" si="9"/>
        <v>12 1 00 00000</v>
      </c>
      <c r="L311" s="252" t="str">
        <f>VLOOKUP(M311,'ЦСР 2017'!$A$5:$B$485,2,0)</f>
        <v>Подпрограмма «Развитие малого и среднего предпринимательства в городе Ставрополе»</v>
      </c>
      <c r="M311" s="5" t="s">
        <v>709</v>
      </c>
      <c r="N311" s="252" t="b">
        <f t="shared" si="10"/>
        <v>1</v>
      </c>
      <c r="O311" s="7"/>
    </row>
    <row r="312" spans="1:15" ht="39">
      <c r="A312" s="159" t="s">
        <v>703</v>
      </c>
      <c r="B312" s="159" t="s">
        <v>15</v>
      </c>
      <c r="C312" s="159" t="s">
        <v>7</v>
      </c>
      <c r="D312" s="159" t="s">
        <v>13</v>
      </c>
      <c r="E312" s="224" t="s">
        <v>1418</v>
      </c>
      <c r="F312" s="159" t="s">
        <v>703</v>
      </c>
      <c r="G312" s="159" t="s">
        <v>15</v>
      </c>
      <c r="H312" s="159" t="s">
        <v>7</v>
      </c>
      <c r="I312" s="159" t="s">
        <v>13</v>
      </c>
      <c r="J312" s="224" t="s">
        <v>1418</v>
      </c>
      <c r="K312" s="5" t="str">
        <f t="shared" si="9"/>
        <v>12 1 01 00000</v>
      </c>
      <c r="L312" s="252" t="str">
        <f>VLOOKUP(M312,'ЦСР 2017'!$A$5:$B$485,2,0)</f>
        <v>Основное мероприятие «Финансовая поддержка субъектов малого и среднего предпринимательства в городе Ставрополе»</v>
      </c>
      <c r="M312" s="5" t="s">
        <v>710</v>
      </c>
      <c r="N312" s="252" t="b">
        <f t="shared" si="10"/>
        <v>1</v>
      </c>
      <c r="O312" s="7"/>
    </row>
    <row r="313" spans="1:15" ht="56.25">
      <c r="A313" s="313" t="s">
        <v>703</v>
      </c>
      <c r="B313" s="313" t="s">
        <v>15</v>
      </c>
      <c r="C313" s="313" t="s">
        <v>7</v>
      </c>
      <c r="D313" s="313" t="s">
        <v>713</v>
      </c>
      <c r="E313" s="318" t="s">
        <v>1419</v>
      </c>
      <c r="F313" s="313" t="s">
        <v>703</v>
      </c>
      <c r="G313" s="313" t="s">
        <v>15</v>
      </c>
      <c r="H313" s="313" t="s">
        <v>7</v>
      </c>
      <c r="I313" s="313" t="s">
        <v>713</v>
      </c>
      <c r="J313" s="318" t="s">
        <v>1419</v>
      </c>
      <c r="K313" s="5" t="str">
        <f t="shared" si="9"/>
        <v>12 1 01 60130</v>
      </c>
      <c r="L313" s="252" t="str">
        <f>VLOOKUP(M313,'ЦСР 2017'!$A$5:$B$485,2,0)</f>
        <v>Предоставление субсидий субъектам малого и среднего предпринимательства, осуществляющим деятельность на территории города Ставрополя</v>
      </c>
      <c r="M313" s="5" t="s">
        <v>714</v>
      </c>
      <c r="N313" s="252" t="b">
        <f t="shared" si="10"/>
        <v>1</v>
      </c>
      <c r="O313" s="7"/>
    </row>
    <row r="314" spans="1:15" ht="58.5">
      <c r="A314" s="159" t="s">
        <v>703</v>
      </c>
      <c r="B314" s="159" t="s">
        <v>15</v>
      </c>
      <c r="C314" s="159" t="s">
        <v>37</v>
      </c>
      <c r="D314" s="159" t="s">
        <v>13</v>
      </c>
      <c r="E314" s="224" t="s">
        <v>1420</v>
      </c>
      <c r="F314" s="159" t="s">
        <v>703</v>
      </c>
      <c r="G314" s="159" t="s">
        <v>15</v>
      </c>
      <c r="H314" s="159" t="s">
        <v>37</v>
      </c>
      <c r="I314" s="159" t="s">
        <v>13</v>
      </c>
      <c r="J314" s="224" t="s">
        <v>1420</v>
      </c>
      <c r="K314" s="5" t="str">
        <f t="shared" si="9"/>
        <v>12 1 02 00000</v>
      </c>
      <c r="L314" s="252" t="str">
        <f>VLOOKUP(M314,'ЦСР 2017'!$A$5:$B$485,2,0)</f>
        <v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v>
      </c>
      <c r="M314" s="5" t="s">
        <v>715</v>
      </c>
      <c r="N314" s="252" t="b">
        <f t="shared" si="10"/>
        <v>1</v>
      </c>
      <c r="O314" s="7"/>
    </row>
    <row r="315" spans="1:15" s="32" customFormat="1" ht="56.25">
      <c r="A315" s="313" t="s">
        <v>703</v>
      </c>
      <c r="B315" s="313" t="s">
        <v>15</v>
      </c>
      <c r="C315" s="313" t="s">
        <v>37</v>
      </c>
      <c r="D315" s="313" t="s">
        <v>716</v>
      </c>
      <c r="E315" s="318" t="s">
        <v>717</v>
      </c>
      <c r="F315" s="313" t="s">
        <v>703</v>
      </c>
      <c r="G315" s="313" t="s">
        <v>15</v>
      </c>
      <c r="H315" s="313" t="s">
        <v>37</v>
      </c>
      <c r="I315" s="313" t="s">
        <v>716</v>
      </c>
      <c r="J315" s="318" t="s">
        <v>1738</v>
      </c>
      <c r="K315" s="5" t="str">
        <f t="shared" si="9"/>
        <v>12 1 02 20480</v>
      </c>
      <c r="L315" s="252" t="str">
        <f>VLOOKUP(M315,'ЦСР 2017'!$A$5:$B$485,2,0)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M315" s="5" t="s">
        <v>718</v>
      </c>
      <c r="N315" s="252" t="b">
        <f t="shared" si="10"/>
        <v>1</v>
      </c>
      <c r="O315" s="7"/>
    </row>
    <row r="316" spans="1:15" ht="36" customHeight="1">
      <c r="A316" s="159" t="s">
        <v>703</v>
      </c>
      <c r="B316" s="159" t="s">
        <v>15</v>
      </c>
      <c r="C316" s="159" t="s">
        <v>48</v>
      </c>
      <c r="D316" s="159" t="s">
        <v>13</v>
      </c>
      <c r="E316" s="224" t="s">
        <v>1421</v>
      </c>
      <c r="F316" s="159" t="s">
        <v>703</v>
      </c>
      <c r="G316" s="159" t="s">
        <v>15</v>
      </c>
      <c r="H316" s="159" t="s">
        <v>48</v>
      </c>
      <c r="I316" s="159" t="s">
        <v>13</v>
      </c>
      <c r="J316" s="224" t="s">
        <v>1421</v>
      </c>
      <c r="K316" s="5" t="str">
        <f t="shared" si="9"/>
        <v>12 1 03 00000</v>
      </c>
      <c r="L316" s="252" t="str">
        <f>VLOOKUP(M316,'ЦСР 2017'!$A$5:$B$485,2,0)</f>
        <v>Основное мероприятие «Обеспечение благоприятных условий для развития малого и среднего предпринимательства на территории города Ставрополя»</v>
      </c>
      <c r="M316" s="5" t="s">
        <v>719</v>
      </c>
      <c r="N316" s="252" t="b">
        <f t="shared" si="10"/>
        <v>1</v>
      </c>
      <c r="O316" s="7"/>
    </row>
    <row r="317" spans="1:15" ht="56.25">
      <c r="A317" s="313" t="s">
        <v>703</v>
      </c>
      <c r="B317" s="313" t="s">
        <v>15</v>
      </c>
      <c r="C317" s="313" t="s">
        <v>48</v>
      </c>
      <c r="D317" s="313" t="s">
        <v>716</v>
      </c>
      <c r="E317" s="318" t="s">
        <v>717</v>
      </c>
      <c r="F317" s="313" t="s">
        <v>703</v>
      </c>
      <c r="G317" s="313" t="s">
        <v>15</v>
      </c>
      <c r="H317" s="313" t="s">
        <v>48</v>
      </c>
      <c r="I317" s="313" t="s">
        <v>716</v>
      </c>
      <c r="J317" s="318" t="s">
        <v>1738</v>
      </c>
      <c r="K317" s="5" t="str">
        <f t="shared" ref="K317:K380" si="11">CONCATENATE(F317," ",G317," ",H317," ",I317)</f>
        <v>12 1 03 20480</v>
      </c>
      <c r="L317" s="252" t="str">
        <f>VLOOKUP(M317,'ЦСР 2017'!$A$5:$B$485,2,0)</f>
        <v>Расходы на реализацию мероприятий, направленных на развитие малого и среднего предпринимательства на территории города Ставрополя</v>
      </c>
      <c r="M317" s="5" t="s">
        <v>720</v>
      </c>
      <c r="N317" s="252" t="b">
        <f t="shared" si="10"/>
        <v>1</v>
      </c>
      <c r="O317" s="7"/>
    </row>
    <row r="318" spans="1:15" ht="37.5">
      <c r="A318" s="25" t="s">
        <v>703</v>
      </c>
      <c r="B318" s="25" t="s">
        <v>94</v>
      </c>
      <c r="C318" s="25" t="s">
        <v>12</v>
      </c>
      <c r="D318" s="25" t="s">
        <v>13</v>
      </c>
      <c r="E318" s="223" t="s">
        <v>1422</v>
      </c>
      <c r="F318" s="484" t="s">
        <v>703</v>
      </c>
      <c r="G318" s="484" t="s">
        <v>94</v>
      </c>
      <c r="H318" s="484" t="s">
        <v>12</v>
      </c>
      <c r="I318" s="484" t="s">
        <v>13</v>
      </c>
      <c r="J318" s="503" t="s">
        <v>1739</v>
      </c>
      <c r="K318" s="5" t="str">
        <f t="shared" si="11"/>
        <v>12 2 00 00000</v>
      </c>
      <c r="L318" s="252" t="str">
        <f>VLOOKUP(M318,'ЦСР 2017'!$A$5:$B$485,2,0)</f>
        <v>Подпрограмма «Создание благоприятных условий для экономического развития города Ставрополя»</v>
      </c>
      <c r="M318" s="5" t="s">
        <v>723</v>
      </c>
      <c r="N318" s="252" t="b">
        <f t="shared" si="10"/>
        <v>1</v>
      </c>
      <c r="O318" s="7"/>
    </row>
    <row r="319" spans="1:15" ht="37.5">
      <c r="A319" s="25" t="s">
        <v>703</v>
      </c>
      <c r="B319" s="25" t="s">
        <v>316</v>
      </c>
      <c r="C319" s="25" t="s">
        <v>12</v>
      </c>
      <c r="D319" s="25" t="s">
        <v>13</v>
      </c>
      <c r="E319" s="223" t="s">
        <v>740</v>
      </c>
      <c r="F319" s="485"/>
      <c r="G319" s="485"/>
      <c r="H319" s="485"/>
      <c r="I319" s="485"/>
      <c r="J319" s="504"/>
      <c r="K319" s="5" t="str">
        <f t="shared" si="11"/>
        <v xml:space="preserve">   </v>
      </c>
      <c r="L319" s="252" t="e">
        <f>VLOOKUP(M319,'ЦСР 2017'!$A$5:$B$485,2,0)</f>
        <v>#N/A</v>
      </c>
      <c r="M319" s="5" t="s">
        <v>1883</v>
      </c>
      <c r="N319" s="252" t="e">
        <f t="shared" si="10"/>
        <v>#N/A</v>
      </c>
      <c r="O319" s="7"/>
    </row>
    <row r="320" spans="1:15" s="57" customFormat="1" ht="39">
      <c r="A320" s="159" t="s">
        <v>703</v>
      </c>
      <c r="B320" s="159" t="s">
        <v>316</v>
      </c>
      <c r="C320" s="159" t="s">
        <v>7</v>
      </c>
      <c r="D320" s="159" t="s">
        <v>13</v>
      </c>
      <c r="E320" s="224" t="s">
        <v>1425</v>
      </c>
      <c r="F320" s="159" t="s">
        <v>703</v>
      </c>
      <c r="G320" s="159" t="s">
        <v>94</v>
      </c>
      <c r="H320" s="159" t="s">
        <v>7</v>
      </c>
      <c r="I320" s="159" t="s">
        <v>13</v>
      </c>
      <c r="J320" s="224" t="s">
        <v>1740</v>
      </c>
      <c r="K320" s="5" t="str">
        <f t="shared" si="11"/>
        <v>12 2 01 00000</v>
      </c>
      <c r="L320" s="252" t="str">
        <f>VLOOKUP(M320,'ЦСР 2017'!$A$5:$B$485,2,0)</f>
        <v>Основное мероприятие «Создание благоприятных условий для развития инвестиционной деятельности»</v>
      </c>
      <c r="M320" s="5" t="s">
        <v>1741</v>
      </c>
      <c r="N320" s="252" t="b">
        <f t="shared" si="10"/>
        <v>1</v>
      </c>
      <c r="O320" s="7"/>
    </row>
    <row r="321" spans="1:15" ht="36" customHeight="1">
      <c r="A321" s="313" t="s">
        <v>703</v>
      </c>
      <c r="B321" s="313" t="s">
        <v>316</v>
      </c>
      <c r="C321" s="313" t="s">
        <v>7</v>
      </c>
      <c r="D321" s="313" t="s">
        <v>745</v>
      </c>
      <c r="E321" s="318" t="s">
        <v>746</v>
      </c>
      <c r="F321" s="482" t="s">
        <v>703</v>
      </c>
      <c r="G321" s="482" t="s">
        <v>94</v>
      </c>
      <c r="H321" s="482" t="s">
        <v>7</v>
      </c>
      <c r="I321" s="482" t="s">
        <v>745</v>
      </c>
      <c r="J321" s="494" t="s">
        <v>1742</v>
      </c>
      <c r="K321" s="5" t="str">
        <f t="shared" si="11"/>
        <v>12 2 01 20650</v>
      </c>
      <c r="L321" s="252" t="str">
        <f>VLOOKUP(M321,'ЦСР 2017'!$A$5:$B$485,2,0)</f>
        <v>Расходы на информирование об инвестиционных возможностях города Ставрополя</v>
      </c>
      <c r="M321" s="5" t="s">
        <v>1743</v>
      </c>
      <c r="N321" s="252" t="b">
        <f t="shared" si="10"/>
        <v>1</v>
      </c>
      <c r="O321" s="7"/>
    </row>
    <row r="322" spans="1:15" ht="58.5">
      <c r="A322" s="159" t="s">
        <v>703</v>
      </c>
      <c r="B322" s="159" t="s">
        <v>316</v>
      </c>
      <c r="C322" s="159" t="s">
        <v>37</v>
      </c>
      <c r="D322" s="159" t="s">
        <v>13</v>
      </c>
      <c r="E322" s="224" t="s">
        <v>748</v>
      </c>
      <c r="F322" s="505"/>
      <c r="G322" s="505"/>
      <c r="H322" s="505"/>
      <c r="I322" s="505"/>
      <c r="J322" s="509"/>
      <c r="K322" s="5" t="str">
        <f>CONCATENATE(F322," ",G322," ",H322," ",I322)</f>
        <v xml:space="preserve">   </v>
      </c>
      <c r="L322" s="252" t="e">
        <f>VLOOKUP(M322,'ЦСР 2017'!$A$5:$B$485,2,0)</f>
        <v>#N/A</v>
      </c>
      <c r="M322" s="5" t="s">
        <v>1883</v>
      </c>
      <c r="N322" s="252" t="e">
        <f t="shared" si="10"/>
        <v>#N/A</v>
      </c>
      <c r="O322" s="7"/>
    </row>
    <row r="323" spans="1:15" ht="37.5">
      <c r="A323" s="313" t="s">
        <v>703</v>
      </c>
      <c r="B323" s="313" t="s">
        <v>316</v>
      </c>
      <c r="C323" s="313" t="s">
        <v>37</v>
      </c>
      <c r="D323" s="313" t="s">
        <v>745</v>
      </c>
      <c r="E323" s="318" t="s">
        <v>746</v>
      </c>
      <c r="F323" s="483"/>
      <c r="G323" s="483"/>
      <c r="H323" s="483"/>
      <c r="I323" s="483"/>
      <c r="J323" s="495"/>
      <c r="K323" s="5" t="str">
        <f>CONCATENATE(F323," ",G323," ",H323," ",I323)</f>
        <v xml:space="preserve">   </v>
      </c>
      <c r="L323" s="252" t="e">
        <f>VLOOKUP(M323,'ЦСР 2017'!$A$5:$B$485,2,0)</f>
        <v>#N/A</v>
      </c>
      <c r="M323" s="5" t="s">
        <v>1883</v>
      </c>
      <c r="N323" s="252" t="e">
        <f t="shared" si="10"/>
        <v>#N/A</v>
      </c>
      <c r="O323" s="7"/>
    </row>
    <row r="324" spans="1:15" ht="39">
      <c r="A324" s="159" t="s">
        <v>703</v>
      </c>
      <c r="B324" s="159" t="s">
        <v>94</v>
      </c>
      <c r="C324" s="159" t="s">
        <v>7</v>
      </c>
      <c r="D324" s="159" t="s">
        <v>13</v>
      </c>
      <c r="E324" s="224" t="s">
        <v>1586</v>
      </c>
      <c r="F324" s="159" t="s">
        <v>703</v>
      </c>
      <c r="G324" s="159" t="s">
        <v>94</v>
      </c>
      <c r="H324" s="159" t="s">
        <v>37</v>
      </c>
      <c r="I324" s="159" t="s">
        <v>13</v>
      </c>
      <c r="J324" s="224" t="s">
        <v>1744</v>
      </c>
      <c r="K324" s="5" t="str">
        <f t="shared" si="11"/>
        <v>12 2 02 00000</v>
      </c>
      <c r="L324" s="252" t="str">
        <f>VLOOKUP(M324,'ЦСР 2017'!$A$5:$B$485,2,0)</f>
        <v>Основное мероприятие «Создание условий для развития туризма на территории города Ставрополя»</v>
      </c>
      <c r="M324" s="5" t="s">
        <v>727</v>
      </c>
      <c r="N324" s="252" t="b">
        <f t="shared" si="10"/>
        <v>1</v>
      </c>
      <c r="O324" s="7"/>
    </row>
    <row r="325" spans="1:15" ht="37.5">
      <c r="A325" s="313" t="s">
        <v>703</v>
      </c>
      <c r="B325" s="313" t="s">
        <v>94</v>
      </c>
      <c r="C325" s="313" t="s">
        <v>7</v>
      </c>
      <c r="D325" s="313" t="s">
        <v>726</v>
      </c>
      <c r="E325" s="318" t="s">
        <v>725</v>
      </c>
      <c r="F325" s="482" t="s">
        <v>703</v>
      </c>
      <c r="G325" s="482" t="s">
        <v>94</v>
      </c>
      <c r="H325" s="482" t="s">
        <v>37</v>
      </c>
      <c r="I325" s="482" t="s">
        <v>726</v>
      </c>
      <c r="J325" s="494" t="s">
        <v>1745</v>
      </c>
      <c r="L325" s="252" t="e">
        <f>VLOOKUP(M325,'ЦСР 2017'!$A$5:$B$485,2,0)</f>
        <v>#N/A</v>
      </c>
      <c r="N325" s="252" t="e">
        <f t="shared" si="10"/>
        <v>#N/A</v>
      </c>
      <c r="O325" s="7"/>
    </row>
    <row r="326" spans="1:15" ht="39">
      <c r="A326" s="159" t="s">
        <v>703</v>
      </c>
      <c r="B326" s="159" t="s">
        <v>94</v>
      </c>
      <c r="C326" s="159" t="s">
        <v>37</v>
      </c>
      <c r="D326" s="159" t="s">
        <v>13</v>
      </c>
      <c r="E326" s="224" t="s">
        <v>1423</v>
      </c>
      <c r="F326" s="505"/>
      <c r="G326" s="505"/>
      <c r="H326" s="505"/>
      <c r="I326" s="505"/>
      <c r="J326" s="509"/>
      <c r="K326" s="5" t="str">
        <f t="shared" si="11"/>
        <v xml:space="preserve">   </v>
      </c>
      <c r="L326" s="252" t="e">
        <f>VLOOKUP(M326,'ЦСР 2017'!$A$5:$B$485,2,0)</f>
        <v>#N/A</v>
      </c>
      <c r="M326" s="5" t="s">
        <v>1883</v>
      </c>
      <c r="N326" s="252" t="e">
        <f t="shared" si="10"/>
        <v>#N/A</v>
      </c>
      <c r="O326" s="7"/>
    </row>
    <row r="327" spans="1:15" ht="37.5">
      <c r="A327" s="313" t="s">
        <v>703</v>
      </c>
      <c r="B327" s="313" t="s">
        <v>94</v>
      </c>
      <c r="C327" s="313" t="s">
        <v>37</v>
      </c>
      <c r="D327" s="313" t="s">
        <v>726</v>
      </c>
      <c r="E327" s="318" t="s">
        <v>725</v>
      </c>
      <c r="F327" s="483"/>
      <c r="G327" s="483"/>
      <c r="H327" s="483"/>
      <c r="I327" s="483"/>
      <c r="J327" s="495"/>
      <c r="K327" s="311" t="str">
        <f>CONCATENATE(F325," ",G325," ",H325," ",I325)</f>
        <v>12 2 02 20640</v>
      </c>
      <c r="L327" s="312" t="str">
        <f>VLOOKUP(M327,'ЦСР 2017'!$A$5:$B$485,2,0)</f>
        <v>Расходы на повышение туристической привлекательности города Ставрополя, развитие внутреннего и въездного туризма в городе Ставрополе</v>
      </c>
      <c r="M327" s="311" t="s">
        <v>728</v>
      </c>
      <c r="N327" s="312" t="b">
        <f t="shared" si="10"/>
        <v>0</v>
      </c>
      <c r="O327" s="7"/>
    </row>
    <row r="328" spans="1:15" ht="39">
      <c r="A328" s="159" t="s">
        <v>703</v>
      </c>
      <c r="B328" s="159" t="s">
        <v>94</v>
      </c>
      <c r="C328" s="159" t="s">
        <v>48</v>
      </c>
      <c r="D328" s="159" t="s">
        <v>13</v>
      </c>
      <c r="E328" s="224" t="s">
        <v>1424</v>
      </c>
      <c r="F328" s="159" t="s">
        <v>703</v>
      </c>
      <c r="G328" s="159" t="s">
        <v>94</v>
      </c>
      <c r="H328" s="159" t="s">
        <v>48</v>
      </c>
      <c r="I328" s="159" t="s">
        <v>13</v>
      </c>
      <c r="J328" s="224" t="s">
        <v>1746</v>
      </c>
      <c r="K328" s="5" t="str">
        <f>CONCATENATE(F328," ",G328," ",H328," ",I328)</f>
        <v>12 2 03 00000</v>
      </c>
      <c r="L328" s="252" t="str">
        <f>VLOOKUP(M328,'ЦСР 2017'!$A$5:$B$485,2,0)</f>
        <v>Основное мероприятие «Развитие международного, межрегионального и межмуниципального сотрудничества города Ставрополя»</v>
      </c>
      <c r="M328" s="5" t="s">
        <v>729</v>
      </c>
      <c r="N328" s="252" t="b">
        <f t="shared" si="10"/>
        <v>1</v>
      </c>
      <c r="O328" s="7"/>
    </row>
    <row r="329" spans="1:15" ht="37.5">
      <c r="A329" s="313" t="s">
        <v>703</v>
      </c>
      <c r="B329" s="313" t="s">
        <v>94</v>
      </c>
      <c r="C329" s="313" t="s">
        <v>48</v>
      </c>
      <c r="D329" s="313" t="s">
        <v>733</v>
      </c>
      <c r="E329" s="318" t="s">
        <v>732</v>
      </c>
      <c r="F329" s="313" t="s">
        <v>703</v>
      </c>
      <c r="G329" s="313" t="s">
        <v>94</v>
      </c>
      <c r="H329" s="313" t="s">
        <v>48</v>
      </c>
      <c r="I329" s="313" t="s">
        <v>733</v>
      </c>
      <c r="J329" s="318" t="s">
        <v>1747</v>
      </c>
      <c r="K329" s="5" t="str">
        <f>CONCATENATE(F329," ",G329," ",H329," ",I329)</f>
        <v>12 2 03 20040</v>
      </c>
      <c r="L329" s="252" t="str">
        <f>VLOOKUP(M329,'ЦСР 2017'!$A$5:$B$485,2,0)</f>
        <v>Обеспечение членства в международных, общероссийских и региональных объединениях муниципальных образований (оплата членских взносов)</v>
      </c>
      <c r="M329" s="5" t="s">
        <v>734</v>
      </c>
      <c r="N329" s="252" t="b">
        <f t="shared" ref="N329:N392" si="12">J329=L329</f>
        <v>1</v>
      </c>
      <c r="O329" s="7"/>
    </row>
    <row r="330" spans="1:15" ht="75">
      <c r="A330" s="313" t="s">
        <v>703</v>
      </c>
      <c r="B330" s="313" t="s">
        <v>94</v>
      </c>
      <c r="C330" s="313" t="s">
        <v>48</v>
      </c>
      <c r="D330" s="313" t="s">
        <v>737</v>
      </c>
      <c r="E330" s="318" t="s">
        <v>736</v>
      </c>
      <c r="F330" s="313" t="s">
        <v>703</v>
      </c>
      <c r="G330" s="313" t="s">
        <v>94</v>
      </c>
      <c r="H330" s="313" t="s">
        <v>48</v>
      </c>
      <c r="I330" s="313" t="s">
        <v>737</v>
      </c>
      <c r="J330" s="318" t="s">
        <v>1748</v>
      </c>
      <c r="K330" s="5" t="str">
        <f>CONCATENATE(F330," ",G330," ",H330," ",I330)</f>
        <v>12 2 03 20090</v>
      </c>
      <c r="L330" s="252" t="str">
        <f>VLOOKUP(M330,'ЦСР 2017'!$A$5:$B$485,2,0)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M330" s="5" t="s">
        <v>738</v>
      </c>
      <c r="N330" s="252" t="b">
        <f t="shared" si="12"/>
        <v>1</v>
      </c>
      <c r="O330" s="7"/>
    </row>
    <row r="331" spans="1:15" ht="67.5">
      <c r="A331" s="9" t="s">
        <v>751</v>
      </c>
      <c r="B331" s="9" t="s">
        <v>8</v>
      </c>
      <c r="C331" s="9" t="s">
        <v>12</v>
      </c>
      <c r="D331" s="9" t="s">
        <v>13</v>
      </c>
      <c r="E331" s="136" t="s">
        <v>754</v>
      </c>
      <c r="F331" s="9" t="s">
        <v>751</v>
      </c>
      <c r="G331" s="9" t="s">
        <v>8</v>
      </c>
      <c r="H331" s="9" t="s">
        <v>12</v>
      </c>
      <c r="I331" s="9" t="s">
        <v>13</v>
      </c>
      <c r="J331" s="136" t="s">
        <v>1749</v>
      </c>
      <c r="K331" s="5" t="str">
        <f t="shared" si="11"/>
        <v>13 0 00 00000</v>
      </c>
      <c r="L331" s="252" t="str">
        <f>VLOOKUP(M331,'ЦСР 2017'!$A$5:$B$485,2,0)</f>
        <v>Муниципальная программа «Развитие муниципальной службы и противодействие коррупции в городе Ставрополе»</v>
      </c>
      <c r="M331" s="5" t="s">
        <v>755</v>
      </c>
      <c r="N331" s="252" t="b">
        <f t="shared" si="12"/>
        <v>1</v>
      </c>
      <c r="O331" s="7"/>
    </row>
    <row r="332" spans="1:15" ht="37.5">
      <c r="A332" s="25" t="s">
        <v>751</v>
      </c>
      <c r="B332" s="25" t="s">
        <v>15</v>
      </c>
      <c r="C332" s="25" t="s">
        <v>12</v>
      </c>
      <c r="D332" s="25" t="s">
        <v>13</v>
      </c>
      <c r="E332" s="232" t="s">
        <v>1426</v>
      </c>
      <c r="F332" s="25" t="s">
        <v>751</v>
      </c>
      <c r="G332" s="25" t="s">
        <v>15</v>
      </c>
      <c r="H332" s="25" t="s">
        <v>12</v>
      </c>
      <c r="I332" s="25" t="s">
        <v>13</v>
      </c>
      <c r="J332" s="232" t="s">
        <v>1750</v>
      </c>
      <c r="K332" s="5" t="str">
        <f t="shared" si="11"/>
        <v>13 1 00 00000</v>
      </c>
      <c r="L332" s="252" t="str">
        <f>VLOOKUP(M332,'ЦСР 2017'!$A$5:$B$485,2,0)</f>
        <v xml:space="preserve">Подпрограмма «Развитие муниципальной службы в городе Ставрополе» </v>
      </c>
      <c r="M332" s="5" t="s">
        <v>758</v>
      </c>
      <c r="N332" s="252" t="b">
        <f t="shared" si="12"/>
        <v>1</v>
      </c>
      <c r="O332" s="7"/>
    </row>
    <row r="333" spans="1:15" ht="58.5">
      <c r="A333" s="159" t="s">
        <v>751</v>
      </c>
      <c r="B333" s="159" t="s">
        <v>15</v>
      </c>
      <c r="C333" s="159" t="s">
        <v>7</v>
      </c>
      <c r="D333" s="159" t="s">
        <v>13</v>
      </c>
      <c r="E333" s="224" t="s">
        <v>1427</v>
      </c>
      <c r="F333" s="159" t="s">
        <v>751</v>
      </c>
      <c r="G333" s="159" t="s">
        <v>15</v>
      </c>
      <c r="H333" s="159" t="s">
        <v>7</v>
      </c>
      <c r="I333" s="159" t="s">
        <v>13</v>
      </c>
      <c r="J333" s="224" t="s">
        <v>1427</v>
      </c>
      <c r="K333" s="5" t="str">
        <f t="shared" si="11"/>
        <v>13 1 01 00000</v>
      </c>
      <c r="L333" s="252" t="str">
        <f>VLOOKUP(M333,'ЦСР 2017'!$A$5:$B$485,2,0)</f>
        <v>Основное мероприятие «Создание условий для профессионального развития и подготовки кадров в органах местного самоуправления города Ставрополя»</v>
      </c>
      <c r="M333" s="5" t="s">
        <v>759</v>
      </c>
      <c r="N333" s="252" t="b">
        <f t="shared" si="12"/>
        <v>1</v>
      </c>
      <c r="O333" s="7"/>
    </row>
    <row r="334" spans="1:15" s="32" customFormat="1" ht="56.25">
      <c r="A334" s="313" t="s">
        <v>751</v>
      </c>
      <c r="B334" s="313" t="s">
        <v>15</v>
      </c>
      <c r="C334" s="313" t="s">
        <v>7</v>
      </c>
      <c r="D334" s="313" t="s">
        <v>762</v>
      </c>
      <c r="E334" s="233" t="s">
        <v>1428</v>
      </c>
      <c r="F334" s="313" t="s">
        <v>751</v>
      </c>
      <c r="G334" s="313" t="s">
        <v>15</v>
      </c>
      <c r="H334" s="313" t="s">
        <v>7</v>
      </c>
      <c r="I334" s="313" t="s">
        <v>762</v>
      </c>
      <c r="J334" s="233" t="s">
        <v>1751</v>
      </c>
      <c r="K334" s="5" t="str">
        <f t="shared" si="11"/>
        <v>13 1 01 20450</v>
      </c>
      <c r="L334" s="252" t="str">
        <f>VLOOKUP(M334,'ЦСР 2017'!$A$5:$B$485,2,0)</f>
        <v>Расходы на реализацию мероприятий, направленных на повышение профессионального уровня муниципальных служащих</v>
      </c>
      <c r="M334" s="5" t="s">
        <v>763</v>
      </c>
      <c r="N334" s="252" t="b">
        <f t="shared" si="12"/>
        <v>1</v>
      </c>
      <c r="O334" s="7"/>
    </row>
    <row r="335" spans="1:15" ht="37.5">
      <c r="A335" s="25" t="s">
        <v>751</v>
      </c>
      <c r="B335" s="25" t="s">
        <v>94</v>
      </c>
      <c r="C335" s="25" t="s">
        <v>12</v>
      </c>
      <c r="D335" s="25" t="s">
        <v>13</v>
      </c>
      <c r="E335" s="223" t="s">
        <v>765</v>
      </c>
      <c r="F335" s="25" t="s">
        <v>751</v>
      </c>
      <c r="G335" s="25" t="s">
        <v>94</v>
      </c>
      <c r="H335" s="25" t="s">
        <v>12</v>
      </c>
      <c r="I335" s="25" t="s">
        <v>13</v>
      </c>
      <c r="J335" s="223" t="s">
        <v>1752</v>
      </c>
      <c r="K335" s="5" t="str">
        <f t="shared" si="11"/>
        <v>13 2 00 00000</v>
      </c>
      <c r="L335" s="252" t="str">
        <f>VLOOKUP(M335,'ЦСР 2017'!$A$5:$B$485,2,0)</f>
        <v>«Противодействие коррупции в сфере деятельности администрации города Ставрополя и ее органах»</v>
      </c>
      <c r="M335" s="5" t="s">
        <v>766</v>
      </c>
      <c r="N335" s="252" t="b">
        <f t="shared" si="12"/>
        <v>1</v>
      </c>
      <c r="O335" s="7"/>
    </row>
    <row r="336" spans="1:15" s="32" customFormat="1" ht="136.5">
      <c r="A336" s="159" t="s">
        <v>751</v>
      </c>
      <c r="B336" s="159" t="s">
        <v>94</v>
      </c>
      <c r="C336" s="159" t="s">
        <v>7</v>
      </c>
      <c r="D336" s="159" t="s">
        <v>13</v>
      </c>
      <c r="E336" s="224" t="s">
        <v>1429</v>
      </c>
      <c r="F336" s="159" t="s">
        <v>751</v>
      </c>
      <c r="G336" s="159" t="s">
        <v>94</v>
      </c>
      <c r="H336" s="159" t="s">
        <v>7</v>
      </c>
      <c r="I336" s="159" t="s">
        <v>13</v>
      </c>
      <c r="J336" s="224" t="s">
        <v>1430</v>
      </c>
      <c r="K336" s="5" t="str">
        <f t="shared" si="11"/>
        <v>13 2 01 00000</v>
      </c>
      <c r="L336" s="252" t="str">
        <f>VLOOKUP(M336,'ЦСР 2017'!$A$5:$B$485,2,0)</f>
        <v>Основное мероприятие «Профилактика коррупции, антикоррупционное просвещение и пропаганда»</v>
      </c>
      <c r="M336" s="5" t="s">
        <v>767</v>
      </c>
      <c r="N336" s="252" t="b">
        <f t="shared" si="12"/>
        <v>1</v>
      </c>
      <c r="O336" s="7"/>
    </row>
    <row r="337" spans="1:15" ht="56.25">
      <c r="A337" s="313" t="s">
        <v>751</v>
      </c>
      <c r="B337" s="313" t="s">
        <v>94</v>
      </c>
      <c r="C337" s="313" t="s">
        <v>7</v>
      </c>
      <c r="D337" s="313" t="s">
        <v>770</v>
      </c>
      <c r="E337" s="233" t="s">
        <v>769</v>
      </c>
      <c r="F337" s="313" t="s">
        <v>751</v>
      </c>
      <c r="G337" s="313" t="s">
        <v>94</v>
      </c>
      <c r="H337" s="313" t="s">
        <v>7</v>
      </c>
      <c r="I337" s="313" t="s">
        <v>770</v>
      </c>
      <c r="J337" s="233" t="s">
        <v>769</v>
      </c>
      <c r="K337" s="5" t="str">
        <f t="shared" si="11"/>
        <v>13 2 01 20620</v>
      </c>
      <c r="L337" s="252" t="str">
        <f>VLOOKUP(M337,'ЦСР 2017'!$A$5:$B$485,2,0)</f>
        <v>Расходы на реализацию мероприятий, направленных на противодействие коррупции в сфере деятельности администрации города Ставрополя и ее органов</v>
      </c>
      <c r="M337" s="5" t="s">
        <v>771</v>
      </c>
      <c r="N337" s="252" t="b">
        <f t="shared" si="12"/>
        <v>1</v>
      </c>
      <c r="O337" s="7"/>
    </row>
    <row r="338" spans="1:15" s="32" customFormat="1" ht="39.75" thickBot="1">
      <c r="A338" s="159" t="s">
        <v>751</v>
      </c>
      <c r="B338" s="159" t="s">
        <v>94</v>
      </c>
      <c r="C338" s="159" t="s">
        <v>37</v>
      </c>
      <c r="D338" s="159" t="s">
        <v>13</v>
      </c>
      <c r="E338" s="224" t="s">
        <v>1430</v>
      </c>
      <c r="F338" s="303"/>
      <c r="G338" s="303"/>
      <c r="H338" s="303"/>
      <c r="I338" s="303"/>
      <c r="J338" s="224"/>
      <c r="K338" s="5" t="str">
        <f t="shared" si="11"/>
        <v xml:space="preserve">   </v>
      </c>
      <c r="L338" s="252" t="e">
        <f>VLOOKUP(M338,'ЦСР 2017'!$A$5:$B$485,2,0)</f>
        <v>#N/A</v>
      </c>
      <c r="M338" s="5" t="s">
        <v>1883</v>
      </c>
      <c r="N338" s="252" t="e">
        <f t="shared" si="12"/>
        <v>#N/A</v>
      </c>
      <c r="O338" s="7"/>
    </row>
    <row r="339" spans="1:15" s="27" customFormat="1" ht="57" thickBot="1">
      <c r="A339" s="313" t="s">
        <v>751</v>
      </c>
      <c r="B339" s="313" t="s">
        <v>94</v>
      </c>
      <c r="C339" s="313" t="s">
        <v>37</v>
      </c>
      <c r="D339" s="313" t="s">
        <v>770</v>
      </c>
      <c r="E339" s="233" t="s">
        <v>769</v>
      </c>
      <c r="F339" s="73"/>
      <c r="G339" s="73"/>
      <c r="H339" s="73"/>
      <c r="I339" s="73"/>
      <c r="J339" s="29" t="s">
        <v>1837</v>
      </c>
      <c r="K339" s="5" t="str">
        <f t="shared" si="11"/>
        <v xml:space="preserve">   </v>
      </c>
      <c r="L339" s="252" t="e">
        <f>VLOOKUP(M339,'ЦСР 2017'!$A$5:$B$485,2,0)</f>
        <v>#N/A</v>
      </c>
      <c r="M339" s="5" t="s">
        <v>1883</v>
      </c>
      <c r="N339" s="252" t="e">
        <f t="shared" si="12"/>
        <v>#N/A</v>
      </c>
      <c r="O339" s="7"/>
    </row>
    <row r="340" spans="1:15" ht="90">
      <c r="A340" s="215" t="s">
        <v>776</v>
      </c>
      <c r="B340" s="215" t="s">
        <v>8</v>
      </c>
      <c r="C340" s="215" t="s">
        <v>12</v>
      </c>
      <c r="D340" s="215" t="s">
        <v>13</v>
      </c>
      <c r="E340" s="268" t="s">
        <v>1431</v>
      </c>
      <c r="F340" s="215" t="s">
        <v>776</v>
      </c>
      <c r="G340" s="215" t="s">
        <v>8</v>
      </c>
      <c r="H340" s="215" t="s">
        <v>12</v>
      </c>
      <c r="I340" s="215" t="s">
        <v>13</v>
      </c>
      <c r="J340" s="268" t="s">
        <v>1753</v>
      </c>
      <c r="K340" s="5" t="str">
        <f t="shared" si="11"/>
        <v>14 0 00 00000</v>
      </c>
      <c r="L340" s="252" t="str">
        <f>VLOOKUP(M340,'ЦСР 2017'!$A$5:$B$485,2,0)</f>
        <v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v>
      </c>
      <c r="M340" s="5" t="s">
        <v>777</v>
      </c>
      <c r="N340" s="252" t="b">
        <f t="shared" si="12"/>
        <v>1</v>
      </c>
      <c r="O340" s="7"/>
    </row>
    <row r="341" spans="1:15" s="32" customFormat="1" ht="37.5">
      <c r="A341" s="216" t="s">
        <v>776</v>
      </c>
      <c r="B341" s="216" t="s">
        <v>15</v>
      </c>
      <c r="C341" s="216" t="s">
        <v>12</v>
      </c>
      <c r="D341" s="216" t="s">
        <v>13</v>
      </c>
      <c r="E341" s="269" t="s">
        <v>779</v>
      </c>
      <c r="F341" s="216" t="s">
        <v>776</v>
      </c>
      <c r="G341" s="216" t="s">
        <v>15</v>
      </c>
      <c r="H341" s="216" t="s">
        <v>12</v>
      </c>
      <c r="I341" s="216" t="s">
        <v>13</v>
      </c>
      <c r="J341" s="269" t="s">
        <v>779</v>
      </c>
      <c r="K341" s="5" t="str">
        <f t="shared" si="11"/>
        <v>14 1 00 00000</v>
      </c>
      <c r="L341" s="252" t="str">
        <f>VLOOKUP(M341,'ЦСР 2017'!$A$5:$B$485,2,0)</f>
        <v>Подпрограмма «Развитие информационного общества в городе Ставрополе»</v>
      </c>
      <c r="M341" s="5" t="s">
        <v>780</v>
      </c>
      <c r="N341" s="252" t="b">
        <f t="shared" si="12"/>
        <v>1</v>
      </c>
      <c r="O341" s="7"/>
    </row>
    <row r="342" spans="1:15" ht="39">
      <c r="A342" s="217" t="s">
        <v>776</v>
      </c>
      <c r="B342" s="217" t="s">
        <v>15</v>
      </c>
      <c r="C342" s="217" t="s">
        <v>7</v>
      </c>
      <c r="D342" s="217" t="s">
        <v>13</v>
      </c>
      <c r="E342" s="224" t="s">
        <v>1432</v>
      </c>
      <c r="F342" s="217" t="s">
        <v>776</v>
      </c>
      <c r="G342" s="217" t="s">
        <v>15</v>
      </c>
      <c r="H342" s="217" t="s">
        <v>7</v>
      </c>
      <c r="I342" s="217" t="s">
        <v>13</v>
      </c>
      <c r="J342" s="224" t="s">
        <v>1432</v>
      </c>
      <c r="K342" s="5" t="str">
        <f t="shared" si="11"/>
        <v>14 1 01 00000</v>
      </c>
      <c r="L342" s="252" t="str">
        <f>VLOOKUP(M342,'ЦСР 2017'!$A$5:$B$485,2,0)</f>
        <v>Основное мероприятие «Развитие и обеспечение функционирования инфраструктуры информационного общества в городе Ставрополе»</v>
      </c>
      <c r="M342" s="5" t="s">
        <v>781</v>
      </c>
      <c r="N342" s="252" t="b">
        <f t="shared" si="12"/>
        <v>1</v>
      </c>
      <c r="O342" s="7"/>
    </row>
    <row r="343" spans="1:15" s="32" customFormat="1" ht="37.5">
      <c r="A343" s="28" t="s">
        <v>776</v>
      </c>
      <c r="B343" s="28" t="s">
        <v>15</v>
      </c>
      <c r="C343" s="28" t="s">
        <v>7</v>
      </c>
      <c r="D343" s="28" t="s">
        <v>784</v>
      </c>
      <c r="E343" s="233" t="s">
        <v>783</v>
      </c>
      <c r="F343" s="28" t="s">
        <v>776</v>
      </c>
      <c r="G343" s="28" t="s">
        <v>15</v>
      </c>
      <c r="H343" s="28" t="s">
        <v>7</v>
      </c>
      <c r="I343" s="28" t="s">
        <v>784</v>
      </c>
      <c r="J343" s="233" t="s">
        <v>783</v>
      </c>
      <c r="K343" s="5" t="str">
        <f t="shared" si="11"/>
        <v>14 1 01 20630</v>
      </c>
      <c r="L343" s="252" t="str">
        <f>VLOOKUP(M343,'ЦСР 2017'!$A$5:$B$485,2,0)</f>
        <v>Расходы на развитие и обеспечение функционирования информационного общества в городе Ставрополе</v>
      </c>
      <c r="M343" s="5" t="s">
        <v>785</v>
      </c>
      <c r="N343" s="252" t="b">
        <f t="shared" si="12"/>
        <v>1</v>
      </c>
      <c r="O343" s="7"/>
    </row>
    <row r="344" spans="1:15" ht="58.5">
      <c r="A344" s="217" t="s">
        <v>776</v>
      </c>
      <c r="B344" s="217" t="s">
        <v>15</v>
      </c>
      <c r="C344" s="217" t="s">
        <v>37</v>
      </c>
      <c r="D344" s="217" t="s">
        <v>13</v>
      </c>
      <c r="E344" s="224" t="s">
        <v>1433</v>
      </c>
      <c r="F344" s="217" t="s">
        <v>776</v>
      </c>
      <c r="G344" s="217" t="s">
        <v>15</v>
      </c>
      <c r="H344" s="217" t="s">
        <v>37</v>
      </c>
      <c r="I344" s="217" t="s">
        <v>13</v>
      </c>
      <c r="J344" s="224" t="s">
        <v>1433</v>
      </c>
      <c r="K344" s="5" t="str">
        <f t="shared" si="11"/>
        <v>14 1 02 00000</v>
      </c>
      <c r="L344" s="252" t="str">
        <f>VLOOKUP(M344,'ЦСР 2017'!$A$5:$B$485,2,0)</f>
        <v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v>
      </c>
      <c r="M344" s="5" t="s">
        <v>786</v>
      </c>
      <c r="N344" s="252" t="b">
        <f t="shared" si="12"/>
        <v>1</v>
      </c>
      <c r="O344" s="7"/>
    </row>
    <row r="345" spans="1:15" s="32" customFormat="1" ht="37.5">
      <c r="A345" s="218" t="s">
        <v>776</v>
      </c>
      <c r="B345" s="218" t="s">
        <v>15</v>
      </c>
      <c r="C345" s="218" t="s">
        <v>37</v>
      </c>
      <c r="D345" s="218" t="s">
        <v>784</v>
      </c>
      <c r="E345" s="233" t="s">
        <v>783</v>
      </c>
      <c r="F345" s="218" t="s">
        <v>776</v>
      </c>
      <c r="G345" s="218" t="s">
        <v>15</v>
      </c>
      <c r="H345" s="218" t="s">
        <v>37</v>
      </c>
      <c r="I345" s="218" t="s">
        <v>784</v>
      </c>
      <c r="J345" s="233" t="s">
        <v>783</v>
      </c>
      <c r="K345" s="5" t="str">
        <f t="shared" si="11"/>
        <v>14 1 02 20630</v>
      </c>
      <c r="L345" s="252" t="str">
        <f>VLOOKUP(M345,'ЦСР 2017'!$A$5:$B$485,2,0)</f>
        <v>Расходы на развитие и обеспечение функционирования информационного общества в городе Ставрополе</v>
      </c>
      <c r="M345" s="5" t="s">
        <v>787</v>
      </c>
      <c r="N345" s="252" t="b">
        <f t="shared" si="12"/>
        <v>1</v>
      </c>
      <c r="O345" s="7"/>
    </row>
    <row r="346" spans="1:15" ht="58.5">
      <c r="A346" s="217" t="s">
        <v>776</v>
      </c>
      <c r="B346" s="217" t="s">
        <v>15</v>
      </c>
      <c r="C346" s="217" t="s">
        <v>48</v>
      </c>
      <c r="D346" s="217" t="s">
        <v>13</v>
      </c>
      <c r="E346" s="224" t="s">
        <v>1434</v>
      </c>
      <c r="F346" s="217" t="s">
        <v>776</v>
      </c>
      <c r="G346" s="217" t="s">
        <v>15</v>
      </c>
      <c r="H346" s="217" t="s">
        <v>48</v>
      </c>
      <c r="I346" s="217" t="s">
        <v>13</v>
      </c>
      <c r="J346" s="224" t="s">
        <v>1434</v>
      </c>
      <c r="K346" s="5" t="str">
        <f t="shared" si="11"/>
        <v>14 1 03 00000</v>
      </c>
      <c r="L346" s="252" t="str">
        <f>VLOOKUP(M346,'ЦСР 2017'!$A$5:$B$485,2,0)</f>
        <v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v>
      </c>
      <c r="M346" s="5" t="s">
        <v>788</v>
      </c>
      <c r="N346" s="252" t="b">
        <f t="shared" si="12"/>
        <v>1</v>
      </c>
      <c r="O346" s="7"/>
    </row>
    <row r="347" spans="1:15" s="32" customFormat="1" ht="38.25" thickBot="1">
      <c r="A347" s="218" t="s">
        <v>776</v>
      </c>
      <c r="B347" s="218" t="s">
        <v>15</v>
      </c>
      <c r="C347" s="218" t="s">
        <v>48</v>
      </c>
      <c r="D347" s="218" t="s">
        <v>791</v>
      </c>
      <c r="E347" s="233" t="s">
        <v>790</v>
      </c>
      <c r="F347" s="218" t="s">
        <v>776</v>
      </c>
      <c r="G347" s="218" t="s">
        <v>15</v>
      </c>
      <c r="H347" s="218" t="s">
        <v>48</v>
      </c>
      <c r="I347" s="218" t="s">
        <v>1868</v>
      </c>
      <c r="J347" s="233" t="s">
        <v>790</v>
      </c>
      <c r="K347" s="5" t="str">
        <f t="shared" si="11"/>
        <v>14 1 03 98710</v>
      </c>
      <c r="L347" s="252" t="str">
        <f>VLOOKUP(M347,'ЦСР 2017'!$A$5:$B$485,2,0)</f>
        <v>Расходы на оказание информационных услуг средствами массовой информации</v>
      </c>
      <c r="M347" s="5" t="s">
        <v>1754</v>
      </c>
      <c r="N347" s="252" t="b">
        <f t="shared" si="12"/>
        <v>1</v>
      </c>
      <c r="O347" s="7"/>
    </row>
    <row r="348" spans="1:15" s="27" customFormat="1" ht="39.75" thickBot="1">
      <c r="A348" s="217" t="s">
        <v>776</v>
      </c>
      <c r="B348" s="217" t="s">
        <v>15</v>
      </c>
      <c r="C348" s="217" t="s">
        <v>53</v>
      </c>
      <c r="D348" s="217" t="s">
        <v>13</v>
      </c>
      <c r="E348" s="224" t="s">
        <v>1435</v>
      </c>
      <c r="F348" s="217" t="s">
        <v>776</v>
      </c>
      <c r="G348" s="217" t="s">
        <v>15</v>
      </c>
      <c r="H348" s="217" t="s">
        <v>53</v>
      </c>
      <c r="I348" s="217" t="s">
        <v>13</v>
      </c>
      <c r="J348" s="224" t="s">
        <v>1435</v>
      </c>
      <c r="K348" s="5" t="str">
        <f t="shared" si="11"/>
        <v>14 1 04 00000</v>
      </c>
      <c r="L348" s="252" t="str">
        <f>VLOOKUP(M348,'ЦСР 2017'!$A$5:$B$485,2,0)</f>
        <v>Основное мероприятие «Официальное опубликование муниципальных правовых актов города Ставрополя в газете «Вечерний Ставрополь»</v>
      </c>
      <c r="M348" s="5" t="s">
        <v>793</v>
      </c>
      <c r="N348" s="252" t="b">
        <f t="shared" si="12"/>
        <v>1</v>
      </c>
      <c r="O348" s="7"/>
    </row>
    <row r="349" spans="1:15" ht="37.5">
      <c r="A349" s="218" t="s">
        <v>776</v>
      </c>
      <c r="B349" s="218" t="s">
        <v>15</v>
      </c>
      <c r="C349" s="218" t="s">
        <v>53</v>
      </c>
      <c r="D349" s="218" t="s">
        <v>796</v>
      </c>
      <c r="E349" s="233" t="s">
        <v>1436</v>
      </c>
      <c r="F349" s="218" t="s">
        <v>776</v>
      </c>
      <c r="G349" s="218" t="s">
        <v>15</v>
      </c>
      <c r="H349" s="218" t="s">
        <v>53</v>
      </c>
      <c r="I349" s="218" t="s">
        <v>1869</v>
      </c>
      <c r="J349" s="233" t="s">
        <v>1436</v>
      </c>
      <c r="K349" s="5" t="str">
        <f t="shared" si="11"/>
        <v>14 1 04 98720</v>
      </c>
      <c r="L349" s="252" t="str">
        <f>VLOOKUP(M349,'ЦСР 2017'!$A$5:$B$485,2,0)</f>
        <v>Расходы на официальное опубликование муниципальных правовых актов города Ставрополя в газете «Вечерний Ставрополь»</v>
      </c>
      <c r="M349" s="5" t="s">
        <v>1755</v>
      </c>
      <c r="N349" s="252" t="b">
        <f t="shared" si="12"/>
        <v>1</v>
      </c>
      <c r="O349" s="7"/>
    </row>
    <row r="350" spans="1:15" s="32" customFormat="1" ht="56.25">
      <c r="A350" s="216" t="s">
        <v>776</v>
      </c>
      <c r="B350" s="216" t="s">
        <v>94</v>
      </c>
      <c r="C350" s="216" t="s">
        <v>12</v>
      </c>
      <c r="D350" s="216" t="s">
        <v>13</v>
      </c>
      <c r="E350" s="269" t="s">
        <v>1437</v>
      </c>
      <c r="F350" s="216" t="s">
        <v>776</v>
      </c>
      <c r="G350" s="216" t="s">
        <v>94</v>
      </c>
      <c r="H350" s="216" t="s">
        <v>12</v>
      </c>
      <c r="I350" s="216" t="s">
        <v>13</v>
      </c>
      <c r="J350" s="269" t="s">
        <v>1756</v>
      </c>
      <c r="K350" s="5" t="str">
        <f t="shared" si="11"/>
        <v>14 2 00 00000</v>
      </c>
      <c r="L350" s="252" t="str">
        <f>VLOOKUP(M350,'ЦСР 2017'!$A$5:$B$485,2,0)</f>
        <v xml:space="preserve">Подпрограмма «Оптимизация и повышение качества предоставления государственных и муниципальных услуг в городе Ставрополе» </v>
      </c>
      <c r="M350" s="5" t="s">
        <v>800</v>
      </c>
      <c r="N350" s="252" t="b">
        <f t="shared" si="12"/>
        <v>1</v>
      </c>
      <c r="O350" s="7"/>
    </row>
    <row r="351" spans="1:15" ht="39">
      <c r="A351" s="217" t="s">
        <v>776</v>
      </c>
      <c r="B351" s="217" t="s">
        <v>94</v>
      </c>
      <c r="C351" s="217" t="s">
        <v>7</v>
      </c>
      <c r="D351" s="217" t="s">
        <v>13</v>
      </c>
      <c r="E351" s="224" t="s">
        <v>1438</v>
      </c>
      <c r="F351" s="217" t="s">
        <v>776</v>
      </c>
      <c r="G351" s="217" t="s">
        <v>94</v>
      </c>
      <c r="H351" s="217" t="s">
        <v>7</v>
      </c>
      <c r="I351" s="217" t="s">
        <v>13</v>
      </c>
      <c r="J351" s="224" t="s">
        <v>1757</v>
      </c>
      <c r="K351" s="5" t="str">
        <f t="shared" si="11"/>
        <v>14 2 01 00000</v>
      </c>
      <c r="L351" s="252" t="str">
        <f>VLOOKUP(M351,'ЦСР 2017'!$A$5:$B$485,2,0)</f>
        <v>Основное мероприятие «Организация и предоставление муниципальных услуг в городе Ставрополе в электронном виде»</v>
      </c>
      <c r="M351" s="5" t="s">
        <v>801</v>
      </c>
      <c r="N351" s="252" t="b">
        <f t="shared" si="12"/>
        <v>1</v>
      </c>
      <c r="O351" s="7"/>
    </row>
    <row r="352" spans="1:15" ht="75">
      <c r="A352" s="218" t="s">
        <v>776</v>
      </c>
      <c r="B352" s="218" t="s">
        <v>94</v>
      </c>
      <c r="C352" s="218" t="s">
        <v>7</v>
      </c>
      <c r="D352" s="218" t="s">
        <v>804</v>
      </c>
      <c r="E352" s="233" t="s">
        <v>803</v>
      </c>
      <c r="F352" s="218" t="s">
        <v>776</v>
      </c>
      <c r="G352" s="218" t="s">
        <v>94</v>
      </c>
      <c r="H352" s="218" t="s">
        <v>7</v>
      </c>
      <c r="I352" s="218" t="s">
        <v>804</v>
      </c>
      <c r="J352" s="233" t="s">
        <v>1758</v>
      </c>
      <c r="K352" s="5" t="str">
        <f t="shared" si="11"/>
        <v>14 2 01 20710</v>
      </c>
      <c r="L352" s="252" t="str">
        <f>VLOOKUP(M352,'ЦСР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2" s="5" t="s">
        <v>805</v>
      </c>
      <c r="N352" s="252" t="b">
        <f t="shared" si="12"/>
        <v>1</v>
      </c>
      <c r="O352" s="7"/>
    </row>
    <row r="353" spans="1:15" ht="78">
      <c r="A353" s="217" t="s">
        <v>776</v>
      </c>
      <c r="B353" s="217" t="s">
        <v>94</v>
      </c>
      <c r="C353" s="217" t="s">
        <v>37</v>
      </c>
      <c r="D353" s="217" t="s">
        <v>13</v>
      </c>
      <c r="E353" s="224" t="s">
        <v>1439</v>
      </c>
      <c r="F353" s="217" t="s">
        <v>776</v>
      </c>
      <c r="G353" s="217" t="s">
        <v>94</v>
      </c>
      <c r="H353" s="217" t="s">
        <v>37</v>
      </c>
      <c r="I353" s="217" t="s">
        <v>13</v>
      </c>
      <c r="J353" s="224" t="s">
        <v>1439</v>
      </c>
      <c r="K353" s="5" t="str">
        <f t="shared" si="11"/>
        <v>14 2 02 00000</v>
      </c>
      <c r="L353" s="252" t="str">
        <f>VLOOKUP(M353,'ЦСР 2017'!$A$5:$B$485,2,0)</f>
        <v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v>
      </c>
      <c r="M353" s="5" t="s">
        <v>806</v>
      </c>
      <c r="N353" s="252" t="b">
        <f t="shared" si="12"/>
        <v>1</v>
      </c>
      <c r="O353" s="7"/>
    </row>
    <row r="354" spans="1:15" ht="75">
      <c r="A354" s="218" t="s">
        <v>776</v>
      </c>
      <c r="B354" s="218" t="s">
        <v>94</v>
      </c>
      <c r="C354" s="218" t="s">
        <v>37</v>
      </c>
      <c r="D354" s="218" t="s">
        <v>804</v>
      </c>
      <c r="E354" s="233" t="s">
        <v>803</v>
      </c>
      <c r="F354" s="218" t="s">
        <v>776</v>
      </c>
      <c r="G354" s="218" t="s">
        <v>94</v>
      </c>
      <c r="H354" s="218" t="s">
        <v>37</v>
      </c>
      <c r="I354" s="218" t="s">
        <v>804</v>
      </c>
      <c r="J354" s="233" t="s">
        <v>1758</v>
      </c>
      <c r="K354" s="5" t="str">
        <f t="shared" si="11"/>
        <v>14 2 02 20710</v>
      </c>
      <c r="L354" s="252" t="str">
        <f>VLOOKUP(M354,'ЦСР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4" s="5" t="s">
        <v>808</v>
      </c>
      <c r="N354" s="252" t="b">
        <f t="shared" si="12"/>
        <v>1</v>
      </c>
      <c r="O354" s="7"/>
    </row>
    <row r="355" spans="1:15" s="49" customFormat="1" ht="78">
      <c r="A355" s="217" t="s">
        <v>776</v>
      </c>
      <c r="B355" s="217" t="s">
        <v>94</v>
      </c>
      <c r="C355" s="217" t="s">
        <v>48</v>
      </c>
      <c r="D355" s="217" t="s">
        <v>13</v>
      </c>
      <c r="E355" s="224" t="s">
        <v>1587</v>
      </c>
      <c r="F355" s="217" t="s">
        <v>776</v>
      </c>
      <c r="G355" s="217" t="s">
        <v>94</v>
      </c>
      <c r="H355" s="217" t="s">
        <v>48</v>
      </c>
      <c r="I355" s="217" t="s">
        <v>13</v>
      </c>
      <c r="J355" s="224" t="s">
        <v>1587</v>
      </c>
      <c r="K355" s="5" t="str">
        <f t="shared" si="11"/>
        <v>14 2 03 00000</v>
      </c>
      <c r="L355" s="252" t="str">
        <f>VLOOKUP(M355,'ЦСР 2017'!$A$5:$B$485,2,0)</f>
        <v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v>
      </c>
      <c r="M355" s="5" t="s">
        <v>1759</v>
      </c>
      <c r="N355" s="252" t="b">
        <f t="shared" si="12"/>
        <v>1</v>
      </c>
      <c r="O355" s="7"/>
    </row>
    <row r="356" spans="1:15" s="49" customFormat="1" ht="75">
      <c r="A356" s="218" t="s">
        <v>776</v>
      </c>
      <c r="B356" s="218" t="s">
        <v>94</v>
      </c>
      <c r="C356" s="218" t="s">
        <v>48</v>
      </c>
      <c r="D356" s="218" t="s">
        <v>804</v>
      </c>
      <c r="E356" s="233" t="s">
        <v>803</v>
      </c>
      <c r="F356" s="218" t="s">
        <v>776</v>
      </c>
      <c r="G356" s="218" t="s">
        <v>94</v>
      </c>
      <c r="H356" s="218" t="s">
        <v>48</v>
      </c>
      <c r="I356" s="218" t="s">
        <v>804</v>
      </c>
      <c r="J356" s="233" t="s">
        <v>1758</v>
      </c>
      <c r="K356" s="5" t="str">
        <f t="shared" si="11"/>
        <v>14 2 03 20710</v>
      </c>
      <c r="L356" s="252" t="str">
        <f>VLOOKUP(M356,'ЦСР 2017'!$A$5:$B$485,2,0)</f>
        <v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v>
      </c>
      <c r="M356" s="5" t="s">
        <v>1760</v>
      </c>
      <c r="N356" s="252" t="b">
        <f t="shared" si="12"/>
        <v>1</v>
      </c>
      <c r="O356" s="7"/>
    </row>
    <row r="357" spans="1:15" s="49" customFormat="1" ht="58.5">
      <c r="A357" s="217" t="s">
        <v>776</v>
      </c>
      <c r="B357" s="217" t="s">
        <v>94</v>
      </c>
      <c r="C357" s="217" t="s">
        <v>53</v>
      </c>
      <c r="D357" s="217" t="s">
        <v>13</v>
      </c>
      <c r="E357" s="224" t="s">
        <v>1440</v>
      </c>
      <c r="F357" s="217" t="s">
        <v>776</v>
      </c>
      <c r="G357" s="217" t="s">
        <v>94</v>
      </c>
      <c r="H357" s="217" t="s">
        <v>53</v>
      </c>
      <c r="I357" s="217" t="s">
        <v>13</v>
      </c>
      <c r="J357" s="224" t="s">
        <v>1440</v>
      </c>
      <c r="K357" s="5" t="str">
        <f t="shared" si="11"/>
        <v>14 2 04 00000</v>
      </c>
      <c r="L357" s="252" t="str">
        <f>VLOOKUP(M357,'ЦСР 2017'!$A$5:$B$485,2,0)</f>
        <v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v>
      </c>
      <c r="M357" s="5" t="s">
        <v>809</v>
      </c>
      <c r="N357" s="252" t="b">
        <f t="shared" si="12"/>
        <v>1</v>
      </c>
      <c r="O357" s="7"/>
    </row>
    <row r="358" spans="1:15" s="49" customFormat="1" ht="18" customHeight="1">
      <c r="A358" s="218">
        <v>14</v>
      </c>
      <c r="B358" s="218">
        <v>2</v>
      </c>
      <c r="C358" s="218" t="s">
        <v>53</v>
      </c>
      <c r="D358" s="30" t="s">
        <v>22</v>
      </c>
      <c r="E358" s="233" t="s">
        <v>34</v>
      </c>
      <c r="F358" s="218">
        <v>14</v>
      </c>
      <c r="G358" s="218">
        <v>2</v>
      </c>
      <c r="H358" s="218" t="s">
        <v>53</v>
      </c>
      <c r="I358" s="30" t="s">
        <v>22</v>
      </c>
      <c r="J358" s="233" t="s">
        <v>34</v>
      </c>
      <c r="K358" s="5" t="str">
        <f t="shared" si="11"/>
        <v>14 2 04 11010</v>
      </c>
      <c r="L358" s="252" t="str">
        <f>VLOOKUP(M358,'ЦСР 2017'!$A$5:$B$485,2,0)</f>
        <v>Расходы на обеспечение деятельности (оказание услуг) муниципальных учреждений</v>
      </c>
      <c r="M358" s="5" t="s">
        <v>812</v>
      </c>
      <c r="N358" s="252" t="b">
        <f t="shared" si="12"/>
        <v>1</v>
      </c>
      <c r="O358" s="7"/>
    </row>
    <row r="359" spans="1:15" s="49" customFormat="1" ht="90">
      <c r="A359" s="9" t="s">
        <v>813</v>
      </c>
      <c r="B359" s="9" t="s">
        <v>8</v>
      </c>
      <c r="C359" s="9" t="s">
        <v>12</v>
      </c>
      <c r="D359" s="9" t="s">
        <v>13</v>
      </c>
      <c r="E359" s="136" t="s">
        <v>815</v>
      </c>
      <c r="F359" s="9" t="s">
        <v>813</v>
      </c>
      <c r="G359" s="9" t="s">
        <v>8</v>
      </c>
      <c r="H359" s="9" t="s">
        <v>12</v>
      </c>
      <c r="I359" s="9" t="s">
        <v>13</v>
      </c>
      <c r="J359" s="136" t="s">
        <v>1761</v>
      </c>
      <c r="K359" s="5" t="str">
        <f t="shared" si="11"/>
        <v>15 0 00 00000</v>
      </c>
      <c r="L359" s="252" t="str">
        <f>VLOOKUP(M359,'ЦСР 2017'!$A$5:$B$485,2,0)</f>
        <v>Муниципальная программа «Обеспечение безопасности, общественного порядка и профилактика правонарушений в городе Ставрополе»</v>
      </c>
      <c r="M359" s="5" t="s">
        <v>816</v>
      </c>
      <c r="N359" s="252" t="b">
        <f t="shared" si="12"/>
        <v>1</v>
      </c>
      <c r="O359" s="7"/>
    </row>
    <row r="360" spans="1:15" s="49" customFormat="1">
      <c r="A360" s="25" t="s">
        <v>813</v>
      </c>
      <c r="B360" s="25" t="s">
        <v>15</v>
      </c>
      <c r="C360" s="25" t="s">
        <v>12</v>
      </c>
      <c r="D360" s="25" t="s">
        <v>13</v>
      </c>
      <c r="E360" s="223" t="s">
        <v>818</v>
      </c>
      <c r="F360" s="25" t="s">
        <v>813</v>
      </c>
      <c r="G360" s="25" t="s">
        <v>15</v>
      </c>
      <c r="H360" s="25" t="s">
        <v>12</v>
      </c>
      <c r="I360" s="25" t="s">
        <v>13</v>
      </c>
      <c r="J360" s="223" t="s">
        <v>1762</v>
      </c>
      <c r="K360" s="5" t="str">
        <f t="shared" si="11"/>
        <v>15 1 00 00000</v>
      </c>
      <c r="L360" s="252" t="str">
        <f>VLOOKUP(M360,'ЦСР 2017'!$A$5:$B$485,2,0)</f>
        <v>Подпрограмма «Безопасный Ставрополь»</v>
      </c>
      <c r="M360" s="5" t="s">
        <v>819</v>
      </c>
      <c r="N360" s="252" t="b">
        <f t="shared" si="12"/>
        <v>1</v>
      </c>
      <c r="O360" s="7"/>
    </row>
    <row r="361" spans="1:15" s="49" customFormat="1" ht="39">
      <c r="A361" s="159" t="s">
        <v>813</v>
      </c>
      <c r="B361" s="159" t="s">
        <v>15</v>
      </c>
      <c r="C361" s="159" t="s">
        <v>7</v>
      </c>
      <c r="D361" s="159" t="s">
        <v>13</v>
      </c>
      <c r="E361" s="224" t="s">
        <v>1441</v>
      </c>
      <c r="F361" s="159"/>
      <c r="G361" s="159"/>
      <c r="H361" s="159"/>
      <c r="I361" s="159"/>
      <c r="J361" s="510" t="s">
        <v>1871</v>
      </c>
      <c r="K361" s="5"/>
      <c r="L361" s="252" t="e">
        <f>VLOOKUP(M361,'ЦСР 2017'!$A$5:$B$485,2,0)</f>
        <v>#N/A</v>
      </c>
      <c r="M361" s="5"/>
      <c r="N361" s="252" t="e">
        <f t="shared" si="12"/>
        <v>#N/A</v>
      </c>
      <c r="O361" s="7"/>
    </row>
    <row r="362" spans="1:15" s="49" customFormat="1" ht="37.5">
      <c r="A362" s="28" t="s">
        <v>813</v>
      </c>
      <c r="B362" s="28" t="s">
        <v>15</v>
      </c>
      <c r="C362" s="28" t="s">
        <v>7</v>
      </c>
      <c r="D362" s="28" t="s">
        <v>823</v>
      </c>
      <c r="E362" s="233" t="s">
        <v>822</v>
      </c>
      <c r="F362" s="28"/>
      <c r="G362" s="28"/>
      <c r="H362" s="28"/>
      <c r="I362" s="28"/>
      <c r="J362" s="511"/>
      <c r="K362" s="5"/>
      <c r="L362" s="252" t="e">
        <f>VLOOKUP(M362,'ЦСР 2017'!$A$5:$B$485,2,0)</f>
        <v>#N/A</v>
      </c>
      <c r="M362" s="5"/>
      <c r="N362" s="252" t="e">
        <f t="shared" si="12"/>
        <v>#N/A</v>
      </c>
      <c r="O362" s="7"/>
    </row>
    <row r="363" spans="1:15" s="49" customFormat="1" ht="58.5">
      <c r="A363" s="159" t="s">
        <v>813</v>
      </c>
      <c r="B363" s="159" t="s">
        <v>15</v>
      </c>
      <c r="C363" s="159" t="s">
        <v>37</v>
      </c>
      <c r="D363" s="159" t="s">
        <v>13</v>
      </c>
      <c r="E363" s="224" t="s">
        <v>1442</v>
      </c>
      <c r="F363" s="159"/>
      <c r="G363" s="159"/>
      <c r="H363" s="159"/>
      <c r="I363" s="159"/>
      <c r="J363" s="511"/>
      <c r="K363" s="5"/>
      <c r="L363" s="252" t="e">
        <f>VLOOKUP(M363,'ЦСР 2017'!$A$5:$B$485,2,0)</f>
        <v>#N/A</v>
      </c>
      <c r="M363" s="5"/>
      <c r="N363" s="252" t="e">
        <f t="shared" si="12"/>
        <v>#N/A</v>
      </c>
      <c r="O363" s="7"/>
    </row>
    <row r="364" spans="1:15" s="49" customFormat="1" ht="37.9" customHeight="1">
      <c r="A364" s="28" t="s">
        <v>813</v>
      </c>
      <c r="B364" s="28" t="s">
        <v>15</v>
      </c>
      <c r="C364" s="28" t="s">
        <v>37</v>
      </c>
      <c r="D364" s="28" t="s">
        <v>823</v>
      </c>
      <c r="E364" s="233" t="s">
        <v>822</v>
      </c>
      <c r="F364" s="28"/>
      <c r="G364" s="28"/>
      <c r="H364" s="28"/>
      <c r="I364" s="28"/>
      <c r="J364" s="512"/>
      <c r="K364" s="5"/>
      <c r="L364" s="252" t="e">
        <f>VLOOKUP(M364,'ЦСР 2017'!$A$5:$B$485,2,0)</f>
        <v>#N/A</v>
      </c>
      <c r="M364" s="5"/>
      <c r="N364" s="252" t="e">
        <f t="shared" si="12"/>
        <v>#N/A</v>
      </c>
      <c r="O364" s="7"/>
    </row>
    <row r="365" spans="1:15" s="49" customFormat="1" ht="58.5">
      <c r="A365" s="159" t="s">
        <v>813</v>
      </c>
      <c r="B365" s="159" t="s">
        <v>15</v>
      </c>
      <c r="C365" s="159" t="s">
        <v>48</v>
      </c>
      <c r="D365" s="159" t="s">
        <v>13</v>
      </c>
      <c r="E365" s="224" t="s">
        <v>1443</v>
      </c>
      <c r="F365" s="159" t="s">
        <v>813</v>
      </c>
      <c r="G365" s="159" t="s">
        <v>15</v>
      </c>
      <c r="H365" s="159" t="s">
        <v>7</v>
      </c>
      <c r="I365" s="159" t="s">
        <v>13</v>
      </c>
      <c r="J365" s="224" t="s">
        <v>1763</v>
      </c>
      <c r="K365" s="5" t="str">
        <f t="shared" si="11"/>
        <v>15 1 01 00000</v>
      </c>
      <c r="L365" s="252" t="str">
        <f>VLOOKUP(M365,'ЦСР 2017'!$A$5:$B$485,2,0)</f>
        <v>Основное мероприятие «Осуществление мер, направленных на укрепление межнационального согласия, профилактику межнациональных (межэтнических) конфликтов»</v>
      </c>
      <c r="M365" s="5" t="s">
        <v>820</v>
      </c>
      <c r="N365" s="252" t="b">
        <f t="shared" si="12"/>
        <v>1</v>
      </c>
      <c r="O365" s="7"/>
    </row>
    <row r="366" spans="1:15" s="49" customFormat="1" ht="37.5">
      <c r="A366" s="28" t="s">
        <v>813</v>
      </c>
      <c r="B366" s="28" t="s">
        <v>15</v>
      </c>
      <c r="C366" s="28" t="s">
        <v>48</v>
      </c>
      <c r="D366" s="28" t="s">
        <v>823</v>
      </c>
      <c r="E366" s="233" t="s">
        <v>822</v>
      </c>
      <c r="F366" s="28" t="s">
        <v>813</v>
      </c>
      <c r="G366" s="28" t="s">
        <v>15</v>
      </c>
      <c r="H366" s="28" t="s">
        <v>7</v>
      </c>
      <c r="I366" s="28" t="s">
        <v>823</v>
      </c>
      <c r="J366" s="233" t="s">
        <v>822</v>
      </c>
      <c r="K366" s="5" t="str">
        <f t="shared" si="11"/>
        <v>15 1 01 20350</v>
      </c>
      <c r="L366" s="252" t="str">
        <f>VLOOKUP(M366,'ЦСР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366" s="5" t="s">
        <v>824</v>
      </c>
      <c r="N366" s="252" t="b">
        <f t="shared" si="12"/>
        <v>1</v>
      </c>
      <c r="O366" s="7"/>
    </row>
    <row r="367" spans="1:15" s="49" customFormat="1" ht="19.5">
      <c r="A367" s="159" t="s">
        <v>813</v>
      </c>
      <c r="B367" s="159" t="s">
        <v>15</v>
      </c>
      <c r="C367" s="159" t="s">
        <v>53</v>
      </c>
      <c r="D367" s="159" t="s">
        <v>13</v>
      </c>
      <c r="E367" s="224" t="s">
        <v>1444</v>
      </c>
      <c r="F367" s="159" t="s">
        <v>813</v>
      </c>
      <c r="G367" s="159" t="s">
        <v>15</v>
      </c>
      <c r="H367" s="159" t="s">
        <v>37</v>
      </c>
      <c r="I367" s="159" t="s">
        <v>13</v>
      </c>
      <c r="J367" s="224" t="s">
        <v>1444</v>
      </c>
      <c r="K367" s="5" t="str">
        <f t="shared" si="11"/>
        <v>15 1 02 00000</v>
      </c>
      <c r="L367" s="252" t="str">
        <f>VLOOKUP(M367,'ЦСР 2017'!$A$5:$B$485,2,0)</f>
        <v>Основное мероприятие «Профилактика терроризма и экстремизма»</v>
      </c>
      <c r="M367" s="5" t="s">
        <v>825</v>
      </c>
      <c r="N367" s="252" t="b">
        <f t="shared" si="12"/>
        <v>1</v>
      </c>
      <c r="O367" s="7"/>
    </row>
    <row r="368" spans="1:15" s="49" customFormat="1" ht="37.5">
      <c r="A368" s="28" t="s">
        <v>813</v>
      </c>
      <c r="B368" s="28" t="s">
        <v>15</v>
      </c>
      <c r="C368" s="28" t="s">
        <v>53</v>
      </c>
      <c r="D368" s="28" t="s">
        <v>823</v>
      </c>
      <c r="E368" s="233" t="s">
        <v>822</v>
      </c>
      <c r="F368" s="28" t="s">
        <v>813</v>
      </c>
      <c r="G368" s="28" t="s">
        <v>15</v>
      </c>
      <c r="H368" s="28" t="s">
        <v>37</v>
      </c>
      <c r="I368" s="28" t="s">
        <v>823</v>
      </c>
      <c r="J368" s="233" t="s">
        <v>822</v>
      </c>
      <c r="K368" s="5" t="str">
        <f t="shared" si="11"/>
        <v>15 1 02 20350</v>
      </c>
      <c r="L368" s="252" t="str">
        <f>VLOOKUP(M368,'ЦСР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368" s="5" t="s">
        <v>826</v>
      </c>
      <c r="N368" s="252" t="b">
        <f t="shared" si="12"/>
        <v>1</v>
      </c>
      <c r="O368" s="7"/>
    </row>
    <row r="369" spans="1:15" s="49" customFormat="1" ht="56.25">
      <c r="A369" s="28" t="s">
        <v>813</v>
      </c>
      <c r="B369" s="28" t="s">
        <v>15</v>
      </c>
      <c r="C369" s="28" t="s">
        <v>53</v>
      </c>
      <c r="D369" s="28" t="s">
        <v>1588</v>
      </c>
      <c r="E369" s="190" t="s">
        <v>1445</v>
      </c>
      <c r="F369" s="84"/>
      <c r="G369" s="84"/>
      <c r="H369" s="84"/>
      <c r="I369" s="84"/>
      <c r="J369" s="29" t="s">
        <v>1837</v>
      </c>
      <c r="K369" s="5" t="str">
        <f t="shared" si="11"/>
        <v xml:space="preserve">   </v>
      </c>
      <c r="L369" s="252" t="e">
        <f>VLOOKUP(M369,'ЦСР 2017'!$A$5:$B$485,2,0)</f>
        <v>#N/A</v>
      </c>
      <c r="M369" s="5" t="s">
        <v>1883</v>
      </c>
      <c r="N369" s="252" t="e">
        <f t="shared" si="12"/>
        <v>#N/A</v>
      </c>
      <c r="O369" s="7"/>
    </row>
    <row r="370" spans="1:15" s="49" customFormat="1" ht="56.25">
      <c r="A370" s="28" t="s">
        <v>813</v>
      </c>
      <c r="B370" s="28" t="s">
        <v>15</v>
      </c>
      <c r="C370" s="28" t="s">
        <v>53</v>
      </c>
      <c r="D370" s="28" t="s">
        <v>1589</v>
      </c>
      <c r="E370" s="190" t="s">
        <v>1447</v>
      </c>
      <c r="F370" s="84"/>
      <c r="G370" s="84"/>
      <c r="H370" s="84"/>
      <c r="I370" s="84"/>
      <c r="J370" s="29" t="s">
        <v>1837</v>
      </c>
      <c r="K370" s="5" t="str">
        <f t="shared" si="11"/>
        <v xml:space="preserve">   </v>
      </c>
      <c r="L370" s="252" t="e">
        <f>VLOOKUP(M370,'ЦСР 2017'!$A$5:$B$485,2,0)</f>
        <v>#N/A</v>
      </c>
      <c r="M370" s="5" t="s">
        <v>1883</v>
      </c>
      <c r="N370" s="252" t="e">
        <f t="shared" si="12"/>
        <v>#N/A</v>
      </c>
      <c r="O370" s="7"/>
    </row>
    <row r="371" spans="1:15">
      <c r="A371" s="25" t="s">
        <v>813</v>
      </c>
      <c r="B371" s="25" t="s">
        <v>94</v>
      </c>
      <c r="C371" s="25" t="s">
        <v>12</v>
      </c>
      <c r="D371" s="25" t="s">
        <v>13</v>
      </c>
      <c r="E371" s="223" t="s">
        <v>832</v>
      </c>
      <c r="F371" s="25" t="s">
        <v>813</v>
      </c>
      <c r="G371" s="25" t="s">
        <v>94</v>
      </c>
      <c r="H371" s="25" t="s">
        <v>12</v>
      </c>
      <c r="I371" s="25" t="s">
        <v>13</v>
      </c>
      <c r="J371" s="223" t="s">
        <v>1764</v>
      </c>
      <c r="K371" s="5" t="str">
        <f t="shared" si="11"/>
        <v>15 2 00 00000</v>
      </c>
      <c r="L371" s="252" t="str">
        <f>VLOOKUP(M371,'ЦСР 2017'!$A$5:$B$485,2,0)</f>
        <v xml:space="preserve">Подпрограмма «НЕзависимость» </v>
      </c>
      <c r="M371" s="5" t="s">
        <v>833</v>
      </c>
      <c r="N371" s="252" t="b">
        <f t="shared" si="12"/>
        <v>1</v>
      </c>
      <c r="O371" s="7"/>
    </row>
    <row r="372" spans="1:15" ht="58.5">
      <c r="A372" s="159" t="s">
        <v>813</v>
      </c>
      <c r="B372" s="159" t="s">
        <v>94</v>
      </c>
      <c r="C372" s="159" t="s">
        <v>7</v>
      </c>
      <c r="D372" s="159" t="s">
        <v>13</v>
      </c>
      <c r="E372" s="224" t="s">
        <v>1590</v>
      </c>
      <c r="F372" s="159" t="s">
        <v>813</v>
      </c>
      <c r="G372" s="159" t="s">
        <v>94</v>
      </c>
      <c r="H372" s="159" t="s">
        <v>7</v>
      </c>
      <c r="I372" s="159" t="s">
        <v>13</v>
      </c>
      <c r="J372" s="224" t="s">
        <v>1590</v>
      </c>
      <c r="K372" s="5" t="str">
        <f t="shared" si="11"/>
        <v>15 2 01 00000</v>
      </c>
      <c r="L372" s="252" t="str">
        <f>VLOOKUP(M372,'ЦСР 2017'!$A$5:$B$485,2,0)</f>
        <v>Основное мероприятие «Мониторинг наркоситуации в городе Ставрополе на основе социологических исследований и статистических данных»</v>
      </c>
      <c r="M372" s="5" t="s">
        <v>1765</v>
      </c>
      <c r="N372" s="252" t="b">
        <f t="shared" si="12"/>
        <v>1</v>
      </c>
      <c r="O372" s="7"/>
    </row>
    <row r="373" spans="1:15" ht="75">
      <c r="A373" s="28" t="s">
        <v>813</v>
      </c>
      <c r="B373" s="28" t="s">
        <v>94</v>
      </c>
      <c r="C373" s="28" t="s">
        <v>7</v>
      </c>
      <c r="D373" s="28" t="s">
        <v>837</v>
      </c>
      <c r="E373" s="233" t="s">
        <v>836</v>
      </c>
      <c r="F373" s="28" t="s">
        <v>813</v>
      </c>
      <c r="G373" s="28" t="s">
        <v>94</v>
      </c>
      <c r="H373" s="28" t="s">
        <v>7</v>
      </c>
      <c r="I373" s="28" t="s">
        <v>837</v>
      </c>
      <c r="J373" s="233" t="s">
        <v>1766</v>
      </c>
      <c r="K373" s="5" t="str">
        <f t="shared" si="11"/>
        <v>15 2 01 20370</v>
      </c>
      <c r="L373" s="252" t="str">
        <f>VLOOKUP(M373,'ЦСР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3" s="5" t="s">
        <v>1767</v>
      </c>
      <c r="N373" s="252" t="b">
        <f t="shared" si="12"/>
        <v>1</v>
      </c>
      <c r="O373" s="7"/>
    </row>
    <row r="374" spans="1:15" ht="58.5">
      <c r="A374" s="159" t="s">
        <v>813</v>
      </c>
      <c r="B374" s="159" t="s">
        <v>94</v>
      </c>
      <c r="C374" s="159" t="s">
        <v>37</v>
      </c>
      <c r="D374" s="159" t="s">
        <v>13</v>
      </c>
      <c r="E374" s="224" t="s">
        <v>1449</v>
      </c>
      <c r="F374" s="159" t="s">
        <v>813</v>
      </c>
      <c r="G374" s="159" t="s">
        <v>94</v>
      </c>
      <c r="H374" s="159" t="s">
        <v>37</v>
      </c>
      <c r="I374" s="159" t="s">
        <v>13</v>
      </c>
      <c r="J374" s="224" t="s">
        <v>1449</v>
      </c>
      <c r="K374" s="5" t="str">
        <f t="shared" si="11"/>
        <v>15 2 02 00000</v>
      </c>
      <c r="L374" s="252" t="str">
        <f>VLOOKUP(M374,'ЦСР 2017'!$A$5:$B$485,2,0)</f>
        <v>Основное мероприятие «Профилактика зависимости от наркотических и других психоактивных веществ среди детей и молодежи»</v>
      </c>
      <c r="M374" s="5" t="s">
        <v>838</v>
      </c>
      <c r="N374" s="252" t="b">
        <f t="shared" si="12"/>
        <v>1</v>
      </c>
      <c r="O374" s="7"/>
    </row>
    <row r="375" spans="1:15" ht="75">
      <c r="A375" s="28" t="s">
        <v>813</v>
      </c>
      <c r="B375" s="28" t="s">
        <v>94</v>
      </c>
      <c r="C375" s="28" t="s">
        <v>37</v>
      </c>
      <c r="D375" s="28" t="s">
        <v>837</v>
      </c>
      <c r="E375" s="233" t="s">
        <v>836</v>
      </c>
      <c r="F375" s="28" t="s">
        <v>813</v>
      </c>
      <c r="G375" s="28" t="s">
        <v>94</v>
      </c>
      <c r="H375" s="28" t="s">
        <v>37</v>
      </c>
      <c r="I375" s="28" t="s">
        <v>837</v>
      </c>
      <c r="J375" s="233" t="s">
        <v>1766</v>
      </c>
      <c r="K375" s="5" t="str">
        <f t="shared" si="11"/>
        <v>15 2 02 20370</v>
      </c>
      <c r="L375" s="252" t="str">
        <f>VLOOKUP(M375,'ЦСР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5" s="5" t="s">
        <v>839</v>
      </c>
      <c r="N375" s="252" t="b">
        <f t="shared" si="12"/>
        <v>1</v>
      </c>
      <c r="O375" s="7"/>
    </row>
    <row r="376" spans="1:15" ht="39">
      <c r="A376" s="159" t="s">
        <v>813</v>
      </c>
      <c r="B376" s="159" t="s">
        <v>94</v>
      </c>
      <c r="C376" s="159" t="s">
        <v>48</v>
      </c>
      <c r="D376" s="159" t="s">
        <v>13</v>
      </c>
      <c r="E376" s="224" t="s">
        <v>1450</v>
      </c>
      <c r="F376" s="159" t="s">
        <v>813</v>
      </c>
      <c r="G376" s="159" t="s">
        <v>94</v>
      </c>
      <c r="H376" s="159" t="s">
        <v>48</v>
      </c>
      <c r="I376" s="159" t="s">
        <v>13</v>
      </c>
      <c r="J376" s="224" t="s">
        <v>1450</v>
      </c>
      <c r="K376" s="5" t="str">
        <f t="shared" si="11"/>
        <v>15 2 03 00000</v>
      </c>
      <c r="L376" s="252" t="str">
        <f>VLOOKUP(M376,'ЦСР 2017'!$A$5:$B$485,2,0)</f>
        <v>Основное мероприятие «Профилактика зависимого (аддиктивного) поведения и пропаганда здорового образа жизни»</v>
      </c>
      <c r="M376" s="5" t="s">
        <v>840</v>
      </c>
      <c r="N376" s="252" t="b">
        <f t="shared" si="12"/>
        <v>1</v>
      </c>
      <c r="O376" s="7"/>
    </row>
    <row r="377" spans="1:15" ht="75">
      <c r="A377" s="28" t="s">
        <v>813</v>
      </c>
      <c r="B377" s="28" t="s">
        <v>94</v>
      </c>
      <c r="C377" s="28" t="s">
        <v>48</v>
      </c>
      <c r="D377" s="28" t="s">
        <v>837</v>
      </c>
      <c r="E377" s="233" t="s">
        <v>836</v>
      </c>
      <c r="F377" s="28" t="s">
        <v>813</v>
      </c>
      <c r="G377" s="28" t="s">
        <v>94</v>
      </c>
      <c r="H377" s="28" t="s">
        <v>48</v>
      </c>
      <c r="I377" s="28" t="s">
        <v>837</v>
      </c>
      <c r="J377" s="233" t="s">
        <v>1766</v>
      </c>
      <c r="K377" s="5" t="str">
        <f t="shared" si="11"/>
        <v>15 2 03 20370</v>
      </c>
      <c r="L377" s="252" t="str">
        <f>VLOOKUP(M377,'ЦСР 2017'!$A$5:$B$485,2,0)</f>
        <v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v>
      </c>
      <c r="M377" s="5" t="s">
        <v>841</v>
      </c>
      <c r="N377" s="252" t="b">
        <f t="shared" si="12"/>
        <v>1</v>
      </c>
      <c r="O377" s="7"/>
    </row>
    <row r="378" spans="1:15" ht="37.5">
      <c r="A378" s="25" t="s">
        <v>813</v>
      </c>
      <c r="B378" s="25" t="s">
        <v>316</v>
      </c>
      <c r="C378" s="25" t="s">
        <v>12</v>
      </c>
      <c r="D378" s="25" t="s">
        <v>13</v>
      </c>
      <c r="E378" s="223" t="s">
        <v>843</v>
      </c>
      <c r="F378" s="25" t="s">
        <v>813</v>
      </c>
      <c r="G378" s="25" t="s">
        <v>316</v>
      </c>
      <c r="H378" s="25" t="s">
        <v>12</v>
      </c>
      <c r="I378" s="25" t="s">
        <v>13</v>
      </c>
      <c r="J378" s="223" t="s">
        <v>1768</v>
      </c>
      <c r="K378" s="5" t="str">
        <f t="shared" si="11"/>
        <v>15 3 00 00000</v>
      </c>
      <c r="L378" s="252" t="str">
        <f>VLOOKUP(M378,'ЦСР 2017'!$A$5:$B$485,2,0)</f>
        <v xml:space="preserve">Подпрограмма «Профилактика правонарушений в городе Ставрополе» </v>
      </c>
      <c r="M378" s="5" t="s">
        <v>844</v>
      </c>
      <c r="N378" s="252" t="b">
        <f t="shared" si="12"/>
        <v>1</v>
      </c>
      <c r="O378" s="7"/>
    </row>
    <row r="379" spans="1:15" ht="39">
      <c r="A379" s="159" t="s">
        <v>813</v>
      </c>
      <c r="B379" s="159" t="s">
        <v>316</v>
      </c>
      <c r="C379" s="159" t="s">
        <v>7</v>
      </c>
      <c r="D379" s="159" t="s">
        <v>13</v>
      </c>
      <c r="E379" s="224" t="s">
        <v>1451</v>
      </c>
      <c r="F379" s="159" t="s">
        <v>813</v>
      </c>
      <c r="G379" s="159" t="s">
        <v>316</v>
      </c>
      <c r="H379" s="159" t="s">
        <v>7</v>
      </c>
      <c r="I379" s="159" t="s">
        <v>13</v>
      </c>
      <c r="J379" s="224" t="s">
        <v>1451</v>
      </c>
      <c r="K379" s="5" t="str">
        <f t="shared" si="11"/>
        <v>15 3 01 00000</v>
      </c>
      <c r="L379" s="252" t="str">
        <f>VLOOKUP(M379,'ЦСР 2017'!$A$5:$B$485,2,0)</f>
        <v>Основное мероприятие «Профилактика правонарушений несовершеннолетних»</v>
      </c>
      <c r="M379" s="5" t="s">
        <v>845</v>
      </c>
      <c r="N379" s="252" t="b">
        <f t="shared" si="12"/>
        <v>1</v>
      </c>
      <c r="O379" s="7"/>
    </row>
    <row r="380" spans="1:15" ht="37.5">
      <c r="A380" s="28" t="s">
        <v>813</v>
      </c>
      <c r="B380" s="28" t="s">
        <v>316</v>
      </c>
      <c r="C380" s="28" t="s">
        <v>7</v>
      </c>
      <c r="D380" s="28" t="s">
        <v>849</v>
      </c>
      <c r="E380" s="233" t="s">
        <v>848</v>
      </c>
      <c r="F380" s="28" t="s">
        <v>813</v>
      </c>
      <c r="G380" s="28" t="s">
        <v>316</v>
      </c>
      <c r="H380" s="28" t="s">
        <v>7</v>
      </c>
      <c r="I380" s="28" t="s">
        <v>849</v>
      </c>
      <c r="J380" s="233" t="s">
        <v>848</v>
      </c>
      <c r="K380" s="5" t="str">
        <f t="shared" si="11"/>
        <v>15 3 01 20660</v>
      </c>
      <c r="L380" s="252" t="str">
        <f>VLOOKUP(M380,'ЦСР 2017'!$A$5:$B$485,2,0)</f>
        <v>Расходы на реализацию мероприятий, направленных на профилактику правонарушений в городе Ставрополе</v>
      </c>
      <c r="M380" s="5" t="s">
        <v>850</v>
      </c>
      <c r="N380" s="252" t="b">
        <f t="shared" si="12"/>
        <v>1</v>
      </c>
      <c r="O380" s="7"/>
    </row>
    <row r="381" spans="1:15" ht="39">
      <c r="A381" s="159" t="s">
        <v>813</v>
      </c>
      <c r="B381" s="159" t="s">
        <v>316</v>
      </c>
      <c r="C381" s="159" t="s">
        <v>37</v>
      </c>
      <c r="D381" s="159" t="s">
        <v>13</v>
      </c>
      <c r="E381" s="224" t="s">
        <v>1452</v>
      </c>
      <c r="F381" s="159" t="s">
        <v>813</v>
      </c>
      <c r="G381" s="159" t="s">
        <v>316</v>
      </c>
      <c r="H381" s="159" t="s">
        <v>37</v>
      </c>
      <c r="I381" s="159" t="s">
        <v>13</v>
      </c>
      <c r="J381" s="224" t="s">
        <v>1452</v>
      </c>
      <c r="K381" s="5" t="str">
        <f t="shared" ref="K381:K456" si="13">CONCATENATE(F381," ",G381," ",H381," ",I381)</f>
        <v>15 3 02 00000</v>
      </c>
      <c r="L381" s="252" t="str">
        <f>VLOOKUP(M381,'ЦСР 2017'!$A$5:$B$485,2,0)</f>
        <v>Основное мероприятие «Обеспечение безопасности людей на водных объектах города Ставрополя»</v>
      </c>
      <c r="M381" s="5" t="s">
        <v>851</v>
      </c>
      <c r="N381" s="252" t="b">
        <f t="shared" si="12"/>
        <v>1</v>
      </c>
      <c r="O381" s="7"/>
    </row>
    <row r="382" spans="1:15" ht="37.5">
      <c r="A382" s="28" t="s">
        <v>813</v>
      </c>
      <c r="B382" s="28" t="s">
        <v>316</v>
      </c>
      <c r="C382" s="28" t="s">
        <v>37</v>
      </c>
      <c r="D382" s="28" t="s">
        <v>849</v>
      </c>
      <c r="E382" s="233" t="s">
        <v>848</v>
      </c>
      <c r="F382" s="28" t="s">
        <v>813</v>
      </c>
      <c r="G382" s="28" t="s">
        <v>316</v>
      </c>
      <c r="H382" s="28" t="s">
        <v>37</v>
      </c>
      <c r="I382" s="28" t="s">
        <v>1870</v>
      </c>
      <c r="J382" s="233" t="s">
        <v>1769</v>
      </c>
      <c r="K382" s="5" t="str">
        <f t="shared" si="13"/>
        <v>15 3 02 21290</v>
      </c>
      <c r="L382" s="252" t="str">
        <f>VLOOKUP(M382,'ЦСР 2017'!$A$5:$B$485,2,0)</f>
        <v>Расходы на реализацию мероприятий, направленных на обеспечение безопасности на водных объектах города Ставрополя</v>
      </c>
      <c r="M382" s="5" t="s">
        <v>1770</v>
      </c>
      <c r="N382" s="252" t="b">
        <f t="shared" si="12"/>
        <v>1</v>
      </c>
      <c r="O382" s="7"/>
    </row>
    <row r="383" spans="1:15" s="4" customFormat="1" ht="39">
      <c r="A383" s="159" t="s">
        <v>813</v>
      </c>
      <c r="B383" s="159" t="s">
        <v>316</v>
      </c>
      <c r="C383" s="159" t="s">
        <v>48</v>
      </c>
      <c r="D383" s="159" t="s">
        <v>13</v>
      </c>
      <c r="E383" s="224" t="s">
        <v>1453</v>
      </c>
      <c r="F383" s="159" t="s">
        <v>813</v>
      </c>
      <c r="G383" s="159" t="s">
        <v>316</v>
      </c>
      <c r="H383" s="159" t="s">
        <v>48</v>
      </c>
      <c r="I383" s="159" t="s">
        <v>13</v>
      </c>
      <c r="J383" s="224" t="s">
        <v>1453</v>
      </c>
      <c r="K383" s="5" t="str">
        <f t="shared" si="13"/>
        <v>15 3 03 00000</v>
      </c>
      <c r="L383" s="252" t="str">
        <f>VLOOKUP(M383,'ЦСР 2017'!$A$5:$B$485,2,0)</f>
        <v>Основное мероприятие «Организация материально-технического обеспечения деятельности народной дружины города Ставрополя»</v>
      </c>
      <c r="M383" s="5" t="s">
        <v>853</v>
      </c>
      <c r="N383" s="252" t="b">
        <f t="shared" si="12"/>
        <v>1</v>
      </c>
      <c r="O383" s="7"/>
    </row>
    <row r="384" spans="1:15" s="4" customFormat="1" ht="56.25">
      <c r="A384" s="28" t="s">
        <v>813</v>
      </c>
      <c r="B384" s="28" t="s">
        <v>316</v>
      </c>
      <c r="C384" s="28" t="s">
        <v>48</v>
      </c>
      <c r="D384" s="28" t="s">
        <v>857</v>
      </c>
      <c r="E384" s="233" t="s">
        <v>1454</v>
      </c>
      <c r="F384" s="28" t="s">
        <v>813</v>
      </c>
      <c r="G384" s="28" t="s">
        <v>316</v>
      </c>
      <c r="H384" s="28" t="s">
        <v>48</v>
      </c>
      <c r="I384" s="28" t="s">
        <v>857</v>
      </c>
      <c r="J384" s="233" t="s">
        <v>1454</v>
      </c>
      <c r="K384" s="5" t="str">
        <f t="shared" si="13"/>
        <v>15 3 03 20100</v>
      </c>
      <c r="L384" s="252" t="str">
        <f>VLOOKUP(M384,'ЦСР 2017'!$A$5:$B$485,2,0)</f>
        <v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v>
      </c>
      <c r="M384" s="5" t="s">
        <v>858</v>
      </c>
      <c r="N384" s="252" t="b">
        <f t="shared" si="12"/>
        <v>1</v>
      </c>
      <c r="O384" s="7"/>
    </row>
    <row r="385" spans="1:15" s="4" customFormat="1" ht="114" customHeight="1">
      <c r="A385" s="23">
        <v>16</v>
      </c>
      <c r="B385" s="23" t="s">
        <v>8</v>
      </c>
      <c r="C385" s="23" t="s">
        <v>12</v>
      </c>
      <c r="D385" s="23" t="s">
        <v>13</v>
      </c>
      <c r="E385" s="136" t="s">
        <v>862</v>
      </c>
      <c r="F385" s="23">
        <v>16</v>
      </c>
      <c r="G385" s="23" t="s">
        <v>8</v>
      </c>
      <c r="H385" s="23" t="s">
        <v>12</v>
      </c>
      <c r="I385" s="23" t="s">
        <v>13</v>
      </c>
      <c r="J385" s="136" t="s">
        <v>1771</v>
      </c>
      <c r="K385" s="5" t="str">
        <f t="shared" si="13"/>
        <v>16 0 00 00000</v>
      </c>
      <c r="L385" s="252" t="str">
        <f>VLOOKUP(M385,'ЦСР 2017'!$A$5:$B$485,2,0)</f>
        <v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v>
      </c>
      <c r="M385" s="5" t="s">
        <v>863</v>
      </c>
      <c r="N385" s="252" t="b">
        <f t="shared" si="12"/>
        <v>1</v>
      </c>
      <c r="O385" s="7"/>
    </row>
    <row r="386" spans="1:15" s="4" customFormat="1" ht="37.5">
      <c r="A386" s="25" t="s">
        <v>859</v>
      </c>
      <c r="B386" s="25" t="s">
        <v>15</v>
      </c>
      <c r="C386" s="25" t="s">
        <v>12</v>
      </c>
      <c r="D386" s="25" t="s">
        <v>13</v>
      </c>
      <c r="E386" s="232" t="s">
        <v>865</v>
      </c>
      <c r="F386" s="25" t="s">
        <v>859</v>
      </c>
      <c r="G386" s="25" t="s">
        <v>15</v>
      </c>
      <c r="H386" s="25" t="s">
        <v>12</v>
      </c>
      <c r="I386" s="25" t="s">
        <v>13</v>
      </c>
      <c r="J386" s="232" t="s">
        <v>865</v>
      </c>
      <c r="K386" s="5" t="str">
        <f t="shared" si="13"/>
        <v>16 1 00 00000</v>
      </c>
      <c r="L386" s="252" t="str">
        <f>VLOOKUP(M386,'ЦСР 2017'!$A$5:$B$485,2,0)</f>
        <v>Подпрограмма «Осуществление мероприятий по гражданской обороне, защите населения и территорий от чрезвычайных ситуаций»</v>
      </c>
      <c r="M386" s="5" t="s">
        <v>866</v>
      </c>
      <c r="N386" s="252" t="b">
        <f t="shared" si="12"/>
        <v>1</v>
      </c>
      <c r="O386" s="7"/>
    </row>
    <row r="387" spans="1:15" s="4" customFormat="1" ht="58.5">
      <c r="A387" s="159" t="s">
        <v>859</v>
      </c>
      <c r="B387" s="159" t="s">
        <v>15</v>
      </c>
      <c r="C387" s="159" t="s">
        <v>7</v>
      </c>
      <c r="D387" s="159" t="s">
        <v>13</v>
      </c>
      <c r="E387" s="224" t="s">
        <v>1455</v>
      </c>
      <c r="F387" s="159" t="s">
        <v>859</v>
      </c>
      <c r="G387" s="159" t="s">
        <v>15</v>
      </c>
      <c r="H387" s="159" t="s">
        <v>7</v>
      </c>
      <c r="I387" s="159" t="s">
        <v>13</v>
      </c>
      <c r="J387" s="224" t="s">
        <v>1455</v>
      </c>
      <c r="K387" s="5" t="str">
        <f t="shared" si="13"/>
        <v>16 1 01 00000</v>
      </c>
      <c r="L387" s="252" t="str">
        <f>VLOOKUP(M387,'ЦСР 2017'!$A$5:$B$485,2,0)</f>
        <v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v>
      </c>
      <c r="M387" s="5" t="s">
        <v>867</v>
      </c>
      <c r="N387" s="252" t="b">
        <f t="shared" si="12"/>
        <v>1</v>
      </c>
      <c r="O387" s="7"/>
    </row>
    <row r="388" spans="1:15" s="4" customFormat="1" ht="54" customHeight="1">
      <c r="A388" s="30" t="s">
        <v>859</v>
      </c>
      <c r="B388" s="30" t="s">
        <v>15</v>
      </c>
      <c r="C388" s="30" t="s">
        <v>7</v>
      </c>
      <c r="D388" s="30" t="s">
        <v>871</v>
      </c>
      <c r="E388" s="270" t="s">
        <v>1456</v>
      </c>
      <c r="F388" s="30" t="s">
        <v>859</v>
      </c>
      <c r="G388" s="30" t="s">
        <v>15</v>
      </c>
      <c r="H388" s="30" t="s">
        <v>7</v>
      </c>
      <c r="I388" s="30" t="s">
        <v>871</v>
      </c>
      <c r="J388" s="270" t="s">
        <v>1456</v>
      </c>
      <c r="K388" s="5" t="str">
        <f t="shared" si="13"/>
        <v>16 1 01 20120</v>
      </c>
      <c r="L388" s="252" t="str">
        <f>VLOOKUP(M388,'ЦСР 2017'!$A$5:$B$485,2,0)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v>
      </c>
      <c r="M388" s="5" t="s">
        <v>872</v>
      </c>
      <c r="N388" s="252" t="b">
        <f t="shared" si="12"/>
        <v>1</v>
      </c>
      <c r="O388" s="7"/>
    </row>
    <row r="389" spans="1:15" s="4" customFormat="1" ht="58.5">
      <c r="A389" s="159" t="s">
        <v>859</v>
      </c>
      <c r="B389" s="159" t="s">
        <v>15</v>
      </c>
      <c r="C389" s="159" t="s">
        <v>48</v>
      </c>
      <c r="D389" s="159" t="s">
        <v>13</v>
      </c>
      <c r="E389" s="224" t="s">
        <v>1458</v>
      </c>
      <c r="F389" s="159" t="s">
        <v>859</v>
      </c>
      <c r="G389" s="159" t="s">
        <v>15</v>
      </c>
      <c r="H389" s="159" t="s">
        <v>37</v>
      </c>
      <c r="I389" s="159" t="s">
        <v>13</v>
      </c>
      <c r="J389" s="224" t="s">
        <v>1772</v>
      </c>
      <c r="K389" s="5" t="str">
        <f t="shared" si="13"/>
        <v>16 1 02 00000</v>
      </c>
      <c r="L389" s="252" t="str">
        <f>VLOOKUP(M389,'ЦСР 2017'!$A$5:$B$485,2,0)</f>
        <v>Основное мероприятие «Проведение аварийно-спасательных работ и организация обучения населения города Ставрополя»</v>
      </c>
      <c r="M389" s="5" t="s">
        <v>873</v>
      </c>
      <c r="N389" s="252" t="b">
        <f t="shared" si="12"/>
        <v>1</v>
      </c>
      <c r="O389" s="7"/>
    </row>
    <row r="390" spans="1:15" s="4" customFormat="1" ht="18" customHeight="1">
      <c r="A390" s="30" t="s">
        <v>859</v>
      </c>
      <c r="B390" s="30" t="s">
        <v>15</v>
      </c>
      <c r="C390" s="30" t="s">
        <v>48</v>
      </c>
      <c r="D390" s="30" t="s">
        <v>22</v>
      </c>
      <c r="E390" s="270" t="s">
        <v>34</v>
      </c>
      <c r="F390" s="30" t="s">
        <v>859</v>
      </c>
      <c r="G390" s="30" t="s">
        <v>15</v>
      </c>
      <c r="H390" s="30" t="s">
        <v>37</v>
      </c>
      <c r="I390" s="30" t="s">
        <v>22</v>
      </c>
      <c r="J390" s="270" t="s">
        <v>34</v>
      </c>
      <c r="K390" s="5" t="str">
        <f t="shared" si="13"/>
        <v>16 1 02 11010</v>
      </c>
      <c r="L390" s="252" t="str">
        <f>VLOOKUP(M390,'ЦСР 2017'!$A$5:$B$485,2,0)</f>
        <v>Расходы на обеспечение деятельности (оказание услуг) муниципальных учреждений</v>
      </c>
      <c r="M390" s="5" t="s">
        <v>1773</v>
      </c>
      <c r="N390" s="252" t="b">
        <f t="shared" si="12"/>
        <v>1</v>
      </c>
      <c r="O390" s="7"/>
    </row>
    <row r="391" spans="1:15" s="4" customFormat="1" ht="39">
      <c r="A391" s="159" t="s">
        <v>859</v>
      </c>
      <c r="B391" s="159" t="s">
        <v>15</v>
      </c>
      <c r="C391" s="159" t="s">
        <v>62</v>
      </c>
      <c r="D391" s="159" t="s">
        <v>13</v>
      </c>
      <c r="E391" s="224" t="s">
        <v>1452</v>
      </c>
      <c r="F391" s="159" t="s">
        <v>859</v>
      </c>
      <c r="G391" s="159" t="s">
        <v>15</v>
      </c>
      <c r="H391" s="159" t="s">
        <v>48</v>
      </c>
      <c r="I391" s="159" t="s">
        <v>13</v>
      </c>
      <c r="J391" s="224" t="s">
        <v>1452</v>
      </c>
      <c r="K391" s="5" t="str">
        <f t="shared" si="13"/>
        <v>16 1 03 00000</v>
      </c>
      <c r="L391" s="252" t="str">
        <f>VLOOKUP(M391,'ЦСР 2017'!$A$5:$B$485,2,0)</f>
        <v>Основное мероприятие «Обеспечение безопасности людей на водных объектах города Ставрополя»</v>
      </c>
      <c r="M391" s="5" t="s">
        <v>879</v>
      </c>
      <c r="N391" s="252" t="b">
        <f t="shared" si="12"/>
        <v>1</v>
      </c>
      <c r="O391" s="7"/>
    </row>
    <row r="392" spans="1:15" s="4" customFormat="1" ht="55.15" customHeight="1">
      <c r="A392" s="30" t="s">
        <v>859</v>
      </c>
      <c r="B392" s="30" t="s">
        <v>15</v>
      </c>
      <c r="C392" s="30" t="s">
        <v>62</v>
      </c>
      <c r="D392" s="30" t="s">
        <v>871</v>
      </c>
      <c r="E392" s="270" t="s">
        <v>870</v>
      </c>
      <c r="F392" s="30" t="s">
        <v>859</v>
      </c>
      <c r="G392" s="30" t="s">
        <v>15</v>
      </c>
      <c r="H392" s="30" t="s">
        <v>48</v>
      </c>
      <c r="I392" s="30" t="s">
        <v>871</v>
      </c>
      <c r="J392" s="270" t="s">
        <v>870</v>
      </c>
      <c r="K392" s="5" t="str">
        <f t="shared" si="13"/>
        <v>16 1 03 20120</v>
      </c>
      <c r="L392" s="252" t="str">
        <f>VLOOKUP(M392,'ЦСР 2017'!$A$5:$B$485,2,0)</f>
        <v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v>
      </c>
      <c r="M392" s="5" t="s">
        <v>1774</v>
      </c>
      <c r="N392" s="252" t="b">
        <f t="shared" si="12"/>
        <v>1</v>
      </c>
      <c r="O392" s="7"/>
    </row>
    <row r="393" spans="1:15" s="4" customFormat="1" ht="37.5">
      <c r="A393" s="25" t="s">
        <v>859</v>
      </c>
      <c r="B393" s="25" t="s">
        <v>94</v>
      </c>
      <c r="C393" s="25" t="s">
        <v>12</v>
      </c>
      <c r="D393" s="25" t="s">
        <v>13</v>
      </c>
      <c r="E393" s="223" t="s">
        <v>889</v>
      </c>
      <c r="F393" s="25" t="s">
        <v>859</v>
      </c>
      <c r="G393" s="25" t="s">
        <v>94</v>
      </c>
      <c r="H393" s="25" t="s">
        <v>12</v>
      </c>
      <c r="I393" s="25" t="s">
        <v>13</v>
      </c>
      <c r="J393" s="223" t="s">
        <v>889</v>
      </c>
      <c r="K393" s="5" t="str">
        <f t="shared" si="13"/>
        <v>16 2 00 00000</v>
      </c>
      <c r="L393" s="252" t="str">
        <f>VLOOKUP(M393,'ЦСР 2017'!$A$5:$B$485,2,0)</f>
        <v>Подпрограмма «Обеспечение пожарной безопасности в границах города Ставрополя»</v>
      </c>
      <c r="M393" s="5" t="s">
        <v>890</v>
      </c>
      <c r="N393" s="252" t="b">
        <f t="shared" ref="N393:N456" si="14">J393=L393</f>
        <v>1</v>
      </c>
      <c r="O393" s="7"/>
    </row>
    <row r="394" spans="1:15" s="4" customFormat="1" ht="39">
      <c r="A394" s="159" t="s">
        <v>859</v>
      </c>
      <c r="B394" s="159" t="s">
        <v>94</v>
      </c>
      <c r="C394" s="159" t="s">
        <v>7</v>
      </c>
      <c r="D394" s="159" t="s">
        <v>13</v>
      </c>
      <c r="E394" s="224" t="s">
        <v>1460</v>
      </c>
      <c r="F394" s="159" t="s">
        <v>859</v>
      </c>
      <c r="G394" s="159" t="s">
        <v>94</v>
      </c>
      <c r="H394" s="159" t="s">
        <v>7</v>
      </c>
      <c r="I394" s="159" t="s">
        <v>13</v>
      </c>
      <c r="J394" s="224" t="s">
        <v>1775</v>
      </c>
      <c r="K394" s="5" t="str">
        <f t="shared" si="13"/>
        <v>16 2 01 00000</v>
      </c>
      <c r="L394" s="252" t="str">
        <f>VLOOKUP(M394,'ЦСР 2017'!$A$5:$B$485,2,0)</f>
        <v>Основное мероприятие «Обеспечение первичных мер пожарной безопасности»</v>
      </c>
      <c r="M394" s="5" t="s">
        <v>891</v>
      </c>
      <c r="N394" s="252" t="b">
        <f t="shared" si="14"/>
        <v>1</v>
      </c>
      <c r="O394" s="7"/>
    </row>
    <row r="395" spans="1:15" s="4" customFormat="1" ht="37.5">
      <c r="A395" s="30" t="s">
        <v>859</v>
      </c>
      <c r="B395" s="30" t="s">
        <v>94</v>
      </c>
      <c r="C395" s="30" t="s">
        <v>7</v>
      </c>
      <c r="D395" s="30" t="s">
        <v>895</v>
      </c>
      <c r="E395" s="270" t="s">
        <v>894</v>
      </c>
      <c r="F395" s="30" t="s">
        <v>859</v>
      </c>
      <c r="G395" s="30" t="s">
        <v>94</v>
      </c>
      <c r="H395" s="30" t="s">
        <v>7</v>
      </c>
      <c r="I395" s="30" t="s">
        <v>895</v>
      </c>
      <c r="J395" s="270" t="s">
        <v>894</v>
      </c>
      <c r="K395" s="5" t="str">
        <f t="shared" si="13"/>
        <v>16 2 01 20540</v>
      </c>
      <c r="L395" s="252" t="str">
        <f>VLOOKUP(M395,'ЦСР 2017'!$A$5:$B$485,2,0)</f>
        <v>Обеспечение первичных мер пожарной безопасности в границах города Ставрополя</v>
      </c>
      <c r="M395" s="5" t="s">
        <v>896</v>
      </c>
      <c r="N395" s="252" t="b">
        <f t="shared" si="14"/>
        <v>1</v>
      </c>
      <c r="O395" s="7"/>
    </row>
    <row r="396" spans="1:15" s="4" customFormat="1" ht="39">
      <c r="A396" s="159" t="s">
        <v>859</v>
      </c>
      <c r="B396" s="159" t="s">
        <v>94</v>
      </c>
      <c r="C396" s="159" t="s">
        <v>37</v>
      </c>
      <c r="D396" s="159" t="s">
        <v>13</v>
      </c>
      <c r="E396" s="224" t="s">
        <v>1461</v>
      </c>
      <c r="F396" s="159" t="s">
        <v>859</v>
      </c>
      <c r="G396" s="159" t="s">
        <v>94</v>
      </c>
      <c r="H396" s="159" t="s">
        <v>37</v>
      </c>
      <c r="I396" s="159" t="s">
        <v>13</v>
      </c>
      <c r="J396" s="224" t="s">
        <v>1461</v>
      </c>
      <c r="K396" s="5" t="str">
        <f t="shared" si="13"/>
        <v>16 2 02 00000</v>
      </c>
      <c r="L396" s="252" t="str">
        <f>VLOOKUP(M396,'ЦСР 2017'!$A$5:$B$485,2,0)</f>
        <v>Основное мероприятие «Выполнение противопожарных мероприятий в муниципальных учреждениях города Ставрополя»</v>
      </c>
      <c r="M396" s="5" t="s">
        <v>897</v>
      </c>
      <c r="N396" s="252" t="b">
        <f t="shared" si="14"/>
        <v>1</v>
      </c>
      <c r="O396" s="7"/>
    </row>
    <row r="397" spans="1:15" s="4" customFormat="1" ht="37.5">
      <c r="A397" s="313" t="s">
        <v>859</v>
      </c>
      <c r="B397" s="313" t="s">
        <v>94</v>
      </c>
      <c r="C397" s="313" t="s">
        <v>37</v>
      </c>
      <c r="D397" s="313" t="s">
        <v>901</v>
      </c>
      <c r="E397" s="270" t="s">
        <v>900</v>
      </c>
      <c r="F397" s="313" t="s">
        <v>859</v>
      </c>
      <c r="G397" s="313" t="s">
        <v>94</v>
      </c>
      <c r="H397" s="313" t="s">
        <v>37</v>
      </c>
      <c r="I397" s="313" t="s">
        <v>901</v>
      </c>
      <c r="J397" s="270" t="s">
        <v>900</v>
      </c>
      <c r="K397" s="5" t="str">
        <f t="shared" si="13"/>
        <v>16 2 02 20550</v>
      </c>
      <c r="L397" s="252" t="str">
        <f>VLOOKUP(M397,'ЦСР 2017'!$A$5:$B$485,2,0)</f>
        <v>Обеспечение пожарной безопасности в муниципальных учреждениях образования, культуры, физической культуры и спорта города Ставрополя</v>
      </c>
      <c r="M397" s="5" t="s">
        <v>902</v>
      </c>
      <c r="N397" s="252" t="b">
        <f t="shared" si="14"/>
        <v>1</v>
      </c>
      <c r="O397" s="7"/>
    </row>
    <row r="398" spans="1:15" s="4" customFormat="1" ht="33.6" customHeight="1">
      <c r="A398" s="25" t="s">
        <v>859</v>
      </c>
      <c r="B398" s="25" t="s">
        <v>15</v>
      </c>
      <c r="C398" s="25" t="s">
        <v>12</v>
      </c>
      <c r="D398" s="25" t="s">
        <v>13</v>
      </c>
      <c r="E398" s="232" t="s">
        <v>865</v>
      </c>
      <c r="F398" s="25" t="s">
        <v>859</v>
      </c>
      <c r="G398" s="25" t="s">
        <v>316</v>
      </c>
      <c r="H398" s="25" t="s">
        <v>12</v>
      </c>
      <c r="I398" s="25" t="s">
        <v>13</v>
      </c>
      <c r="J398" s="223" t="s">
        <v>1776</v>
      </c>
      <c r="K398" s="5" t="str">
        <f t="shared" si="13"/>
        <v>16 3 00 00000</v>
      </c>
      <c r="L398" s="252" t="str">
        <f>VLOOKUP(M398,'ЦСР 2017'!$A$5:$B$485,2,0)</f>
        <v>Подпрограмма «Построение и развитие аппаратно-программного комплекса «Безопасный город» на территории города Ставрополя»</v>
      </c>
      <c r="M398" s="5" t="s">
        <v>1777</v>
      </c>
      <c r="N398" s="252" t="b">
        <f t="shared" si="14"/>
        <v>1</v>
      </c>
      <c r="O398" s="7"/>
    </row>
    <row r="399" spans="1:15" s="4" customFormat="1" ht="58.5">
      <c r="A399" s="159" t="s">
        <v>859</v>
      </c>
      <c r="B399" s="159" t="s">
        <v>15</v>
      </c>
      <c r="C399" s="159" t="s">
        <v>53</v>
      </c>
      <c r="D399" s="159" t="s">
        <v>13</v>
      </c>
      <c r="E399" s="224" t="s">
        <v>1459</v>
      </c>
      <c r="F399" s="159" t="s">
        <v>859</v>
      </c>
      <c r="G399" s="159" t="s">
        <v>316</v>
      </c>
      <c r="H399" s="159" t="s">
        <v>7</v>
      </c>
      <c r="I399" s="159" t="s">
        <v>13</v>
      </c>
      <c r="J399" s="224" t="s">
        <v>1778</v>
      </c>
      <c r="K399" s="5" t="str">
        <f>CONCATENATE(F399," ",G399," ",H399," ",I399)</f>
        <v>16 3 01 00000</v>
      </c>
      <c r="L399" s="252" t="str">
        <f>VLOOKUP(M399,'ЦСР 2017'!$A$5:$B$485,2,0)</f>
        <v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v>
      </c>
      <c r="M399" s="5" t="s">
        <v>1779</v>
      </c>
      <c r="N399" s="252" t="b">
        <f t="shared" si="14"/>
        <v>1</v>
      </c>
      <c r="O399" s="7"/>
    </row>
    <row r="400" spans="1:15" s="4" customFormat="1" ht="18" customHeight="1">
      <c r="A400" s="30" t="s">
        <v>859</v>
      </c>
      <c r="B400" s="30" t="s">
        <v>15</v>
      </c>
      <c r="C400" s="30" t="s">
        <v>53</v>
      </c>
      <c r="D400" s="30" t="s">
        <v>22</v>
      </c>
      <c r="E400" s="270" t="s">
        <v>34</v>
      </c>
      <c r="F400" s="30" t="s">
        <v>859</v>
      </c>
      <c r="G400" s="30" t="s">
        <v>316</v>
      </c>
      <c r="H400" s="30" t="s">
        <v>7</v>
      </c>
      <c r="I400" s="30" t="s">
        <v>22</v>
      </c>
      <c r="J400" s="270" t="s">
        <v>34</v>
      </c>
      <c r="K400" s="5" t="str">
        <f>CONCATENATE(F400," ",G400," ",H400," ",I400)</f>
        <v>16 3 01 11010</v>
      </c>
      <c r="L400" s="252" t="str">
        <f>VLOOKUP(M400,'ЦСР 2017'!$A$5:$B$485,2,0)</f>
        <v>Расходы на обеспечение деятельности (оказание услуг) муниципальных учреждений</v>
      </c>
      <c r="M400" s="5" t="s">
        <v>1780</v>
      </c>
      <c r="N400" s="252" t="b">
        <f t="shared" si="14"/>
        <v>1</v>
      </c>
      <c r="O400" s="7"/>
    </row>
    <row r="401" spans="1:15" s="4" customFormat="1" ht="97.5">
      <c r="A401" s="159" t="s">
        <v>859</v>
      </c>
      <c r="B401" s="159" t="s">
        <v>15</v>
      </c>
      <c r="C401" s="159" t="s">
        <v>37</v>
      </c>
      <c r="D401" s="159" t="s">
        <v>13</v>
      </c>
      <c r="E401" s="224" t="s">
        <v>1457</v>
      </c>
      <c r="F401" s="159" t="s">
        <v>859</v>
      </c>
      <c r="G401" s="159" t="s">
        <v>316</v>
      </c>
      <c r="H401" s="159" t="s">
        <v>37</v>
      </c>
      <c r="I401" s="159" t="s">
        <v>13</v>
      </c>
      <c r="J401" s="224" t="s">
        <v>1457</v>
      </c>
      <c r="K401" s="5" t="str">
        <f t="shared" ref="K401:K406" si="15">CONCATENATE(F401," ",G401," ",H401," ",I401)</f>
        <v>16 3 02 00000</v>
      </c>
      <c r="L401" s="252" t="str">
        <f>VLOOKUP(M401,'ЦСР 2017'!$A$5:$B$485,2,0)</f>
        <v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v>
      </c>
      <c r="M401" s="5" t="s">
        <v>1781</v>
      </c>
      <c r="N401" s="252" t="b">
        <f t="shared" si="14"/>
        <v>1</v>
      </c>
      <c r="O401" s="7"/>
    </row>
    <row r="402" spans="1:15" s="4" customFormat="1" ht="56.25">
      <c r="A402" s="30" t="s">
        <v>859</v>
      </c>
      <c r="B402" s="30" t="s">
        <v>15</v>
      </c>
      <c r="C402" s="30" t="s">
        <v>37</v>
      </c>
      <c r="D402" s="30" t="s">
        <v>877</v>
      </c>
      <c r="E402" s="270" t="s">
        <v>876</v>
      </c>
      <c r="F402" s="30" t="s">
        <v>859</v>
      </c>
      <c r="G402" s="30" t="s">
        <v>316</v>
      </c>
      <c r="H402" s="30" t="s">
        <v>37</v>
      </c>
      <c r="I402" s="30" t="s">
        <v>877</v>
      </c>
      <c r="J402" s="270" t="s">
        <v>876</v>
      </c>
      <c r="K402" s="5" t="str">
        <f t="shared" si="15"/>
        <v>16 3 02 20690</v>
      </c>
      <c r="L402" s="252" t="str">
        <f>VLOOKUP(M402,'ЦСР 2017'!$A$5:$B$485,2,0)</f>
        <v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v>
      </c>
      <c r="M402" s="5" t="s">
        <v>1782</v>
      </c>
      <c r="N402" s="252" t="b">
        <f t="shared" si="14"/>
        <v>1</v>
      </c>
      <c r="O402" s="7"/>
    </row>
    <row r="403" spans="1:15" s="4" customFormat="1" ht="39">
      <c r="A403" s="159" t="s">
        <v>813</v>
      </c>
      <c r="B403" s="159" t="s">
        <v>15</v>
      </c>
      <c r="C403" s="159" t="s">
        <v>7</v>
      </c>
      <c r="D403" s="159" t="s">
        <v>13</v>
      </c>
      <c r="E403" s="224" t="s">
        <v>1441</v>
      </c>
      <c r="F403" s="159" t="s">
        <v>859</v>
      </c>
      <c r="G403" s="159" t="s">
        <v>316</v>
      </c>
      <c r="H403" s="159" t="s">
        <v>48</v>
      </c>
      <c r="I403" s="159" t="s">
        <v>13</v>
      </c>
      <c r="J403" s="224" t="s">
        <v>1441</v>
      </c>
      <c r="K403" s="5" t="str">
        <f t="shared" si="15"/>
        <v>16 3 03 00000</v>
      </c>
      <c r="L403" s="252" t="str">
        <f>VLOOKUP(M403,'ЦСР 2017'!$A$5:$B$485,2,0)</f>
        <v>Основное мероприятие «Приобретение и установка систем видеонаблюдения в местах массового пребывания граждан»</v>
      </c>
      <c r="M403" s="5" t="s">
        <v>1783</v>
      </c>
      <c r="N403" s="252" t="b">
        <f t="shared" si="14"/>
        <v>1</v>
      </c>
      <c r="O403" s="7"/>
    </row>
    <row r="404" spans="1:15" s="4" customFormat="1" ht="37.5">
      <c r="A404" s="30" t="s">
        <v>813</v>
      </c>
      <c r="B404" s="30" t="s">
        <v>15</v>
      </c>
      <c r="C404" s="30" t="s">
        <v>7</v>
      </c>
      <c r="D404" s="30" t="s">
        <v>823</v>
      </c>
      <c r="E404" s="270" t="s">
        <v>822</v>
      </c>
      <c r="F404" s="30" t="s">
        <v>859</v>
      </c>
      <c r="G404" s="30" t="s">
        <v>316</v>
      </c>
      <c r="H404" s="30" t="s">
        <v>48</v>
      </c>
      <c r="I404" s="30" t="s">
        <v>823</v>
      </c>
      <c r="J404" s="270" t="s">
        <v>822</v>
      </c>
      <c r="K404" s="5" t="str">
        <f t="shared" si="15"/>
        <v>16 3 03 20350</v>
      </c>
      <c r="L404" s="252" t="str">
        <f>VLOOKUP(M404,'ЦСР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404" s="5" t="s">
        <v>1784</v>
      </c>
      <c r="N404" s="252" t="b">
        <f t="shared" si="14"/>
        <v>1</v>
      </c>
      <c r="O404" s="7"/>
    </row>
    <row r="405" spans="1:15" s="49" customFormat="1" ht="78">
      <c r="A405" s="159" t="s">
        <v>813</v>
      </c>
      <c r="B405" s="159" t="s">
        <v>15</v>
      </c>
      <c r="C405" s="159" t="s">
        <v>37</v>
      </c>
      <c r="D405" s="159" t="s">
        <v>13</v>
      </c>
      <c r="E405" s="224" t="s">
        <v>1442</v>
      </c>
      <c r="F405" s="159" t="s">
        <v>859</v>
      </c>
      <c r="G405" s="159" t="s">
        <v>316</v>
      </c>
      <c r="H405" s="159" t="s">
        <v>53</v>
      </c>
      <c r="I405" s="159" t="s">
        <v>13</v>
      </c>
      <c r="J405" s="224" t="s">
        <v>1785</v>
      </c>
      <c r="K405" s="5" t="str">
        <f t="shared" si="15"/>
        <v>16 3 04 00000</v>
      </c>
      <c r="L405" s="252" t="str">
        <f>VLOOKUP(M405,'ЦСР 2017'!$A$5:$B$485,2,0)</f>
        <v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v>
      </c>
      <c r="M405" s="5" t="s">
        <v>1786</v>
      </c>
      <c r="N405" s="252" t="b">
        <f t="shared" si="14"/>
        <v>1</v>
      </c>
      <c r="O405" s="7"/>
    </row>
    <row r="406" spans="1:15" s="49" customFormat="1" ht="37.5">
      <c r="A406" s="28" t="s">
        <v>813</v>
      </c>
      <c r="B406" s="28" t="s">
        <v>15</v>
      </c>
      <c r="C406" s="28" t="s">
        <v>37</v>
      </c>
      <c r="D406" s="28" t="s">
        <v>823</v>
      </c>
      <c r="E406" s="233" t="s">
        <v>822</v>
      </c>
      <c r="F406" s="28" t="s">
        <v>859</v>
      </c>
      <c r="G406" s="28" t="s">
        <v>316</v>
      </c>
      <c r="H406" s="28" t="s">
        <v>53</v>
      </c>
      <c r="I406" s="28" t="s">
        <v>823</v>
      </c>
      <c r="J406" s="270" t="s">
        <v>822</v>
      </c>
      <c r="K406" s="5" t="str">
        <f t="shared" si="15"/>
        <v>16 3 04 20350</v>
      </c>
      <c r="L406" s="252" t="str">
        <f>VLOOKUP(M406,'ЦСР 2017'!$A$5:$B$485,2,0)</f>
        <v>Расходы на реализацию мероприятий, направленных на повышение уровня безопасности жизнедеятельности города Ставрополя</v>
      </c>
      <c r="M406" s="5" t="s">
        <v>1787</v>
      </c>
      <c r="N406" s="252" t="b">
        <f t="shared" si="14"/>
        <v>1</v>
      </c>
      <c r="O406" s="7"/>
    </row>
    <row r="407" spans="1:15" s="4" customFormat="1" ht="67.5">
      <c r="A407" s="9" t="s">
        <v>903</v>
      </c>
      <c r="B407" s="9" t="s">
        <v>8</v>
      </c>
      <c r="C407" s="9" t="s">
        <v>12</v>
      </c>
      <c r="D407" s="9" t="s">
        <v>13</v>
      </c>
      <c r="E407" s="136" t="s">
        <v>905</v>
      </c>
      <c r="F407" s="9" t="s">
        <v>903</v>
      </c>
      <c r="G407" s="9" t="s">
        <v>8</v>
      </c>
      <c r="H407" s="9" t="s">
        <v>12</v>
      </c>
      <c r="I407" s="9" t="s">
        <v>13</v>
      </c>
      <c r="J407" s="136" t="s">
        <v>1788</v>
      </c>
      <c r="K407" s="5" t="str">
        <f t="shared" si="13"/>
        <v>17 0 00 00000</v>
      </c>
      <c r="L407" s="252" t="str">
        <f>VLOOKUP(M407,'ЦСР 2017'!$A$5:$B$485,2,0)</f>
        <v>Муниципальная программа «Энергосбережение и повышение энергетической эффективности в городе Ставрополе»</v>
      </c>
      <c r="M407" s="5" t="s">
        <v>906</v>
      </c>
      <c r="N407" s="252" t="b">
        <f t="shared" si="14"/>
        <v>1</v>
      </c>
      <c r="O407" s="7"/>
    </row>
    <row r="408" spans="1:15" s="4" customFormat="1" ht="56.25">
      <c r="A408" s="25" t="s">
        <v>903</v>
      </c>
      <c r="B408" s="25" t="s">
        <v>105</v>
      </c>
      <c r="C408" s="25" t="s">
        <v>12</v>
      </c>
      <c r="D408" s="25" t="s">
        <v>13</v>
      </c>
      <c r="E408" s="223" t="s">
        <v>908</v>
      </c>
      <c r="F408" s="25" t="s">
        <v>903</v>
      </c>
      <c r="G408" s="25" t="s">
        <v>105</v>
      </c>
      <c r="H408" s="25" t="s">
        <v>12</v>
      </c>
      <c r="I408" s="25" t="s">
        <v>13</v>
      </c>
      <c r="J408" s="223" t="s">
        <v>1789</v>
      </c>
      <c r="K408" s="5" t="str">
        <f t="shared" si="13"/>
        <v>17 Б 00 00000</v>
      </c>
      <c r="L408" s="252" t="str">
        <f>VLOOKUP(M408,'ЦСР 2017'!$A$5:$B$485,2,0)</f>
        <v>Расходы в рамках реализации муниципальной программы «Энергосбережение и повышение энергетической эффективности в городе Ставрополе»</v>
      </c>
      <c r="M408" s="5" t="s">
        <v>909</v>
      </c>
      <c r="N408" s="252" t="b">
        <f t="shared" si="14"/>
        <v>1</v>
      </c>
      <c r="O408" s="7"/>
    </row>
    <row r="409" spans="1:15" s="4" customFormat="1" ht="39">
      <c r="A409" s="159" t="s">
        <v>903</v>
      </c>
      <c r="B409" s="159" t="s">
        <v>105</v>
      </c>
      <c r="C409" s="159" t="s">
        <v>7</v>
      </c>
      <c r="D409" s="159" t="s">
        <v>13</v>
      </c>
      <c r="E409" s="224" t="s">
        <v>1462</v>
      </c>
      <c r="F409" s="159" t="s">
        <v>903</v>
      </c>
      <c r="G409" s="159" t="s">
        <v>105</v>
      </c>
      <c r="H409" s="159" t="s">
        <v>7</v>
      </c>
      <c r="I409" s="159" t="s">
        <v>13</v>
      </c>
      <c r="J409" s="224" t="s">
        <v>1462</v>
      </c>
      <c r="K409" s="5" t="str">
        <f t="shared" si="13"/>
        <v>17 Б 01 00000</v>
      </c>
      <c r="L409" s="252" t="str">
        <f>VLOOKUP(M409,'ЦСР 2017'!$A$5:$B$485,2,0)</f>
        <v>Основное мероприятие «Энергосбережение и энергоэффективность в бюджетном секторе»</v>
      </c>
      <c r="M409" s="5" t="s">
        <v>910</v>
      </c>
      <c r="N409" s="252" t="b">
        <f t="shared" si="14"/>
        <v>1</v>
      </c>
      <c r="O409" s="7"/>
    </row>
    <row r="410" spans="1:15" s="4" customFormat="1" ht="37.5">
      <c r="A410" s="28" t="s">
        <v>903</v>
      </c>
      <c r="B410" s="28" t="s">
        <v>105</v>
      </c>
      <c r="C410" s="28" t="s">
        <v>7</v>
      </c>
      <c r="D410" s="28" t="s">
        <v>914</v>
      </c>
      <c r="E410" s="233" t="s">
        <v>913</v>
      </c>
      <c r="F410" s="28" t="s">
        <v>903</v>
      </c>
      <c r="G410" s="28" t="s">
        <v>105</v>
      </c>
      <c r="H410" s="28" t="s">
        <v>7</v>
      </c>
      <c r="I410" s="28" t="s">
        <v>914</v>
      </c>
      <c r="J410" s="233" t="s">
        <v>913</v>
      </c>
      <c r="K410" s="5" t="str">
        <f t="shared" si="13"/>
        <v>17 Б 01 20490</v>
      </c>
      <c r="L410" s="252" t="str">
        <f>VLOOKUP(M410,'ЦСР 2017'!$A$5:$B$485,2,0)</f>
        <v>Расходы на проведение мероприятий по энергосбережению и повышению энергоэффективности</v>
      </c>
      <c r="M410" s="5" t="s">
        <v>915</v>
      </c>
      <c r="N410" s="252" t="b">
        <f t="shared" si="14"/>
        <v>1</v>
      </c>
      <c r="O410" s="7"/>
    </row>
    <row r="411" spans="1:15" s="4" customFormat="1" ht="39">
      <c r="A411" s="159" t="s">
        <v>903</v>
      </c>
      <c r="B411" s="159" t="s">
        <v>105</v>
      </c>
      <c r="C411" s="159" t="s">
        <v>37</v>
      </c>
      <c r="D411" s="159" t="s">
        <v>13</v>
      </c>
      <c r="E411" s="224" t="s">
        <v>1463</v>
      </c>
      <c r="F411" s="159" t="s">
        <v>903</v>
      </c>
      <c r="G411" s="159" t="s">
        <v>105</v>
      </c>
      <c r="H411" s="159" t="s">
        <v>37</v>
      </c>
      <c r="I411" s="159" t="s">
        <v>13</v>
      </c>
      <c r="J411" s="224" t="s">
        <v>1463</v>
      </c>
      <c r="K411" s="5" t="str">
        <f t="shared" si="13"/>
        <v>17 Б 02 00000</v>
      </c>
      <c r="L411" s="252" t="str">
        <f>VLOOKUP(M411,'ЦСР 2017'!$A$5:$B$485,2,0)</f>
        <v>Основное мероприятие «Энергосбережение и энергоэффективность систем коммунальной инфраструктуры»</v>
      </c>
      <c r="M411" s="5" t="s">
        <v>916</v>
      </c>
      <c r="N411" s="252" t="b">
        <f t="shared" si="14"/>
        <v>1</v>
      </c>
      <c r="O411" s="7"/>
    </row>
    <row r="412" spans="1:15" s="4" customFormat="1" ht="37.5">
      <c r="A412" s="28" t="s">
        <v>903</v>
      </c>
      <c r="B412" s="28" t="s">
        <v>105</v>
      </c>
      <c r="C412" s="28" t="s">
        <v>37</v>
      </c>
      <c r="D412" s="28" t="s">
        <v>914</v>
      </c>
      <c r="E412" s="233" t="s">
        <v>913</v>
      </c>
      <c r="F412" s="28" t="s">
        <v>903</v>
      </c>
      <c r="G412" s="28" t="s">
        <v>105</v>
      </c>
      <c r="H412" s="28" t="s">
        <v>37</v>
      </c>
      <c r="I412" s="28" t="s">
        <v>914</v>
      </c>
      <c r="J412" s="233" t="s">
        <v>913</v>
      </c>
      <c r="K412" s="5" t="str">
        <f t="shared" si="13"/>
        <v>17 Б 02 20490</v>
      </c>
      <c r="L412" s="252" t="str">
        <f>VLOOKUP(M412,'ЦСР 2017'!$A$5:$B$485,2,0)</f>
        <v>Расходы на проведение мероприятий по энергосбережению и повышению энергоэффективности</v>
      </c>
      <c r="M412" s="5" t="s">
        <v>917</v>
      </c>
      <c r="N412" s="252" t="b">
        <f t="shared" si="14"/>
        <v>1</v>
      </c>
      <c r="O412" s="7"/>
    </row>
    <row r="413" spans="1:15" s="4" customFormat="1" ht="45">
      <c r="A413" s="9" t="s">
        <v>918</v>
      </c>
      <c r="B413" s="9" t="s">
        <v>8</v>
      </c>
      <c r="C413" s="9" t="s">
        <v>12</v>
      </c>
      <c r="D413" s="9" t="s">
        <v>13</v>
      </c>
      <c r="E413" s="136" t="s">
        <v>920</v>
      </c>
      <c r="F413" s="9" t="s">
        <v>918</v>
      </c>
      <c r="G413" s="9" t="s">
        <v>8</v>
      </c>
      <c r="H413" s="9" t="s">
        <v>12</v>
      </c>
      <c r="I413" s="9" t="s">
        <v>13</v>
      </c>
      <c r="J413" s="136" t="s">
        <v>1790</v>
      </c>
      <c r="K413" s="5" t="str">
        <f t="shared" si="13"/>
        <v>18 0 00 00000</v>
      </c>
      <c r="L413" s="252" t="str">
        <f>VLOOKUP(M413,'ЦСР 2017'!$A$5:$B$485,2,0)</f>
        <v>Муниципальная программа «Развитие казачества в городе Ставрополе»</v>
      </c>
      <c r="M413" s="5" t="s">
        <v>921</v>
      </c>
      <c r="N413" s="252" t="b">
        <f t="shared" si="14"/>
        <v>1</v>
      </c>
      <c r="O413" s="7"/>
    </row>
    <row r="414" spans="1:15" s="4" customFormat="1" ht="37.5">
      <c r="A414" s="25" t="s">
        <v>918</v>
      </c>
      <c r="B414" s="25" t="s">
        <v>105</v>
      </c>
      <c r="C414" s="25" t="s">
        <v>12</v>
      </c>
      <c r="D414" s="25" t="s">
        <v>13</v>
      </c>
      <c r="E414" s="223" t="s">
        <v>924</v>
      </c>
      <c r="F414" s="25" t="s">
        <v>918</v>
      </c>
      <c r="G414" s="25" t="s">
        <v>105</v>
      </c>
      <c r="H414" s="25" t="s">
        <v>12</v>
      </c>
      <c r="I414" s="25" t="s">
        <v>13</v>
      </c>
      <c r="J414" s="223" t="s">
        <v>1791</v>
      </c>
      <c r="K414" s="5" t="str">
        <f t="shared" si="13"/>
        <v>18 Б 00 00000</v>
      </c>
      <c r="L414" s="252" t="str">
        <f>VLOOKUP(M414,'ЦСР 2017'!$A$5:$B$485,2,0)</f>
        <v>Расходы в рамках реализации муниципальной программы «Развитие казачества в городе Ставрополе»</v>
      </c>
      <c r="M414" s="5" t="s">
        <v>925</v>
      </c>
      <c r="N414" s="252" t="b">
        <f t="shared" si="14"/>
        <v>1</v>
      </c>
      <c r="O414" s="7"/>
    </row>
    <row r="415" spans="1:15" s="4" customFormat="1" ht="58.5">
      <c r="A415" s="159" t="s">
        <v>918</v>
      </c>
      <c r="B415" s="159" t="s">
        <v>105</v>
      </c>
      <c r="C415" s="159" t="s">
        <v>7</v>
      </c>
      <c r="D415" s="159" t="s">
        <v>13</v>
      </c>
      <c r="E415" s="224" t="s">
        <v>1464</v>
      </c>
      <c r="F415" s="159" t="s">
        <v>918</v>
      </c>
      <c r="G415" s="159" t="s">
        <v>105</v>
      </c>
      <c r="H415" s="159" t="s">
        <v>7</v>
      </c>
      <c r="I415" s="159" t="s">
        <v>13</v>
      </c>
      <c r="J415" s="224" t="s">
        <v>1464</v>
      </c>
      <c r="K415" s="5" t="str">
        <f t="shared" si="13"/>
        <v>18 Б 01 00000</v>
      </c>
      <c r="L415" s="252" t="str">
        <f>VLOOKUP(M415,'ЦСР 2017'!$A$5:$B$485,2,0)</f>
        <v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v>
      </c>
      <c r="M415" s="5" t="s">
        <v>926</v>
      </c>
      <c r="N415" s="252" t="b">
        <f t="shared" si="14"/>
        <v>1</v>
      </c>
      <c r="O415" s="7"/>
    </row>
    <row r="416" spans="1:15" s="4" customFormat="1" ht="90" customHeight="1">
      <c r="A416" s="28" t="s">
        <v>918</v>
      </c>
      <c r="B416" s="28" t="s">
        <v>105</v>
      </c>
      <c r="C416" s="28" t="s">
        <v>7</v>
      </c>
      <c r="D416" s="28" t="s">
        <v>929</v>
      </c>
      <c r="E416" s="233" t="s">
        <v>1465</v>
      </c>
      <c r="F416" s="28" t="s">
        <v>918</v>
      </c>
      <c r="G416" s="28" t="s">
        <v>105</v>
      </c>
      <c r="H416" s="28" t="s">
        <v>7</v>
      </c>
      <c r="I416" s="28" t="s">
        <v>929</v>
      </c>
      <c r="J416" s="233" t="s">
        <v>1465</v>
      </c>
      <c r="K416" s="5" t="str">
        <f t="shared" si="13"/>
        <v>18 Б 01 60080</v>
      </c>
      <c r="L416" s="252" t="str">
        <f>VLOOKUP(M416,'ЦСР 2017'!$A$5:$B$485,2,0)</f>
        <v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v>
      </c>
      <c r="M416" s="5" t="s">
        <v>930</v>
      </c>
      <c r="N416" s="252" t="b">
        <f t="shared" si="14"/>
        <v>1</v>
      </c>
      <c r="O416" s="7"/>
    </row>
    <row r="417" spans="1:15" s="4" customFormat="1" ht="78">
      <c r="A417" s="159" t="s">
        <v>918</v>
      </c>
      <c r="B417" s="159" t="s">
        <v>105</v>
      </c>
      <c r="C417" s="159" t="s">
        <v>37</v>
      </c>
      <c r="D417" s="159" t="s">
        <v>13</v>
      </c>
      <c r="E417" s="224" t="s">
        <v>1591</v>
      </c>
      <c r="F417" s="159" t="s">
        <v>918</v>
      </c>
      <c r="G417" s="159" t="s">
        <v>105</v>
      </c>
      <c r="H417" s="159" t="s">
        <v>37</v>
      </c>
      <c r="I417" s="159" t="s">
        <v>13</v>
      </c>
      <c r="J417" s="224" t="s">
        <v>1591</v>
      </c>
      <c r="K417" s="5" t="str">
        <f t="shared" si="13"/>
        <v>18 Б 02 00000</v>
      </c>
      <c r="L417" s="252" t="str">
        <f>VLOOKUP(M417,'ЦСР 2017'!$A$5:$B$485,2,0)</f>
        <v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v>
      </c>
      <c r="M417" s="5" t="s">
        <v>1792</v>
      </c>
      <c r="N417" s="252" t="b">
        <f t="shared" si="14"/>
        <v>1</v>
      </c>
      <c r="O417" s="7"/>
    </row>
    <row r="418" spans="1:15" s="4" customFormat="1" ht="37.5">
      <c r="A418" s="28" t="s">
        <v>918</v>
      </c>
      <c r="B418" s="28" t="s">
        <v>105</v>
      </c>
      <c r="C418" s="28" t="s">
        <v>37</v>
      </c>
      <c r="D418" s="28" t="s">
        <v>933</v>
      </c>
      <c r="E418" s="233" t="s">
        <v>932</v>
      </c>
      <c r="F418" s="28" t="s">
        <v>918</v>
      </c>
      <c r="G418" s="28" t="s">
        <v>105</v>
      </c>
      <c r="H418" s="28" t="s">
        <v>37</v>
      </c>
      <c r="I418" s="28" t="s">
        <v>933</v>
      </c>
      <c r="J418" s="233" t="s">
        <v>932</v>
      </c>
      <c r="K418" s="5" t="str">
        <f t="shared" si="13"/>
        <v>18 Б 02 20360</v>
      </c>
      <c r="L418" s="252" t="str">
        <f>VLOOKUP(M418,'ЦСР 2017'!$A$5:$B$485,2,0)</f>
        <v xml:space="preserve">Расходы на реализацию мероприятий, направленных на создание условий для развития казачества на территории города Ставрополя </v>
      </c>
      <c r="M418" s="5" t="s">
        <v>1793</v>
      </c>
      <c r="N418" s="252" t="b">
        <f t="shared" si="14"/>
        <v>1</v>
      </c>
      <c r="O418" s="7"/>
    </row>
    <row r="419" spans="1:15" s="4" customFormat="1" ht="67.5">
      <c r="A419" s="9" t="s">
        <v>68</v>
      </c>
      <c r="B419" s="9" t="s">
        <v>94</v>
      </c>
      <c r="C419" s="9" t="s">
        <v>12</v>
      </c>
      <c r="D419" s="9" t="s">
        <v>13</v>
      </c>
      <c r="E419" s="136" t="s">
        <v>1356</v>
      </c>
      <c r="F419" s="9" t="s">
        <v>1872</v>
      </c>
      <c r="G419" s="9" t="s">
        <v>105</v>
      </c>
      <c r="H419" s="9" t="s">
        <v>12</v>
      </c>
      <c r="I419" s="9" t="s">
        <v>13</v>
      </c>
      <c r="J419" s="136" t="s">
        <v>1796</v>
      </c>
      <c r="K419" s="5" t="str">
        <f>CONCATENATE(F419," ",G419," ",H419," ",I419)</f>
        <v>19 Б 00 00000</v>
      </c>
      <c r="L419" s="252" t="str">
        <f>VLOOKUP(M419,'ЦСР 2017'!$A$5:$B$485,2,0)</f>
        <v>Расходы в рамках реализации муниципальной программы «Переселение граждан из аварийного жилищного фонда в городе Ставрополе»</v>
      </c>
      <c r="M419" s="5" t="s">
        <v>1797</v>
      </c>
      <c r="N419" s="252" t="b">
        <f t="shared" si="14"/>
        <v>1</v>
      </c>
      <c r="O419" s="7"/>
    </row>
    <row r="420" spans="1:15" s="4" customFormat="1" ht="56.25">
      <c r="A420" s="25" t="s">
        <v>68</v>
      </c>
      <c r="B420" s="25" t="s">
        <v>94</v>
      </c>
      <c r="C420" s="25" t="s">
        <v>7</v>
      </c>
      <c r="D420" s="25" t="s">
        <v>13</v>
      </c>
      <c r="E420" s="223" t="s">
        <v>522</v>
      </c>
      <c r="F420" s="25" t="s">
        <v>1872</v>
      </c>
      <c r="G420" s="25" t="s">
        <v>105</v>
      </c>
      <c r="H420" s="25" t="s">
        <v>12</v>
      </c>
      <c r="I420" s="25" t="s">
        <v>13</v>
      </c>
      <c r="J420" s="223" t="s">
        <v>1796</v>
      </c>
      <c r="K420" s="5" t="str">
        <f>CONCATENATE(F420," ",G420," ",H420," ",I420)</f>
        <v>19 Б 00 00000</v>
      </c>
      <c r="L420" s="252" t="str">
        <f>VLOOKUP(M420,'ЦСР 2017'!$A$5:$B$485,2,0)</f>
        <v>Расходы в рамках реализации муниципальной программы «Переселение граждан из аварийного жилищного фонда в городе Ставрополе»</v>
      </c>
      <c r="M420" s="5" t="s">
        <v>1797</v>
      </c>
      <c r="N420" s="252" t="b">
        <f t="shared" si="14"/>
        <v>1</v>
      </c>
      <c r="O420" s="7"/>
    </row>
    <row r="421" spans="1:15" s="4" customFormat="1" ht="58.5">
      <c r="A421" s="159"/>
      <c r="B421" s="159"/>
      <c r="C421" s="159"/>
      <c r="D421" s="159"/>
      <c r="E421" s="224"/>
      <c r="F421" s="159" t="s">
        <v>1872</v>
      </c>
      <c r="G421" s="159" t="s">
        <v>105</v>
      </c>
      <c r="H421" s="159" t="s">
        <v>7</v>
      </c>
      <c r="I421" s="159" t="s">
        <v>13</v>
      </c>
      <c r="J421" s="224" t="s">
        <v>1798</v>
      </c>
      <c r="K421" s="5" t="str">
        <f t="shared" ref="K421:K423" si="16">CONCATENATE(F421," ",G421," ",H421," ",I421)</f>
        <v>19 Б 01 00000</v>
      </c>
      <c r="L421" s="252" t="str">
        <f>VLOOKUP(M421,'ЦСР 2017'!$A$5:$B$485,2,0)</f>
        <v>Основное мероприятие «Снос многоквартирных домов, признанных до 01 января 2012 года аварийными и подлежащими сносу в связи с физическим износом в процессе их эксплуатации в городе Ставрополе»</v>
      </c>
      <c r="M421" s="5" t="s">
        <v>1799</v>
      </c>
      <c r="N421" s="252" t="b">
        <f t="shared" si="14"/>
        <v>1</v>
      </c>
      <c r="O421" s="7"/>
    </row>
    <row r="422" spans="1:15" s="49" customFormat="1" ht="56.25">
      <c r="A422" s="30" t="s">
        <v>68</v>
      </c>
      <c r="B422" s="30" t="s">
        <v>94</v>
      </c>
      <c r="C422" s="30" t="s">
        <v>7</v>
      </c>
      <c r="D422" s="30" t="s">
        <v>1570</v>
      </c>
      <c r="E422" s="318" t="s">
        <v>1358</v>
      </c>
      <c r="F422" s="301"/>
      <c r="G422" s="301"/>
      <c r="H422" s="301"/>
      <c r="I422" s="301"/>
      <c r="J422" s="29" t="s">
        <v>1837</v>
      </c>
      <c r="K422" s="5" t="str">
        <f t="shared" si="16"/>
        <v xml:space="preserve">   </v>
      </c>
      <c r="L422" s="252" t="e">
        <f>VLOOKUP(M422,'ЦСР 2017'!$A$5:$B$485,2,0)</f>
        <v>#N/A</v>
      </c>
      <c r="M422" s="5" t="s">
        <v>1883</v>
      </c>
      <c r="N422" s="252" t="e">
        <f t="shared" si="14"/>
        <v>#N/A</v>
      </c>
      <c r="O422" s="7"/>
    </row>
    <row r="423" spans="1:15" s="49" customFormat="1" ht="37.5">
      <c r="A423" s="30" t="s">
        <v>68</v>
      </c>
      <c r="B423" s="30" t="s">
        <v>94</v>
      </c>
      <c r="C423" s="30" t="s">
        <v>7</v>
      </c>
      <c r="D423" s="30" t="s">
        <v>1571</v>
      </c>
      <c r="E423" s="318" t="s">
        <v>525</v>
      </c>
      <c r="F423" s="30" t="s">
        <v>1872</v>
      </c>
      <c r="G423" s="30" t="s">
        <v>105</v>
      </c>
      <c r="H423" s="30" t="s">
        <v>7</v>
      </c>
      <c r="I423" s="30" t="s">
        <v>1571</v>
      </c>
      <c r="J423" s="318" t="s">
        <v>525</v>
      </c>
      <c r="K423" s="5" t="str">
        <f t="shared" si="16"/>
        <v>19 Б 01 09602</v>
      </c>
      <c r="L423" s="252" t="str">
        <f>VLOOKUP(M423,'ЦСР 2017'!$A$5:$B$485,2,0)</f>
        <v>Обеспечение мероприятий по переселению граждан из аварийного жилищного фонда в городе Ставрополе</v>
      </c>
      <c r="M423" s="5" t="s">
        <v>1800</v>
      </c>
      <c r="N423" s="252" t="b">
        <f t="shared" si="14"/>
        <v>1</v>
      </c>
      <c r="O423" s="7"/>
    </row>
    <row r="424" spans="1:15" s="49" customFormat="1" ht="37.5">
      <c r="A424" s="30" t="s">
        <v>68</v>
      </c>
      <c r="B424" s="30" t="s">
        <v>94</v>
      </c>
      <c r="C424" s="30" t="s">
        <v>7</v>
      </c>
      <c r="D424" s="30" t="s">
        <v>1572</v>
      </c>
      <c r="E424" s="318" t="s">
        <v>1362</v>
      </c>
      <c r="F424" s="301"/>
      <c r="G424" s="301"/>
      <c r="H424" s="301"/>
      <c r="I424" s="301"/>
      <c r="J424" s="29" t="s">
        <v>1837</v>
      </c>
      <c r="K424" s="5" t="str">
        <f>CONCATENATE(F424," ",G424," ",H424," ",I424)</f>
        <v xml:space="preserve">   </v>
      </c>
      <c r="L424" s="252" t="e">
        <f>VLOOKUP(M424,'ЦСР 2017'!$A$5:$B$485,2,0)</f>
        <v>#N/A</v>
      </c>
      <c r="M424" s="5" t="s">
        <v>1883</v>
      </c>
      <c r="N424" s="252" t="e">
        <f t="shared" si="14"/>
        <v>#N/A</v>
      </c>
      <c r="O424" s="7"/>
    </row>
    <row r="425" spans="1:15" s="49" customFormat="1" ht="75">
      <c r="A425" s="30" t="s">
        <v>68</v>
      </c>
      <c r="B425" s="30" t="s">
        <v>94</v>
      </c>
      <c r="C425" s="30" t="s">
        <v>7</v>
      </c>
      <c r="D425" s="30" t="s">
        <v>1573</v>
      </c>
      <c r="E425" s="190" t="s">
        <v>1364</v>
      </c>
      <c r="F425" s="301"/>
      <c r="G425" s="301"/>
      <c r="H425" s="301"/>
      <c r="I425" s="301"/>
      <c r="J425" s="29" t="s">
        <v>1837</v>
      </c>
      <c r="K425" s="5" t="str">
        <f>CONCATENATE(F425," ",G425," ",H425," ",I425)</f>
        <v xml:space="preserve">   </v>
      </c>
      <c r="L425" s="252" t="e">
        <f>VLOOKUP(M425,'ЦСР 2017'!$A$5:$B$485,2,0)</f>
        <v>#N/A</v>
      </c>
      <c r="M425" s="5" t="s">
        <v>1883</v>
      </c>
      <c r="N425" s="252" t="e">
        <f t="shared" si="14"/>
        <v>#N/A</v>
      </c>
      <c r="O425" s="7"/>
    </row>
    <row r="426" spans="1:15" s="49" customFormat="1" ht="37.5">
      <c r="A426" s="30" t="s">
        <v>68</v>
      </c>
      <c r="B426" s="30" t="s">
        <v>94</v>
      </c>
      <c r="C426" s="30" t="s">
        <v>7</v>
      </c>
      <c r="D426" s="30" t="s">
        <v>1574</v>
      </c>
      <c r="E426" s="318" t="s">
        <v>525</v>
      </c>
      <c r="F426" s="301"/>
      <c r="G426" s="301"/>
      <c r="H426" s="301"/>
      <c r="I426" s="301"/>
      <c r="J426" s="29" t="s">
        <v>1837</v>
      </c>
      <c r="K426" s="5" t="str">
        <f>CONCATENATE(F426," ",G426," ",H426," ",I426)</f>
        <v xml:space="preserve">   </v>
      </c>
      <c r="L426" s="252" t="e">
        <f>VLOOKUP(M426,'ЦСР 2017'!$A$5:$B$485,2,0)</f>
        <v>#N/A</v>
      </c>
      <c r="M426" s="5" t="s">
        <v>1883</v>
      </c>
      <c r="N426" s="252" t="e">
        <f t="shared" si="14"/>
        <v>#N/A</v>
      </c>
      <c r="O426" s="7"/>
    </row>
    <row r="427" spans="1:15" s="4" customFormat="1" ht="45">
      <c r="A427" s="23">
        <v>70</v>
      </c>
      <c r="B427" s="23">
        <v>0</v>
      </c>
      <c r="C427" s="9" t="s">
        <v>12</v>
      </c>
      <c r="D427" s="9" t="s">
        <v>13</v>
      </c>
      <c r="E427" s="136" t="s">
        <v>935</v>
      </c>
      <c r="F427" s="23">
        <v>70</v>
      </c>
      <c r="G427" s="23">
        <v>0</v>
      </c>
      <c r="H427" s="9" t="s">
        <v>12</v>
      </c>
      <c r="I427" s="9" t="s">
        <v>13</v>
      </c>
      <c r="J427" s="136" t="s">
        <v>935</v>
      </c>
      <c r="K427" s="5" t="str">
        <f t="shared" si="13"/>
        <v>70 0 00 00000</v>
      </c>
      <c r="L427" s="252" t="str">
        <f>VLOOKUP(M427,'ЦСР 2017'!$A$5:$B$485,2,0)</f>
        <v>Обеспечение деятельности Ставропольской городской Думы</v>
      </c>
      <c r="M427" s="5" t="s">
        <v>936</v>
      </c>
      <c r="N427" s="252" t="b">
        <f t="shared" si="14"/>
        <v>1</v>
      </c>
      <c r="O427" s="7"/>
    </row>
    <row r="428" spans="1:15" s="4" customFormat="1" ht="37.5">
      <c r="A428" s="24" t="s">
        <v>937</v>
      </c>
      <c r="B428" s="24" t="s">
        <v>15</v>
      </c>
      <c r="C428" s="25" t="s">
        <v>12</v>
      </c>
      <c r="D428" s="25" t="s">
        <v>13</v>
      </c>
      <c r="E428" s="223" t="s">
        <v>939</v>
      </c>
      <c r="F428" s="24" t="s">
        <v>937</v>
      </c>
      <c r="G428" s="24" t="s">
        <v>15</v>
      </c>
      <c r="H428" s="25" t="s">
        <v>12</v>
      </c>
      <c r="I428" s="25" t="s">
        <v>13</v>
      </c>
      <c r="J428" s="223" t="s">
        <v>939</v>
      </c>
      <c r="K428" s="5" t="str">
        <f t="shared" si="13"/>
        <v>70 1 00 00000</v>
      </c>
      <c r="L428" s="252" t="str">
        <f>VLOOKUP(M428,'ЦСР 2017'!$A$5:$B$485,2,0)</f>
        <v>Непрограммные расходы в рамках обеспечения деятельности Ставропольской городской Думы</v>
      </c>
      <c r="M428" s="5" t="s">
        <v>940</v>
      </c>
      <c r="N428" s="252" t="b">
        <f t="shared" si="14"/>
        <v>1</v>
      </c>
      <c r="O428" s="7"/>
    </row>
    <row r="429" spans="1:15" s="4" customFormat="1" ht="37.5">
      <c r="A429" s="28">
        <v>70</v>
      </c>
      <c r="B429" s="28">
        <v>1</v>
      </c>
      <c r="C429" s="30" t="s">
        <v>12</v>
      </c>
      <c r="D429" s="59">
        <v>10010</v>
      </c>
      <c r="E429" s="270" t="s">
        <v>942</v>
      </c>
      <c r="F429" s="28">
        <v>70</v>
      </c>
      <c r="G429" s="28">
        <v>1</v>
      </c>
      <c r="H429" s="30" t="s">
        <v>12</v>
      </c>
      <c r="I429" s="59">
        <v>10010</v>
      </c>
      <c r="J429" s="270" t="s">
        <v>942</v>
      </c>
      <c r="K429" s="5" t="str">
        <f t="shared" si="13"/>
        <v>70 1 00 10010</v>
      </c>
      <c r="L429" s="252" t="str">
        <f>VLOOKUP(M429,'ЦСР 2017'!$A$5:$B$485,2,0)</f>
        <v>Расходы на обеспечение функций органов местного самоуправления города Ставрополя</v>
      </c>
      <c r="M429" s="5" t="s">
        <v>943</v>
      </c>
      <c r="N429" s="252" t="b">
        <f t="shared" si="14"/>
        <v>1</v>
      </c>
      <c r="O429" s="7"/>
    </row>
    <row r="430" spans="1:15" s="4" customFormat="1" ht="37.5">
      <c r="A430" s="28">
        <v>70</v>
      </c>
      <c r="B430" s="28">
        <v>1</v>
      </c>
      <c r="C430" s="30" t="s">
        <v>12</v>
      </c>
      <c r="D430" s="59">
        <v>10020</v>
      </c>
      <c r="E430" s="270" t="s">
        <v>945</v>
      </c>
      <c r="F430" s="28">
        <v>70</v>
      </c>
      <c r="G430" s="28">
        <v>1</v>
      </c>
      <c r="H430" s="30" t="s">
        <v>12</v>
      </c>
      <c r="I430" s="59">
        <v>10020</v>
      </c>
      <c r="J430" s="270" t="s">
        <v>945</v>
      </c>
      <c r="K430" s="5" t="str">
        <f t="shared" si="13"/>
        <v>70 1 00 10020</v>
      </c>
      <c r="L430" s="252" t="str">
        <f>VLOOKUP(M430,'ЦСР 2017'!$A$5:$B$485,2,0)</f>
        <v>Расходы на выплаты по оплате труда работников органов местного самоуправления города Ставрополя</v>
      </c>
      <c r="M430" s="5" t="s">
        <v>946</v>
      </c>
      <c r="N430" s="252" t="b">
        <f t="shared" si="14"/>
        <v>1</v>
      </c>
      <c r="O430" s="7"/>
    </row>
    <row r="431" spans="1:15" s="4" customFormat="1">
      <c r="A431" s="24">
        <v>70</v>
      </c>
      <c r="B431" s="24">
        <v>2</v>
      </c>
      <c r="C431" s="25" t="s">
        <v>12</v>
      </c>
      <c r="D431" s="25" t="s">
        <v>13</v>
      </c>
      <c r="E431" s="223" t="s">
        <v>950</v>
      </c>
      <c r="F431" s="24"/>
      <c r="G431" s="24"/>
      <c r="H431" s="25"/>
      <c r="I431" s="25"/>
      <c r="J431" s="503" t="s">
        <v>1876</v>
      </c>
      <c r="K431" s="5" t="str">
        <f t="shared" si="13"/>
        <v xml:space="preserve">   </v>
      </c>
      <c r="L431" s="252" t="e">
        <f>VLOOKUP(M431,'ЦСР 2017'!$A$5:$B$485,2,0)</f>
        <v>#N/A</v>
      </c>
      <c r="M431" s="5" t="s">
        <v>1883</v>
      </c>
      <c r="N431" s="252" t="e">
        <f t="shared" si="14"/>
        <v>#N/A</v>
      </c>
      <c r="O431" s="7"/>
    </row>
    <row r="432" spans="1:15" s="4" customFormat="1" ht="37.5">
      <c r="A432" s="28">
        <v>70</v>
      </c>
      <c r="B432" s="28" t="s">
        <v>94</v>
      </c>
      <c r="C432" s="30" t="s">
        <v>12</v>
      </c>
      <c r="D432" s="59">
        <v>10010</v>
      </c>
      <c r="E432" s="270" t="s">
        <v>942</v>
      </c>
      <c r="F432" s="28"/>
      <c r="G432" s="28"/>
      <c r="H432" s="30"/>
      <c r="I432" s="59"/>
      <c r="J432" s="513"/>
      <c r="K432" s="5" t="str">
        <f t="shared" si="13"/>
        <v xml:space="preserve">   </v>
      </c>
      <c r="L432" s="252" t="e">
        <f>VLOOKUP(M432,'ЦСР 2017'!$A$5:$B$485,2,0)</f>
        <v>#N/A</v>
      </c>
      <c r="M432" s="5" t="s">
        <v>1883</v>
      </c>
      <c r="N432" s="252" t="e">
        <f t="shared" si="14"/>
        <v>#N/A</v>
      </c>
      <c r="O432" s="7"/>
    </row>
    <row r="433" spans="1:15" s="4" customFormat="1" ht="37.5">
      <c r="A433" s="28">
        <v>70</v>
      </c>
      <c r="B433" s="28">
        <v>2</v>
      </c>
      <c r="C433" s="30" t="s">
        <v>12</v>
      </c>
      <c r="D433" s="59">
        <v>10020</v>
      </c>
      <c r="E433" s="270" t="s">
        <v>945</v>
      </c>
      <c r="F433" s="28"/>
      <c r="G433" s="28"/>
      <c r="H433" s="30"/>
      <c r="I433" s="59"/>
      <c r="J433" s="504"/>
      <c r="K433" s="5" t="str">
        <f t="shared" si="13"/>
        <v xml:space="preserve">   </v>
      </c>
      <c r="L433" s="252" t="e">
        <f>VLOOKUP(M433,'ЦСР 2017'!$A$5:$B$485,2,0)</f>
        <v>#N/A</v>
      </c>
      <c r="M433" s="5" t="s">
        <v>1883</v>
      </c>
      <c r="N433" s="252" t="e">
        <f t="shared" si="14"/>
        <v>#N/A</v>
      </c>
      <c r="O433" s="7"/>
    </row>
    <row r="434" spans="1:15" s="4" customFormat="1">
      <c r="A434" s="24" t="s">
        <v>937</v>
      </c>
      <c r="B434" s="24" t="s">
        <v>346</v>
      </c>
      <c r="C434" s="25" t="s">
        <v>12</v>
      </c>
      <c r="D434" s="25" t="s">
        <v>13</v>
      </c>
      <c r="E434" s="223" t="s">
        <v>1466</v>
      </c>
      <c r="F434" s="24">
        <v>70</v>
      </c>
      <c r="G434" s="24">
        <v>2</v>
      </c>
      <c r="H434" s="25" t="s">
        <v>12</v>
      </c>
      <c r="I434" s="25" t="s">
        <v>13</v>
      </c>
      <c r="J434" s="223" t="s">
        <v>1466</v>
      </c>
      <c r="K434" s="5" t="str">
        <f>CONCATENATE(F434," ",G434," ",H434," ",I434)</f>
        <v>70 2 00 00000</v>
      </c>
      <c r="L434" s="252" t="str">
        <f>VLOOKUP(M434,'ЦСР 2017'!$A$5:$B$485,2,0)</f>
        <v>Председатель представительного органа муниципального образования</v>
      </c>
      <c r="M434" s="5" t="s">
        <v>951</v>
      </c>
      <c r="N434" s="252" t="b">
        <f t="shared" si="14"/>
        <v>1</v>
      </c>
      <c r="O434" s="7"/>
    </row>
    <row r="435" spans="1:15" s="4" customFormat="1" ht="37.5">
      <c r="A435" s="478" t="s">
        <v>937</v>
      </c>
      <c r="B435" s="478" t="s">
        <v>346</v>
      </c>
      <c r="C435" s="474" t="s">
        <v>12</v>
      </c>
      <c r="D435" s="480">
        <v>10020</v>
      </c>
      <c r="E435" s="489" t="s">
        <v>945</v>
      </c>
      <c r="F435" s="28">
        <v>70</v>
      </c>
      <c r="G435" s="28" t="s">
        <v>94</v>
      </c>
      <c r="H435" s="30" t="s">
        <v>12</v>
      </c>
      <c r="I435" s="59">
        <v>10010</v>
      </c>
      <c r="J435" s="270" t="s">
        <v>942</v>
      </c>
      <c r="K435" s="5" t="str">
        <f>CONCATENATE(F435," ",G435," ",H435," ",I435)</f>
        <v>70 2 00 10010</v>
      </c>
      <c r="L435" s="252" t="str">
        <f>VLOOKUP(M435,'ЦСР 2017'!$A$5:$B$485,2,0)</f>
        <v>Расходы на обеспечение функций органов местного самоуправления города Ставрополя</v>
      </c>
      <c r="M435" s="5" t="s">
        <v>952</v>
      </c>
      <c r="N435" s="252" t="b">
        <f t="shared" si="14"/>
        <v>1</v>
      </c>
      <c r="O435" s="7"/>
    </row>
    <row r="436" spans="1:15" s="4" customFormat="1" ht="37.5">
      <c r="A436" s="479"/>
      <c r="B436" s="479"/>
      <c r="C436" s="475"/>
      <c r="D436" s="481"/>
      <c r="E436" s="490"/>
      <c r="F436" s="28">
        <v>70</v>
      </c>
      <c r="G436" s="28">
        <v>2</v>
      </c>
      <c r="H436" s="30" t="s">
        <v>12</v>
      </c>
      <c r="I436" s="59">
        <v>10020</v>
      </c>
      <c r="J436" s="270" t="s">
        <v>945</v>
      </c>
      <c r="K436" s="5" t="str">
        <f t="shared" ref="K436:K437" si="17">CONCATENATE(F436," ",G436," ",H436," ",I436)</f>
        <v>70 2 00 10020</v>
      </c>
      <c r="L436" s="252" t="str">
        <f>VLOOKUP(M436,'ЦСР 2017'!$A$5:$B$485,2,0)</f>
        <v>Расходы на выплаты по оплате труда работников органов местного самоуправления города Ставрополя</v>
      </c>
      <c r="M436" s="5" t="s">
        <v>954</v>
      </c>
      <c r="N436" s="252" t="b">
        <f t="shared" si="14"/>
        <v>1</v>
      </c>
      <c r="O436" s="7"/>
    </row>
    <row r="437" spans="1:15" s="4" customFormat="1">
      <c r="A437" s="24">
        <v>70</v>
      </c>
      <c r="B437" s="24">
        <v>3</v>
      </c>
      <c r="C437" s="25" t="s">
        <v>12</v>
      </c>
      <c r="D437" s="25" t="s">
        <v>13</v>
      </c>
      <c r="E437" s="223" t="s">
        <v>956</v>
      </c>
      <c r="F437" s="24">
        <v>70</v>
      </c>
      <c r="G437" s="24">
        <v>3</v>
      </c>
      <c r="H437" s="25" t="s">
        <v>12</v>
      </c>
      <c r="I437" s="25" t="s">
        <v>13</v>
      </c>
      <c r="J437" s="223" t="s">
        <v>956</v>
      </c>
      <c r="K437" s="5" t="str">
        <f t="shared" si="17"/>
        <v>70 3 00 00000</v>
      </c>
      <c r="L437" s="252" t="str">
        <f>VLOOKUP(M437,'ЦСР 2017'!$A$5:$B$485,2,0)</f>
        <v>Депутаты представительного органа муниципального образования</v>
      </c>
      <c r="M437" s="5" t="s">
        <v>957</v>
      </c>
      <c r="N437" s="252" t="b">
        <f t="shared" si="14"/>
        <v>1</v>
      </c>
      <c r="O437" s="7"/>
    </row>
    <row r="438" spans="1:15" s="4" customFormat="1" ht="37.5">
      <c r="A438" s="28">
        <v>70</v>
      </c>
      <c r="B438" s="28" t="s">
        <v>316</v>
      </c>
      <c r="C438" s="30" t="s">
        <v>12</v>
      </c>
      <c r="D438" s="59">
        <v>10010</v>
      </c>
      <c r="E438" s="270" t="s">
        <v>942</v>
      </c>
      <c r="F438" s="28">
        <v>70</v>
      </c>
      <c r="G438" s="28" t="s">
        <v>316</v>
      </c>
      <c r="H438" s="30" t="s">
        <v>12</v>
      </c>
      <c r="I438" s="59">
        <v>10010</v>
      </c>
      <c r="J438" s="270" t="s">
        <v>942</v>
      </c>
      <c r="K438" s="5" t="str">
        <f t="shared" si="13"/>
        <v>70 3 00 10010</v>
      </c>
      <c r="L438" s="252" t="str">
        <f>VLOOKUP(M438,'ЦСР 2017'!$A$5:$B$485,2,0)</f>
        <v>Расходы на обеспечение функций органов местного самоуправления города Ставрополя</v>
      </c>
      <c r="M438" s="5" t="s">
        <v>958</v>
      </c>
      <c r="N438" s="252" t="b">
        <f t="shared" si="14"/>
        <v>1</v>
      </c>
      <c r="O438" s="7"/>
    </row>
    <row r="439" spans="1:15" s="4" customFormat="1" ht="37.5">
      <c r="A439" s="28">
        <v>70</v>
      </c>
      <c r="B439" s="28" t="s">
        <v>316</v>
      </c>
      <c r="C439" s="30" t="s">
        <v>12</v>
      </c>
      <c r="D439" s="59">
        <v>10020</v>
      </c>
      <c r="E439" s="270" t="s">
        <v>945</v>
      </c>
      <c r="F439" s="28">
        <v>70</v>
      </c>
      <c r="G439" s="28" t="s">
        <v>316</v>
      </c>
      <c r="H439" s="30" t="s">
        <v>12</v>
      </c>
      <c r="I439" s="59">
        <v>10020</v>
      </c>
      <c r="J439" s="270" t="s">
        <v>945</v>
      </c>
      <c r="K439" s="5" t="str">
        <f t="shared" si="13"/>
        <v>70 3 00 10020</v>
      </c>
      <c r="L439" s="252" t="str">
        <f>VLOOKUP(M439,'ЦСР 2017'!$A$5:$B$485,2,0)</f>
        <v>Расходы на выплаты по оплате труда работников органов местного самоуправления города Ставрополя</v>
      </c>
      <c r="M439" s="5" t="s">
        <v>960</v>
      </c>
      <c r="N439" s="252" t="b">
        <f t="shared" si="14"/>
        <v>1</v>
      </c>
      <c r="O439" s="7"/>
    </row>
    <row r="440" spans="1:15" s="4" customFormat="1">
      <c r="A440" s="24">
        <v>70</v>
      </c>
      <c r="B440" s="24" t="s">
        <v>326</v>
      </c>
      <c r="C440" s="25" t="s">
        <v>12</v>
      </c>
      <c r="D440" s="25" t="s">
        <v>13</v>
      </c>
      <c r="E440" s="223" t="s">
        <v>962</v>
      </c>
      <c r="F440" s="81"/>
      <c r="G440" s="81"/>
      <c r="H440" s="302"/>
      <c r="I440" s="302"/>
      <c r="J440" s="503" t="s">
        <v>1874</v>
      </c>
      <c r="K440" s="5" t="str">
        <f t="shared" si="13"/>
        <v xml:space="preserve">   </v>
      </c>
      <c r="L440" s="252" t="e">
        <f>VLOOKUP(M440,'ЦСР 2017'!$A$5:$B$485,2,0)</f>
        <v>#N/A</v>
      </c>
      <c r="M440" s="5" t="s">
        <v>1883</v>
      </c>
      <c r="N440" s="252" t="e">
        <f t="shared" si="14"/>
        <v>#N/A</v>
      </c>
      <c r="O440" s="7"/>
    </row>
    <row r="441" spans="1:15" s="4" customFormat="1" ht="37.5">
      <c r="A441" s="28">
        <v>70</v>
      </c>
      <c r="B441" s="28" t="s">
        <v>326</v>
      </c>
      <c r="C441" s="30" t="s">
        <v>12</v>
      </c>
      <c r="D441" s="59">
        <v>10010</v>
      </c>
      <c r="E441" s="270" t="s">
        <v>942</v>
      </c>
      <c r="F441" s="84"/>
      <c r="G441" s="84"/>
      <c r="H441" s="301"/>
      <c r="I441" s="305"/>
      <c r="J441" s="513"/>
      <c r="K441" s="5" t="str">
        <f t="shared" si="13"/>
        <v xml:space="preserve">   </v>
      </c>
      <c r="L441" s="252" t="e">
        <f>VLOOKUP(M441,'ЦСР 2017'!$A$5:$B$485,2,0)</f>
        <v>#N/A</v>
      </c>
      <c r="M441" s="5" t="s">
        <v>1883</v>
      </c>
      <c r="N441" s="252" t="e">
        <f t="shared" si="14"/>
        <v>#N/A</v>
      </c>
      <c r="O441" s="7"/>
    </row>
    <row r="442" spans="1:15" s="4" customFormat="1" ht="37.5">
      <c r="A442" s="28">
        <v>70</v>
      </c>
      <c r="B442" s="28" t="s">
        <v>326</v>
      </c>
      <c r="C442" s="30" t="s">
        <v>12</v>
      </c>
      <c r="D442" s="59">
        <v>10020</v>
      </c>
      <c r="E442" s="270" t="s">
        <v>945</v>
      </c>
      <c r="F442" s="84"/>
      <c r="G442" s="84"/>
      <c r="H442" s="301"/>
      <c r="I442" s="305"/>
      <c r="J442" s="504"/>
      <c r="K442" s="5" t="str">
        <f t="shared" si="13"/>
        <v xml:space="preserve">   </v>
      </c>
      <c r="L442" s="252" t="e">
        <f>VLOOKUP(M442,'ЦСР 2017'!$A$5:$B$485,2,0)</f>
        <v>#N/A</v>
      </c>
      <c r="M442" s="5" t="s">
        <v>1883</v>
      </c>
      <c r="N442" s="252" t="e">
        <f t="shared" si="14"/>
        <v>#N/A</v>
      </c>
      <c r="O442" s="7"/>
    </row>
    <row r="443" spans="1:15" s="4" customFormat="1">
      <c r="A443" s="24">
        <v>70</v>
      </c>
      <c r="B443" s="24" t="s">
        <v>336</v>
      </c>
      <c r="C443" s="25" t="s">
        <v>12</v>
      </c>
      <c r="D443" s="25" t="s">
        <v>13</v>
      </c>
      <c r="E443" s="223" t="s">
        <v>1023</v>
      </c>
      <c r="F443" s="24">
        <v>70</v>
      </c>
      <c r="G443" s="24" t="s">
        <v>326</v>
      </c>
      <c r="H443" s="25" t="s">
        <v>12</v>
      </c>
      <c r="I443" s="25" t="s">
        <v>13</v>
      </c>
      <c r="J443" s="223" t="s">
        <v>1023</v>
      </c>
      <c r="K443" s="5" t="str">
        <f t="shared" si="13"/>
        <v>70 4 00 00000</v>
      </c>
      <c r="L443" s="252" t="str">
        <f>VLOOKUP(M443,'ЦСР 2017'!$A$5:$B$485,2,0)</f>
        <v>Расходы, предусмотренные на иные цели</v>
      </c>
      <c r="M443" s="5" t="s">
        <v>963</v>
      </c>
      <c r="N443" s="252" t="b">
        <f t="shared" si="14"/>
        <v>1</v>
      </c>
      <c r="O443" s="7"/>
    </row>
    <row r="444" spans="1:15" s="4" customFormat="1" ht="75">
      <c r="A444" s="28">
        <v>70</v>
      </c>
      <c r="B444" s="28" t="s">
        <v>336</v>
      </c>
      <c r="C444" s="30" t="s">
        <v>12</v>
      </c>
      <c r="D444" s="59">
        <v>20090</v>
      </c>
      <c r="E444" s="190" t="s">
        <v>736</v>
      </c>
      <c r="F444" s="28">
        <v>70</v>
      </c>
      <c r="G444" s="28" t="s">
        <v>326</v>
      </c>
      <c r="H444" s="30" t="s">
        <v>12</v>
      </c>
      <c r="I444" s="59">
        <v>20090</v>
      </c>
      <c r="J444" s="190" t="s">
        <v>1748</v>
      </c>
      <c r="K444" s="5" t="str">
        <f>CONCATENATE(F444," ",G444," ",H444," ",I444)</f>
        <v>70 4 00 20090</v>
      </c>
      <c r="L444" s="252" t="str">
        <f>VLOOKUP(M444,'ЦСР 2017'!$A$5:$B$485,2,0)</f>
        <v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v>
      </c>
      <c r="M444" s="5" t="s">
        <v>1801</v>
      </c>
      <c r="N444" s="252" t="b">
        <f t="shared" si="14"/>
        <v>1</v>
      </c>
      <c r="O444" s="7"/>
    </row>
    <row r="445" spans="1:15" s="4" customFormat="1" ht="37.5">
      <c r="A445" s="14">
        <v>70</v>
      </c>
      <c r="B445" s="14">
        <v>1</v>
      </c>
      <c r="C445" s="313" t="s">
        <v>12</v>
      </c>
      <c r="D445" s="17">
        <v>20080</v>
      </c>
      <c r="E445" s="262" t="s">
        <v>790</v>
      </c>
      <c r="F445" s="14">
        <v>70</v>
      </c>
      <c r="G445" s="14" t="s">
        <v>326</v>
      </c>
      <c r="H445" s="313" t="s">
        <v>12</v>
      </c>
      <c r="I445" s="17">
        <v>98710</v>
      </c>
      <c r="J445" s="318" t="s">
        <v>790</v>
      </c>
      <c r="K445" s="5" t="str">
        <f t="shared" si="13"/>
        <v>70 4 00 98710</v>
      </c>
      <c r="L445" s="252" t="str">
        <f>VLOOKUP(M445,'ЦСР 2017'!$A$5:$B$485,2,0)</f>
        <v>Расходы на оказание информационных услуг средствами массовой информации</v>
      </c>
      <c r="M445" s="5" t="s">
        <v>1802</v>
      </c>
      <c r="N445" s="252" t="b">
        <f t="shared" si="14"/>
        <v>1</v>
      </c>
      <c r="O445" s="7"/>
    </row>
    <row r="446" spans="1:15" s="4" customFormat="1" ht="45">
      <c r="A446" s="23">
        <v>71</v>
      </c>
      <c r="B446" s="23" t="s">
        <v>8</v>
      </c>
      <c r="C446" s="9" t="s">
        <v>12</v>
      </c>
      <c r="D446" s="9" t="s">
        <v>13</v>
      </c>
      <c r="E446" s="136" t="s">
        <v>973</v>
      </c>
      <c r="F446" s="23">
        <v>71</v>
      </c>
      <c r="G446" s="23" t="s">
        <v>8</v>
      </c>
      <c r="H446" s="9" t="s">
        <v>12</v>
      </c>
      <c r="I446" s="9" t="s">
        <v>13</v>
      </c>
      <c r="J446" s="136" t="s">
        <v>973</v>
      </c>
      <c r="K446" s="5" t="str">
        <f t="shared" si="13"/>
        <v>71 0 00 00000</v>
      </c>
      <c r="L446" s="252" t="str">
        <f>VLOOKUP(M446,'ЦСР 2017'!$A$5:$B$485,2,0)</f>
        <v>Обеспечение деятельности администрации города Ставрополя</v>
      </c>
      <c r="M446" s="5" t="s">
        <v>974</v>
      </c>
      <c r="N446" s="252" t="b">
        <f t="shared" si="14"/>
        <v>1</v>
      </c>
      <c r="O446" s="7"/>
    </row>
    <row r="447" spans="1:15" s="4" customFormat="1" ht="34.9" customHeight="1">
      <c r="A447" s="24">
        <v>71</v>
      </c>
      <c r="B447" s="24" t="s">
        <v>15</v>
      </c>
      <c r="C447" s="25" t="s">
        <v>12</v>
      </c>
      <c r="D447" s="25" t="s">
        <v>13</v>
      </c>
      <c r="E447" s="223" t="s">
        <v>976</v>
      </c>
      <c r="F447" s="24">
        <v>71</v>
      </c>
      <c r="G447" s="24" t="s">
        <v>15</v>
      </c>
      <c r="H447" s="25" t="s">
        <v>12</v>
      </c>
      <c r="I447" s="25" t="s">
        <v>13</v>
      </c>
      <c r="J447" s="223" t="s">
        <v>976</v>
      </c>
      <c r="K447" s="5" t="str">
        <f t="shared" si="13"/>
        <v>71 1 00 00000</v>
      </c>
      <c r="L447" s="252" t="str">
        <f>VLOOKUP(M447,'ЦСР 2017'!$A$5:$B$485,2,0)</f>
        <v>Непрограммные расходы в рамках обеспечения деятельности администрации города Ставрополя</v>
      </c>
      <c r="M447" s="5" t="s">
        <v>977</v>
      </c>
      <c r="N447" s="252" t="b">
        <f t="shared" si="14"/>
        <v>1</v>
      </c>
      <c r="O447" s="7"/>
    </row>
    <row r="448" spans="1:15" s="4" customFormat="1" ht="36" customHeight="1">
      <c r="A448" s="28">
        <v>71</v>
      </c>
      <c r="B448" s="28" t="s">
        <v>15</v>
      </c>
      <c r="C448" s="30" t="s">
        <v>12</v>
      </c>
      <c r="D448" s="59">
        <v>10010</v>
      </c>
      <c r="E448" s="270" t="s">
        <v>942</v>
      </c>
      <c r="F448" s="28">
        <v>71</v>
      </c>
      <c r="G448" s="28" t="s">
        <v>15</v>
      </c>
      <c r="H448" s="30" t="s">
        <v>12</v>
      </c>
      <c r="I448" s="59">
        <v>10010</v>
      </c>
      <c r="J448" s="270" t="s">
        <v>942</v>
      </c>
      <c r="K448" s="5" t="str">
        <f t="shared" si="13"/>
        <v>71 1 00 10010</v>
      </c>
      <c r="L448" s="252" t="str">
        <f>VLOOKUP(M448,'ЦСР 2017'!$A$5:$B$485,2,0)</f>
        <v>Расходы на обеспечение функций органов местного самоуправления города Ставрополя</v>
      </c>
      <c r="M448" s="5" t="s">
        <v>979</v>
      </c>
      <c r="N448" s="252" t="b">
        <f t="shared" si="14"/>
        <v>1</v>
      </c>
      <c r="O448" s="7"/>
    </row>
    <row r="449" spans="1:15" s="4" customFormat="1" ht="44.25" customHeight="1">
      <c r="A449" s="28">
        <v>71</v>
      </c>
      <c r="B449" s="28" t="s">
        <v>15</v>
      </c>
      <c r="C449" s="30" t="s">
        <v>12</v>
      </c>
      <c r="D449" s="59">
        <v>10020</v>
      </c>
      <c r="E449" s="270" t="s">
        <v>945</v>
      </c>
      <c r="F449" s="28">
        <v>71</v>
      </c>
      <c r="G449" s="28" t="s">
        <v>15</v>
      </c>
      <c r="H449" s="30" t="s">
        <v>12</v>
      </c>
      <c r="I449" s="59">
        <v>10020</v>
      </c>
      <c r="J449" s="270" t="s">
        <v>945</v>
      </c>
      <c r="K449" s="5" t="str">
        <f t="shared" si="13"/>
        <v>71 1 00 10020</v>
      </c>
      <c r="L449" s="252" t="str">
        <f>VLOOKUP(M449,'ЦСР 2017'!$A$5:$B$485,2,0)</f>
        <v>Расходы на выплаты по оплате труда работников органов местного самоуправления города Ставрополя</v>
      </c>
      <c r="M449" s="5" t="s">
        <v>981</v>
      </c>
      <c r="N449" s="252" t="b">
        <f t="shared" si="14"/>
        <v>1</v>
      </c>
      <c r="O449" s="7"/>
    </row>
    <row r="450" spans="1:15" s="4" customFormat="1" ht="40.15" customHeight="1">
      <c r="A450" s="28">
        <v>71</v>
      </c>
      <c r="B450" s="28" t="s">
        <v>15</v>
      </c>
      <c r="C450" s="30" t="s">
        <v>12</v>
      </c>
      <c r="D450" s="59">
        <v>11010</v>
      </c>
      <c r="E450" s="270" t="s">
        <v>34</v>
      </c>
      <c r="F450" s="28">
        <v>71</v>
      </c>
      <c r="G450" s="28" t="s">
        <v>15</v>
      </c>
      <c r="H450" s="30" t="s">
        <v>12</v>
      </c>
      <c r="I450" s="59">
        <v>11010</v>
      </c>
      <c r="J450" s="270" t="s">
        <v>34</v>
      </c>
      <c r="K450" s="5" t="str">
        <f t="shared" si="13"/>
        <v>71 1 00 11010</v>
      </c>
      <c r="L450" s="252" t="str">
        <f>VLOOKUP(M450,'ЦСР 2017'!$A$5:$B$485,2,0)</f>
        <v>Расходы на обеспечение деятельности (оказание услуг) муниципальных учреждений</v>
      </c>
      <c r="M450" s="5" t="s">
        <v>985</v>
      </c>
      <c r="N450" s="252" t="b">
        <f t="shared" si="14"/>
        <v>1</v>
      </c>
      <c r="O450" s="7"/>
    </row>
    <row r="451" spans="1:15" s="4" customFormat="1">
      <c r="A451" s="28">
        <v>71</v>
      </c>
      <c r="B451" s="28" t="s">
        <v>15</v>
      </c>
      <c r="C451" s="30" t="s">
        <v>12</v>
      </c>
      <c r="D451" s="59">
        <v>20050</v>
      </c>
      <c r="E451" s="270" t="s">
        <v>666</v>
      </c>
      <c r="F451" s="28">
        <v>71</v>
      </c>
      <c r="G451" s="28" t="s">
        <v>15</v>
      </c>
      <c r="H451" s="30" t="s">
        <v>12</v>
      </c>
      <c r="I451" s="59">
        <v>20050</v>
      </c>
      <c r="J451" s="270" t="s">
        <v>666</v>
      </c>
      <c r="K451" s="5" t="str">
        <f t="shared" si="13"/>
        <v>71 1 00 20050</v>
      </c>
      <c r="L451" s="252" t="str">
        <f>VLOOKUP(M451,'ЦСР 2017'!$A$5:$B$485,2,0)</f>
        <v>Расходы на выплаты на основании исполнительных листов судебных органов</v>
      </c>
      <c r="M451" s="5" t="s">
        <v>1469</v>
      </c>
      <c r="N451" s="252" t="b">
        <f t="shared" si="14"/>
        <v>1</v>
      </c>
      <c r="O451" s="7"/>
    </row>
    <row r="452" spans="1:15" s="4" customFormat="1" ht="54" customHeight="1">
      <c r="A452" s="28">
        <v>71</v>
      </c>
      <c r="B452" s="28" t="s">
        <v>15</v>
      </c>
      <c r="C452" s="30" t="s">
        <v>12</v>
      </c>
      <c r="D452" s="59">
        <v>76360</v>
      </c>
      <c r="E452" s="270" t="s">
        <v>1470</v>
      </c>
      <c r="F452" s="28">
        <v>71</v>
      </c>
      <c r="G452" s="28" t="s">
        <v>15</v>
      </c>
      <c r="H452" s="30" t="s">
        <v>12</v>
      </c>
      <c r="I452" s="59">
        <v>76360</v>
      </c>
      <c r="J452" s="270" t="s">
        <v>1804</v>
      </c>
      <c r="K452" s="5" t="str">
        <f t="shared" si="13"/>
        <v>71 1 00 76360</v>
      </c>
      <c r="L452" s="252" t="str">
        <f>VLOOKUP(M452,'ЦСР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452" s="5" t="s">
        <v>992</v>
      </c>
      <c r="N452" s="252" t="b">
        <f t="shared" si="14"/>
        <v>1</v>
      </c>
      <c r="O452" s="7"/>
    </row>
    <row r="453" spans="1:15" s="4" customFormat="1" ht="56.25">
      <c r="A453" s="28">
        <v>71</v>
      </c>
      <c r="B453" s="28" t="s">
        <v>15</v>
      </c>
      <c r="C453" s="30" t="s">
        <v>12</v>
      </c>
      <c r="D453" s="59">
        <v>76630</v>
      </c>
      <c r="E453" s="270" t="s">
        <v>1471</v>
      </c>
      <c r="F453" s="28">
        <v>71</v>
      </c>
      <c r="G453" s="28" t="s">
        <v>15</v>
      </c>
      <c r="H453" s="30" t="s">
        <v>12</v>
      </c>
      <c r="I453" s="59">
        <v>76630</v>
      </c>
      <c r="J453" s="270" t="s">
        <v>1471</v>
      </c>
      <c r="K453" s="5" t="str">
        <f t="shared" si="13"/>
        <v>71 1 00 76630</v>
      </c>
      <c r="L453" s="252" t="str">
        <f>VLOOKUP(M453,'ЦСР 2017'!$A$5:$B$485,2,0)</f>
        <v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v>
      </c>
      <c r="M453" s="5" t="s">
        <v>1001</v>
      </c>
      <c r="N453" s="252" t="b">
        <f t="shared" si="14"/>
        <v>1</v>
      </c>
      <c r="O453" s="7"/>
    </row>
    <row r="454" spans="1:15" s="4" customFormat="1" ht="37.5">
      <c r="A454" s="28">
        <v>71</v>
      </c>
      <c r="B454" s="28" t="s">
        <v>15</v>
      </c>
      <c r="C454" s="30" t="s">
        <v>12</v>
      </c>
      <c r="D454" s="59">
        <v>76930</v>
      </c>
      <c r="E454" s="270" t="s">
        <v>1472</v>
      </c>
      <c r="F454" s="28">
        <v>71</v>
      </c>
      <c r="G454" s="28" t="s">
        <v>15</v>
      </c>
      <c r="H454" s="30" t="s">
        <v>12</v>
      </c>
      <c r="I454" s="59">
        <v>76930</v>
      </c>
      <c r="J454" s="270" t="s">
        <v>1472</v>
      </c>
      <c r="K454" s="5" t="str">
        <f t="shared" si="13"/>
        <v>71 1 00 76930</v>
      </c>
      <c r="L454" s="252" t="str">
        <f>VLOOKUP(M454,'ЦСР 2017'!$A$5:$B$485,2,0)</f>
        <v>Расходы на осуществление переданных государственных полномочий Ставропольского края по созданию административных комиссий</v>
      </c>
      <c r="M454" s="5" t="s">
        <v>1005</v>
      </c>
      <c r="N454" s="252" t="b">
        <f t="shared" si="14"/>
        <v>1</v>
      </c>
      <c r="O454" s="7"/>
    </row>
    <row r="455" spans="1:15" s="4" customFormat="1" ht="37.5">
      <c r="A455" s="24">
        <v>71</v>
      </c>
      <c r="B455" s="24" t="s">
        <v>94</v>
      </c>
      <c r="C455" s="25" t="s">
        <v>12</v>
      </c>
      <c r="D455" s="25" t="s">
        <v>13</v>
      </c>
      <c r="E455" s="223" t="s">
        <v>1007</v>
      </c>
      <c r="F455" s="81"/>
      <c r="G455" s="81"/>
      <c r="H455" s="302"/>
      <c r="I455" s="302"/>
      <c r="J455" s="503" t="s">
        <v>1876</v>
      </c>
      <c r="K455" s="5" t="str">
        <f t="shared" si="13"/>
        <v xml:space="preserve">   </v>
      </c>
      <c r="L455" s="252" t="e">
        <f>VLOOKUP(M455,'ЦСР 2017'!$A$5:$B$485,2,0)</f>
        <v>#N/A</v>
      </c>
      <c r="M455" s="5" t="s">
        <v>1883</v>
      </c>
      <c r="N455" s="252" t="e">
        <f t="shared" si="14"/>
        <v>#N/A</v>
      </c>
      <c r="O455" s="7"/>
    </row>
    <row r="456" spans="1:15" s="60" customFormat="1" ht="37.5">
      <c r="A456" s="28">
        <v>71</v>
      </c>
      <c r="B456" s="28" t="s">
        <v>94</v>
      </c>
      <c r="C456" s="30" t="s">
        <v>12</v>
      </c>
      <c r="D456" s="59">
        <v>10010</v>
      </c>
      <c r="E456" s="270" t="s">
        <v>942</v>
      </c>
      <c r="F456" s="84"/>
      <c r="G456" s="84"/>
      <c r="H456" s="301"/>
      <c r="I456" s="305"/>
      <c r="J456" s="513"/>
      <c r="K456" s="5" t="str">
        <f t="shared" si="13"/>
        <v xml:space="preserve">   </v>
      </c>
      <c r="L456" s="252" t="e">
        <f>VLOOKUP(M456,'ЦСР 2017'!$A$5:$B$485,2,0)</f>
        <v>#N/A</v>
      </c>
      <c r="M456" s="5" t="s">
        <v>1883</v>
      </c>
      <c r="N456" s="252" t="e">
        <f t="shared" si="14"/>
        <v>#N/A</v>
      </c>
      <c r="O456" s="7"/>
    </row>
    <row r="457" spans="1:15" s="4" customFormat="1" ht="18" customHeight="1">
      <c r="A457" s="28">
        <v>71</v>
      </c>
      <c r="B457" s="28" t="s">
        <v>94</v>
      </c>
      <c r="C457" s="30" t="s">
        <v>12</v>
      </c>
      <c r="D457" s="59">
        <v>10020</v>
      </c>
      <c r="E457" s="270" t="s">
        <v>945</v>
      </c>
      <c r="F457" s="84"/>
      <c r="G457" s="84"/>
      <c r="H457" s="301"/>
      <c r="I457" s="305"/>
      <c r="J457" s="504"/>
      <c r="K457" s="5" t="str">
        <f t="shared" ref="K457:K520" si="18">CONCATENATE(F457," ",G457," ",H457," ",I457)</f>
        <v xml:space="preserve">   </v>
      </c>
      <c r="L457" s="252" t="e">
        <f>VLOOKUP(M457,'ЦСР 2017'!$A$5:$B$485,2,0)</f>
        <v>#N/A</v>
      </c>
      <c r="M457" s="5" t="s">
        <v>1883</v>
      </c>
      <c r="N457" s="252" t="e">
        <f t="shared" ref="N457:N520" si="19">J457=L457</f>
        <v>#N/A</v>
      </c>
      <c r="O457" s="7"/>
    </row>
    <row r="458" spans="1:15" s="4" customFormat="1">
      <c r="A458" s="24">
        <v>71</v>
      </c>
      <c r="B458" s="24" t="s">
        <v>336</v>
      </c>
      <c r="C458" s="25" t="s">
        <v>12</v>
      </c>
      <c r="D458" s="25" t="s">
        <v>13</v>
      </c>
      <c r="E458" s="223" t="s">
        <v>950</v>
      </c>
      <c r="F458" s="24">
        <v>71</v>
      </c>
      <c r="G458" s="24" t="s">
        <v>94</v>
      </c>
      <c r="H458" s="25" t="s">
        <v>12</v>
      </c>
      <c r="I458" s="25" t="s">
        <v>13</v>
      </c>
      <c r="J458" s="223" t="s">
        <v>950</v>
      </c>
      <c r="K458" s="5" t="str">
        <f t="shared" si="18"/>
        <v>71 2 00 00000</v>
      </c>
      <c r="L458" s="252" t="str">
        <f>VLOOKUP(M458,'ЦСР 2017'!$A$5:$B$485,2,0)</f>
        <v>Глава муниципального образования</v>
      </c>
      <c r="M458" s="5" t="s">
        <v>1008</v>
      </c>
      <c r="N458" s="252" t="b">
        <f t="shared" si="19"/>
        <v>1</v>
      </c>
      <c r="O458" s="7"/>
    </row>
    <row r="459" spans="1:15" s="4" customFormat="1" ht="37.5">
      <c r="A459" s="478">
        <v>71</v>
      </c>
      <c r="B459" s="478" t="s">
        <v>336</v>
      </c>
      <c r="C459" s="474" t="s">
        <v>12</v>
      </c>
      <c r="D459" s="480">
        <v>10020</v>
      </c>
      <c r="E459" s="489" t="s">
        <v>945</v>
      </c>
      <c r="F459" s="28">
        <v>71</v>
      </c>
      <c r="G459" s="28" t="s">
        <v>94</v>
      </c>
      <c r="H459" s="30" t="s">
        <v>12</v>
      </c>
      <c r="I459" s="59">
        <v>10010</v>
      </c>
      <c r="J459" s="270" t="s">
        <v>942</v>
      </c>
      <c r="K459" s="5" t="str">
        <f t="shared" si="18"/>
        <v>71 2 00 10010</v>
      </c>
      <c r="L459" s="252" t="str">
        <f>VLOOKUP(M459,'ЦСР 2017'!$A$5:$B$485,2,0)</f>
        <v>Расходы на обеспечение функций органов местного самоуправления города Ставрополя</v>
      </c>
      <c r="M459" s="5" t="s">
        <v>1009</v>
      </c>
      <c r="N459" s="252" t="b">
        <f t="shared" si="19"/>
        <v>1</v>
      </c>
      <c r="O459" s="7"/>
    </row>
    <row r="460" spans="1:15" s="4" customFormat="1" ht="37.5">
      <c r="A460" s="479"/>
      <c r="B460" s="479"/>
      <c r="C460" s="475"/>
      <c r="D460" s="481"/>
      <c r="E460" s="490"/>
      <c r="F460" s="28">
        <v>71</v>
      </c>
      <c r="G460" s="28" t="s">
        <v>94</v>
      </c>
      <c r="H460" s="30" t="s">
        <v>12</v>
      </c>
      <c r="I460" s="59">
        <v>10020</v>
      </c>
      <c r="J460" s="270" t="s">
        <v>945</v>
      </c>
      <c r="K460" s="5" t="str">
        <f t="shared" si="18"/>
        <v>71 2 00 10020</v>
      </c>
      <c r="L460" s="252" t="str">
        <f>VLOOKUP(M460,'ЦСР 2017'!$A$5:$B$485,2,0)</f>
        <v>Расходы на выплаты по оплате труда работников органов местного самоуправления города Ставрополя</v>
      </c>
      <c r="M460" s="5" t="s">
        <v>1011</v>
      </c>
      <c r="N460" s="252" t="b">
        <f t="shared" si="19"/>
        <v>1</v>
      </c>
      <c r="O460" s="7"/>
    </row>
    <row r="461" spans="1:15" s="4" customFormat="1" ht="45">
      <c r="A461" s="23">
        <v>72</v>
      </c>
      <c r="B461" s="23">
        <v>0</v>
      </c>
      <c r="C461" s="9" t="s">
        <v>12</v>
      </c>
      <c r="D461" s="9" t="s">
        <v>13</v>
      </c>
      <c r="E461" s="136" t="s">
        <v>1013</v>
      </c>
      <c r="F461" s="23">
        <v>72</v>
      </c>
      <c r="G461" s="23">
        <v>0</v>
      </c>
      <c r="H461" s="9" t="s">
        <v>12</v>
      </c>
      <c r="I461" s="9" t="s">
        <v>13</v>
      </c>
      <c r="J461" s="136" t="s">
        <v>1013</v>
      </c>
      <c r="K461" s="5" t="str">
        <f t="shared" si="18"/>
        <v>72 0 00 00000</v>
      </c>
      <c r="L461" s="252" t="str">
        <f>VLOOKUP(M461,'ЦСР 2017'!$A$5:$B$485,2,0)</f>
        <v>Обеспечение деятельности комитета по управлению муниципальным имуществом города Ставрополя</v>
      </c>
      <c r="M461" s="5" t="s">
        <v>1014</v>
      </c>
      <c r="N461" s="252" t="b">
        <f t="shared" si="19"/>
        <v>1</v>
      </c>
      <c r="O461" s="7"/>
    </row>
    <row r="462" spans="1:15" s="4" customFormat="1" ht="37.5">
      <c r="A462" s="24">
        <v>72</v>
      </c>
      <c r="B462" s="24" t="s">
        <v>15</v>
      </c>
      <c r="C462" s="25" t="s">
        <v>12</v>
      </c>
      <c r="D462" s="25" t="s">
        <v>13</v>
      </c>
      <c r="E462" s="223" t="s">
        <v>1016</v>
      </c>
      <c r="F462" s="24">
        <v>72</v>
      </c>
      <c r="G462" s="24" t="s">
        <v>15</v>
      </c>
      <c r="H462" s="25" t="s">
        <v>12</v>
      </c>
      <c r="I462" s="25" t="s">
        <v>13</v>
      </c>
      <c r="J462" s="223" t="s">
        <v>1016</v>
      </c>
      <c r="K462" s="5" t="str">
        <f t="shared" si="18"/>
        <v>72 1 00 00000</v>
      </c>
      <c r="L462" s="252" t="str">
        <f>VLOOKUP(M462,'ЦСР 2017'!$A$5:$B$485,2,0)</f>
        <v>Непрограммные расходы в рамках обеспечения деятельности комитета по управлению муниципальным имуществом города Ставрополя</v>
      </c>
      <c r="M462" s="5" t="s">
        <v>1017</v>
      </c>
      <c r="N462" s="252" t="b">
        <f t="shared" si="19"/>
        <v>1</v>
      </c>
      <c r="O462" s="7"/>
    </row>
    <row r="463" spans="1:15" s="4" customFormat="1" ht="37.5">
      <c r="A463" s="28">
        <v>72</v>
      </c>
      <c r="B463" s="28" t="s">
        <v>15</v>
      </c>
      <c r="C463" s="30" t="s">
        <v>12</v>
      </c>
      <c r="D463" s="59">
        <v>10010</v>
      </c>
      <c r="E463" s="270" t="s">
        <v>942</v>
      </c>
      <c r="F463" s="28">
        <v>72</v>
      </c>
      <c r="G463" s="28" t="s">
        <v>15</v>
      </c>
      <c r="H463" s="30" t="s">
        <v>12</v>
      </c>
      <c r="I463" s="59">
        <v>10010</v>
      </c>
      <c r="J463" s="270" t="s">
        <v>942</v>
      </c>
      <c r="K463" s="5" t="str">
        <f t="shared" si="18"/>
        <v>72 1 00 10010</v>
      </c>
      <c r="L463" s="252" t="str">
        <f>VLOOKUP(M463,'ЦСР 2017'!$A$5:$B$485,2,0)</f>
        <v>Расходы на обеспечение функций органов местного самоуправления города Ставрополя</v>
      </c>
      <c r="M463" s="5" t="s">
        <v>1019</v>
      </c>
      <c r="N463" s="252" t="b">
        <f t="shared" si="19"/>
        <v>1</v>
      </c>
      <c r="O463" s="7"/>
    </row>
    <row r="464" spans="1:15" s="4" customFormat="1" ht="37.5">
      <c r="A464" s="28">
        <v>72</v>
      </c>
      <c r="B464" s="28" t="s">
        <v>15</v>
      </c>
      <c r="C464" s="30" t="s">
        <v>12</v>
      </c>
      <c r="D464" s="59">
        <v>10020</v>
      </c>
      <c r="E464" s="270" t="s">
        <v>945</v>
      </c>
      <c r="F464" s="28">
        <v>72</v>
      </c>
      <c r="G464" s="28" t="s">
        <v>15</v>
      </c>
      <c r="H464" s="30" t="s">
        <v>12</v>
      </c>
      <c r="I464" s="59">
        <v>10020</v>
      </c>
      <c r="J464" s="270" t="s">
        <v>945</v>
      </c>
      <c r="K464" s="5" t="str">
        <f t="shared" si="18"/>
        <v>72 1 00 10020</v>
      </c>
      <c r="L464" s="252" t="str">
        <f>VLOOKUP(M464,'ЦСР 2017'!$A$5:$B$485,2,0)</f>
        <v>Расходы на выплаты по оплате труда работников органов местного самоуправления города Ставрополя</v>
      </c>
      <c r="M464" s="5" t="s">
        <v>1021</v>
      </c>
      <c r="N464" s="252" t="b">
        <f t="shared" si="19"/>
        <v>1</v>
      </c>
      <c r="O464" s="7"/>
    </row>
    <row r="465" spans="1:15" s="4" customFormat="1">
      <c r="A465" s="28">
        <v>72</v>
      </c>
      <c r="B465" s="28" t="s">
        <v>15</v>
      </c>
      <c r="C465" s="30" t="s">
        <v>12</v>
      </c>
      <c r="D465" s="59">
        <v>20050</v>
      </c>
      <c r="E465" s="270" t="s">
        <v>666</v>
      </c>
      <c r="F465" s="28">
        <v>72</v>
      </c>
      <c r="G465" s="28" t="s">
        <v>15</v>
      </c>
      <c r="H465" s="30" t="s">
        <v>12</v>
      </c>
      <c r="I465" s="59">
        <v>20050</v>
      </c>
      <c r="J465" s="270" t="s">
        <v>666</v>
      </c>
      <c r="K465" s="5" t="str">
        <f t="shared" si="18"/>
        <v>72 1 00 20050</v>
      </c>
      <c r="L465" s="252" t="str">
        <f>VLOOKUP(M465,'ЦСР 2017'!$A$5:$B$485,2,0)</f>
        <v>Расходы на выплаты на основании исполнительных листов судебных органов</v>
      </c>
      <c r="M465" s="5" t="s">
        <v>1475</v>
      </c>
      <c r="N465" s="252" t="b">
        <f t="shared" si="19"/>
        <v>1</v>
      </c>
      <c r="O465" s="7"/>
    </row>
    <row r="466" spans="1:15" s="4" customFormat="1">
      <c r="A466" s="24">
        <v>72</v>
      </c>
      <c r="B466" s="24" t="s">
        <v>94</v>
      </c>
      <c r="C466" s="25" t="s">
        <v>12</v>
      </c>
      <c r="D466" s="25" t="s">
        <v>13</v>
      </c>
      <c r="E466" s="223" t="s">
        <v>1023</v>
      </c>
      <c r="F466" s="81"/>
      <c r="G466" s="81"/>
      <c r="H466" s="302"/>
      <c r="I466" s="302"/>
      <c r="J466" s="223"/>
      <c r="K466" s="5" t="str">
        <f t="shared" si="18"/>
        <v xml:space="preserve">   </v>
      </c>
      <c r="L466" s="252" t="e">
        <f>VLOOKUP(M466,'ЦСР 2017'!$A$5:$B$485,2,0)</f>
        <v>#N/A</v>
      </c>
      <c r="M466" s="5" t="s">
        <v>1883</v>
      </c>
      <c r="N466" s="252" t="e">
        <f t="shared" si="19"/>
        <v>#N/A</v>
      </c>
      <c r="O466" s="7"/>
    </row>
    <row r="467" spans="1:15" s="4" customFormat="1" ht="56.25">
      <c r="A467" s="28">
        <v>72</v>
      </c>
      <c r="B467" s="28" t="s">
        <v>94</v>
      </c>
      <c r="C467" s="30" t="s">
        <v>12</v>
      </c>
      <c r="D467" s="313" t="s">
        <v>1592</v>
      </c>
      <c r="E467" s="190" t="s">
        <v>1476</v>
      </c>
      <c r="F467" s="84"/>
      <c r="G467" s="84"/>
      <c r="H467" s="301"/>
      <c r="I467" s="73"/>
      <c r="J467" s="29" t="s">
        <v>1837</v>
      </c>
      <c r="K467" s="5" t="str">
        <f t="shared" si="18"/>
        <v xml:space="preserve">   </v>
      </c>
      <c r="L467" s="252" t="e">
        <f>VLOOKUP(M467,'ЦСР 2017'!$A$5:$B$485,2,0)</f>
        <v>#N/A</v>
      </c>
      <c r="M467" s="5" t="s">
        <v>1883</v>
      </c>
      <c r="N467" s="252" t="e">
        <f t="shared" si="19"/>
        <v>#N/A</v>
      </c>
      <c r="O467" s="7"/>
    </row>
    <row r="468" spans="1:15" s="4" customFormat="1" ht="37.5">
      <c r="A468" s="28" t="s">
        <v>1594</v>
      </c>
      <c r="B468" s="28" t="s">
        <v>94</v>
      </c>
      <c r="C468" s="30" t="s">
        <v>12</v>
      </c>
      <c r="D468" s="313" t="s">
        <v>1593</v>
      </c>
      <c r="E468" s="270" t="s">
        <v>1478</v>
      </c>
      <c r="F468" s="84"/>
      <c r="G468" s="84"/>
      <c r="H468" s="301"/>
      <c r="I468" s="73"/>
      <c r="J468" s="29" t="s">
        <v>1837</v>
      </c>
      <c r="K468" s="5" t="str">
        <f t="shared" si="18"/>
        <v xml:space="preserve">   </v>
      </c>
      <c r="L468" s="252" t="e">
        <f>VLOOKUP(M468,'ЦСР 2017'!$A$5:$B$485,2,0)</f>
        <v>#N/A</v>
      </c>
      <c r="M468" s="5" t="s">
        <v>1883</v>
      </c>
      <c r="N468" s="252" t="e">
        <f t="shared" si="19"/>
        <v>#N/A</v>
      </c>
      <c r="O468" s="7"/>
    </row>
    <row r="469" spans="1:15" s="4" customFormat="1" ht="45">
      <c r="A469" s="23">
        <v>73</v>
      </c>
      <c r="B469" s="23">
        <v>0</v>
      </c>
      <c r="C469" s="9" t="s">
        <v>12</v>
      </c>
      <c r="D469" s="9" t="s">
        <v>13</v>
      </c>
      <c r="E469" s="136" t="s">
        <v>1030</v>
      </c>
      <c r="F469" s="23">
        <v>73</v>
      </c>
      <c r="G469" s="23">
        <v>0</v>
      </c>
      <c r="H469" s="9" t="s">
        <v>12</v>
      </c>
      <c r="I469" s="9" t="s">
        <v>13</v>
      </c>
      <c r="J469" s="136" t="s">
        <v>1030</v>
      </c>
      <c r="K469" s="5" t="str">
        <f t="shared" si="18"/>
        <v>73 0 00 00000</v>
      </c>
      <c r="L469" s="252" t="str">
        <f>VLOOKUP(M469,'ЦСР 2017'!$A$5:$B$485,2,0)</f>
        <v>Обеспечение деятельности комитета финансов и бюджета администрации города Ставрополя</v>
      </c>
      <c r="M469" s="5" t="s">
        <v>1031</v>
      </c>
      <c r="N469" s="252" t="b">
        <f t="shared" si="19"/>
        <v>1</v>
      </c>
      <c r="O469" s="7"/>
    </row>
    <row r="470" spans="1:15" s="4" customFormat="1" ht="37.5">
      <c r="A470" s="24">
        <v>73</v>
      </c>
      <c r="B470" s="24" t="s">
        <v>15</v>
      </c>
      <c r="C470" s="25" t="s">
        <v>12</v>
      </c>
      <c r="D470" s="25" t="s">
        <v>13</v>
      </c>
      <c r="E470" s="223" t="s">
        <v>1033</v>
      </c>
      <c r="F470" s="24">
        <v>73</v>
      </c>
      <c r="G470" s="24" t="s">
        <v>15</v>
      </c>
      <c r="H470" s="25" t="s">
        <v>12</v>
      </c>
      <c r="I470" s="25" t="s">
        <v>13</v>
      </c>
      <c r="J470" s="223" t="s">
        <v>1033</v>
      </c>
      <c r="K470" s="5" t="str">
        <f t="shared" si="18"/>
        <v>73 1 00 00000</v>
      </c>
      <c r="L470" s="252" t="str">
        <f>VLOOKUP(M470,'ЦСР 2017'!$A$5:$B$485,2,0)</f>
        <v>Непрограммные расходы в рамках обеспечения деятельности комитета финансов и бюджета администрации города Ставрополя</v>
      </c>
      <c r="M470" s="5" t="s">
        <v>1034</v>
      </c>
      <c r="N470" s="252" t="b">
        <f t="shared" si="19"/>
        <v>1</v>
      </c>
      <c r="O470" s="7"/>
    </row>
    <row r="471" spans="1:15" s="4" customFormat="1" ht="37.5">
      <c r="A471" s="28">
        <v>73</v>
      </c>
      <c r="B471" s="28" t="s">
        <v>15</v>
      </c>
      <c r="C471" s="30" t="s">
        <v>12</v>
      </c>
      <c r="D471" s="59">
        <v>10010</v>
      </c>
      <c r="E471" s="270" t="s">
        <v>942</v>
      </c>
      <c r="F471" s="28">
        <v>73</v>
      </c>
      <c r="G471" s="28" t="s">
        <v>15</v>
      </c>
      <c r="H471" s="30" t="s">
        <v>12</v>
      </c>
      <c r="I471" s="59">
        <v>10010</v>
      </c>
      <c r="J471" s="270" t="s">
        <v>942</v>
      </c>
      <c r="K471" s="5" t="str">
        <f t="shared" si="18"/>
        <v>73 1 00 10010</v>
      </c>
      <c r="L471" s="252" t="str">
        <f>VLOOKUP(M471,'ЦСР 2017'!$A$5:$B$485,2,0)</f>
        <v>Расходы на обеспечение функций органов местного самоуправления города Ставрополя</v>
      </c>
      <c r="M471" s="5" t="s">
        <v>1036</v>
      </c>
      <c r="N471" s="252" t="b">
        <f t="shared" si="19"/>
        <v>1</v>
      </c>
      <c r="O471" s="7"/>
    </row>
    <row r="472" spans="1:15" s="4" customFormat="1" ht="37.5">
      <c r="A472" s="28">
        <v>73</v>
      </c>
      <c r="B472" s="28" t="s">
        <v>15</v>
      </c>
      <c r="C472" s="30" t="s">
        <v>12</v>
      </c>
      <c r="D472" s="59">
        <v>10020</v>
      </c>
      <c r="E472" s="270" t="s">
        <v>945</v>
      </c>
      <c r="F472" s="28">
        <v>73</v>
      </c>
      <c r="G472" s="28" t="s">
        <v>15</v>
      </c>
      <c r="H472" s="30" t="s">
        <v>12</v>
      </c>
      <c r="I472" s="59">
        <v>10020</v>
      </c>
      <c r="J472" s="270" t="s">
        <v>945</v>
      </c>
      <c r="K472" s="5" t="str">
        <f t="shared" si="18"/>
        <v>73 1 00 10020</v>
      </c>
      <c r="L472" s="252" t="str">
        <f>VLOOKUP(M472,'ЦСР 2017'!$A$5:$B$485,2,0)</f>
        <v>Расходы на выплаты по оплате труда работников органов местного самоуправления города Ставрополя</v>
      </c>
      <c r="M472" s="5" t="s">
        <v>1038</v>
      </c>
      <c r="N472" s="252" t="b">
        <f t="shared" si="19"/>
        <v>1</v>
      </c>
      <c r="O472" s="7"/>
    </row>
    <row r="473" spans="1:15" s="4" customFormat="1" ht="46.9" customHeight="1">
      <c r="A473" s="23">
        <v>74</v>
      </c>
      <c r="B473" s="23">
        <v>0</v>
      </c>
      <c r="C473" s="9" t="s">
        <v>12</v>
      </c>
      <c r="D473" s="9" t="s">
        <v>13</v>
      </c>
      <c r="E473" s="136" t="s">
        <v>1047</v>
      </c>
      <c r="F473" s="23">
        <v>74</v>
      </c>
      <c r="G473" s="23">
        <v>0</v>
      </c>
      <c r="H473" s="9" t="s">
        <v>12</v>
      </c>
      <c r="I473" s="9" t="s">
        <v>13</v>
      </c>
      <c r="J473" s="136" t="s">
        <v>1047</v>
      </c>
      <c r="K473" s="5" t="str">
        <f t="shared" si="18"/>
        <v>74 0 00 00000</v>
      </c>
      <c r="L473" s="252" t="str">
        <f>VLOOKUP(M473,'ЦСР 2017'!$A$5:$B$485,2,0)</f>
        <v>Обеспечение деятельности комитета муниципального заказа и торговли администрации города Ставрополя</v>
      </c>
      <c r="M473" s="5" t="s">
        <v>1048</v>
      </c>
      <c r="N473" s="252" t="b">
        <f t="shared" si="19"/>
        <v>1</v>
      </c>
      <c r="O473" s="7"/>
    </row>
    <row r="474" spans="1:15" s="4" customFormat="1" ht="37.5">
      <c r="A474" s="24">
        <v>74</v>
      </c>
      <c r="B474" s="24" t="s">
        <v>15</v>
      </c>
      <c r="C474" s="25" t="s">
        <v>12</v>
      </c>
      <c r="D474" s="25" t="s">
        <v>13</v>
      </c>
      <c r="E474" s="223" t="s">
        <v>1050</v>
      </c>
      <c r="F474" s="24">
        <v>74</v>
      </c>
      <c r="G474" s="24" t="s">
        <v>15</v>
      </c>
      <c r="H474" s="25" t="s">
        <v>12</v>
      </c>
      <c r="I474" s="25" t="s">
        <v>13</v>
      </c>
      <c r="J474" s="223" t="s">
        <v>1050</v>
      </c>
      <c r="K474" s="5" t="str">
        <f t="shared" si="18"/>
        <v>74 1 00 00000</v>
      </c>
      <c r="L474" s="252" t="e">
        <f>VLOOKUP(M474,'ЦСР 2017'!$A$5:$B$485,2,0)</f>
        <v>#N/A</v>
      </c>
      <c r="M474" s="5" t="s">
        <v>1805</v>
      </c>
      <c r="N474" s="252" t="e">
        <f t="shared" si="19"/>
        <v>#N/A</v>
      </c>
      <c r="O474" s="7"/>
    </row>
    <row r="475" spans="1:15" s="4" customFormat="1" ht="37.5">
      <c r="A475" s="28">
        <v>74</v>
      </c>
      <c r="B475" s="28" t="s">
        <v>15</v>
      </c>
      <c r="C475" s="30" t="s">
        <v>12</v>
      </c>
      <c r="D475" s="59">
        <v>10010</v>
      </c>
      <c r="E475" s="270" t="s">
        <v>942</v>
      </c>
      <c r="F475" s="28">
        <v>74</v>
      </c>
      <c r="G475" s="28" t="s">
        <v>15</v>
      </c>
      <c r="H475" s="30" t="s">
        <v>12</v>
      </c>
      <c r="I475" s="59">
        <v>10010</v>
      </c>
      <c r="J475" s="270" t="s">
        <v>942</v>
      </c>
      <c r="K475" s="5" t="str">
        <f t="shared" si="18"/>
        <v>74 1 00 10010</v>
      </c>
      <c r="L475" s="252" t="str">
        <f>VLOOKUP(M475,'ЦСР 2017'!$A$5:$B$485,2,0)</f>
        <v>Расходы на обеспечение функций органов местного самоуправления города Ставрополя</v>
      </c>
      <c r="M475" s="5" t="s">
        <v>1052</v>
      </c>
      <c r="N475" s="252" t="b">
        <f t="shared" si="19"/>
        <v>1</v>
      </c>
      <c r="O475" s="7"/>
    </row>
    <row r="476" spans="1:15" s="4" customFormat="1" ht="37.5">
      <c r="A476" s="28">
        <v>74</v>
      </c>
      <c r="B476" s="28" t="s">
        <v>15</v>
      </c>
      <c r="C476" s="30" t="s">
        <v>12</v>
      </c>
      <c r="D476" s="59">
        <v>10020</v>
      </c>
      <c r="E476" s="270" t="s">
        <v>945</v>
      </c>
      <c r="F476" s="28">
        <v>74</v>
      </c>
      <c r="G476" s="28" t="s">
        <v>15</v>
      </c>
      <c r="H476" s="30" t="s">
        <v>12</v>
      </c>
      <c r="I476" s="59">
        <v>10020</v>
      </c>
      <c r="J476" s="270" t="s">
        <v>945</v>
      </c>
      <c r="K476" s="5" t="str">
        <f t="shared" si="18"/>
        <v>74 1 00 10020</v>
      </c>
      <c r="L476" s="252" t="str">
        <f>VLOOKUP(M476,'ЦСР 2017'!$A$5:$B$485,2,0)</f>
        <v>Расходы на выплаты по оплате труда работников органов местного самоуправления города Ставрополя</v>
      </c>
      <c r="M476" s="5" t="s">
        <v>1054</v>
      </c>
      <c r="N476" s="252" t="b">
        <f t="shared" si="19"/>
        <v>1</v>
      </c>
      <c r="O476" s="7"/>
    </row>
    <row r="477" spans="1:15" s="4" customFormat="1" ht="37.5">
      <c r="A477" s="28">
        <v>74</v>
      </c>
      <c r="B477" s="28" t="s">
        <v>15</v>
      </c>
      <c r="C477" s="30" t="s">
        <v>12</v>
      </c>
      <c r="D477" s="59">
        <v>77250</v>
      </c>
      <c r="E477" s="190" t="s">
        <v>1232</v>
      </c>
      <c r="F477" s="84"/>
      <c r="G477" s="84"/>
      <c r="H477" s="301"/>
      <c r="I477" s="305"/>
      <c r="J477" s="29" t="s">
        <v>1837</v>
      </c>
      <c r="K477" s="5" t="str">
        <f t="shared" si="18"/>
        <v xml:space="preserve">   </v>
      </c>
      <c r="L477" s="252" t="e">
        <f>VLOOKUP(M477,'ЦСР 2017'!$A$5:$B$485,2,0)</f>
        <v>#N/A</v>
      </c>
      <c r="M477" s="5" t="s">
        <v>1883</v>
      </c>
      <c r="N477" s="252" t="e">
        <f t="shared" si="19"/>
        <v>#N/A</v>
      </c>
      <c r="O477" s="7"/>
    </row>
    <row r="478" spans="1:15" s="4" customFormat="1" ht="45">
      <c r="A478" s="23">
        <v>75</v>
      </c>
      <c r="B478" s="23">
        <v>0</v>
      </c>
      <c r="C478" s="9" t="s">
        <v>12</v>
      </c>
      <c r="D478" s="9" t="s">
        <v>13</v>
      </c>
      <c r="E478" s="136" t="s">
        <v>1056</v>
      </c>
      <c r="F478" s="23">
        <v>75</v>
      </c>
      <c r="G478" s="23">
        <v>0</v>
      </c>
      <c r="H478" s="9" t="s">
        <v>12</v>
      </c>
      <c r="I478" s="9" t="s">
        <v>13</v>
      </c>
      <c r="J478" s="136" t="s">
        <v>1056</v>
      </c>
      <c r="K478" s="5" t="str">
        <f t="shared" si="18"/>
        <v>75 0 00 00000</v>
      </c>
      <c r="L478" s="252" t="str">
        <f>VLOOKUP(M478,'ЦСР 2017'!$A$5:$B$485,2,0)</f>
        <v>Обеспечение деятельности комитета образования администрации города Ставрополя</v>
      </c>
      <c r="M478" s="5" t="s">
        <v>1057</v>
      </c>
      <c r="N478" s="252" t="b">
        <f t="shared" si="19"/>
        <v>1</v>
      </c>
      <c r="O478" s="7"/>
    </row>
    <row r="479" spans="1:15" s="4" customFormat="1" ht="37.5">
      <c r="A479" s="24">
        <v>75</v>
      </c>
      <c r="B479" s="24" t="s">
        <v>15</v>
      </c>
      <c r="C479" s="25" t="s">
        <v>12</v>
      </c>
      <c r="D479" s="25" t="s">
        <v>13</v>
      </c>
      <c r="E479" s="223" t="s">
        <v>1059</v>
      </c>
      <c r="F479" s="24">
        <v>75</v>
      </c>
      <c r="G479" s="24" t="s">
        <v>15</v>
      </c>
      <c r="H479" s="25" t="s">
        <v>12</v>
      </c>
      <c r="I479" s="25" t="s">
        <v>13</v>
      </c>
      <c r="J479" s="223" t="s">
        <v>1059</v>
      </c>
      <c r="K479" s="5" t="str">
        <f t="shared" si="18"/>
        <v>75 1 00 00000</v>
      </c>
      <c r="L479" s="252" t="str">
        <f>VLOOKUP(M479,'ЦСР 2017'!$A$5:$B$485,2,0)</f>
        <v>Непрограммные расходы в рамках обеспечения деятельности комитета образования администрации города Ставрополя</v>
      </c>
      <c r="M479" s="5" t="s">
        <v>1060</v>
      </c>
      <c r="N479" s="252" t="b">
        <f t="shared" si="19"/>
        <v>1</v>
      </c>
      <c r="O479" s="7"/>
    </row>
    <row r="480" spans="1:15" s="4" customFormat="1" ht="37.5">
      <c r="A480" s="28">
        <v>75</v>
      </c>
      <c r="B480" s="28" t="s">
        <v>15</v>
      </c>
      <c r="C480" s="30" t="s">
        <v>12</v>
      </c>
      <c r="D480" s="59">
        <v>10010</v>
      </c>
      <c r="E480" s="270" t="s">
        <v>942</v>
      </c>
      <c r="F480" s="28">
        <v>75</v>
      </c>
      <c r="G480" s="28" t="s">
        <v>15</v>
      </c>
      <c r="H480" s="30" t="s">
        <v>12</v>
      </c>
      <c r="I480" s="59">
        <v>10010</v>
      </c>
      <c r="J480" s="270" t="s">
        <v>942</v>
      </c>
      <c r="K480" s="5" t="str">
        <f t="shared" si="18"/>
        <v>75 1 00 10010</v>
      </c>
      <c r="L480" s="252" t="str">
        <f>VLOOKUP(M480,'ЦСР 2017'!$A$5:$B$485,2,0)</f>
        <v>Расходы на обеспечение функций органов местного самоуправления города Ставрополя</v>
      </c>
      <c r="M480" s="5" t="s">
        <v>1062</v>
      </c>
      <c r="N480" s="252" t="b">
        <f t="shared" si="19"/>
        <v>1</v>
      </c>
      <c r="O480" s="7"/>
    </row>
    <row r="481" spans="1:15" s="4" customFormat="1" ht="37.5">
      <c r="A481" s="28">
        <v>75</v>
      </c>
      <c r="B481" s="28" t="s">
        <v>15</v>
      </c>
      <c r="C481" s="30" t="s">
        <v>12</v>
      </c>
      <c r="D481" s="59">
        <v>10020</v>
      </c>
      <c r="E481" s="270" t="s">
        <v>945</v>
      </c>
      <c r="F481" s="28">
        <v>75</v>
      </c>
      <c r="G481" s="28" t="s">
        <v>15</v>
      </c>
      <c r="H481" s="30" t="s">
        <v>12</v>
      </c>
      <c r="I481" s="59">
        <v>10020</v>
      </c>
      <c r="J481" s="270" t="s">
        <v>945</v>
      </c>
      <c r="K481" s="5" t="str">
        <f t="shared" si="18"/>
        <v>75 1 00 10020</v>
      </c>
      <c r="L481" s="252" t="str">
        <f>VLOOKUP(M481,'ЦСР 2017'!$A$5:$B$485,2,0)</f>
        <v>Расходы на выплаты по оплате труда работников органов местного самоуправления города Ставрополя</v>
      </c>
      <c r="M481" s="5" t="s">
        <v>1064</v>
      </c>
      <c r="N481" s="252" t="b">
        <f t="shared" si="19"/>
        <v>1</v>
      </c>
      <c r="O481" s="7"/>
    </row>
    <row r="482" spans="1:15" s="4" customFormat="1" ht="56.25">
      <c r="A482" s="28">
        <v>75</v>
      </c>
      <c r="B482" s="28" t="s">
        <v>15</v>
      </c>
      <c r="C482" s="30" t="s">
        <v>12</v>
      </c>
      <c r="D482" s="59">
        <v>76200</v>
      </c>
      <c r="E482" s="270" t="s">
        <v>1482</v>
      </c>
      <c r="F482" s="28">
        <v>75</v>
      </c>
      <c r="G482" s="28" t="s">
        <v>15</v>
      </c>
      <c r="H482" s="30" t="s">
        <v>12</v>
      </c>
      <c r="I482" s="59">
        <v>76200</v>
      </c>
      <c r="J482" s="270" t="s">
        <v>1482</v>
      </c>
      <c r="K482" s="5" t="str">
        <f t="shared" si="18"/>
        <v>75 1 00 76200</v>
      </c>
      <c r="L482" s="252" t="str">
        <f>VLOOKUP(M482,'ЦСР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482" s="5" t="s">
        <v>1068</v>
      </c>
      <c r="N482" s="252" t="b">
        <f t="shared" si="19"/>
        <v>1</v>
      </c>
      <c r="O482" s="7"/>
    </row>
    <row r="483" spans="1:15" s="4" customFormat="1" ht="45">
      <c r="A483" s="23">
        <v>76</v>
      </c>
      <c r="B483" s="23">
        <v>0</v>
      </c>
      <c r="C483" s="9" t="s">
        <v>12</v>
      </c>
      <c r="D483" s="9" t="s">
        <v>13</v>
      </c>
      <c r="E483" s="136" t="s">
        <v>1483</v>
      </c>
      <c r="F483" s="23">
        <v>76</v>
      </c>
      <c r="G483" s="23">
        <v>0</v>
      </c>
      <c r="H483" s="9" t="s">
        <v>12</v>
      </c>
      <c r="I483" s="9" t="s">
        <v>13</v>
      </c>
      <c r="J483" s="136" t="s">
        <v>1483</v>
      </c>
      <c r="K483" s="5" t="str">
        <f t="shared" si="18"/>
        <v>76 0 00 00000</v>
      </c>
      <c r="L483" s="252" t="str">
        <f>VLOOKUP(M483,'ЦСР 2017'!$A$5:$B$485,2,0)</f>
        <v>Обеспечение деятельности комитета культуры и молодежной политики администрации города Ставрополя</v>
      </c>
      <c r="M483" s="5" t="s">
        <v>1071</v>
      </c>
      <c r="N483" s="252" t="b">
        <f t="shared" si="19"/>
        <v>1</v>
      </c>
      <c r="O483" s="7"/>
    </row>
    <row r="484" spans="1:15" s="4" customFormat="1" ht="37.5">
      <c r="A484" s="24">
        <v>76</v>
      </c>
      <c r="B484" s="24" t="s">
        <v>15</v>
      </c>
      <c r="C484" s="25" t="s">
        <v>12</v>
      </c>
      <c r="D484" s="25" t="s">
        <v>13</v>
      </c>
      <c r="E484" s="223" t="s">
        <v>1484</v>
      </c>
      <c r="F484" s="24">
        <v>76</v>
      </c>
      <c r="G484" s="24" t="s">
        <v>15</v>
      </c>
      <c r="H484" s="25" t="s">
        <v>12</v>
      </c>
      <c r="I484" s="25" t="s">
        <v>13</v>
      </c>
      <c r="J484" s="223" t="s">
        <v>1484</v>
      </c>
      <c r="K484" s="5" t="str">
        <f t="shared" si="18"/>
        <v>76 1 00 00000</v>
      </c>
      <c r="L484" s="252" t="str">
        <f>VLOOKUP(M484,'ЦСР 2017'!$A$5:$B$485,2,0)</f>
        <v>Непрограммные расходы в рамках обеспечения деятельности комитета культуры и молодежной политики администрации города Ставрополя</v>
      </c>
      <c r="M484" s="5" t="s">
        <v>1074</v>
      </c>
      <c r="N484" s="252" t="b">
        <f t="shared" si="19"/>
        <v>1</v>
      </c>
      <c r="O484" s="7"/>
    </row>
    <row r="485" spans="1:15" s="4" customFormat="1" ht="38.25" customHeight="1">
      <c r="A485" s="28">
        <v>76</v>
      </c>
      <c r="B485" s="28" t="s">
        <v>15</v>
      </c>
      <c r="C485" s="30" t="s">
        <v>12</v>
      </c>
      <c r="D485" s="59">
        <v>10010</v>
      </c>
      <c r="E485" s="270" t="s">
        <v>942</v>
      </c>
      <c r="F485" s="28">
        <v>76</v>
      </c>
      <c r="G485" s="28" t="s">
        <v>15</v>
      </c>
      <c r="H485" s="30" t="s">
        <v>12</v>
      </c>
      <c r="I485" s="59">
        <v>10010</v>
      </c>
      <c r="J485" s="270" t="s">
        <v>942</v>
      </c>
      <c r="K485" s="5" t="str">
        <f t="shared" si="18"/>
        <v>76 1 00 10010</v>
      </c>
      <c r="L485" s="252" t="str">
        <f>VLOOKUP(M485,'ЦСР 2017'!$A$5:$B$485,2,0)</f>
        <v>Расходы на обеспечение функций органов местного самоуправления города Ставрополя</v>
      </c>
      <c r="M485" s="5" t="s">
        <v>1076</v>
      </c>
      <c r="N485" s="252" t="b">
        <f t="shared" si="19"/>
        <v>1</v>
      </c>
      <c r="O485" s="7"/>
    </row>
    <row r="486" spans="1:15" s="4" customFormat="1" ht="38.25" customHeight="1">
      <c r="A486" s="28">
        <v>76</v>
      </c>
      <c r="B486" s="28" t="s">
        <v>15</v>
      </c>
      <c r="C486" s="30" t="s">
        <v>12</v>
      </c>
      <c r="D486" s="59">
        <v>10020</v>
      </c>
      <c r="E486" s="270" t="s">
        <v>945</v>
      </c>
      <c r="F486" s="28">
        <v>76</v>
      </c>
      <c r="G486" s="28" t="s">
        <v>15</v>
      </c>
      <c r="H486" s="30" t="s">
        <v>12</v>
      </c>
      <c r="I486" s="59">
        <v>10020</v>
      </c>
      <c r="J486" s="270" t="s">
        <v>945</v>
      </c>
      <c r="K486" s="5" t="str">
        <f t="shared" si="18"/>
        <v>76 1 00 10020</v>
      </c>
      <c r="L486" s="252" t="str">
        <f>VLOOKUP(M486,'ЦСР 2017'!$A$5:$B$485,2,0)</f>
        <v>Расходы на выплаты по оплате труда работников органов местного самоуправления города Ставрополя</v>
      </c>
      <c r="M486" s="5" t="s">
        <v>1078</v>
      </c>
      <c r="N486" s="252" t="b">
        <f t="shared" si="19"/>
        <v>1</v>
      </c>
      <c r="O486" s="7"/>
    </row>
    <row r="487" spans="1:15" s="4" customFormat="1">
      <c r="A487" s="24">
        <v>76</v>
      </c>
      <c r="B487" s="24" t="s">
        <v>94</v>
      </c>
      <c r="C487" s="25" t="s">
        <v>12</v>
      </c>
      <c r="D487" s="25" t="s">
        <v>13</v>
      </c>
      <c r="E487" s="223" t="s">
        <v>1023</v>
      </c>
      <c r="F487" s="24">
        <v>76</v>
      </c>
      <c r="G487" s="24" t="s">
        <v>94</v>
      </c>
      <c r="H487" s="25" t="s">
        <v>12</v>
      </c>
      <c r="I487" s="25" t="s">
        <v>13</v>
      </c>
      <c r="J487" s="223" t="s">
        <v>1023</v>
      </c>
      <c r="K487" s="5" t="str">
        <f t="shared" si="18"/>
        <v>76 2 00 00000</v>
      </c>
      <c r="L487" s="252" t="str">
        <f>VLOOKUP(M487,'ЦСР 2017'!$A$5:$B$485,2,0)</f>
        <v>Расходы, предусмотренные на иные цели</v>
      </c>
      <c r="M487" s="5" t="s">
        <v>1083</v>
      </c>
      <c r="N487" s="252" t="b">
        <f t="shared" si="19"/>
        <v>1</v>
      </c>
      <c r="O487" s="7"/>
    </row>
    <row r="488" spans="1:15" s="4" customFormat="1" ht="56.25">
      <c r="A488" s="28">
        <v>76</v>
      </c>
      <c r="B488" s="28" t="s">
        <v>94</v>
      </c>
      <c r="C488" s="30" t="s">
        <v>12</v>
      </c>
      <c r="D488" s="59">
        <v>20250</v>
      </c>
      <c r="E488" s="270" t="s">
        <v>1485</v>
      </c>
      <c r="F488" s="28">
        <v>76</v>
      </c>
      <c r="G488" s="28" t="s">
        <v>94</v>
      </c>
      <c r="H488" s="30" t="s">
        <v>12</v>
      </c>
      <c r="I488" s="59">
        <v>20250</v>
      </c>
      <c r="J488" s="270" t="s">
        <v>1485</v>
      </c>
      <c r="K488" s="5" t="str">
        <f t="shared" si="18"/>
        <v>76 2 00 20250</v>
      </c>
      <c r="L488" s="252" t="str">
        <f>VLOOKUP(M488,'ЦСР 2017'!$A$5:$B$485,2,0)</f>
        <v>Расходы на выполнение мероприятий в сфере культуры и кинематографии комитета культуры и молодежной политики администрации города Ставрополя</v>
      </c>
      <c r="M488" s="5" t="s">
        <v>1486</v>
      </c>
      <c r="N488" s="252" t="b">
        <f t="shared" si="19"/>
        <v>1</v>
      </c>
      <c r="O488" s="7"/>
    </row>
    <row r="489" spans="1:15" s="4" customFormat="1" ht="45">
      <c r="A489" s="23">
        <v>77</v>
      </c>
      <c r="B489" s="23">
        <v>0</v>
      </c>
      <c r="C489" s="9" t="s">
        <v>12</v>
      </c>
      <c r="D489" s="9" t="s">
        <v>13</v>
      </c>
      <c r="E489" s="136" t="s">
        <v>1088</v>
      </c>
      <c r="F489" s="23">
        <v>77</v>
      </c>
      <c r="G489" s="23">
        <v>0</v>
      </c>
      <c r="H489" s="9" t="s">
        <v>12</v>
      </c>
      <c r="I489" s="9" t="s">
        <v>13</v>
      </c>
      <c r="J489" s="136" t="s">
        <v>1088</v>
      </c>
      <c r="K489" s="5" t="str">
        <f t="shared" si="18"/>
        <v>77 0 00 00000</v>
      </c>
      <c r="L489" s="252" t="str">
        <f>VLOOKUP(M489,'ЦСР 2017'!$A$5:$B$485,2,0)</f>
        <v>Обеспечение деятельности комитета труда и социальной защиты населения администрации города Ставрополя</v>
      </c>
      <c r="M489" s="5" t="s">
        <v>1089</v>
      </c>
      <c r="N489" s="252" t="b">
        <f t="shared" si="19"/>
        <v>1</v>
      </c>
      <c r="O489" s="7"/>
    </row>
    <row r="490" spans="1:15" s="4" customFormat="1" ht="56.25">
      <c r="A490" s="24">
        <v>77</v>
      </c>
      <c r="B490" s="24" t="s">
        <v>15</v>
      </c>
      <c r="C490" s="25" t="s">
        <v>12</v>
      </c>
      <c r="D490" s="25" t="s">
        <v>13</v>
      </c>
      <c r="E490" s="223" t="s">
        <v>1091</v>
      </c>
      <c r="F490" s="24">
        <v>77</v>
      </c>
      <c r="G490" s="24" t="s">
        <v>15</v>
      </c>
      <c r="H490" s="25" t="s">
        <v>12</v>
      </c>
      <c r="I490" s="25" t="s">
        <v>13</v>
      </c>
      <c r="J490" s="223" t="s">
        <v>1091</v>
      </c>
      <c r="K490" s="5" t="str">
        <f t="shared" si="18"/>
        <v>77 1 00 00000</v>
      </c>
      <c r="L490" s="252" t="str">
        <f>VLOOKUP(M490,'ЦСР 2017'!$A$5:$B$485,2,0)</f>
        <v>Непрограммные расходы в рамках обеспечения деятельности комитета труда и социальной защиты населения администрации города Ставрополя</v>
      </c>
      <c r="M490" s="5" t="s">
        <v>1092</v>
      </c>
      <c r="N490" s="252" t="b">
        <f t="shared" si="19"/>
        <v>1</v>
      </c>
      <c r="O490" s="7"/>
    </row>
    <row r="491" spans="1:15" s="4" customFormat="1" ht="37.5">
      <c r="A491" s="28">
        <v>77</v>
      </c>
      <c r="B491" s="28" t="s">
        <v>15</v>
      </c>
      <c r="C491" s="30" t="s">
        <v>12</v>
      </c>
      <c r="D491" s="59">
        <v>10010</v>
      </c>
      <c r="E491" s="270" t="s">
        <v>942</v>
      </c>
      <c r="F491" s="28">
        <v>77</v>
      </c>
      <c r="G491" s="28" t="s">
        <v>15</v>
      </c>
      <c r="H491" s="30" t="s">
        <v>12</v>
      </c>
      <c r="I491" s="59">
        <v>10010</v>
      </c>
      <c r="J491" s="270" t="s">
        <v>942</v>
      </c>
      <c r="K491" s="5" t="str">
        <f t="shared" si="18"/>
        <v>77 1 00 10010</v>
      </c>
      <c r="L491" s="252" t="str">
        <f>VLOOKUP(M491,'ЦСР 2017'!$A$5:$B$485,2,0)</f>
        <v>Расходы на обеспечение функций органов местного самоуправления города Ставрополя</v>
      </c>
      <c r="M491" s="5" t="s">
        <v>1094</v>
      </c>
      <c r="N491" s="252" t="b">
        <f t="shared" si="19"/>
        <v>1</v>
      </c>
      <c r="O491" s="7"/>
    </row>
    <row r="492" spans="1:15" s="4" customFormat="1" ht="37.5">
      <c r="A492" s="28">
        <v>77</v>
      </c>
      <c r="B492" s="28" t="s">
        <v>15</v>
      </c>
      <c r="C492" s="30" t="s">
        <v>12</v>
      </c>
      <c r="D492" s="59">
        <v>10020</v>
      </c>
      <c r="E492" s="270" t="s">
        <v>945</v>
      </c>
      <c r="F492" s="28">
        <v>77</v>
      </c>
      <c r="G492" s="28" t="s">
        <v>15</v>
      </c>
      <c r="H492" s="30" t="s">
        <v>12</v>
      </c>
      <c r="I492" s="59">
        <v>10020</v>
      </c>
      <c r="J492" s="270" t="s">
        <v>945</v>
      </c>
      <c r="K492" s="5" t="str">
        <f t="shared" si="18"/>
        <v>77 1 00 10020</v>
      </c>
      <c r="L492" s="252" t="str">
        <f>VLOOKUP(M492,'ЦСР 2017'!$A$5:$B$485,2,0)</f>
        <v>Расходы на выплаты по оплате труда работников органов местного самоуправления города Ставрополя</v>
      </c>
      <c r="M492" s="5" t="s">
        <v>1096</v>
      </c>
      <c r="N492" s="252" t="b">
        <f t="shared" si="19"/>
        <v>1</v>
      </c>
      <c r="O492" s="7"/>
    </row>
    <row r="493" spans="1:15" s="4" customFormat="1" ht="56.25">
      <c r="A493" s="28">
        <v>77</v>
      </c>
      <c r="B493" s="28" t="s">
        <v>15</v>
      </c>
      <c r="C493" s="30" t="s">
        <v>12</v>
      </c>
      <c r="D493" s="59">
        <v>76100</v>
      </c>
      <c r="E493" s="270" t="s">
        <v>1487</v>
      </c>
      <c r="F493" s="28">
        <v>77</v>
      </c>
      <c r="G493" s="28" t="s">
        <v>15</v>
      </c>
      <c r="H493" s="30" t="s">
        <v>12</v>
      </c>
      <c r="I493" s="59">
        <v>76100</v>
      </c>
      <c r="J493" s="270" t="s">
        <v>1487</v>
      </c>
      <c r="K493" s="5" t="str">
        <f t="shared" si="18"/>
        <v>77 1 00 76100</v>
      </c>
      <c r="L493" s="252" t="str">
        <f>VLOOKUP(M493,'ЦСР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v>
      </c>
      <c r="M493" s="5" t="s">
        <v>1100</v>
      </c>
      <c r="N493" s="252" t="b">
        <f t="shared" si="19"/>
        <v>1</v>
      </c>
      <c r="O493" s="7"/>
    </row>
    <row r="494" spans="1:15" s="4" customFormat="1" ht="56.25">
      <c r="A494" s="28">
        <v>77</v>
      </c>
      <c r="B494" s="28" t="s">
        <v>15</v>
      </c>
      <c r="C494" s="30" t="s">
        <v>12</v>
      </c>
      <c r="D494" s="59">
        <v>76210</v>
      </c>
      <c r="E494" s="270" t="s">
        <v>1488</v>
      </c>
      <c r="F494" s="28">
        <v>77</v>
      </c>
      <c r="G494" s="28" t="s">
        <v>15</v>
      </c>
      <c r="H494" s="30" t="s">
        <v>12</v>
      </c>
      <c r="I494" s="59">
        <v>76210</v>
      </c>
      <c r="J494" s="270" t="s">
        <v>1488</v>
      </c>
      <c r="K494" s="5" t="str">
        <f t="shared" si="18"/>
        <v>77 1 00 76210</v>
      </c>
      <c r="L494" s="252" t="str">
        <f>VLOOKUP(M494,'ЦСР 2017'!$A$5:$B$485,2,0)</f>
        <v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v>
      </c>
      <c r="M494" s="5" t="s">
        <v>1104</v>
      </c>
      <c r="N494" s="252" t="b">
        <f t="shared" si="19"/>
        <v>1</v>
      </c>
      <c r="O494" s="7"/>
    </row>
    <row r="495" spans="1:15" s="4" customFormat="1" ht="45">
      <c r="A495" s="23">
        <v>78</v>
      </c>
      <c r="B495" s="23">
        <v>0</v>
      </c>
      <c r="C495" s="9" t="s">
        <v>12</v>
      </c>
      <c r="D495" s="9" t="s">
        <v>13</v>
      </c>
      <c r="E495" s="136" t="s">
        <v>1489</v>
      </c>
      <c r="F495" s="23">
        <v>78</v>
      </c>
      <c r="G495" s="23">
        <v>0</v>
      </c>
      <c r="H495" s="9" t="s">
        <v>12</v>
      </c>
      <c r="I495" s="9" t="s">
        <v>13</v>
      </c>
      <c r="J495" s="136" t="s">
        <v>1489</v>
      </c>
      <c r="K495" s="5" t="str">
        <f t="shared" si="18"/>
        <v>78 0 00 00000</v>
      </c>
      <c r="L495" s="252" t="str">
        <f>VLOOKUP(M495,'ЦСР 2017'!$A$5:$B$485,2,0)</f>
        <v>Обеспечение деятельности комитета физической культуры и спорта администрации города Ставрополя</v>
      </c>
      <c r="M495" s="5" t="s">
        <v>1111</v>
      </c>
      <c r="N495" s="252" t="b">
        <f t="shared" si="19"/>
        <v>1</v>
      </c>
      <c r="O495" s="7"/>
    </row>
    <row r="496" spans="1:15" s="4" customFormat="1" ht="37.5">
      <c r="A496" s="24">
        <v>78</v>
      </c>
      <c r="B496" s="24" t="s">
        <v>15</v>
      </c>
      <c r="C496" s="25" t="s">
        <v>12</v>
      </c>
      <c r="D496" s="25" t="s">
        <v>13</v>
      </c>
      <c r="E496" s="223" t="s">
        <v>1490</v>
      </c>
      <c r="F496" s="24">
        <v>78</v>
      </c>
      <c r="G496" s="24" t="s">
        <v>15</v>
      </c>
      <c r="H496" s="25" t="s">
        <v>12</v>
      </c>
      <c r="I496" s="25" t="s">
        <v>13</v>
      </c>
      <c r="J496" s="223" t="s">
        <v>1490</v>
      </c>
      <c r="K496" s="5" t="str">
        <f t="shared" si="18"/>
        <v>78 1 00 00000</v>
      </c>
      <c r="L496" s="252" t="str">
        <f>VLOOKUP(M496,'ЦСР 2017'!$A$5:$B$485,2,0)</f>
        <v>Непрограммные расходы в рамках обеспечения деятельности комитета физической культуры и спорта администрации города Ставрополя</v>
      </c>
      <c r="M496" s="5" t="s">
        <v>1114</v>
      </c>
      <c r="N496" s="252" t="b">
        <f t="shared" si="19"/>
        <v>1</v>
      </c>
      <c r="O496" s="7"/>
    </row>
    <row r="497" spans="1:15" s="4" customFormat="1" ht="37.5">
      <c r="A497" s="28">
        <v>78</v>
      </c>
      <c r="B497" s="28" t="s">
        <v>15</v>
      </c>
      <c r="C497" s="30" t="s">
        <v>12</v>
      </c>
      <c r="D497" s="59">
        <v>10010</v>
      </c>
      <c r="E497" s="270" t="s">
        <v>942</v>
      </c>
      <c r="F497" s="28">
        <v>78</v>
      </c>
      <c r="G497" s="28" t="s">
        <v>15</v>
      </c>
      <c r="H497" s="30" t="s">
        <v>12</v>
      </c>
      <c r="I497" s="59">
        <v>10010</v>
      </c>
      <c r="J497" s="270" t="s">
        <v>942</v>
      </c>
      <c r="K497" s="5" t="str">
        <f t="shared" si="18"/>
        <v>78 1 00 10010</v>
      </c>
      <c r="L497" s="252" t="str">
        <f>VLOOKUP(M497,'ЦСР 2017'!$A$5:$B$485,2,0)</f>
        <v>Расходы на обеспечение функций органов местного самоуправления города Ставрополя</v>
      </c>
      <c r="M497" s="5" t="s">
        <v>1116</v>
      </c>
      <c r="N497" s="252" t="b">
        <f t="shared" si="19"/>
        <v>1</v>
      </c>
      <c r="O497" s="7"/>
    </row>
    <row r="498" spans="1:15" ht="37.5">
      <c r="A498" s="28">
        <v>78</v>
      </c>
      <c r="B498" s="28" t="s">
        <v>15</v>
      </c>
      <c r="C498" s="30" t="s">
        <v>12</v>
      </c>
      <c r="D498" s="59">
        <v>10020</v>
      </c>
      <c r="E498" s="270" t="s">
        <v>945</v>
      </c>
      <c r="F498" s="28">
        <v>78</v>
      </c>
      <c r="G498" s="28" t="s">
        <v>15</v>
      </c>
      <c r="H498" s="30" t="s">
        <v>12</v>
      </c>
      <c r="I498" s="59">
        <v>10020</v>
      </c>
      <c r="J498" s="270" t="s">
        <v>945</v>
      </c>
      <c r="K498" s="5" t="str">
        <f t="shared" si="18"/>
        <v>78 1 00 10020</v>
      </c>
      <c r="L498" s="252" t="str">
        <f>VLOOKUP(M498,'ЦСР 2017'!$A$5:$B$485,2,0)</f>
        <v>Расходы на выплаты по оплате труда работников органов местного самоуправления города Ставрополя</v>
      </c>
      <c r="M498" s="5" t="s">
        <v>1118</v>
      </c>
      <c r="N498" s="252" t="b">
        <f t="shared" si="19"/>
        <v>1</v>
      </c>
      <c r="O498" s="7"/>
    </row>
    <row r="499" spans="1:15">
      <c r="A499" s="28">
        <v>78</v>
      </c>
      <c r="B499" s="28" t="s">
        <v>15</v>
      </c>
      <c r="C499" s="30" t="s">
        <v>12</v>
      </c>
      <c r="D499" s="59">
        <v>20050</v>
      </c>
      <c r="E499" s="270" t="s">
        <v>666</v>
      </c>
      <c r="F499" s="28"/>
      <c r="G499" s="28"/>
      <c r="H499" s="30"/>
      <c r="I499" s="59"/>
      <c r="J499" s="29" t="s">
        <v>1837</v>
      </c>
      <c r="K499" s="5" t="str">
        <f t="shared" si="18"/>
        <v xml:space="preserve">   </v>
      </c>
      <c r="L499" s="252" t="e">
        <f>VLOOKUP(M499,'ЦСР 2017'!$A$5:$B$485,2,0)</f>
        <v>#N/A</v>
      </c>
      <c r="M499" s="5" t="s">
        <v>1883</v>
      </c>
      <c r="N499" s="252" t="e">
        <f t="shared" si="19"/>
        <v>#N/A</v>
      </c>
      <c r="O499" s="7"/>
    </row>
    <row r="500" spans="1:15" ht="45">
      <c r="A500" s="23">
        <v>80</v>
      </c>
      <c r="B500" s="23">
        <v>0</v>
      </c>
      <c r="C500" s="9" t="s">
        <v>12</v>
      </c>
      <c r="D500" s="9" t="s">
        <v>13</v>
      </c>
      <c r="E500" s="136" t="s">
        <v>1123</v>
      </c>
      <c r="F500" s="23">
        <v>80</v>
      </c>
      <c r="G500" s="23">
        <v>0</v>
      </c>
      <c r="H500" s="9" t="s">
        <v>12</v>
      </c>
      <c r="I500" s="9" t="s">
        <v>13</v>
      </c>
      <c r="J500" s="136" t="s">
        <v>1123</v>
      </c>
      <c r="K500" s="5" t="str">
        <f t="shared" si="18"/>
        <v>80 0 00 00000</v>
      </c>
      <c r="L500" s="252" t="str">
        <f>VLOOKUP(M500,'ЦСР 2017'!$A$5:$B$485,2,0)</f>
        <v>Обеспечение деятельности администрации Ленинского района города Ставрополя</v>
      </c>
      <c r="M500" s="5" t="s">
        <v>1124</v>
      </c>
      <c r="N500" s="252" t="b">
        <f t="shared" si="19"/>
        <v>1</v>
      </c>
      <c r="O500" s="7"/>
    </row>
    <row r="501" spans="1:15" ht="37.5">
      <c r="A501" s="24">
        <v>80</v>
      </c>
      <c r="B501" s="24" t="s">
        <v>15</v>
      </c>
      <c r="C501" s="25" t="s">
        <v>12</v>
      </c>
      <c r="D501" s="25" t="s">
        <v>13</v>
      </c>
      <c r="E501" s="223" t="s">
        <v>1126</v>
      </c>
      <c r="F501" s="24">
        <v>80</v>
      </c>
      <c r="G501" s="24" t="s">
        <v>15</v>
      </c>
      <c r="H501" s="25" t="s">
        <v>12</v>
      </c>
      <c r="I501" s="25" t="s">
        <v>13</v>
      </c>
      <c r="J501" s="223" t="s">
        <v>1126</v>
      </c>
      <c r="K501" s="5" t="str">
        <f t="shared" si="18"/>
        <v>80 1 00 00000</v>
      </c>
      <c r="L501" s="252" t="str">
        <f>VLOOKUP(M501,'ЦСР 2017'!$A$5:$B$485,2,0)</f>
        <v>Непрограммные расходы в рамках обеспечения деятельности администрации Ленинского района города Ставрополя</v>
      </c>
      <c r="M501" s="5" t="s">
        <v>1127</v>
      </c>
      <c r="N501" s="252" t="b">
        <f t="shared" si="19"/>
        <v>1</v>
      </c>
      <c r="O501" s="7"/>
    </row>
    <row r="502" spans="1:15" ht="37.5">
      <c r="A502" s="28">
        <v>80</v>
      </c>
      <c r="B502" s="28" t="s">
        <v>15</v>
      </c>
      <c r="C502" s="30" t="s">
        <v>12</v>
      </c>
      <c r="D502" s="59">
        <v>10010</v>
      </c>
      <c r="E502" s="270" t="s">
        <v>942</v>
      </c>
      <c r="F502" s="28">
        <v>80</v>
      </c>
      <c r="G502" s="28" t="s">
        <v>15</v>
      </c>
      <c r="H502" s="30" t="s">
        <v>12</v>
      </c>
      <c r="I502" s="59">
        <v>10010</v>
      </c>
      <c r="J502" s="270" t="s">
        <v>942</v>
      </c>
      <c r="K502" s="5" t="str">
        <f t="shared" si="18"/>
        <v>80 1 00 10010</v>
      </c>
      <c r="L502" s="252" t="str">
        <f>VLOOKUP(M502,'ЦСР 2017'!$A$5:$B$485,2,0)</f>
        <v>Расходы на обеспечение функций органов местного самоуправления города Ставрополя</v>
      </c>
      <c r="M502" s="5" t="s">
        <v>1129</v>
      </c>
      <c r="N502" s="252" t="b">
        <f t="shared" si="19"/>
        <v>1</v>
      </c>
      <c r="O502" s="7"/>
    </row>
    <row r="503" spans="1:15" ht="37.5">
      <c r="A503" s="28">
        <v>80</v>
      </c>
      <c r="B503" s="28" t="s">
        <v>15</v>
      </c>
      <c r="C503" s="30" t="s">
        <v>12</v>
      </c>
      <c r="D503" s="59">
        <v>10020</v>
      </c>
      <c r="E503" s="270" t="s">
        <v>945</v>
      </c>
      <c r="F503" s="28">
        <v>80</v>
      </c>
      <c r="G503" s="28" t="s">
        <v>15</v>
      </c>
      <c r="H503" s="30" t="s">
        <v>12</v>
      </c>
      <c r="I503" s="59">
        <v>10020</v>
      </c>
      <c r="J503" s="270" t="s">
        <v>945</v>
      </c>
      <c r="K503" s="5" t="str">
        <f t="shared" si="18"/>
        <v>80 1 00 10020</v>
      </c>
      <c r="L503" s="252" t="str">
        <f>VLOOKUP(M503,'ЦСР 2017'!$A$5:$B$485,2,0)</f>
        <v>Расходы на выплаты по оплате труда работников органов местного самоуправления города Ставрополя</v>
      </c>
      <c r="M503" s="5" t="s">
        <v>1131</v>
      </c>
      <c r="N503" s="252" t="b">
        <f t="shared" si="19"/>
        <v>1</v>
      </c>
      <c r="O503" s="7"/>
    </row>
    <row r="504" spans="1:15">
      <c r="A504" s="28">
        <v>80</v>
      </c>
      <c r="B504" s="28" t="s">
        <v>15</v>
      </c>
      <c r="C504" s="30" t="s">
        <v>12</v>
      </c>
      <c r="D504" s="59">
        <v>20050</v>
      </c>
      <c r="E504" s="270" t="s">
        <v>666</v>
      </c>
      <c r="F504" s="84"/>
      <c r="G504" s="84"/>
      <c r="H504" s="301"/>
      <c r="I504" s="305"/>
      <c r="J504" s="29" t="s">
        <v>1837</v>
      </c>
      <c r="K504" s="5" t="str">
        <f t="shared" si="18"/>
        <v xml:space="preserve">   </v>
      </c>
      <c r="L504" s="252" t="e">
        <f>VLOOKUP(M504,'ЦСР 2017'!$A$5:$B$485,2,0)</f>
        <v>#N/A</v>
      </c>
      <c r="M504" s="5" t="s">
        <v>1883</v>
      </c>
      <c r="N504" s="252" t="e">
        <f t="shared" si="19"/>
        <v>#N/A</v>
      </c>
      <c r="O504" s="7"/>
    </row>
    <row r="505" spans="1:15" ht="56.25">
      <c r="A505" s="28">
        <v>80</v>
      </c>
      <c r="B505" s="28" t="s">
        <v>15</v>
      </c>
      <c r="C505" s="30" t="s">
        <v>12</v>
      </c>
      <c r="D505" s="59">
        <v>76200</v>
      </c>
      <c r="E505" s="270" t="s">
        <v>1482</v>
      </c>
      <c r="F505" s="28">
        <v>80</v>
      </c>
      <c r="G505" s="28" t="s">
        <v>15</v>
      </c>
      <c r="H505" s="30" t="s">
        <v>12</v>
      </c>
      <c r="I505" s="59">
        <v>76200</v>
      </c>
      <c r="J505" s="270" t="s">
        <v>1482</v>
      </c>
      <c r="K505" s="5" t="str">
        <f t="shared" si="18"/>
        <v>80 1 00 76200</v>
      </c>
      <c r="L505" s="252" t="str">
        <f>VLOOKUP(M505,'ЦСР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05" s="5" t="s">
        <v>1133</v>
      </c>
      <c r="N505" s="252" t="b">
        <f t="shared" si="19"/>
        <v>1</v>
      </c>
      <c r="O505" s="7"/>
    </row>
    <row r="506" spans="1:15" s="49" customFormat="1" ht="56.25">
      <c r="A506" s="28">
        <v>80</v>
      </c>
      <c r="B506" s="28" t="s">
        <v>15</v>
      </c>
      <c r="C506" s="30" t="s">
        <v>12</v>
      </c>
      <c r="D506" s="59">
        <v>76360</v>
      </c>
      <c r="E506" s="270" t="s">
        <v>1493</v>
      </c>
      <c r="F506" s="28">
        <v>80</v>
      </c>
      <c r="G506" s="28" t="s">
        <v>15</v>
      </c>
      <c r="H506" s="30" t="s">
        <v>12</v>
      </c>
      <c r="I506" s="59">
        <v>76360</v>
      </c>
      <c r="J506" s="270" t="s">
        <v>1804</v>
      </c>
      <c r="K506" s="5" t="str">
        <f t="shared" si="18"/>
        <v>80 1 00 76360</v>
      </c>
      <c r="L506" s="252" t="str">
        <f>VLOOKUP(M506,'ЦСР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06" s="5" t="s">
        <v>1135</v>
      </c>
      <c r="N506" s="252" t="b">
        <f t="shared" si="19"/>
        <v>1</v>
      </c>
      <c r="O506" s="7"/>
    </row>
    <row r="507" spans="1:15" s="49" customFormat="1" ht="45">
      <c r="A507" s="23">
        <v>81</v>
      </c>
      <c r="B507" s="23">
        <v>0</v>
      </c>
      <c r="C507" s="9" t="s">
        <v>12</v>
      </c>
      <c r="D507" s="9" t="s">
        <v>13</v>
      </c>
      <c r="E507" s="136" t="s">
        <v>1142</v>
      </c>
      <c r="F507" s="23">
        <v>81</v>
      </c>
      <c r="G507" s="23">
        <v>0</v>
      </c>
      <c r="H507" s="9" t="s">
        <v>12</v>
      </c>
      <c r="I507" s="9" t="s">
        <v>13</v>
      </c>
      <c r="J507" s="136" t="s">
        <v>1142</v>
      </c>
      <c r="K507" s="5" t="str">
        <f t="shared" si="18"/>
        <v>81 0 00 00000</v>
      </c>
      <c r="L507" s="252" t="str">
        <f>VLOOKUP(M507,'ЦСР 2017'!$A$5:$B$485,2,0)</f>
        <v>Обеспечение деятельности администрации Октябрьского района города Ставрополя</v>
      </c>
      <c r="M507" s="5" t="s">
        <v>1143</v>
      </c>
      <c r="N507" s="252" t="b">
        <f t="shared" si="19"/>
        <v>1</v>
      </c>
      <c r="O507" s="7"/>
    </row>
    <row r="508" spans="1:15" s="49" customFormat="1" ht="37.5">
      <c r="A508" s="24">
        <v>81</v>
      </c>
      <c r="B508" s="24" t="s">
        <v>15</v>
      </c>
      <c r="C508" s="25" t="s">
        <v>12</v>
      </c>
      <c r="D508" s="25" t="s">
        <v>13</v>
      </c>
      <c r="E508" s="223" t="s">
        <v>1145</v>
      </c>
      <c r="F508" s="24">
        <v>81</v>
      </c>
      <c r="G508" s="24" t="s">
        <v>15</v>
      </c>
      <c r="H508" s="25" t="s">
        <v>12</v>
      </c>
      <c r="I508" s="25" t="s">
        <v>13</v>
      </c>
      <c r="J508" s="223" t="s">
        <v>1145</v>
      </c>
      <c r="K508" s="5" t="str">
        <f t="shared" si="18"/>
        <v>81 1 00 00000</v>
      </c>
      <c r="L508" s="252" t="str">
        <f>VLOOKUP(M508,'ЦСР 2017'!$A$5:$B$485,2,0)</f>
        <v>Непрограммные расходы в рамках обеспечения деятельности администрации Октябрьского района города Ставрополя</v>
      </c>
      <c r="M508" s="5" t="s">
        <v>1146</v>
      </c>
      <c r="N508" s="252" t="b">
        <f t="shared" si="19"/>
        <v>1</v>
      </c>
      <c r="O508" s="7"/>
    </row>
    <row r="509" spans="1:15" s="49" customFormat="1" ht="37.5">
      <c r="A509" s="28">
        <v>81</v>
      </c>
      <c r="B509" s="28" t="s">
        <v>15</v>
      </c>
      <c r="C509" s="30" t="s">
        <v>12</v>
      </c>
      <c r="D509" s="59">
        <v>10010</v>
      </c>
      <c r="E509" s="270" t="s">
        <v>942</v>
      </c>
      <c r="F509" s="28">
        <v>81</v>
      </c>
      <c r="G509" s="28" t="s">
        <v>15</v>
      </c>
      <c r="H509" s="30" t="s">
        <v>12</v>
      </c>
      <c r="I509" s="59">
        <v>10010</v>
      </c>
      <c r="J509" s="270" t="s">
        <v>942</v>
      </c>
      <c r="K509" s="5" t="str">
        <f t="shared" si="18"/>
        <v>81 1 00 10010</v>
      </c>
      <c r="L509" s="252" t="str">
        <f>VLOOKUP(M509,'ЦСР 2017'!$A$5:$B$485,2,0)</f>
        <v>Расходы на обеспечение функций органов местного самоуправления города Ставрополя</v>
      </c>
      <c r="M509" s="5" t="s">
        <v>1148</v>
      </c>
      <c r="N509" s="252" t="b">
        <f t="shared" si="19"/>
        <v>1</v>
      </c>
      <c r="O509" s="7"/>
    </row>
    <row r="510" spans="1:15" s="49" customFormat="1" ht="37.5">
      <c r="A510" s="28">
        <v>81</v>
      </c>
      <c r="B510" s="28" t="s">
        <v>15</v>
      </c>
      <c r="C510" s="30" t="s">
        <v>12</v>
      </c>
      <c r="D510" s="59">
        <v>10020</v>
      </c>
      <c r="E510" s="270" t="s">
        <v>945</v>
      </c>
      <c r="F510" s="28">
        <v>81</v>
      </c>
      <c r="G510" s="28" t="s">
        <v>15</v>
      </c>
      <c r="H510" s="30" t="s">
        <v>12</v>
      </c>
      <c r="I510" s="59">
        <v>10020</v>
      </c>
      <c r="J510" s="270" t="s">
        <v>945</v>
      </c>
      <c r="K510" s="5" t="str">
        <f t="shared" si="18"/>
        <v>81 1 00 10020</v>
      </c>
      <c r="L510" s="252" t="str">
        <f>VLOOKUP(M510,'ЦСР 2017'!$A$5:$B$485,2,0)</f>
        <v>Расходы на выплаты по оплате труда работников органов местного самоуправления города Ставрополя</v>
      </c>
      <c r="M510" s="5" t="s">
        <v>1150</v>
      </c>
      <c r="N510" s="252" t="b">
        <f t="shared" si="19"/>
        <v>1</v>
      </c>
      <c r="O510" s="7"/>
    </row>
    <row r="511" spans="1:15" s="49" customFormat="1">
      <c r="A511" s="28">
        <v>81</v>
      </c>
      <c r="B511" s="28" t="s">
        <v>15</v>
      </c>
      <c r="C511" s="30" t="s">
        <v>12</v>
      </c>
      <c r="D511" s="59">
        <v>20050</v>
      </c>
      <c r="E511" s="270" t="s">
        <v>666</v>
      </c>
      <c r="F511" s="84"/>
      <c r="G511" s="84"/>
      <c r="H511" s="301"/>
      <c r="I511" s="305"/>
      <c r="J511" s="29" t="s">
        <v>1837</v>
      </c>
      <c r="K511" s="5" t="str">
        <f t="shared" si="18"/>
        <v xml:space="preserve">   </v>
      </c>
      <c r="L511" s="252" t="e">
        <f>VLOOKUP(M511,'ЦСР 2017'!$A$5:$B$485,2,0)</f>
        <v>#N/A</v>
      </c>
      <c r="M511" s="5" t="s">
        <v>1883</v>
      </c>
      <c r="N511" s="252" t="e">
        <f t="shared" si="19"/>
        <v>#N/A</v>
      </c>
      <c r="O511" s="7"/>
    </row>
    <row r="512" spans="1:15" s="49" customFormat="1" ht="56.25">
      <c r="A512" s="28">
        <v>81</v>
      </c>
      <c r="B512" s="28" t="s">
        <v>15</v>
      </c>
      <c r="C512" s="30" t="s">
        <v>12</v>
      </c>
      <c r="D512" s="59">
        <v>76200</v>
      </c>
      <c r="E512" s="270" t="s">
        <v>1482</v>
      </c>
      <c r="F512" s="28">
        <v>81</v>
      </c>
      <c r="G512" s="28" t="s">
        <v>15</v>
      </c>
      <c r="H512" s="30" t="s">
        <v>12</v>
      </c>
      <c r="I512" s="59">
        <v>76200</v>
      </c>
      <c r="J512" s="270" t="s">
        <v>1482</v>
      </c>
      <c r="K512" s="5" t="str">
        <f t="shared" si="18"/>
        <v>81 1 00 76200</v>
      </c>
      <c r="L512" s="252" t="str">
        <f>VLOOKUP(M512,'ЦСР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12" s="5" t="s">
        <v>1152</v>
      </c>
      <c r="N512" s="252" t="b">
        <f t="shared" si="19"/>
        <v>1</v>
      </c>
      <c r="O512" s="7"/>
    </row>
    <row r="513" spans="1:15" s="49" customFormat="1" ht="56.25">
      <c r="A513" s="28">
        <v>81</v>
      </c>
      <c r="B513" s="28" t="s">
        <v>15</v>
      </c>
      <c r="C513" s="30" t="s">
        <v>12</v>
      </c>
      <c r="D513" s="59">
        <v>76360</v>
      </c>
      <c r="E513" s="270" t="s">
        <v>1493</v>
      </c>
      <c r="F513" s="28">
        <v>81</v>
      </c>
      <c r="G513" s="28" t="s">
        <v>15</v>
      </c>
      <c r="H513" s="30" t="s">
        <v>12</v>
      </c>
      <c r="I513" s="59">
        <v>76360</v>
      </c>
      <c r="J513" s="270" t="s">
        <v>1804</v>
      </c>
      <c r="K513" s="5" t="str">
        <f t="shared" si="18"/>
        <v>81 1 00 76360</v>
      </c>
      <c r="L513" s="252" t="str">
        <f>VLOOKUP(M513,'ЦСР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13" s="5" t="s">
        <v>1154</v>
      </c>
      <c r="N513" s="252" t="b">
        <f t="shared" si="19"/>
        <v>1</v>
      </c>
      <c r="O513" s="7"/>
    </row>
    <row r="514" spans="1:15" s="49" customFormat="1" ht="37.5">
      <c r="A514" s="28">
        <v>81</v>
      </c>
      <c r="B514" s="28" t="s">
        <v>15</v>
      </c>
      <c r="C514" s="30" t="s">
        <v>12</v>
      </c>
      <c r="D514" s="59">
        <v>77250</v>
      </c>
      <c r="E514" s="190" t="s">
        <v>1232</v>
      </c>
      <c r="F514" s="84"/>
      <c r="G514" s="84"/>
      <c r="H514" s="301"/>
      <c r="I514" s="305"/>
      <c r="J514" s="29" t="s">
        <v>1837</v>
      </c>
      <c r="K514" s="5" t="str">
        <f t="shared" si="18"/>
        <v xml:space="preserve">   </v>
      </c>
      <c r="L514" s="252" t="e">
        <f>VLOOKUP(M514,'ЦСР 2017'!$A$5:$B$485,2,0)</f>
        <v>#N/A</v>
      </c>
      <c r="M514" s="5" t="s">
        <v>1883</v>
      </c>
      <c r="N514" s="252" t="e">
        <f t="shared" si="19"/>
        <v>#N/A</v>
      </c>
      <c r="O514" s="7"/>
    </row>
    <row r="515" spans="1:15" s="49" customFormat="1" ht="45">
      <c r="A515" s="23">
        <v>82</v>
      </c>
      <c r="B515" s="23">
        <v>0</v>
      </c>
      <c r="C515" s="9" t="s">
        <v>12</v>
      </c>
      <c r="D515" s="9" t="s">
        <v>13</v>
      </c>
      <c r="E515" s="136" t="s">
        <v>1156</v>
      </c>
      <c r="F515" s="23">
        <v>82</v>
      </c>
      <c r="G515" s="23">
        <v>0</v>
      </c>
      <c r="H515" s="9" t="s">
        <v>12</v>
      </c>
      <c r="I515" s="9" t="s">
        <v>13</v>
      </c>
      <c r="J515" s="136" t="s">
        <v>1156</v>
      </c>
      <c r="K515" s="5" t="str">
        <f t="shared" si="18"/>
        <v>82 0 00 00000</v>
      </c>
      <c r="L515" s="252" t="str">
        <f>VLOOKUP(M515,'ЦСР 2017'!$A$5:$B$485,2,0)</f>
        <v>Обеспечение деятельности администрации Промышленного района города Ставрополя</v>
      </c>
      <c r="M515" s="5" t="s">
        <v>1157</v>
      </c>
      <c r="N515" s="252" t="b">
        <f t="shared" si="19"/>
        <v>1</v>
      </c>
      <c r="O515" s="7"/>
    </row>
    <row r="516" spans="1:15" s="49" customFormat="1" ht="37.5">
      <c r="A516" s="24">
        <v>82</v>
      </c>
      <c r="B516" s="24" t="s">
        <v>15</v>
      </c>
      <c r="C516" s="25" t="s">
        <v>12</v>
      </c>
      <c r="D516" s="25" t="s">
        <v>13</v>
      </c>
      <c r="E516" s="223" t="s">
        <v>1159</v>
      </c>
      <c r="F516" s="24">
        <v>82</v>
      </c>
      <c r="G516" s="24" t="s">
        <v>15</v>
      </c>
      <c r="H516" s="25" t="s">
        <v>12</v>
      </c>
      <c r="I516" s="25" t="s">
        <v>13</v>
      </c>
      <c r="J516" s="223" t="s">
        <v>1159</v>
      </c>
      <c r="K516" s="5" t="str">
        <f t="shared" si="18"/>
        <v>82 1 00 00000</v>
      </c>
      <c r="L516" s="252" t="str">
        <f>VLOOKUP(M516,'ЦСР 2017'!$A$5:$B$485,2,0)</f>
        <v>Непрограммные расходы в рамках обеспечения деятельности администрации Промышленного района города Ставрополя</v>
      </c>
      <c r="M516" s="5" t="s">
        <v>1160</v>
      </c>
      <c r="N516" s="252" t="b">
        <f t="shared" si="19"/>
        <v>1</v>
      </c>
      <c r="O516" s="7"/>
    </row>
    <row r="517" spans="1:15" ht="37.5">
      <c r="A517" s="28">
        <v>82</v>
      </c>
      <c r="B517" s="28" t="s">
        <v>15</v>
      </c>
      <c r="C517" s="30" t="s">
        <v>12</v>
      </c>
      <c r="D517" s="59">
        <v>10010</v>
      </c>
      <c r="E517" s="270" t="s">
        <v>942</v>
      </c>
      <c r="F517" s="28">
        <v>82</v>
      </c>
      <c r="G517" s="28" t="s">
        <v>15</v>
      </c>
      <c r="H517" s="30" t="s">
        <v>12</v>
      </c>
      <c r="I517" s="59">
        <v>10010</v>
      </c>
      <c r="J517" s="270" t="s">
        <v>942</v>
      </c>
      <c r="K517" s="5" t="str">
        <f t="shared" si="18"/>
        <v>82 1 00 10010</v>
      </c>
      <c r="L517" s="252" t="str">
        <f>VLOOKUP(M517,'ЦСР 2017'!$A$5:$B$485,2,0)</f>
        <v>Расходы на обеспечение функций органов местного самоуправления города Ставрополя</v>
      </c>
      <c r="M517" s="5" t="s">
        <v>1162</v>
      </c>
      <c r="N517" s="252" t="b">
        <f t="shared" si="19"/>
        <v>1</v>
      </c>
      <c r="O517" s="7"/>
    </row>
    <row r="518" spans="1:15" ht="37.5">
      <c r="A518" s="28">
        <v>82</v>
      </c>
      <c r="B518" s="28" t="s">
        <v>15</v>
      </c>
      <c r="C518" s="30" t="s">
        <v>12</v>
      </c>
      <c r="D518" s="59">
        <v>10020</v>
      </c>
      <c r="E518" s="270" t="s">
        <v>945</v>
      </c>
      <c r="F518" s="28">
        <v>82</v>
      </c>
      <c r="G518" s="28" t="s">
        <v>15</v>
      </c>
      <c r="H518" s="30" t="s">
        <v>12</v>
      </c>
      <c r="I518" s="59">
        <v>10020</v>
      </c>
      <c r="J518" s="270" t="s">
        <v>945</v>
      </c>
      <c r="K518" s="5" t="str">
        <f t="shared" si="18"/>
        <v>82 1 00 10020</v>
      </c>
      <c r="L518" s="252" t="str">
        <f>VLOOKUP(M518,'ЦСР 2017'!$A$5:$B$485,2,0)</f>
        <v>Расходы на выплаты по оплате труда работников органов местного самоуправления города Ставрополя</v>
      </c>
      <c r="M518" s="5" t="s">
        <v>1164</v>
      </c>
      <c r="N518" s="252" t="b">
        <f t="shared" si="19"/>
        <v>1</v>
      </c>
      <c r="O518" s="7"/>
    </row>
    <row r="519" spans="1:15">
      <c r="A519" s="28">
        <v>82</v>
      </c>
      <c r="B519" s="28" t="s">
        <v>15</v>
      </c>
      <c r="C519" s="30" t="s">
        <v>12</v>
      </c>
      <c r="D519" s="59">
        <v>20050</v>
      </c>
      <c r="E519" s="270" t="s">
        <v>666</v>
      </c>
      <c r="F519" s="28">
        <v>82</v>
      </c>
      <c r="G519" s="28" t="s">
        <v>15</v>
      </c>
      <c r="H519" s="30" t="s">
        <v>12</v>
      </c>
      <c r="I519" s="59">
        <v>20050</v>
      </c>
      <c r="J519" s="270" t="s">
        <v>666</v>
      </c>
      <c r="K519" s="5" t="str">
        <f t="shared" si="18"/>
        <v>82 1 00 20050</v>
      </c>
      <c r="L519" s="252" t="str">
        <f>VLOOKUP(M519,'ЦСР 2017'!$A$5:$B$485,2,0)</f>
        <v>Расходы на выплаты на основании исполнительных листов судебных органов</v>
      </c>
      <c r="M519" s="5" t="s">
        <v>1497</v>
      </c>
      <c r="N519" s="252" t="b">
        <f t="shared" si="19"/>
        <v>1</v>
      </c>
      <c r="O519" s="7"/>
    </row>
    <row r="520" spans="1:15" ht="56.25">
      <c r="A520" s="28">
        <v>82</v>
      </c>
      <c r="B520" s="28" t="s">
        <v>15</v>
      </c>
      <c r="C520" s="30" t="s">
        <v>12</v>
      </c>
      <c r="D520" s="59">
        <v>76200</v>
      </c>
      <c r="E520" s="270" t="s">
        <v>1482</v>
      </c>
      <c r="F520" s="28">
        <v>82</v>
      </c>
      <c r="G520" s="28" t="s">
        <v>15</v>
      </c>
      <c r="H520" s="30" t="s">
        <v>12</v>
      </c>
      <c r="I520" s="59">
        <v>76200</v>
      </c>
      <c r="J520" s="270" t="s">
        <v>1482</v>
      </c>
      <c r="K520" s="5" t="str">
        <f t="shared" si="18"/>
        <v>82 1 00 76200</v>
      </c>
      <c r="L520" s="252" t="str">
        <f>VLOOKUP(M520,'ЦСР 2017'!$A$5:$B$485,2,0)</f>
        <v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v>
      </c>
      <c r="M520" s="5" t="s">
        <v>1166</v>
      </c>
      <c r="N520" s="252" t="b">
        <f t="shared" si="19"/>
        <v>1</v>
      </c>
      <c r="O520" s="7"/>
    </row>
    <row r="521" spans="1:15" s="4" customFormat="1" ht="56.25">
      <c r="A521" s="28">
        <v>82</v>
      </c>
      <c r="B521" s="28" t="s">
        <v>15</v>
      </c>
      <c r="C521" s="30" t="s">
        <v>12</v>
      </c>
      <c r="D521" s="59">
        <v>76360</v>
      </c>
      <c r="E521" s="270" t="s">
        <v>1493</v>
      </c>
      <c r="F521" s="28">
        <v>82</v>
      </c>
      <c r="G521" s="28" t="s">
        <v>15</v>
      </c>
      <c r="H521" s="30" t="s">
        <v>12</v>
      </c>
      <c r="I521" s="59">
        <v>76360</v>
      </c>
      <c r="J521" s="270" t="s">
        <v>1804</v>
      </c>
      <c r="K521" s="5" t="str">
        <f t="shared" ref="K521:K587" si="20">CONCATENATE(F521," ",G521," ",H521," ",I521)</f>
        <v>82 1 00 76360</v>
      </c>
      <c r="L521" s="252" t="str">
        <f>VLOOKUP(M521,'ЦСР 2017'!$A$5:$B$485,2,0)</f>
        <v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v>
      </c>
      <c r="M521" s="5" t="s">
        <v>1168</v>
      </c>
      <c r="N521" s="252" t="b">
        <f t="shared" ref="N521:N587" si="21">J521=L521</f>
        <v>1</v>
      </c>
      <c r="O521" s="7"/>
    </row>
    <row r="522" spans="1:15" s="4" customFormat="1" ht="45">
      <c r="A522" s="23">
        <v>83</v>
      </c>
      <c r="B522" s="23">
        <v>0</v>
      </c>
      <c r="C522" s="9" t="s">
        <v>12</v>
      </c>
      <c r="D522" s="9" t="s">
        <v>13</v>
      </c>
      <c r="E522" s="136" t="s">
        <v>1175</v>
      </c>
      <c r="F522" s="23">
        <v>83</v>
      </c>
      <c r="G522" s="23">
        <v>0</v>
      </c>
      <c r="H522" s="9" t="s">
        <v>12</v>
      </c>
      <c r="I522" s="9" t="s">
        <v>13</v>
      </c>
      <c r="J522" s="136" t="s">
        <v>1175</v>
      </c>
      <c r="K522" s="5" t="str">
        <f t="shared" si="20"/>
        <v>83 0 00 00000</v>
      </c>
      <c r="L522" s="252" t="str">
        <f>VLOOKUP(M522,'ЦСР 2017'!$A$5:$B$485,2,0)</f>
        <v>Обеспечение деятельности комитета городского хозяйства администрации города Ставрополя</v>
      </c>
      <c r="M522" s="5" t="s">
        <v>1176</v>
      </c>
      <c r="N522" s="252" t="b">
        <f t="shared" si="21"/>
        <v>1</v>
      </c>
      <c r="O522" s="7"/>
    </row>
    <row r="523" spans="1:15" s="4" customFormat="1" ht="37.5">
      <c r="A523" s="24">
        <v>83</v>
      </c>
      <c r="B523" s="24" t="s">
        <v>15</v>
      </c>
      <c r="C523" s="25" t="s">
        <v>12</v>
      </c>
      <c r="D523" s="25" t="s">
        <v>13</v>
      </c>
      <c r="E523" s="223" t="s">
        <v>1178</v>
      </c>
      <c r="F523" s="24">
        <v>83</v>
      </c>
      <c r="G523" s="24" t="s">
        <v>15</v>
      </c>
      <c r="H523" s="25" t="s">
        <v>12</v>
      </c>
      <c r="I523" s="25" t="s">
        <v>13</v>
      </c>
      <c r="J523" s="223" t="s">
        <v>1178</v>
      </c>
      <c r="K523" s="5" t="str">
        <f t="shared" si="20"/>
        <v>83 1 00 00000</v>
      </c>
      <c r="L523" s="252" t="str">
        <f>VLOOKUP(M523,'ЦСР 2017'!$A$5:$B$485,2,0)</f>
        <v>Непрограммные расходы в рамках обеспечения деятельности комитета городского хозяйства администрации города Ставрополя</v>
      </c>
      <c r="M523" s="5" t="s">
        <v>1179</v>
      </c>
      <c r="N523" s="252" t="b">
        <f t="shared" si="21"/>
        <v>1</v>
      </c>
      <c r="O523" s="7"/>
    </row>
    <row r="524" spans="1:15" s="4" customFormat="1" ht="37.15" customHeight="1">
      <c r="A524" s="28">
        <v>83</v>
      </c>
      <c r="B524" s="28" t="s">
        <v>15</v>
      </c>
      <c r="C524" s="30" t="s">
        <v>12</v>
      </c>
      <c r="D524" s="59">
        <v>10010</v>
      </c>
      <c r="E524" s="270" t="s">
        <v>942</v>
      </c>
      <c r="F524" s="28">
        <v>83</v>
      </c>
      <c r="G524" s="28" t="s">
        <v>15</v>
      </c>
      <c r="H524" s="30" t="s">
        <v>12</v>
      </c>
      <c r="I524" s="59">
        <v>10010</v>
      </c>
      <c r="J524" s="270" t="s">
        <v>942</v>
      </c>
      <c r="K524" s="5" t="str">
        <f t="shared" si="20"/>
        <v>83 1 00 10010</v>
      </c>
      <c r="L524" s="252" t="str">
        <f>VLOOKUP(M524,'ЦСР 2017'!$A$5:$B$485,2,0)</f>
        <v>Расходы на обеспечение функций органов местного самоуправления города Ставрополя</v>
      </c>
      <c r="M524" s="5" t="s">
        <v>1181</v>
      </c>
      <c r="N524" s="252" t="b">
        <f t="shared" si="21"/>
        <v>1</v>
      </c>
      <c r="O524" s="7"/>
    </row>
    <row r="525" spans="1:15" s="4" customFormat="1" ht="37.5">
      <c r="A525" s="28">
        <v>83</v>
      </c>
      <c r="B525" s="28" t="s">
        <v>15</v>
      </c>
      <c r="C525" s="30" t="s">
        <v>12</v>
      </c>
      <c r="D525" s="59">
        <v>10020</v>
      </c>
      <c r="E525" s="270" t="s">
        <v>945</v>
      </c>
      <c r="F525" s="28">
        <v>83</v>
      </c>
      <c r="G525" s="28" t="s">
        <v>15</v>
      </c>
      <c r="H525" s="30" t="s">
        <v>12</v>
      </c>
      <c r="I525" s="59">
        <v>10020</v>
      </c>
      <c r="J525" s="270" t="s">
        <v>945</v>
      </c>
      <c r="K525" s="5" t="str">
        <f t="shared" si="20"/>
        <v>83 1 00 10020</v>
      </c>
      <c r="L525" s="252" t="str">
        <f>VLOOKUP(M525,'ЦСР 2017'!$A$5:$B$485,2,0)</f>
        <v>Расходы на выплаты по оплате труда работников органов местного самоуправления города Ставрополя</v>
      </c>
      <c r="M525" s="5" t="s">
        <v>1183</v>
      </c>
      <c r="N525" s="252" t="b">
        <f t="shared" si="21"/>
        <v>1</v>
      </c>
      <c r="O525" s="7"/>
    </row>
    <row r="526" spans="1:15" s="4" customFormat="1">
      <c r="A526" s="28" t="s">
        <v>1184</v>
      </c>
      <c r="B526" s="28" t="s">
        <v>15</v>
      </c>
      <c r="C526" s="30" t="s">
        <v>12</v>
      </c>
      <c r="D526" s="59">
        <v>20050</v>
      </c>
      <c r="E526" s="270" t="s">
        <v>666</v>
      </c>
      <c r="F526" s="28" t="s">
        <v>1184</v>
      </c>
      <c r="G526" s="28" t="s">
        <v>15</v>
      </c>
      <c r="H526" s="30" t="s">
        <v>12</v>
      </c>
      <c r="I526" s="59">
        <v>20050</v>
      </c>
      <c r="J526" s="270" t="s">
        <v>666</v>
      </c>
      <c r="K526" s="5" t="str">
        <f t="shared" si="20"/>
        <v>83 1 00 20050</v>
      </c>
      <c r="L526" s="252" t="str">
        <f>VLOOKUP(M526,'ЦСР 2017'!$A$5:$B$485,2,0)</f>
        <v>Расходы на выплаты на основании исполнительных листов судебных органов</v>
      </c>
      <c r="M526" s="5" t="s">
        <v>1187</v>
      </c>
      <c r="N526" s="252" t="b">
        <f t="shared" si="21"/>
        <v>1</v>
      </c>
      <c r="O526" s="7"/>
    </row>
    <row r="527" spans="1:15" s="4" customFormat="1">
      <c r="A527" s="28" t="s">
        <v>1184</v>
      </c>
      <c r="B527" s="28" t="s">
        <v>15</v>
      </c>
      <c r="C527" s="30" t="s">
        <v>12</v>
      </c>
      <c r="D527" s="59">
        <v>21040</v>
      </c>
      <c r="E527" s="270" t="s">
        <v>1500</v>
      </c>
      <c r="F527" s="28" t="s">
        <v>1184</v>
      </c>
      <c r="G527" s="28" t="s">
        <v>15</v>
      </c>
      <c r="H527" s="30" t="s">
        <v>12</v>
      </c>
      <c r="I527" s="59">
        <v>21040</v>
      </c>
      <c r="J527" s="270" t="s">
        <v>1500</v>
      </c>
      <c r="K527" s="5" t="str">
        <f t="shared" si="20"/>
        <v>83 1 00 21040</v>
      </c>
      <c r="L527" s="252" t="str">
        <f>VLOOKUP(M527,'ЦСР 2017'!$A$5:$B$485,2,0)</f>
        <v>Расходы на уплату административного штрафа</v>
      </c>
      <c r="M527" s="5" t="s">
        <v>1501</v>
      </c>
      <c r="N527" s="252" t="b">
        <f t="shared" si="21"/>
        <v>1</v>
      </c>
      <c r="O527" s="7"/>
    </row>
    <row r="528" spans="1:15" s="4" customFormat="1">
      <c r="A528" s="24">
        <v>83</v>
      </c>
      <c r="B528" s="24" t="s">
        <v>94</v>
      </c>
      <c r="C528" s="25" t="s">
        <v>12</v>
      </c>
      <c r="D528" s="25" t="s">
        <v>13</v>
      </c>
      <c r="E528" s="223" t="s">
        <v>1023</v>
      </c>
      <c r="F528" s="24">
        <v>83</v>
      </c>
      <c r="G528" s="24" t="s">
        <v>94</v>
      </c>
      <c r="H528" s="25" t="s">
        <v>12</v>
      </c>
      <c r="I528" s="25" t="s">
        <v>13</v>
      </c>
      <c r="J528" s="223" t="s">
        <v>1023</v>
      </c>
      <c r="K528" s="5" t="str">
        <f t="shared" si="20"/>
        <v>83 2 00 00000</v>
      </c>
      <c r="L528" s="252" t="str">
        <f>VLOOKUP(M528,'ЦСР 2017'!$A$5:$B$485,2,0)</f>
        <v>Расходы, предусмотренные на иные цели</v>
      </c>
      <c r="M528" s="5" t="s">
        <v>1189</v>
      </c>
      <c r="N528" s="252" t="b">
        <f t="shared" si="21"/>
        <v>1</v>
      </c>
      <c r="O528" s="7"/>
    </row>
    <row r="529" spans="1:15" s="4" customFormat="1">
      <c r="A529" s="28" t="s">
        <v>1184</v>
      </c>
      <c r="B529" s="28" t="s">
        <v>94</v>
      </c>
      <c r="C529" s="30" t="s">
        <v>12</v>
      </c>
      <c r="D529" s="59" t="s">
        <v>379</v>
      </c>
      <c r="E529" s="270" t="s">
        <v>378</v>
      </c>
      <c r="F529" s="28" t="s">
        <v>1184</v>
      </c>
      <c r="G529" s="28" t="s">
        <v>94</v>
      </c>
      <c r="H529" s="30" t="s">
        <v>12</v>
      </c>
      <c r="I529" s="59" t="s">
        <v>379</v>
      </c>
      <c r="J529" s="270" t="s">
        <v>378</v>
      </c>
      <c r="K529" s="5" t="str">
        <f t="shared" si="20"/>
        <v>83 2 00 20200</v>
      </c>
      <c r="L529" s="252" t="str">
        <f>VLOOKUP(M529,'ЦСР 2017'!$A$5:$B$485,2,0)</f>
        <v>Расходы на мероприятия в области жилищного хозяйства</v>
      </c>
      <c r="M529" s="5" t="s">
        <v>1506</v>
      </c>
      <c r="N529" s="252" t="b">
        <f t="shared" si="21"/>
        <v>1</v>
      </c>
      <c r="O529" s="7"/>
    </row>
    <row r="530" spans="1:15" s="4" customFormat="1" ht="75">
      <c r="A530" s="14" t="s">
        <v>1184</v>
      </c>
      <c r="B530" s="14" t="s">
        <v>94</v>
      </c>
      <c r="C530" s="313" t="s">
        <v>12</v>
      </c>
      <c r="D530" s="17" t="s">
        <v>1597</v>
      </c>
      <c r="E530" s="262" t="s">
        <v>1502</v>
      </c>
      <c r="F530" s="69"/>
      <c r="G530" s="69"/>
      <c r="H530" s="73"/>
      <c r="I530" s="74"/>
      <c r="J530" s="18" t="s">
        <v>1837</v>
      </c>
      <c r="K530" s="5" t="str">
        <f t="shared" si="20"/>
        <v xml:space="preserve">   </v>
      </c>
      <c r="L530" s="252" t="e">
        <f>VLOOKUP(M530,'ЦСР 2017'!$A$5:$B$485,2,0)</f>
        <v>#N/A</v>
      </c>
      <c r="M530" s="5" t="s">
        <v>1883</v>
      </c>
      <c r="N530" s="252" t="e">
        <f t="shared" si="21"/>
        <v>#N/A</v>
      </c>
      <c r="O530" s="7"/>
    </row>
    <row r="531" spans="1:15" s="4" customFormat="1" ht="75">
      <c r="A531" s="14" t="s">
        <v>1184</v>
      </c>
      <c r="B531" s="14" t="s">
        <v>94</v>
      </c>
      <c r="C531" s="313" t="s">
        <v>12</v>
      </c>
      <c r="D531" s="17" t="s">
        <v>1598</v>
      </c>
      <c r="E531" s="262" t="s">
        <v>1504</v>
      </c>
      <c r="F531" s="69"/>
      <c r="G531" s="69"/>
      <c r="H531" s="73"/>
      <c r="I531" s="74"/>
      <c r="J531" s="18" t="s">
        <v>1837</v>
      </c>
      <c r="K531" s="5" t="str">
        <f t="shared" si="20"/>
        <v xml:space="preserve">   </v>
      </c>
      <c r="L531" s="252" t="e">
        <f>VLOOKUP(M531,'ЦСР 2017'!$A$5:$B$485,2,0)</f>
        <v>#N/A</v>
      </c>
      <c r="M531" s="5" t="s">
        <v>1883</v>
      </c>
      <c r="N531" s="252" t="e">
        <f t="shared" si="21"/>
        <v>#N/A</v>
      </c>
      <c r="O531" s="7"/>
    </row>
    <row r="532" spans="1:15" s="4" customFormat="1" ht="56.25">
      <c r="A532" s="28" t="s">
        <v>1184</v>
      </c>
      <c r="B532" s="28" t="s">
        <v>94</v>
      </c>
      <c r="C532" s="30" t="s">
        <v>12</v>
      </c>
      <c r="D532" s="59">
        <v>20950</v>
      </c>
      <c r="E532" s="270" t="s">
        <v>1191</v>
      </c>
      <c r="F532" s="28" t="s">
        <v>1184</v>
      </c>
      <c r="G532" s="28" t="s">
        <v>94</v>
      </c>
      <c r="H532" s="30" t="s">
        <v>12</v>
      </c>
      <c r="I532" s="59">
        <v>20950</v>
      </c>
      <c r="J532" s="270" t="s">
        <v>1806</v>
      </c>
      <c r="K532" s="5" t="str">
        <f t="shared" si="20"/>
        <v>83 2 00 20950</v>
      </c>
      <c r="L532" s="252" t="str">
        <f>VLOOKUP(M532,'ЦСР 2017'!$A$5:$B$485,2,0)</f>
        <v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</v>
      </c>
      <c r="M532" s="5" t="s">
        <v>1192</v>
      </c>
      <c r="N532" s="252" t="b">
        <f t="shared" si="21"/>
        <v>1</v>
      </c>
      <c r="O532" s="7"/>
    </row>
    <row r="533" spans="1:15" s="4" customFormat="1" ht="93.75">
      <c r="A533" s="28" t="s">
        <v>1184</v>
      </c>
      <c r="B533" s="28" t="s">
        <v>94</v>
      </c>
      <c r="C533" s="28" t="s">
        <v>12</v>
      </c>
      <c r="D533" s="28" t="s">
        <v>1867</v>
      </c>
      <c r="E533" s="270" t="s">
        <v>1604</v>
      </c>
      <c r="F533" s="28" t="s">
        <v>1184</v>
      </c>
      <c r="G533" s="28" t="s">
        <v>94</v>
      </c>
      <c r="H533" s="30" t="s">
        <v>12</v>
      </c>
      <c r="I533" s="59">
        <v>21120</v>
      </c>
      <c r="J533" s="270" t="s">
        <v>1507</v>
      </c>
      <c r="K533" s="5" t="str">
        <f t="shared" si="20"/>
        <v>83 2 00 21120</v>
      </c>
      <c r="L533" s="252" t="str">
        <f>VLOOKUP(M533,'ЦСР 2017'!$A$5:$B$485,2,0)</f>
        <v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v>
      </c>
      <c r="M533" s="5" t="s">
        <v>1193</v>
      </c>
      <c r="N533" s="252" t="b">
        <f t="shared" si="21"/>
        <v>1</v>
      </c>
      <c r="O533" s="7"/>
    </row>
    <row r="534" spans="1:15" s="4" customFormat="1" ht="45">
      <c r="A534" s="23">
        <v>84</v>
      </c>
      <c r="B534" s="23">
        <v>0</v>
      </c>
      <c r="C534" s="9" t="s">
        <v>12</v>
      </c>
      <c r="D534" s="9" t="s">
        <v>13</v>
      </c>
      <c r="E534" s="136" t="s">
        <v>1195</v>
      </c>
      <c r="F534" s="23">
        <v>84</v>
      </c>
      <c r="G534" s="23">
        <v>0</v>
      </c>
      <c r="H534" s="9" t="s">
        <v>12</v>
      </c>
      <c r="I534" s="9" t="s">
        <v>13</v>
      </c>
      <c r="J534" s="136" t="s">
        <v>1195</v>
      </c>
      <c r="K534" s="5" t="str">
        <f t="shared" si="20"/>
        <v>84 0 00 00000</v>
      </c>
      <c r="L534" s="252" t="str">
        <f>VLOOKUP(M534,'ЦСР 2017'!$A$5:$B$485,2,0)</f>
        <v xml:space="preserve">Обеспечение деятельности комитета градостроительства администрации города Ставрополя </v>
      </c>
      <c r="M534" s="5" t="s">
        <v>1196</v>
      </c>
      <c r="N534" s="252" t="b">
        <f t="shared" si="21"/>
        <v>1</v>
      </c>
      <c r="O534" s="7"/>
    </row>
    <row r="535" spans="1:15" s="4" customFormat="1" ht="37.5">
      <c r="A535" s="24">
        <v>84</v>
      </c>
      <c r="B535" s="24" t="s">
        <v>15</v>
      </c>
      <c r="C535" s="25" t="s">
        <v>12</v>
      </c>
      <c r="D535" s="25" t="s">
        <v>13</v>
      </c>
      <c r="E535" s="223" t="s">
        <v>1198</v>
      </c>
      <c r="F535" s="24">
        <v>84</v>
      </c>
      <c r="G535" s="24" t="s">
        <v>15</v>
      </c>
      <c r="H535" s="25" t="s">
        <v>12</v>
      </c>
      <c r="I535" s="25" t="s">
        <v>13</v>
      </c>
      <c r="J535" s="223" t="s">
        <v>1198</v>
      </c>
      <c r="K535" s="5" t="str">
        <f t="shared" si="20"/>
        <v>84 1 00 00000</v>
      </c>
      <c r="L535" s="252" t="str">
        <f>VLOOKUP(M535,'ЦСР 2017'!$A$5:$B$485,2,0)</f>
        <v xml:space="preserve">Непрограммные расходы в рамках обеспечения деятельности комитета градостроительства администрации города Ставрополя </v>
      </c>
      <c r="M535" s="5" t="s">
        <v>1199</v>
      </c>
      <c r="N535" s="252" t="b">
        <f t="shared" si="21"/>
        <v>1</v>
      </c>
      <c r="O535" s="7"/>
    </row>
    <row r="536" spans="1:15" s="4" customFormat="1" ht="37.5">
      <c r="A536" s="28">
        <v>84</v>
      </c>
      <c r="B536" s="28" t="s">
        <v>15</v>
      </c>
      <c r="C536" s="30" t="s">
        <v>12</v>
      </c>
      <c r="D536" s="59">
        <v>10010</v>
      </c>
      <c r="E536" s="270" t="s">
        <v>942</v>
      </c>
      <c r="F536" s="28">
        <v>84</v>
      </c>
      <c r="G536" s="28" t="s">
        <v>15</v>
      </c>
      <c r="H536" s="30" t="s">
        <v>12</v>
      </c>
      <c r="I536" s="59">
        <v>10010</v>
      </c>
      <c r="J536" s="270" t="s">
        <v>942</v>
      </c>
      <c r="K536" s="5" t="str">
        <f t="shared" si="20"/>
        <v>84 1 00 10010</v>
      </c>
      <c r="L536" s="252" t="str">
        <f>VLOOKUP(M536,'ЦСР 2017'!$A$5:$B$485,2,0)</f>
        <v>Расходы на обеспечение функций органов местного самоуправления города Ставрополя</v>
      </c>
      <c r="M536" s="5" t="s">
        <v>1201</v>
      </c>
      <c r="N536" s="252" t="b">
        <f t="shared" si="21"/>
        <v>1</v>
      </c>
      <c r="O536" s="7"/>
    </row>
    <row r="537" spans="1:15" s="4" customFormat="1" ht="37.5">
      <c r="A537" s="28">
        <v>84</v>
      </c>
      <c r="B537" s="28" t="s">
        <v>15</v>
      </c>
      <c r="C537" s="30" t="s">
        <v>12</v>
      </c>
      <c r="D537" s="59">
        <v>10020</v>
      </c>
      <c r="E537" s="270" t="s">
        <v>945</v>
      </c>
      <c r="F537" s="28">
        <v>84</v>
      </c>
      <c r="G537" s="28" t="s">
        <v>15</v>
      </c>
      <c r="H537" s="30" t="s">
        <v>12</v>
      </c>
      <c r="I537" s="59">
        <v>10020</v>
      </c>
      <c r="J537" s="270" t="s">
        <v>945</v>
      </c>
      <c r="K537" s="5" t="str">
        <f t="shared" si="20"/>
        <v>84 1 00 10020</v>
      </c>
      <c r="L537" s="252" t="str">
        <f>VLOOKUP(M537,'ЦСР 2017'!$A$5:$B$485,2,0)</f>
        <v>Расходы на выплаты по оплате труда работников органов местного самоуправления города Ставрополя</v>
      </c>
      <c r="M537" s="5" t="s">
        <v>1203</v>
      </c>
      <c r="N537" s="252" t="b">
        <f t="shared" si="21"/>
        <v>1</v>
      </c>
      <c r="O537" s="7"/>
    </row>
    <row r="538" spans="1:15" s="4" customFormat="1">
      <c r="A538" s="28">
        <v>84</v>
      </c>
      <c r="B538" s="28" t="s">
        <v>15</v>
      </c>
      <c r="C538" s="30" t="s">
        <v>12</v>
      </c>
      <c r="D538" s="59">
        <v>20050</v>
      </c>
      <c r="E538" s="270" t="s">
        <v>666</v>
      </c>
      <c r="F538" s="28">
        <v>84</v>
      </c>
      <c r="G538" s="28" t="s">
        <v>15</v>
      </c>
      <c r="H538" s="30" t="s">
        <v>12</v>
      </c>
      <c r="I538" s="59">
        <v>20050</v>
      </c>
      <c r="J538" s="270" t="s">
        <v>666</v>
      </c>
      <c r="K538" s="5" t="str">
        <f t="shared" si="20"/>
        <v>84 1 00 20050</v>
      </c>
      <c r="L538" s="252" t="str">
        <f>VLOOKUP(M538,'ЦСР 2017'!$A$5:$B$485,2,0)</f>
        <v>Расходы на выплаты на основании исполнительных листов судебных органов</v>
      </c>
      <c r="M538" s="5" t="s">
        <v>1512</v>
      </c>
      <c r="N538" s="252" t="b">
        <f t="shared" si="21"/>
        <v>1</v>
      </c>
      <c r="O538" s="7"/>
    </row>
    <row r="539" spans="1:15" s="4" customFormat="1">
      <c r="A539" s="24">
        <v>84</v>
      </c>
      <c r="B539" s="24" t="s">
        <v>94</v>
      </c>
      <c r="C539" s="25" t="s">
        <v>12</v>
      </c>
      <c r="D539" s="25" t="s">
        <v>13</v>
      </c>
      <c r="E539" s="223" t="s">
        <v>1023</v>
      </c>
      <c r="F539" s="24">
        <v>84</v>
      </c>
      <c r="G539" s="24" t="s">
        <v>94</v>
      </c>
      <c r="H539" s="25" t="s">
        <v>12</v>
      </c>
      <c r="I539" s="25" t="s">
        <v>13</v>
      </c>
      <c r="J539" s="223" t="s">
        <v>1023</v>
      </c>
      <c r="K539" s="5" t="str">
        <f t="shared" si="20"/>
        <v>84 2 00 00000</v>
      </c>
      <c r="L539" s="252" t="str">
        <f>VLOOKUP(M539,'ЦСР 2017'!$A$5:$B$485,2,0)</f>
        <v>Расходы, предусмотренные на иные цели</v>
      </c>
      <c r="M539" s="5" t="s">
        <v>1209</v>
      </c>
      <c r="N539" s="252" t="b">
        <f t="shared" si="21"/>
        <v>1</v>
      </c>
      <c r="O539" s="7"/>
    </row>
    <row r="540" spans="1:15" s="4" customFormat="1" ht="37.5">
      <c r="A540" s="28">
        <v>84</v>
      </c>
      <c r="B540" s="28" t="s">
        <v>15</v>
      </c>
      <c r="C540" s="30" t="s">
        <v>12</v>
      </c>
      <c r="D540" s="59">
        <v>20740</v>
      </c>
      <c r="E540" s="270" t="s">
        <v>1206</v>
      </c>
      <c r="F540" s="28">
        <v>84</v>
      </c>
      <c r="G540" s="28" t="s">
        <v>94</v>
      </c>
      <c r="H540" s="30" t="s">
        <v>12</v>
      </c>
      <c r="I540" s="59">
        <v>20740</v>
      </c>
      <c r="J540" s="270" t="s">
        <v>1206</v>
      </c>
      <c r="K540" s="5" t="str">
        <f t="shared" si="20"/>
        <v>84 2 00 20740</v>
      </c>
      <c r="L540" s="252" t="str">
        <f>VLOOKUP(M540,'ЦСР 2017'!$A$5:$B$485,2,0)</f>
        <v>Расходы на судебные издержки комитета градостроительства администрации города Ставрополя по искам о сносе самовольных построек</v>
      </c>
      <c r="M540" s="5" t="s">
        <v>1808</v>
      </c>
      <c r="N540" s="252" t="b">
        <f t="shared" si="21"/>
        <v>1</v>
      </c>
      <c r="O540" s="7"/>
    </row>
    <row r="541" spans="1:15" s="4" customFormat="1" ht="37.5">
      <c r="A541" s="28">
        <v>84</v>
      </c>
      <c r="B541" s="28" t="s">
        <v>94</v>
      </c>
      <c r="C541" s="30" t="s">
        <v>12</v>
      </c>
      <c r="D541" s="59">
        <v>21100</v>
      </c>
      <c r="E541" s="270" t="s">
        <v>1513</v>
      </c>
      <c r="F541" s="28">
        <v>84</v>
      </c>
      <c r="G541" s="28" t="s">
        <v>94</v>
      </c>
      <c r="H541" s="30" t="s">
        <v>12</v>
      </c>
      <c r="I541" s="59">
        <v>21100</v>
      </c>
      <c r="J541" s="270" t="s">
        <v>1809</v>
      </c>
      <c r="K541" s="5" t="str">
        <f t="shared" si="20"/>
        <v>84 2 00 21100</v>
      </c>
      <c r="L541" s="252" t="str">
        <f>VLOOKUP(M541,'ЦСР 2017'!$A$5:$B$485,2,0)</f>
        <v xml:space="preserve">Расходы на демонтаж, хранение или уничтожение рекламных конструкций за счет средств местного бюджета </v>
      </c>
      <c r="M541" s="5" t="s">
        <v>1213</v>
      </c>
      <c r="N541" s="252" t="b">
        <f t="shared" si="21"/>
        <v>1</v>
      </c>
      <c r="O541" s="7"/>
    </row>
    <row r="542" spans="1:15" s="4" customFormat="1" ht="37.5">
      <c r="A542" s="28">
        <v>84</v>
      </c>
      <c r="B542" s="28" t="s">
        <v>94</v>
      </c>
      <c r="C542" s="30" t="s">
        <v>12</v>
      </c>
      <c r="D542" s="59">
        <v>21210</v>
      </c>
      <c r="E542" s="270" t="s">
        <v>1514</v>
      </c>
      <c r="F542" s="28">
        <v>84</v>
      </c>
      <c r="G542" s="28" t="s">
        <v>94</v>
      </c>
      <c r="H542" s="30" t="s">
        <v>12</v>
      </c>
      <c r="I542" s="59">
        <v>21210</v>
      </c>
      <c r="J542" s="270" t="s">
        <v>1514</v>
      </c>
      <c r="K542" s="5" t="str">
        <f t="shared" si="20"/>
        <v>84 2 00 21210</v>
      </c>
      <c r="L542" s="252" t="str">
        <f>VLOOKUP(M542,'ЦСР 2017'!$A$5:$B$485,2,0)</f>
        <v>Снос самовольных построек, хранение имущества, находившегося в самовольных постройках</v>
      </c>
      <c r="M542" s="5" t="s">
        <v>1217</v>
      </c>
      <c r="N542" s="252" t="b">
        <f t="shared" si="21"/>
        <v>1</v>
      </c>
      <c r="O542" s="7"/>
    </row>
    <row r="543" spans="1:15" s="4" customFormat="1" ht="93.75">
      <c r="A543" s="28"/>
      <c r="B543" s="28"/>
      <c r="C543" s="30"/>
      <c r="D543" s="59"/>
      <c r="E543" s="270" t="s">
        <v>1554</v>
      </c>
      <c r="F543" s="28" t="s">
        <v>1605</v>
      </c>
      <c r="G543" s="28" t="s">
        <v>94</v>
      </c>
      <c r="H543" s="30" t="s">
        <v>12</v>
      </c>
      <c r="I543" s="59">
        <v>21330</v>
      </c>
      <c r="J543" s="270" t="s">
        <v>1810</v>
      </c>
      <c r="K543" s="5" t="str">
        <f t="shared" si="20"/>
        <v>84 2 00 21330</v>
      </c>
      <c r="L543" s="252" t="str">
        <f>VLOOKUP(M543,'ЦСР 2017'!$A$5:$B$485,2,0)</f>
        <v>Cудебные расходы по вопросам, связанным с реализацией полномочий администрации города Ставрополя при принятии решения о признании помещения жилым помещением, жилого помещения пригодным (непригодным) для проживания, а также многоквартирного дома аварийным и подлежащим сносу или реконструкции</v>
      </c>
      <c r="M543" s="5" t="s">
        <v>1811</v>
      </c>
      <c r="N543" s="252" t="b">
        <f t="shared" si="21"/>
        <v>1</v>
      </c>
      <c r="O543" s="7"/>
    </row>
    <row r="544" spans="1:15" s="4" customFormat="1" ht="67.5">
      <c r="A544" s="23">
        <v>85</v>
      </c>
      <c r="B544" s="23">
        <v>0</v>
      </c>
      <c r="C544" s="9" t="s">
        <v>12</v>
      </c>
      <c r="D544" s="9" t="s">
        <v>13</v>
      </c>
      <c r="E544" s="136" t="s">
        <v>1219</v>
      </c>
      <c r="F544" s="23">
        <v>85</v>
      </c>
      <c r="G544" s="23">
        <v>0</v>
      </c>
      <c r="H544" s="9" t="s">
        <v>12</v>
      </c>
      <c r="I544" s="9" t="s">
        <v>13</v>
      </c>
      <c r="J544" s="136" t="s">
        <v>1219</v>
      </c>
      <c r="K544" s="5" t="str">
        <f t="shared" si="20"/>
        <v>85 0 00 00000</v>
      </c>
      <c r="L544" s="252" t="str">
        <f>VLOOKUP(M544,'ЦСР 2017'!$A$5:$B$485,2,0)</f>
        <v>Обеспечение деятельности комитета по делам гражданской обороны и чрезвычайным ситуациям администрации города Ставрополя</v>
      </c>
      <c r="M544" s="5" t="s">
        <v>1220</v>
      </c>
      <c r="N544" s="252" t="b">
        <f t="shared" si="21"/>
        <v>1</v>
      </c>
      <c r="O544" s="7"/>
    </row>
    <row r="545" spans="1:15" s="4" customFormat="1" ht="56.25">
      <c r="A545" s="24">
        <v>85</v>
      </c>
      <c r="B545" s="24" t="s">
        <v>15</v>
      </c>
      <c r="C545" s="25" t="s">
        <v>12</v>
      </c>
      <c r="D545" s="25" t="s">
        <v>13</v>
      </c>
      <c r="E545" s="223" t="s">
        <v>1222</v>
      </c>
      <c r="F545" s="24">
        <v>85</v>
      </c>
      <c r="G545" s="24" t="s">
        <v>15</v>
      </c>
      <c r="H545" s="25" t="s">
        <v>12</v>
      </c>
      <c r="I545" s="25" t="s">
        <v>13</v>
      </c>
      <c r="J545" s="223" t="s">
        <v>1222</v>
      </c>
      <c r="K545" s="5" t="str">
        <f t="shared" si="20"/>
        <v>85 1 00 00000</v>
      </c>
      <c r="L545" s="252" t="str">
        <f>VLOOKUP(M545,'ЦСР 2017'!$A$5:$B$485,2,0)</f>
        <v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v>
      </c>
      <c r="M545" s="5" t="s">
        <v>1223</v>
      </c>
      <c r="N545" s="252" t="b">
        <f t="shared" si="21"/>
        <v>1</v>
      </c>
      <c r="O545" s="7"/>
    </row>
    <row r="546" spans="1:15" s="4" customFormat="1" ht="37.5">
      <c r="A546" s="28">
        <v>85</v>
      </c>
      <c r="B546" s="28" t="s">
        <v>15</v>
      </c>
      <c r="C546" s="30" t="s">
        <v>12</v>
      </c>
      <c r="D546" s="59">
        <v>10010</v>
      </c>
      <c r="E546" s="270" t="s">
        <v>942</v>
      </c>
      <c r="F546" s="28">
        <v>85</v>
      </c>
      <c r="G546" s="28" t="s">
        <v>15</v>
      </c>
      <c r="H546" s="30" t="s">
        <v>12</v>
      </c>
      <c r="I546" s="59">
        <v>10010</v>
      </c>
      <c r="J546" s="270" t="s">
        <v>942</v>
      </c>
      <c r="K546" s="5" t="str">
        <f t="shared" si="20"/>
        <v>85 1 00 10010</v>
      </c>
      <c r="L546" s="252" t="str">
        <f>VLOOKUP(M546,'ЦСР 2017'!$A$5:$B$485,2,0)</f>
        <v>Расходы на обеспечение функций органов местного самоуправления города Ставрополя</v>
      </c>
      <c r="M546" s="5" t="s">
        <v>1225</v>
      </c>
      <c r="N546" s="252" t="b">
        <f t="shared" si="21"/>
        <v>1</v>
      </c>
      <c r="O546" s="7"/>
    </row>
    <row r="547" spans="1:15" s="4" customFormat="1" ht="37.5">
      <c r="A547" s="28">
        <v>85</v>
      </c>
      <c r="B547" s="28" t="s">
        <v>15</v>
      </c>
      <c r="C547" s="30" t="s">
        <v>12</v>
      </c>
      <c r="D547" s="59">
        <v>10020</v>
      </c>
      <c r="E547" s="270" t="s">
        <v>945</v>
      </c>
      <c r="F547" s="28">
        <v>85</v>
      </c>
      <c r="G547" s="28" t="s">
        <v>15</v>
      </c>
      <c r="H547" s="30" t="s">
        <v>12</v>
      </c>
      <c r="I547" s="59">
        <v>10020</v>
      </c>
      <c r="J547" s="270" t="s">
        <v>945</v>
      </c>
      <c r="K547" s="5" t="str">
        <f t="shared" si="20"/>
        <v>85 1 00 10020</v>
      </c>
      <c r="L547" s="252" t="str">
        <f>VLOOKUP(M547,'ЦСР 2017'!$A$5:$B$485,2,0)</f>
        <v>Расходы на выплаты по оплате труда работников органов местного самоуправления города Ставрополя</v>
      </c>
      <c r="M547" s="5" t="s">
        <v>1227</v>
      </c>
      <c r="N547" s="252" t="b">
        <f t="shared" si="21"/>
        <v>1</v>
      </c>
      <c r="O547" s="7"/>
    </row>
    <row r="548" spans="1:15" s="4" customFormat="1" ht="45">
      <c r="A548" s="23" t="s">
        <v>1599</v>
      </c>
      <c r="B548" s="23" t="s">
        <v>8</v>
      </c>
      <c r="C548" s="9" t="s">
        <v>12</v>
      </c>
      <c r="D548" s="9" t="s">
        <v>13</v>
      </c>
      <c r="E548" s="136" t="s">
        <v>1515</v>
      </c>
      <c r="F548" s="23" t="s">
        <v>1599</v>
      </c>
      <c r="G548" s="23" t="s">
        <v>8</v>
      </c>
      <c r="H548" s="9" t="s">
        <v>12</v>
      </c>
      <c r="I548" s="9" t="s">
        <v>13</v>
      </c>
      <c r="J548" s="136" t="s">
        <v>1515</v>
      </c>
      <c r="K548" s="5" t="str">
        <f t="shared" si="20"/>
        <v>86 0 00 00000</v>
      </c>
      <c r="L548" s="252" t="str">
        <f>VLOOKUP(M548,'ЦСР 2017'!$A$5:$B$485,2,0)</f>
        <v>Обеспечение деятельности контрольно-счетной
палаты города Ставрополя</v>
      </c>
      <c r="M548" s="5" t="s">
        <v>1516</v>
      </c>
      <c r="N548" s="252" t="b">
        <f t="shared" si="21"/>
        <v>1</v>
      </c>
      <c r="O548" s="7"/>
    </row>
    <row r="549" spans="1:15" s="4" customFormat="1" ht="37.5">
      <c r="A549" s="24" t="s">
        <v>1599</v>
      </c>
      <c r="B549" s="24" t="s">
        <v>15</v>
      </c>
      <c r="C549" s="25" t="s">
        <v>12</v>
      </c>
      <c r="D549" s="25" t="s">
        <v>13</v>
      </c>
      <c r="E549" s="223" t="s">
        <v>1517</v>
      </c>
      <c r="F549" s="24" t="s">
        <v>1599</v>
      </c>
      <c r="G549" s="24" t="s">
        <v>15</v>
      </c>
      <c r="H549" s="25" t="s">
        <v>12</v>
      </c>
      <c r="I549" s="25" t="s">
        <v>13</v>
      </c>
      <c r="J549" s="223" t="s">
        <v>1517</v>
      </c>
      <c r="K549" s="5" t="str">
        <f t="shared" si="20"/>
        <v>86 1 00 00000</v>
      </c>
      <c r="L549" s="252" t="str">
        <f>VLOOKUP(M549,'ЦСР 2017'!$A$5:$B$485,2,0)</f>
        <v>Непрограммные расходы в рамках обеспечения деятельности контрольно-счетной палаты города Ставрополя</v>
      </c>
      <c r="M549" s="5" t="s">
        <v>1518</v>
      </c>
      <c r="N549" s="252" t="b">
        <f t="shared" si="21"/>
        <v>1</v>
      </c>
      <c r="O549" s="7"/>
    </row>
    <row r="550" spans="1:15" s="4" customFormat="1" ht="37.5">
      <c r="A550" s="28" t="s">
        <v>1599</v>
      </c>
      <c r="B550" s="28" t="s">
        <v>15</v>
      </c>
      <c r="C550" s="30" t="s">
        <v>12</v>
      </c>
      <c r="D550" s="59">
        <v>10010</v>
      </c>
      <c r="E550" s="190" t="s">
        <v>942</v>
      </c>
      <c r="F550" s="28" t="s">
        <v>1599</v>
      </c>
      <c r="G550" s="28" t="s">
        <v>15</v>
      </c>
      <c r="H550" s="30" t="s">
        <v>12</v>
      </c>
      <c r="I550" s="59">
        <v>10010</v>
      </c>
      <c r="J550" s="190" t="s">
        <v>942</v>
      </c>
      <c r="K550" s="5" t="str">
        <f t="shared" si="20"/>
        <v>86 1 00 10010</v>
      </c>
      <c r="L550" s="252" t="str">
        <f>VLOOKUP(M550,'ЦСР 2017'!$A$5:$B$485,2,0)</f>
        <v>Расходы на обеспечение функций органов местного самоуправления города Ставрополя</v>
      </c>
      <c r="M550" s="5" t="s">
        <v>1519</v>
      </c>
      <c r="N550" s="252" t="b">
        <f t="shared" si="21"/>
        <v>1</v>
      </c>
      <c r="O550" s="7"/>
    </row>
    <row r="551" spans="1:15" s="4" customFormat="1" ht="37.5">
      <c r="A551" s="28" t="s">
        <v>1599</v>
      </c>
      <c r="B551" s="28" t="s">
        <v>15</v>
      </c>
      <c r="C551" s="30" t="s">
        <v>12</v>
      </c>
      <c r="D551" s="59">
        <v>10020</v>
      </c>
      <c r="E551" s="190" t="s">
        <v>945</v>
      </c>
      <c r="F551" s="28" t="s">
        <v>1599</v>
      </c>
      <c r="G551" s="28" t="s">
        <v>15</v>
      </c>
      <c r="H551" s="30" t="s">
        <v>12</v>
      </c>
      <c r="I551" s="59">
        <v>10020</v>
      </c>
      <c r="J551" s="190" t="s">
        <v>945</v>
      </c>
      <c r="K551" s="5" t="str">
        <f t="shared" si="20"/>
        <v>86 1 00 10020</v>
      </c>
      <c r="L551" s="252" t="str">
        <f>VLOOKUP(M551,'ЦСР 2017'!$A$5:$B$485,2,0)</f>
        <v>Расходы на выплаты по оплате труда работников органов местного самоуправления города Ставрополя</v>
      </c>
      <c r="M551" s="5" t="s">
        <v>1520</v>
      </c>
      <c r="N551" s="252" t="b">
        <f t="shared" si="21"/>
        <v>1</v>
      </c>
      <c r="O551" s="7"/>
    </row>
    <row r="552" spans="1:15" s="4" customFormat="1" ht="67.5">
      <c r="A552" s="23" t="s">
        <v>1600</v>
      </c>
      <c r="B552" s="23" t="s">
        <v>8</v>
      </c>
      <c r="C552" s="9" t="s">
        <v>12</v>
      </c>
      <c r="D552" s="9" t="s">
        <v>13</v>
      </c>
      <c r="E552" s="136" t="s">
        <v>1521</v>
      </c>
      <c r="F552" s="23" t="s">
        <v>1600</v>
      </c>
      <c r="G552" s="23" t="s">
        <v>8</v>
      </c>
      <c r="H552" s="9" t="s">
        <v>12</v>
      </c>
      <c r="I552" s="9" t="s">
        <v>13</v>
      </c>
      <c r="J552" s="136" t="s">
        <v>1521</v>
      </c>
      <c r="K552" s="5" t="str">
        <f t="shared" si="20"/>
        <v>98 0 00 00000</v>
      </c>
      <c r="L552" s="252" t="str">
        <f>VLOOKUP(M552,'ЦСР 2017'!$A$5:$B$485,2,0)</f>
        <v>Реализация иных функций Ставропольской городской Думы, администрации города Ставрополя, ее отраслевых (функциональных) и территориальных органов</v>
      </c>
      <c r="M552" s="5" t="s">
        <v>1522</v>
      </c>
      <c r="N552" s="252" t="b">
        <f t="shared" si="21"/>
        <v>1</v>
      </c>
      <c r="O552" s="7"/>
    </row>
    <row r="553" spans="1:15" s="4" customFormat="1">
      <c r="A553" s="24" t="s">
        <v>1600</v>
      </c>
      <c r="B553" s="24" t="s">
        <v>15</v>
      </c>
      <c r="C553" s="25" t="s">
        <v>12</v>
      </c>
      <c r="D553" s="25" t="s">
        <v>13</v>
      </c>
      <c r="E553" s="232" t="s">
        <v>1523</v>
      </c>
      <c r="F553" s="24" t="s">
        <v>1600</v>
      </c>
      <c r="G553" s="24" t="s">
        <v>15</v>
      </c>
      <c r="H553" s="25" t="s">
        <v>12</v>
      </c>
      <c r="I553" s="25" t="s">
        <v>13</v>
      </c>
      <c r="J553" s="232" t="s">
        <v>1523</v>
      </c>
      <c r="K553" s="5" t="str">
        <f t="shared" si="20"/>
        <v>98 1 00 00000</v>
      </c>
      <c r="L553" s="252" t="str">
        <f>VLOOKUP(M553,'ЦСР 2017'!$A$5:$B$485,2,0)</f>
        <v>Иные непрограммные мероприятия</v>
      </c>
      <c r="M553" s="5" t="s">
        <v>1524</v>
      </c>
      <c r="N553" s="252" t="b">
        <f t="shared" si="21"/>
        <v>1</v>
      </c>
      <c r="O553" s="7"/>
    </row>
    <row r="554" spans="1:15" s="4" customFormat="1" ht="37.5">
      <c r="A554" s="28" t="s">
        <v>1600</v>
      </c>
      <c r="B554" s="28" t="s">
        <v>15</v>
      </c>
      <c r="C554" s="30" t="s">
        <v>12</v>
      </c>
      <c r="D554" s="59">
        <v>10050</v>
      </c>
      <c r="E554" s="271" t="s">
        <v>1525</v>
      </c>
      <c r="F554" s="28" t="s">
        <v>1600</v>
      </c>
      <c r="G554" s="28" t="s">
        <v>15</v>
      </c>
      <c r="H554" s="30" t="s">
        <v>12</v>
      </c>
      <c r="I554" s="59">
        <v>10050</v>
      </c>
      <c r="J554" s="271" t="s">
        <v>1525</v>
      </c>
      <c r="K554" s="5" t="str">
        <f t="shared" si="20"/>
        <v>98 1 00 10050</v>
      </c>
      <c r="L554" s="252" t="str">
        <f>VLOOKUP(M554,'ЦСР 2017'!$A$5:$B$485,2,0)</f>
        <v>Поощрение муниципального служащего в связи с выходом на страховую пенсию по старости (инвалидности)</v>
      </c>
      <c r="M554" s="5" t="s">
        <v>1526</v>
      </c>
      <c r="N554" s="252" t="b">
        <f t="shared" si="21"/>
        <v>1</v>
      </c>
      <c r="O554" s="7"/>
    </row>
    <row r="555" spans="1:15" s="4" customFormat="1">
      <c r="A555" s="28" t="s">
        <v>1600</v>
      </c>
      <c r="B555" s="28" t="s">
        <v>15</v>
      </c>
      <c r="C555" s="30" t="s">
        <v>12</v>
      </c>
      <c r="D555" s="59">
        <v>20110</v>
      </c>
      <c r="E555" s="271" t="s">
        <v>1086</v>
      </c>
      <c r="F555" s="28" t="s">
        <v>1600</v>
      </c>
      <c r="G555" s="28" t="s">
        <v>15</v>
      </c>
      <c r="H555" s="30" t="s">
        <v>12</v>
      </c>
      <c r="I555" s="59">
        <v>20110</v>
      </c>
      <c r="J555" s="271" t="s">
        <v>1086</v>
      </c>
      <c r="K555" s="5" t="str">
        <f t="shared" si="20"/>
        <v>98 1 00 20110</v>
      </c>
      <c r="L555" s="252" t="str">
        <f>VLOOKUP(M555,'ЦСР 2017'!$A$5:$B$485,2,0)</f>
        <v>Расходы на реализацию проекта «Здоровые города» в городе Ставрополе</v>
      </c>
      <c r="M555" s="5" t="s">
        <v>1527</v>
      </c>
      <c r="N555" s="252" t="b">
        <f t="shared" si="21"/>
        <v>1</v>
      </c>
      <c r="O555" s="7"/>
    </row>
    <row r="556" spans="1:15" s="4" customFormat="1" ht="112.5">
      <c r="A556" s="28" t="s">
        <v>1600</v>
      </c>
      <c r="B556" s="28" t="s">
        <v>15</v>
      </c>
      <c r="C556" s="30" t="s">
        <v>12</v>
      </c>
      <c r="D556" s="59">
        <v>20750</v>
      </c>
      <c r="E556" s="272" t="s">
        <v>1528</v>
      </c>
      <c r="F556" s="28" t="s">
        <v>1600</v>
      </c>
      <c r="G556" s="28" t="s">
        <v>15</v>
      </c>
      <c r="H556" s="30" t="s">
        <v>12</v>
      </c>
      <c r="I556" s="59">
        <v>20750</v>
      </c>
      <c r="J556" s="272" t="s">
        <v>1528</v>
      </c>
      <c r="K556" s="5" t="str">
        <f t="shared" si="20"/>
        <v>98 1 00 20750</v>
      </c>
      <c r="L556" s="252" t="str">
        <f>VLOOKUP(M556,'ЦСР 2017'!$A$5:$B$485,2,0)</f>
        <v>Расходы на повышение заработной платы работников муниципальных учреждений культуры, педагогических работников муниципальных учреждений дополнительного образования детей (в сферах образования, культуры, физической культуры и спорта) в соответствии с Указом Президента Российской Федерации от 07 мая 2012 г. № 597 «О мероприятиях по реализации государственной социальной политики»</v>
      </c>
      <c r="M556" s="5" t="s">
        <v>1529</v>
      </c>
      <c r="N556" s="252" t="b">
        <f t="shared" si="21"/>
        <v>1</v>
      </c>
      <c r="O556" s="7"/>
    </row>
    <row r="557" spans="1:15" s="4" customFormat="1" ht="56.25">
      <c r="A557" s="28" t="s">
        <v>1600</v>
      </c>
      <c r="B557" s="28" t="s">
        <v>15</v>
      </c>
      <c r="C557" s="30" t="s">
        <v>12</v>
      </c>
      <c r="D557" s="59">
        <v>51200</v>
      </c>
      <c r="E557" s="271" t="s">
        <v>1532</v>
      </c>
      <c r="F557" s="28" t="s">
        <v>1600</v>
      </c>
      <c r="G557" s="28" t="s">
        <v>15</v>
      </c>
      <c r="H557" s="30" t="s">
        <v>12</v>
      </c>
      <c r="I557" s="59">
        <v>51200</v>
      </c>
      <c r="J557" s="271" t="s">
        <v>1812</v>
      </c>
      <c r="K557" s="5" t="str">
        <f t="shared" si="20"/>
        <v>98 1 00 51200</v>
      </c>
      <c r="L557" s="252" t="str">
        <f>VLOOKUP(M557,'ЦСР 2017'!$A$5:$B$485,2,0)</f>
        <v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M557" s="5" t="s">
        <v>1533</v>
      </c>
      <c r="N557" s="252" t="b">
        <f t="shared" si="21"/>
        <v>1</v>
      </c>
      <c r="O557" s="7"/>
    </row>
    <row r="558" spans="1:15" s="4" customFormat="1" ht="56.25">
      <c r="A558" s="28" t="s">
        <v>1600</v>
      </c>
      <c r="B558" s="28" t="s">
        <v>15</v>
      </c>
      <c r="C558" s="30" t="s">
        <v>12</v>
      </c>
      <c r="D558" s="59">
        <v>53910</v>
      </c>
      <c r="E558" s="271" t="s">
        <v>1534</v>
      </c>
      <c r="F558" s="84"/>
      <c r="G558" s="84"/>
      <c r="H558" s="301"/>
      <c r="I558" s="305"/>
      <c r="J558" s="29" t="s">
        <v>1837</v>
      </c>
      <c r="K558" s="5" t="str">
        <f t="shared" si="20"/>
        <v xml:space="preserve">   </v>
      </c>
      <c r="L558" s="252" t="e">
        <f>VLOOKUP(M558,'ЦСР 2017'!$A$5:$B$485,2,0)</f>
        <v>#N/A</v>
      </c>
      <c r="M558" s="5" t="s">
        <v>1883</v>
      </c>
      <c r="N558" s="252" t="e">
        <f t="shared" si="21"/>
        <v>#N/A</v>
      </c>
      <c r="O558" s="7"/>
    </row>
    <row r="559" spans="1:15" s="4" customFormat="1" ht="45">
      <c r="A559" s="23">
        <v>71</v>
      </c>
      <c r="B559" s="23" t="s">
        <v>8</v>
      </c>
      <c r="C559" s="9" t="s">
        <v>12</v>
      </c>
      <c r="D559" s="9" t="s">
        <v>13</v>
      </c>
      <c r="E559" s="136" t="s">
        <v>973</v>
      </c>
      <c r="F559" s="478" t="s">
        <v>1600</v>
      </c>
      <c r="G559" s="478" t="s">
        <v>15</v>
      </c>
      <c r="H559" s="474" t="s">
        <v>12</v>
      </c>
      <c r="I559" s="480">
        <v>76610</v>
      </c>
      <c r="J559" s="522" t="s">
        <v>996</v>
      </c>
      <c r="K559" s="5"/>
      <c r="L559" s="252"/>
      <c r="M559" s="5"/>
      <c r="N559" s="252"/>
      <c r="O559" s="7"/>
    </row>
    <row r="560" spans="1:15" s="4" customFormat="1" ht="37.5">
      <c r="A560" s="24">
        <v>71</v>
      </c>
      <c r="B560" s="24" t="s">
        <v>15</v>
      </c>
      <c r="C560" s="25" t="s">
        <v>12</v>
      </c>
      <c r="D560" s="25" t="s">
        <v>13</v>
      </c>
      <c r="E560" s="223" t="s">
        <v>976</v>
      </c>
      <c r="F560" s="492"/>
      <c r="G560" s="492"/>
      <c r="H560" s="520"/>
      <c r="I560" s="521"/>
      <c r="J560" s="523"/>
      <c r="K560" s="5"/>
      <c r="L560" s="252"/>
      <c r="M560" s="5"/>
      <c r="N560" s="252"/>
      <c r="O560" s="7"/>
    </row>
    <row r="561" spans="1:15" s="323" customFormat="1" ht="56.25">
      <c r="A561" s="28">
        <v>71</v>
      </c>
      <c r="B561" s="28" t="s">
        <v>15</v>
      </c>
      <c r="C561" s="30" t="s">
        <v>12</v>
      </c>
      <c r="D561" s="59">
        <v>76610</v>
      </c>
      <c r="E561" s="270" t="s">
        <v>996</v>
      </c>
      <c r="F561" s="479"/>
      <c r="G561" s="479"/>
      <c r="H561" s="475"/>
      <c r="I561" s="481"/>
      <c r="J561" s="524"/>
      <c r="K561" s="320" t="str">
        <f>CONCATENATE(F559," ",G559," ",H559," ",I559)</f>
        <v>98 1 00 76610</v>
      </c>
      <c r="L561" s="321" t="e">
        <f>VLOOKUP(M561,'ЦСР 2017'!$A$5:$B$485,2,0)</f>
        <v>#N/A</v>
      </c>
      <c r="M561" s="320" t="s">
        <v>1883</v>
      </c>
      <c r="N561" s="321" t="e">
        <f>J559=L561</f>
        <v>#N/A</v>
      </c>
      <c r="O561" s="322"/>
    </row>
    <row r="562" spans="1:15" s="4" customFormat="1" ht="56.25">
      <c r="A562" s="24"/>
      <c r="B562" s="24"/>
      <c r="C562" s="25"/>
      <c r="D562" s="25"/>
      <c r="E562" s="232"/>
      <c r="F562" s="24" t="s">
        <v>1600</v>
      </c>
      <c r="G562" s="24" t="s">
        <v>94</v>
      </c>
      <c r="H562" s="25" t="s">
        <v>12</v>
      </c>
      <c r="I562" s="25" t="s">
        <v>13</v>
      </c>
      <c r="J562" s="232" t="s">
        <v>1814</v>
      </c>
      <c r="K562" s="5" t="str">
        <f t="shared" si="20"/>
        <v>98 2 00 00000</v>
      </c>
      <c r="L562" s="252" t="str">
        <f>VLOOKUP(M562,'ЦСР 2017'!$A$5:$B$485,2,0)</f>
        <v>Расходы на исполнение обязательств в рамках реализации муниципальных программ города Ставрополя, действовавших до 01.01.2017, за счет остатков на 01.01.2017</v>
      </c>
      <c r="M562" s="5" t="s">
        <v>1815</v>
      </c>
      <c r="N562" s="252" t="b">
        <f t="shared" si="21"/>
        <v>1</v>
      </c>
      <c r="O562" s="7"/>
    </row>
    <row r="563" spans="1:15" s="4" customFormat="1" ht="37.5">
      <c r="A563" s="30" t="s">
        <v>53</v>
      </c>
      <c r="B563" s="30" t="s">
        <v>94</v>
      </c>
      <c r="C563" s="30" t="s">
        <v>37</v>
      </c>
      <c r="D563" s="30" t="s">
        <v>414</v>
      </c>
      <c r="E563" s="190" t="s">
        <v>1318</v>
      </c>
      <c r="F563" s="313" t="s">
        <v>1600</v>
      </c>
      <c r="G563" s="313" t="s">
        <v>94</v>
      </c>
      <c r="H563" s="313" t="s">
        <v>12</v>
      </c>
      <c r="I563" s="313" t="s">
        <v>414</v>
      </c>
      <c r="J563" s="272" t="s">
        <v>1656</v>
      </c>
      <c r="K563" s="5" t="str">
        <f t="shared" si="20"/>
        <v>98 2 00 20130</v>
      </c>
      <c r="L563" s="252" t="str">
        <f>VLOOKUP(M563,'ЦСР 2017'!$A$5:$B$485,2,0)</f>
        <v>Расходы на ремонт автомобильных дорог общего пользования местного значения</v>
      </c>
      <c r="M563" s="5" t="s">
        <v>1816</v>
      </c>
      <c r="N563" s="252" t="b">
        <f t="shared" si="21"/>
        <v>1</v>
      </c>
    </row>
    <row r="564" spans="1:15" s="4" customFormat="1" ht="37.5">
      <c r="A564" s="28" t="s">
        <v>53</v>
      </c>
      <c r="B564" s="28" t="s">
        <v>15</v>
      </c>
      <c r="C564" s="28" t="s">
        <v>7</v>
      </c>
      <c r="D564" s="28" t="s">
        <v>374</v>
      </c>
      <c r="E564" s="233" t="s">
        <v>373</v>
      </c>
      <c r="F564" s="313" t="s">
        <v>1600</v>
      </c>
      <c r="G564" s="313" t="s">
        <v>94</v>
      </c>
      <c r="H564" s="313" t="s">
        <v>12</v>
      </c>
      <c r="I564" s="313" t="s">
        <v>374</v>
      </c>
      <c r="J564" s="272" t="s">
        <v>373</v>
      </c>
      <c r="K564" s="5" t="str">
        <f t="shared" si="20"/>
        <v>98 2 00 20190</v>
      </c>
      <c r="L564" s="252" t="str">
        <f>VLOOKUP(M564,'ЦСР 2017'!$A$5:$B$485,2,0)</f>
        <v>Расходы на проведение капитального ремонта муниципального жилищного фонда</v>
      </c>
      <c r="M564" s="5" t="s">
        <v>1817</v>
      </c>
      <c r="N564" s="252" t="b">
        <f t="shared" si="21"/>
        <v>1</v>
      </c>
    </row>
    <row r="565" spans="1:15" s="4" customFormat="1">
      <c r="A565" s="30" t="s">
        <v>53</v>
      </c>
      <c r="B565" s="30" t="s">
        <v>316</v>
      </c>
      <c r="C565" s="30" t="s">
        <v>53</v>
      </c>
      <c r="D565" s="30" t="s">
        <v>472</v>
      </c>
      <c r="E565" s="265" t="s">
        <v>471</v>
      </c>
      <c r="F565" s="313" t="s">
        <v>1600</v>
      </c>
      <c r="G565" s="313" t="s">
        <v>94</v>
      </c>
      <c r="H565" s="313" t="s">
        <v>12</v>
      </c>
      <c r="I565" s="313" t="s">
        <v>472</v>
      </c>
      <c r="J565" s="272" t="s">
        <v>1668</v>
      </c>
      <c r="K565" s="5" t="str">
        <f t="shared" si="20"/>
        <v>98 2 00 20280</v>
      </c>
      <c r="L565" s="252" t="str">
        <f>VLOOKUP(M565,'ЦСР 2017'!$A$5:$B$485,2,0)</f>
        <v>Расходы на обеспечение уличного освещения территории города Ставрополя</v>
      </c>
      <c r="M565" s="5" t="s">
        <v>1818</v>
      </c>
      <c r="N565" s="252" t="b">
        <f t="shared" si="21"/>
        <v>1</v>
      </c>
    </row>
    <row r="566" spans="1:15" s="4" customFormat="1" ht="37.5">
      <c r="A566" s="30" t="s">
        <v>53</v>
      </c>
      <c r="B566" s="30" t="s">
        <v>316</v>
      </c>
      <c r="C566" s="30" t="s">
        <v>37</v>
      </c>
      <c r="D566" s="30" t="s">
        <v>463</v>
      </c>
      <c r="E566" s="190" t="s">
        <v>462</v>
      </c>
      <c r="F566" s="313" t="s">
        <v>1600</v>
      </c>
      <c r="G566" s="313" t="s">
        <v>94</v>
      </c>
      <c r="H566" s="313" t="s">
        <v>12</v>
      </c>
      <c r="I566" s="313" t="s">
        <v>463</v>
      </c>
      <c r="J566" s="272" t="s">
        <v>1667</v>
      </c>
      <c r="K566" s="5" t="str">
        <f t="shared" si="20"/>
        <v>98 2 00 20290</v>
      </c>
      <c r="L566" s="252" t="str">
        <f>VLOOKUP(M566,'ЦСР 2017'!$A$5:$B$485,2,0)</f>
        <v>Расходы на проектирование, строительство и содержание муниципальных общественных кладбищ на территории города Ставрополя</v>
      </c>
      <c r="M566" s="5" t="s">
        <v>1819</v>
      </c>
      <c r="N566" s="252" t="b">
        <f t="shared" si="21"/>
        <v>1</v>
      </c>
    </row>
    <row r="567" spans="1:15" s="4" customFormat="1" ht="37.5">
      <c r="A567" s="30" t="s">
        <v>53</v>
      </c>
      <c r="B567" s="30" t="s">
        <v>316</v>
      </c>
      <c r="C567" s="30" t="s">
        <v>53</v>
      </c>
      <c r="D567" s="30" t="s">
        <v>477</v>
      </c>
      <c r="E567" s="190" t="s">
        <v>476</v>
      </c>
      <c r="F567" s="313" t="s">
        <v>1600</v>
      </c>
      <c r="G567" s="313" t="s">
        <v>94</v>
      </c>
      <c r="H567" s="313" t="s">
        <v>12</v>
      </c>
      <c r="I567" s="313" t="s">
        <v>477</v>
      </c>
      <c r="J567" s="272" t="s">
        <v>476</v>
      </c>
      <c r="K567" s="5" t="str">
        <f t="shared" si="20"/>
        <v>98 2 00 20300</v>
      </c>
      <c r="L567" s="252" t="str">
        <f>VLOOKUP(M567,'ЦСР 2017'!$A$5:$B$485,2,0)</f>
        <v>Расходы на прочие мероприятия по благоустройству территории города Ставрополя</v>
      </c>
      <c r="M567" s="5" t="s">
        <v>1820</v>
      </c>
      <c r="N567" s="252" t="b">
        <f t="shared" si="21"/>
        <v>1</v>
      </c>
    </row>
    <row r="568" spans="1:15" s="4" customFormat="1" ht="37.5">
      <c r="A568" s="313" t="s">
        <v>62</v>
      </c>
      <c r="B568" s="313" t="s">
        <v>15</v>
      </c>
      <c r="C568" s="313" t="s">
        <v>7</v>
      </c>
      <c r="D568" s="313" t="s">
        <v>503</v>
      </c>
      <c r="E568" s="190" t="s">
        <v>502</v>
      </c>
      <c r="F568" s="313" t="s">
        <v>1600</v>
      </c>
      <c r="G568" s="313" t="s">
        <v>94</v>
      </c>
      <c r="H568" s="313" t="s">
        <v>12</v>
      </c>
      <c r="I568" s="313" t="s">
        <v>503</v>
      </c>
      <c r="J568" s="272" t="s">
        <v>1679</v>
      </c>
      <c r="K568" s="5" t="str">
        <f t="shared" si="20"/>
        <v>98 2 00 20390</v>
      </c>
      <c r="L568" s="252" t="str">
        <f>VLOOKUP(M568,'ЦСР 2017'!$A$5:$B$485,2,0)</f>
        <v>Расходы на подготовку документов территориального планирования города Ставрополя</v>
      </c>
      <c r="M568" s="5" t="s">
        <v>1821</v>
      </c>
      <c r="N568" s="252" t="b">
        <f t="shared" si="21"/>
        <v>1</v>
      </c>
    </row>
    <row r="569" spans="1:15" s="4" customFormat="1" ht="37.5">
      <c r="A569" s="28" t="s">
        <v>48</v>
      </c>
      <c r="B569" s="28" t="s">
        <v>336</v>
      </c>
      <c r="C569" s="28" t="s">
        <v>7</v>
      </c>
      <c r="D569" s="28">
        <v>20530</v>
      </c>
      <c r="E569" s="190" t="s">
        <v>342</v>
      </c>
      <c r="F569" s="313" t="s">
        <v>1600</v>
      </c>
      <c r="G569" s="313" t="s">
        <v>94</v>
      </c>
      <c r="H569" s="313" t="s">
        <v>12</v>
      </c>
      <c r="I569" s="313" t="s">
        <v>1877</v>
      </c>
      <c r="J569" s="272" t="s">
        <v>342</v>
      </c>
      <c r="K569" s="5" t="str">
        <f t="shared" si="20"/>
        <v>98 2 00 20530</v>
      </c>
      <c r="L569" s="252" t="str">
        <f>VLOOKUP(M569,'ЦСР 2017'!$A$5:$B$485,2,0)</f>
        <v>Расходы на создание условий для беспрепятственного доступа маломобильных групп населения к объектам городской инфраструктуры</v>
      </c>
      <c r="M569" s="5" t="s">
        <v>1822</v>
      </c>
      <c r="N569" s="252" t="b">
        <f t="shared" si="21"/>
        <v>1</v>
      </c>
    </row>
    <row r="570" spans="1:15" s="4" customFormat="1" ht="75">
      <c r="A570" s="313" t="s">
        <v>37</v>
      </c>
      <c r="B570" s="313" t="s">
        <v>105</v>
      </c>
      <c r="C570" s="313" t="s">
        <v>7</v>
      </c>
      <c r="D570" s="313" t="s">
        <v>112</v>
      </c>
      <c r="E570" s="318" t="s">
        <v>111</v>
      </c>
      <c r="F570" s="313" t="s">
        <v>1600</v>
      </c>
      <c r="G570" s="313" t="s">
        <v>94</v>
      </c>
      <c r="H570" s="313" t="s">
        <v>12</v>
      </c>
      <c r="I570" s="313" t="s">
        <v>112</v>
      </c>
      <c r="J570" s="272" t="s">
        <v>1623</v>
      </c>
      <c r="K570" s="5" t="str">
        <f t="shared" si="20"/>
        <v>98 2 00 20560</v>
      </c>
      <c r="L570" s="252" t="str">
        <f>VLOOKUP(M570,'ЦСР 2017'!$A$5:$B$485,2,0)</f>
        <v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v>
      </c>
      <c r="M570" s="5" t="s">
        <v>1823</v>
      </c>
      <c r="N570" s="252" t="b">
        <f t="shared" si="21"/>
        <v>1</v>
      </c>
    </row>
    <row r="571" spans="1:15" s="4" customFormat="1" ht="56.25">
      <c r="A571" s="30" t="s">
        <v>53</v>
      </c>
      <c r="B571" s="30" t="s">
        <v>94</v>
      </c>
      <c r="C571" s="30" t="s">
        <v>48</v>
      </c>
      <c r="D571" s="30" t="s">
        <v>445</v>
      </c>
      <c r="E571" s="190" t="s">
        <v>1333</v>
      </c>
      <c r="F571" s="313" t="s">
        <v>1600</v>
      </c>
      <c r="G571" s="313" t="s">
        <v>94</v>
      </c>
      <c r="H571" s="313" t="s">
        <v>12</v>
      </c>
      <c r="I571" s="313" t="s">
        <v>445</v>
      </c>
      <c r="J571" s="272" t="s">
        <v>1333</v>
      </c>
      <c r="K571" s="5" t="str">
        <f t="shared" si="20"/>
        <v>98 2 00 20570</v>
      </c>
      <c r="L571" s="252" t="str">
        <f>VLOOKUP(M571,'ЦСР 2017'!$A$5:$B$485,2,0)</f>
        <v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v>
      </c>
      <c r="M571" s="5" t="s">
        <v>1824</v>
      </c>
      <c r="N571" s="252" t="b">
        <f t="shared" si="21"/>
        <v>1</v>
      </c>
    </row>
    <row r="572" spans="1:15" s="4" customFormat="1" ht="37.5">
      <c r="A572" s="30" t="s">
        <v>53</v>
      </c>
      <c r="B572" s="30" t="s">
        <v>316</v>
      </c>
      <c r="C572" s="30" t="s">
        <v>53</v>
      </c>
      <c r="D572" s="30" t="s">
        <v>482</v>
      </c>
      <c r="E572" s="190" t="s">
        <v>481</v>
      </c>
      <c r="F572" s="313" t="s">
        <v>1600</v>
      </c>
      <c r="G572" s="313" t="s">
        <v>94</v>
      </c>
      <c r="H572" s="313" t="s">
        <v>12</v>
      </c>
      <c r="I572" s="313" t="s">
        <v>482</v>
      </c>
      <c r="J572" s="272" t="s">
        <v>481</v>
      </c>
      <c r="K572" s="5" t="str">
        <f t="shared" si="20"/>
        <v>98 2 00 20780</v>
      </c>
      <c r="L572" s="252" t="str">
        <f>VLOOKUP(M572,'ЦСР 2017'!$A$5:$B$485,2,0)</f>
        <v>Расходы на проведение мероприятий по озеленению территории города Ставрополя</v>
      </c>
      <c r="M572" s="5" t="s">
        <v>1825</v>
      </c>
      <c r="N572" s="252" t="b">
        <f t="shared" si="21"/>
        <v>1</v>
      </c>
    </row>
    <row r="573" spans="1:15" s="4" customFormat="1" ht="75">
      <c r="A573" s="14" t="s">
        <v>1184</v>
      </c>
      <c r="B573" s="14" t="s">
        <v>94</v>
      </c>
      <c r="C573" s="313" t="s">
        <v>12</v>
      </c>
      <c r="D573" s="17">
        <v>21310</v>
      </c>
      <c r="E573" s="318" t="s">
        <v>1508</v>
      </c>
      <c r="F573" s="313" t="s">
        <v>1600</v>
      </c>
      <c r="G573" s="313" t="s">
        <v>94</v>
      </c>
      <c r="H573" s="313" t="s">
        <v>12</v>
      </c>
      <c r="I573" s="313" t="s">
        <v>1878</v>
      </c>
      <c r="J573" s="272" t="s">
        <v>1508</v>
      </c>
      <c r="K573" s="5" t="str">
        <f t="shared" si="20"/>
        <v>98 2 00 21310</v>
      </c>
      <c r="L573" s="252" t="str">
        <f>VLOOKUP(M573,'ЦСР 2017'!$A$5:$B$485,2,0)</f>
        <v>Возврат средств за квартиры, приобретенные с использованием средств государственной корпорации - Фонда содействия реформированию жилищно-коммунального хозяйства по программе переселения граждан из аварийного жилищного фонда в городе Ставрополе</v>
      </c>
      <c r="M573" s="5" t="s">
        <v>1826</v>
      </c>
      <c r="N573" s="252" t="b">
        <f t="shared" si="21"/>
        <v>1</v>
      </c>
    </row>
    <row r="574" spans="1:15" s="4" customFormat="1" ht="56.25">
      <c r="A574" s="14" t="s">
        <v>1184</v>
      </c>
      <c r="B574" s="14" t="s">
        <v>94</v>
      </c>
      <c r="C574" s="313" t="s">
        <v>12</v>
      </c>
      <c r="D574" s="17">
        <v>21320</v>
      </c>
      <c r="E574" s="318" t="s">
        <v>1510</v>
      </c>
      <c r="F574" s="313" t="s">
        <v>1600</v>
      </c>
      <c r="G574" s="313" t="s">
        <v>94</v>
      </c>
      <c r="H574" s="313" t="s">
        <v>12</v>
      </c>
      <c r="I574" s="313" t="s">
        <v>1879</v>
      </c>
      <c r="J574" s="272" t="s">
        <v>1510</v>
      </c>
      <c r="K574" s="5" t="str">
        <f t="shared" si="20"/>
        <v>98 2 00 21320</v>
      </c>
      <c r="L574" s="252" t="str">
        <f>VLOOKUP(M574,'ЦСР 2017'!$A$5:$B$485,2,0)</f>
        <v>Возврат средств за квартиры, приобретенные с использованием средств бюджета Ставропольского края по программе переселения граждан из аварийного жилищного фонда в городе Ставрополе</v>
      </c>
      <c r="M574" s="5" t="s">
        <v>1827</v>
      </c>
      <c r="N574" s="252" t="b">
        <f t="shared" si="21"/>
        <v>1</v>
      </c>
    </row>
    <row r="575" spans="1:15" s="4" customFormat="1" ht="36" customHeight="1">
      <c r="A575" s="14" t="s">
        <v>7</v>
      </c>
      <c r="B575" s="14" t="s">
        <v>15</v>
      </c>
      <c r="C575" s="14" t="s">
        <v>7</v>
      </c>
      <c r="D575" s="309">
        <v>11010</v>
      </c>
      <c r="E575" s="494" t="s">
        <v>34</v>
      </c>
      <c r="F575" s="482" t="s">
        <v>1600</v>
      </c>
      <c r="G575" s="482" t="s">
        <v>94</v>
      </c>
      <c r="H575" s="482" t="s">
        <v>12</v>
      </c>
      <c r="I575" s="482" t="s">
        <v>1880</v>
      </c>
      <c r="J575" s="514" t="s">
        <v>1828</v>
      </c>
      <c r="K575" s="5" t="str">
        <f t="shared" si="20"/>
        <v>98 2 00 21340</v>
      </c>
      <c r="L575" s="252" t="str">
        <f>VLOOKUP(M575,'ЦСР 2017'!$A$5:$B$485,2,0)</f>
        <v>Организация ведения централизованного бюджетного (бухгалтерского) учета и формирования бюджетной (бухгалтерской) отчетности</v>
      </c>
      <c r="M575" s="5" t="s">
        <v>1829</v>
      </c>
      <c r="N575" s="252" t="b">
        <f t="shared" si="21"/>
        <v>1</v>
      </c>
    </row>
    <row r="576" spans="1:15" s="4" customFormat="1">
      <c r="A576" s="14" t="s">
        <v>7</v>
      </c>
      <c r="B576" s="14" t="s">
        <v>15</v>
      </c>
      <c r="C576" s="14" t="s">
        <v>37</v>
      </c>
      <c r="D576" s="309">
        <v>11010</v>
      </c>
      <c r="E576" s="509"/>
      <c r="F576" s="505"/>
      <c r="G576" s="505"/>
      <c r="H576" s="505"/>
      <c r="I576" s="505"/>
      <c r="J576" s="519"/>
      <c r="K576" s="5" t="str">
        <f t="shared" si="20"/>
        <v xml:space="preserve">   </v>
      </c>
      <c r="L576" s="252" t="e">
        <f>VLOOKUP(M576,'ЦСР 2017'!$A$5:$B$485,2,0)</f>
        <v>#N/A</v>
      </c>
      <c r="M576" s="5" t="s">
        <v>1883</v>
      </c>
      <c r="N576" s="252" t="e">
        <f t="shared" si="21"/>
        <v>#N/A</v>
      </c>
    </row>
    <row r="577" spans="1:14" s="4" customFormat="1">
      <c r="A577" s="14" t="s">
        <v>7</v>
      </c>
      <c r="B577" s="14" t="s">
        <v>15</v>
      </c>
      <c r="C577" s="14" t="s">
        <v>48</v>
      </c>
      <c r="D577" s="309">
        <v>11010</v>
      </c>
      <c r="E577" s="509"/>
      <c r="F577" s="505"/>
      <c r="G577" s="505"/>
      <c r="H577" s="505"/>
      <c r="I577" s="505"/>
      <c r="J577" s="519"/>
      <c r="K577" s="5" t="str">
        <f t="shared" si="20"/>
        <v xml:space="preserve">   </v>
      </c>
      <c r="L577" s="252" t="e">
        <f>VLOOKUP(M577,'ЦСР 2017'!$A$5:$B$485,2,0)</f>
        <v>#N/A</v>
      </c>
      <c r="M577" s="5" t="s">
        <v>1883</v>
      </c>
      <c r="N577" s="252" t="e">
        <f t="shared" si="21"/>
        <v>#N/A</v>
      </c>
    </row>
    <row r="578" spans="1:14" s="4" customFormat="1">
      <c r="A578" s="14" t="s">
        <v>7</v>
      </c>
      <c r="B578" s="14" t="s">
        <v>15</v>
      </c>
      <c r="C578" s="14" t="s">
        <v>53</v>
      </c>
      <c r="D578" s="309">
        <v>11010</v>
      </c>
      <c r="E578" s="509"/>
      <c r="F578" s="505"/>
      <c r="G578" s="505"/>
      <c r="H578" s="505"/>
      <c r="I578" s="505"/>
      <c r="J578" s="519"/>
      <c r="K578" s="5" t="str">
        <f t="shared" si="20"/>
        <v xml:space="preserve">   </v>
      </c>
      <c r="L578" s="252" t="e">
        <f>VLOOKUP(M578,'ЦСР 2017'!$A$5:$B$485,2,0)</f>
        <v>#N/A</v>
      </c>
      <c r="M578" s="5" t="s">
        <v>1883</v>
      </c>
      <c r="N578" s="252" t="e">
        <f t="shared" si="21"/>
        <v>#N/A</v>
      </c>
    </row>
    <row r="579" spans="1:14" s="4" customFormat="1">
      <c r="A579" s="14" t="s">
        <v>7</v>
      </c>
      <c r="B579" s="14" t="s">
        <v>15</v>
      </c>
      <c r="C579" s="14" t="s">
        <v>93</v>
      </c>
      <c r="D579" s="309">
        <v>11010</v>
      </c>
      <c r="E579" s="495"/>
      <c r="F579" s="483"/>
      <c r="G579" s="483"/>
      <c r="H579" s="483"/>
      <c r="I579" s="483"/>
      <c r="J579" s="515"/>
      <c r="K579" s="5" t="str">
        <f t="shared" si="20"/>
        <v xml:space="preserve">   </v>
      </c>
      <c r="L579" s="252" t="e">
        <f>VLOOKUP(M579,'ЦСР 2017'!$A$5:$B$485,2,0)</f>
        <v>#N/A</v>
      </c>
      <c r="M579" s="5" t="s">
        <v>1883</v>
      </c>
      <c r="N579" s="252" t="e">
        <f t="shared" si="21"/>
        <v>#N/A</v>
      </c>
    </row>
    <row r="580" spans="1:14" s="4" customFormat="1" ht="56.25">
      <c r="A580" s="14" t="s">
        <v>73</v>
      </c>
      <c r="B580" s="14" t="s">
        <v>94</v>
      </c>
      <c r="C580" s="14" t="s">
        <v>53</v>
      </c>
      <c r="D580" s="309" t="s">
        <v>101</v>
      </c>
      <c r="E580" s="310" t="s">
        <v>100</v>
      </c>
      <c r="F580" s="482" t="s">
        <v>1600</v>
      </c>
      <c r="G580" s="482" t="s">
        <v>94</v>
      </c>
      <c r="H580" s="482" t="s">
        <v>12</v>
      </c>
      <c r="I580" s="482" t="s">
        <v>101</v>
      </c>
      <c r="J580" s="514" t="s">
        <v>100</v>
      </c>
      <c r="K580" s="5" t="str">
        <f t="shared" si="20"/>
        <v>98 2 00 40010</v>
      </c>
      <c r="L580" s="252" t="str">
        <f>VLOOKUP(M580,'ЦСР 2017'!$A$5:$B$485,2,0)</f>
        <v>Строительство (реконструкция, техническое перевооружение) объектов капитального строительства муниципальной собственности города Ставрополя</v>
      </c>
      <c r="M580" s="5" t="s">
        <v>1830</v>
      </c>
      <c r="N580" s="252" t="b">
        <f t="shared" si="21"/>
        <v>1</v>
      </c>
    </row>
    <row r="581" spans="1:14" s="4" customFormat="1" ht="36" customHeight="1">
      <c r="A581" s="14" t="s">
        <v>93</v>
      </c>
      <c r="B581" s="14" t="s">
        <v>316</v>
      </c>
      <c r="C581" s="14" t="s">
        <v>7</v>
      </c>
      <c r="D581" s="309" t="s">
        <v>1585</v>
      </c>
      <c r="E581" s="310" t="s">
        <v>575</v>
      </c>
      <c r="F581" s="483"/>
      <c r="G581" s="483"/>
      <c r="H581" s="483"/>
      <c r="I581" s="483"/>
      <c r="J581" s="515"/>
      <c r="K581" s="5" t="str">
        <f t="shared" si="20"/>
        <v xml:space="preserve">   </v>
      </c>
      <c r="L581" s="252" t="e">
        <f>VLOOKUP(M581,'ЦСР 2017'!$A$5:$B$485,2,0)</f>
        <v>#N/A</v>
      </c>
      <c r="M581" s="5" t="s">
        <v>1883</v>
      </c>
      <c r="N581" s="252" t="e">
        <f t="shared" si="21"/>
        <v>#N/A</v>
      </c>
    </row>
    <row r="582" spans="1:14" s="4" customFormat="1" ht="75">
      <c r="A582" s="30" t="s">
        <v>53</v>
      </c>
      <c r="B582" s="30" t="s">
        <v>94</v>
      </c>
      <c r="C582" s="30" t="s">
        <v>37</v>
      </c>
      <c r="D582" s="30" t="s">
        <v>439</v>
      </c>
      <c r="E582" s="190" t="s">
        <v>1323</v>
      </c>
      <c r="F582" s="313" t="s">
        <v>1600</v>
      </c>
      <c r="G582" s="313" t="s">
        <v>94</v>
      </c>
      <c r="H582" s="313" t="s">
        <v>12</v>
      </c>
      <c r="I582" s="313" t="s">
        <v>439</v>
      </c>
      <c r="J582" s="272" t="s">
        <v>1663</v>
      </c>
      <c r="K582" s="5" t="str">
        <f t="shared" si="20"/>
        <v>98 2 00 60090</v>
      </c>
      <c r="L582" s="252" t="str">
        <f>VLOOKUP(M582,'ЦСР 2017'!$A$5:$B$485,2,0)</f>
        <v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v>
      </c>
      <c r="M582" s="5" t="s">
        <v>1831</v>
      </c>
      <c r="N582" s="252" t="b">
        <f t="shared" si="21"/>
        <v>1</v>
      </c>
    </row>
    <row r="583" spans="1:14" s="4" customFormat="1" ht="56.25">
      <c r="A583" s="28" t="s">
        <v>48</v>
      </c>
      <c r="B583" s="28" t="s">
        <v>94</v>
      </c>
      <c r="C583" s="28" t="s">
        <v>48</v>
      </c>
      <c r="D583" s="28">
        <v>80020</v>
      </c>
      <c r="E583" s="190" t="s">
        <v>309</v>
      </c>
      <c r="F583" s="313" t="s">
        <v>1600</v>
      </c>
      <c r="G583" s="313" t="s">
        <v>94</v>
      </c>
      <c r="H583" s="313" t="s">
        <v>12</v>
      </c>
      <c r="I583" s="313" t="s">
        <v>1881</v>
      </c>
      <c r="J583" s="272" t="s">
        <v>309</v>
      </c>
      <c r="K583" s="5" t="str">
        <f t="shared" si="20"/>
        <v>98 2 00 80020</v>
      </c>
      <c r="L583" s="252" t="str">
        <f>VLOOKUP(M583,'ЦСР 2017'!$A$5:$B$485,2,0)</f>
        <v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v>
      </c>
      <c r="M583" s="5" t="s">
        <v>1832</v>
      </c>
      <c r="N583" s="252" t="b">
        <f t="shared" si="21"/>
        <v>1</v>
      </c>
    </row>
    <row r="584" spans="1:14" s="4" customFormat="1" ht="37.5">
      <c r="A584" s="28" t="s">
        <v>48</v>
      </c>
      <c r="B584" s="28" t="s">
        <v>94</v>
      </c>
      <c r="C584" s="28" t="s">
        <v>7</v>
      </c>
      <c r="D584" s="28">
        <v>80080</v>
      </c>
      <c r="E584" s="190" t="s">
        <v>254</v>
      </c>
      <c r="F584" s="313" t="s">
        <v>1600</v>
      </c>
      <c r="G584" s="313" t="s">
        <v>94</v>
      </c>
      <c r="H584" s="313" t="s">
        <v>12</v>
      </c>
      <c r="I584" s="313" t="s">
        <v>1882</v>
      </c>
      <c r="J584" s="272" t="s">
        <v>254</v>
      </c>
      <c r="K584" s="5" t="str">
        <f t="shared" si="20"/>
        <v>98 2 00 80080</v>
      </c>
      <c r="L584" s="252" t="str">
        <f>VLOOKUP(M584,'ЦСР 2017'!$A$5:$B$485,2,0)</f>
        <v>Предоставление мер социальной поддержки Почетным гражданам города Ставрополя</v>
      </c>
      <c r="M584" s="5" t="s">
        <v>1833</v>
      </c>
      <c r="N584" s="252" t="b">
        <f t="shared" si="21"/>
        <v>1</v>
      </c>
    </row>
    <row r="585" spans="1:14" s="4" customFormat="1" ht="93.75">
      <c r="A585" s="313" t="s">
        <v>7</v>
      </c>
      <c r="B585" s="313" t="s">
        <v>94</v>
      </c>
      <c r="C585" s="313" t="s">
        <v>7</v>
      </c>
      <c r="D585" s="313" t="s">
        <v>1547</v>
      </c>
      <c r="E585" s="318" t="s">
        <v>1266</v>
      </c>
      <c r="F585" s="313" t="s">
        <v>1600</v>
      </c>
      <c r="G585" s="313" t="s">
        <v>94</v>
      </c>
      <c r="H585" s="313" t="s">
        <v>12</v>
      </c>
      <c r="I585" s="313" t="s">
        <v>1547</v>
      </c>
      <c r="J585" s="272" t="s">
        <v>1266</v>
      </c>
      <c r="K585" s="5" t="str">
        <f t="shared" si="20"/>
        <v>98 2 00 L1122</v>
      </c>
      <c r="L585" s="252" t="str">
        <f>VLOOKUP(M585,'ЦСР 2017'!$A$5:$B$485,2,0)</f>
        <v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v>
      </c>
      <c r="M585" s="5" t="s">
        <v>1834</v>
      </c>
      <c r="N585" s="252" t="b">
        <f t="shared" si="21"/>
        <v>1</v>
      </c>
    </row>
    <row r="586" spans="1:14" s="4" customFormat="1" ht="56.25">
      <c r="A586" s="30" t="s">
        <v>53</v>
      </c>
      <c r="B586" s="30" t="s">
        <v>94</v>
      </c>
      <c r="C586" s="30" t="s">
        <v>37</v>
      </c>
      <c r="D586" s="30" t="s">
        <v>1563</v>
      </c>
      <c r="E586" s="264" t="s">
        <v>1330</v>
      </c>
      <c r="F586" s="313" t="s">
        <v>1600</v>
      </c>
      <c r="G586" s="313" t="s">
        <v>94</v>
      </c>
      <c r="H586" s="313" t="s">
        <v>12</v>
      </c>
      <c r="I586" s="313" t="s">
        <v>1563</v>
      </c>
      <c r="J586" s="272" t="s">
        <v>1665</v>
      </c>
      <c r="K586" s="5" t="str">
        <f t="shared" si="20"/>
        <v>98 2 00 S6470</v>
      </c>
      <c r="L586" s="252" t="str">
        <f>VLOOKUP(M586,'ЦСР 2017'!$A$5:$B$485,2,0)</f>
        <v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v>
      </c>
      <c r="M586" s="5" t="s">
        <v>1835</v>
      </c>
      <c r="N586" s="252" t="b">
        <f t="shared" si="21"/>
        <v>1</v>
      </c>
    </row>
    <row r="587" spans="1:14" s="4" customFormat="1" ht="37.5">
      <c r="A587" s="30" t="s">
        <v>68</v>
      </c>
      <c r="B587" s="30" t="s">
        <v>94</v>
      </c>
      <c r="C587" s="30" t="s">
        <v>7</v>
      </c>
      <c r="D587" s="30" t="s">
        <v>1574</v>
      </c>
      <c r="E587" s="318" t="s">
        <v>525</v>
      </c>
      <c r="F587" s="313" t="s">
        <v>1600</v>
      </c>
      <c r="G587" s="313" t="s">
        <v>94</v>
      </c>
      <c r="H587" s="313" t="s">
        <v>12</v>
      </c>
      <c r="I587" s="313" t="s">
        <v>1574</v>
      </c>
      <c r="J587" s="272" t="s">
        <v>525</v>
      </c>
      <c r="K587" s="5" t="str">
        <f t="shared" si="20"/>
        <v>98 2 00 S6910</v>
      </c>
      <c r="L587" s="252" t="str">
        <f>VLOOKUP(M587,'ЦСР 2017'!$A$5:$B$485,2,0)</f>
        <v>Обеспечение мероприятий по переселению граждан из аварийного жилищного фонда в городе Ставрополе</v>
      </c>
      <c r="M587" s="5" t="s">
        <v>1836</v>
      </c>
      <c r="N587" s="252" t="b">
        <f t="shared" si="21"/>
        <v>1</v>
      </c>
    </row>
    <row r="588" spans="1:14" s="4" customFormat="1">
      <c r="A588" s="69"/>
      <c r="B588" s="69"/>
      <c r="C588" s="70"/>
      <c r="D588" s="307"/>
      <c r="E588" s="304"/>
      <c r="F588" s="21"/>
      <c r="G588" s="21"/>
      <c r="H588" s="21"/>
      <c r="I588" s="21"/>
      <c r="J588" s="308"/>
      <c r="K588" s="5"/>
      <c r="L588" s="252"/>
      <c r="M588" s="5"/>
      <c r="N588" s="252" t="b">
        <f t="shared" ref="N588" si="22">J588=L588</f>
        <v>1</v>
      </c>
    </row>
    <row r="589" spans="1:14" s="4" customFormat="1">
      <c r="A589" s="97"/>
      <c r="B589" s="97"/>
      <c r="C589" s="98"/>
      <c r="D589" s="99"/>
      <c r="E589" s="273"/>
      <c r="J589" s="252"/>
      <c r="K589" s="5"/>
      <c r="L589" s="252"/>
      <c r="M589" s="5"/>
      <c r="N589" s="252"/>
    </row>
    <row r="590" spans="1:14" s="4" customFormat="1">
      <c r="A590" s="97"/>
      <c r="B590" s="97"/>
      <c r="C590" s="98"/>
      <c r="D590" s="99"/>
      <c r="E590" s="273"/>
      <c r="J590" s="252"/>
      <c r="K590" s="5"/>
      <c r="L590" s="252"/>
      <c r="M590" s="5"/>
      <c r="N590" s="252"/>
    </row>
    <row r="591" spans="1:14" s="4" customFormat="1">
      <c r="A591" s="97"/>
      <c r="B591" s="97"/>
      <c r="C591" s="98"/>
      <c r="D591" s="99"/>
      <c r="E591" s="273"/>
      <c r="J591" s="252"/>
      <c r="K591" s="5"/>
      <c r="L591" s="252"/>
      <c r="M591" s="5"/>
      <c r="N591" s="252"/>
    </row>
    <row r="592" spans="1:14" s="4" customFormat="1">
      <c r="A592" s="97"/>
      <c r="B592" s="97"/>
      <c r="C592" s="98"/>
      <c r="D592" s="99"/>
      <c r="E592" s="273"/>
      <c r="J592" s="252"/>
      <c r="K592" s="5"/>
      <c r="L592" s="252"/>
      <c r="M592" s="5"/>
      <c r="N592" s="252"/>
    </row>
    <row r="593" spans="1:14" s="4" customFormat="1">
      <c r="A593" s="97"/>
      <c r="B593" s="97"/>
      <c r="C593" s="98"/>
      <c r="D593" s="99"/>
      <c r="E593" s="273"/>
      <c r="J593" s="252"/>
      <c r="K593" s="5"/>
      <c r="L593" s="252"/>
      <c r="M593" s="5"/>
      <c r="N593" s="252"/>
    </row>
    <row r="594" spans="1:14" s="4" customFormat="1">
      <c r="A594" s="97"/>
      <c r="B594" s="97"/>
      <c r="C594" s="98"/>
      <c r="D594" s="99"/>
      <c r="E594" s="273"/>
      <c r="J594" s="252"/>
      <c r="K594" s="5"/>
      <c r="L594" s="252"/>
      <c r="M594" s="5"/>
      <c r="N594" s="252"/>
    </row>
    <row r="595" spans="1:14" s="4" customFormat="1">
      <c r="A595" s="97"/>
      <c r="B595" s="97"/>
      <c r="C595" s="98"/>
      <c r="D595" s="99"/>
      <c r="E595" s="273"/>
      <c r="J595" s="252"/>
      <c r="K595" s="5"/>
      <c r="L595" s="252"/>
      <c r="M595" s="5"/>
      <c r="N595" s="252"/>
    </row>
    <row r="596" spans="1:14" s="4" customFormat="1">
      <c r="A596" s="97"/>
      <c r="B596" s="97"/>
      <c r="C596" s="98"/>
      <c r="D596" s="99"/>
      <c r="E596" s="273"/>
      <c r="J596" s="252"/>
      <c r="K596" s="5"/>
      <c r="L596" s="252"/>
      <c r="M596" s="5"/>
      <c r="N596" s="252"/>
    </row>
    <row r="597" spans="1:14" s="4" customFormat="1">
      <c r="A597" s="97"/>
      <c r="B597" s="97"/>
      <c r="C597" s="98"/>
      <c r="D597" s="99"/>
      <c r="E597" s="273"/>
      <c r="J597" s="252"/>
      <c r="K597" s="5"/>
      <c r="L597" s="252"/>
      <c r="M597" s="5"/>
      <c r="N597" s="252"/>
    </row>
    <row r="598" spans="1:14" s="4" customFormat="1">
      <c r="A598" s="97"/>
      <c r="B598" s="97"/>
      <c r="C598" s="98"/>
      <c r="D598" s="99"/>
      <c r="E598" s="273"/>
      <c r="J598" s="252"/>
      <c r="K598" s="5"/>
      <c r="L598" s="252"/>
      <c r="M598" s="5"/>
      <c r="N598" s="252"/>
    </row>
    <row r="599" spans="1:14" s="4" customFormat="1">
      <c r="A599" s="97"/>
      <c r="B599" s="97"/>
      <c r="C599" s="98"/>
      <c r="D599" s="99"/>
      <c r="E599" s="273"/>
      <c r="J599" s="252"/>
      <c r="K599" s="5"/>
      <c r="L599" s="252"/>
      <c r="M599" s="5"/>
      <c r="N599" s="252"/>
    </row>
    <row r="600" spans="1:14" s="4" customFormat="1">
      <c r="A600" s="97"/>
      <c r="B600" s="97"/>
      <c r="C600" s="98"/>
      <c r="D600" s="99"/>
      <c r="E600" s="273"/>
      <c r="J600" s="252"/>
      <c r="K600" s="5"/>
      <c r="L600" s="252"/>
      <c r="M600" s="5"/>
      <c r="N600" s="252"/>
    </row>
    <row r="601" spans="1:14" s="4" customFormat="1">
      <c r="A601" s="97"/>
      <c r="B601" s="97"/>
      <c r="C601" s="98"/>
      <c r="D601" s="99"/>
      <c r="E601" s="273"/>
      <c r="J601" s="252"/>
      <c r="K601" s="5"/>
      <c r="L601" s="252"/>
      <c r="M601" s="5"/>
      <c r="N601" s="252"/>
    </row>
    <row r="602" spans="1:14" s="4" customFormat="1">
      <c r="A602" s="97"/>
      <c r="B602" s="97"/>
      <c r="C602" s="98"/>
      <c r="D602" s="99"/>
      <c r="E602" s="273"/>
      <c r="J602" s="252"/>
      <c r="K602" s="5"/>
      <c r="L602" s="252"/>
      <c r="M602" s="5"/>
      <c r="N602" s="252"/>
    </row>
    <row r="603" spans="1:14" s="4" customFormat="1">
      <c r="A603" s="97"/>
      <c r="B603" s="97"/>
      <c r="C603" s="98"/>
      <c r="D603" s="99"/>
      <c r="E603" s="273"/>
      <c r="J603" s="252"/>
      <c r="K603" s="5"/>
      <c r="L603" s="252"/>
      <c r="M603" s="5"/>
      <c r="N603" s="252"/>
    </row>
    <row r="604" spans="1:14" s="4" customFormat="1">
      <c r="A604" s="97"/>
      <c r="B604" s="97"/>
      <c r="C604" s="98"/>
      <c r="D604" s="99"/>
      <c r="E604" s="273"/>
      <c r="J604" s="252"/>
      <c r="K604" s="5"/>
      <c r="L604" s="252"/>
      <c r="M604" s="5"/>
      <c r="N604" s="252"/>
    </row>
    <row r="605" spans="1:14" s="4" customFormat="1">
      <c r="A605" s="97"/>
      <c r="B605" s="97"/>
      <c r="C605" s="98"/>
      <c r="D605" s="99"/>
      <c r="E605" s="273"/>
      <c r="J605" s="252"/>
      <c r="K605" s="5"/>
      <c r="L605" s="252"/>
      <c r="M605" s="5"/>
      <c r="N605" s="252"/>
    </row>
    <row r="606" spans="1:14" s="4" customFormat="1">
      <c r="A606" s="97"/>
      <c r="B606" s="97"/>
      <c r="C606" s="98"/>
      <c r="D606" s="99"/>
      <c r="E606" s="273"/>
      <c r="J606" s="252"/>
      <c r="K606" s="5"/>
      <c r="L606" s="252"/>
      <c r="M606" s="5"/>
      <c r="N606" s="252"/>
    </row>
    <row r="607" spans="1:14" s="4" customFormat="1">
      <c r="A607" s="97"/>
      <c r="B607" s="97"/>
      <c r="C607" s="98"/>
      <c r="D607" s="99"/>
      <c r="E607" s="273"/>
      <c r="J607" s="252"/>
      <c r="K607" s="5"/>
      <c r="L607" s="252"/>
      <c r="M607" s="5"/>
      <c r="N607" s="252"/>
    </row>
    <row r="608" spans="1:14" s="4" customFormat="1">
      <c r="A608" s="97"/>
      <c r="B608" s="97"/>
      <c r="C608" s="98"/>
      <c r="D608" s="99"/>
      <c r="E608" s="273"/>
      <c r="J608" s="252"/>
      <c r="K608" s="5"/>
      <c r="L608" s="252"/>
      <c r="M608" s="5"/>
      <c r="N608" s="252"/>
    </row>
    <row r="609" spans="1:14" s="4" customFormat="1">
      <c r="A609" s="97"/>
      <c r="B609" s="97"/>
      <c r="C609" s="98"/>
      <c r="D609" s="99"/>
      <c r="E609" s="273"/>
      <c r="J609" s="252"/>
      <c r="K609" s="5"/>
      <c r="L609" s="252"/>
      <c r="M609" s="5"/>
      <c r="N609" s="252"/>
    </row>
    <row r="610" spans="1:14" s="4" customFormat="1">
      <c r="A610" s="97"/>
      <c r="B610" s="97"/>
      <c r="C610" s="98"/>
      <c r="D610" s="99"/>
      <c r="E610" s="273"/>
      <c r="J610" s="252"/>
      <c r="K610" s="5"/>
      <c r="L610" s="252"/>
      <c r="M610" s="5"/>
      <c r="N610" s="252"/>
    </row>
    <row r="611" spans="1:14" s="4" customFormat="1">
      <c r="A611" s="97"/>
      <c r="B611" s="97"/>
      <c r="C611" s="98"/>
      <c r="D611" s="99"/>
      <c r="E611" s="273"/>
      <c r="J611" s="252"/>
      <c r="K611" s="5"/>
      <c r="L611" s="252"/>
      <c r="M611" s="5"/>
      <c r="N611" s="252"/>
    </row>
    <row r="612" spans="1:14" s="4" customFormat="1">
      <c r="A612" s="97"/>
      <c r="B612" s="97"/>
      <c r="C612" s="98"/>
      <c r="D612" s="99"/>
      <c r="E612" s="273"/>
      <c r="J612" s="252"/>
      <c r="K612" s="5"/>
      <c r="L612" s="252"/>
      <c r="M612" s="5"/>
      <c r="N612" s="252"/>
    </row>
    <row r="613" spans="1:14" s="4" customFormat="1">
      <c r="A613" s="97"/>
      <c r="B613" s="97"/>
      <c r="C613" s="98"/>
      <c r="D613" s="99"/>
      <c r="E613" s="273"/>
      <c r="J613" s="252"/>
      <c r="K613" s="5"/>
      <c r="L613" s="252"/>
      <c r="M613" s="5"/>
      <c r="N613" s="252"/>
    </row>
    <row r="614" spans="1:14" s="4" customFormat="1">
      <c r="A614" s="97"/>
      <c r="B614" s="97"/>
      <c r="C614" s="98"/>
      <c r="D614" s="99"/>
      <c r="E614" s="273"/>
      <c r="J614" s="252"/>
      <c r="K614" s="5"/>
      <c r="L614" s="252"/>
      <c r="M614" s="5"/>
      <c r="N614" s="252"/>
    </row>
    <row r="615" spans="1:14" s="4" customFormat="1">
      <c r="A615" s="97"/>
      <c r="B615" s="97"/>
      <c r="C615" s="98"/>
      <c r="D615" s="99"/>
      <c r="E615" s="273"/>
      <c r="J615" s="252"/>
      <c r="K615" s="5"/>
      <c r="L615" s="252"/>
      <c r="M615" s="5"/>
      <c r="N615" s="252"/>
    </row>
    <row r="616" spans="1:14" s="4" customFormat="1">
      <c r="A616" s="97"/>
      <c r="B616" s="97"/>
      <c r="C616" s="98"/>
      <c r="D616" s="99"/>
      <c r="E616" s="273"/>
      <c r="J616" s="252"/>
      <c r="K616" s="5"/>
      <c r="L616" s="252"/>
      <c r="M616" s="5"/>
      <c r="N616" s="252"/>
    </row>
    <row r="617" spans="1:14" s="4" customFormat="1">
      <c r="A617" s="97"/>
      <c r="B617" s="97"/>
      <c r="C617" s="98"/>
      <c r="D617" s="99"/>
      <c r="E617" s="273"/>
      <c r="J617" s="252"/>
      <c r="K617" s="5"/>
      <c r="L617" s="252"/>
      <c r="M617" s="5"/>
      <c r="N617" s="252"/>
    </row>
    <row r="618" spans="1:14" s="4" customFormat="1">
      <c r="A618" s="97"/>
      <c r="B618" s="97"/>
      <c r="C618" s="98"/>
      <c r="D618" s="99"/>
      <c r="E618" s="273"/>
      <c r="J618" s="252"/>
      <c r="K618" s="5"/>
      <c r="L618" s="252"/>
      <c r="M618" s="5"/>
      <c r="N618" s="252"/>
    </row>
    <row r="619" spans="1:14" s="4" customFormat="1">
      <c r="A619" s="97"/>
      <c r="B619" s="97"/>
      <c r="C619" s="98"/>
      <c r="D619" s="99"/>
      <c r="E619" s="273"/>
      <c r="J619" s="252"/>
      <c r="K619" s="5"/>
      <c r="L619" s="252"/>
      <c r="M619" s="5"/>
      <c r="N619" s="252"/>
    </row>
    <row r="620" spans="1:14" s="4" customFormat="1">
      <c r="A620" s="97"/>
      <c r="B620" s="97"/>
      <c r="C620" s="98"/>
      <c r="D620" s="99"/>
      <c r="E620" s="273"/>
      <c r="J620" s="252"/>
      <c r="K620" s="5"/>
      <c r="L620" s="252"/>
      <c r="M620" s="5"/>
      <c r="N620" s="252"/>
    </row>
    <row r="621" spans="1:14" s="4" customFormat="1">
      <c r="A621" s="97"/>
      <c r="B621" s="97"/>
      <c r="C621" s="98"/>
      <c r="D621" s="99"/>
      <c r="E621" s="273"/>
      <c r="J621" s="252"/>
      <c r="K621" s="5"/>
      <c r="L621" s="252"/>
      <c r="M621" s="5"/>
      <c r="N621" s="252"/>
    </row>
    <row r="622" spans="1:14" s="4" customFormat="1">
      <c r="A622" s="97"/>
      <c r="B622" s="97"/>
      <c r="C622" s="98"/>
      <c r="D622" s="99"/>
      <c r="E622" s="273"/>
      <c r="J622" s="252"/>
      <c r="K622" s="5"/>
      <c r="L622" s="252"/>
      <c r="M622" s="5"/>
      <c r="N622" s="252"/>
    </row>
    <row r="623" spans="1:14" s="4" customFormat="1">
      <c r="A623" s="97"/>
      <c r="B623" s="97"/>
      <c r="C623" s="98"/>
      <c r="D623" s="99"/>
      <c r="E623" s="273"/>
      <c r="J623" s="252"/>
      <c r="K623" s="5"/>
      <c r="L623" s="252"/>
      <c r="M623" s="5"/>
      <c r="N623" s="252"/>
    </row>
    <row r="624" spans="1:14" s="4" customFormat="1">
      <c r="A624" s="97"/>
      <c r="B624" s="97"/>
      <c r="C624" s="98"/>
      <c r="D624" s="99"/>
      <c r="E624" s="273"/>
      <c r="J624" s="252"/>
      <c r="K624" s="5"/>
      <c r="L624" s="252"/>
      <c r="M624" s="5"/>
      <c r="N624" s="252"/>
    </row>
    <row r="625" spans="1:14" s="4" customFormat="1">
      <c r="A625" s="97"/>
      <c r="B625" s="97"/>
      <c r="C625" s="98"/>
      <c r="D625" s="99"/>
      <c r="E625" s="273"/>
      <c r="J625" s="252"/>
      <c r="K625" s="5"/>
      <c r="L625" s="252"/>
      <c r="M625" s="5"/>
      <c r="N625" s="252"/>
    </row>
    <row r="626" spans="1:14" s="4" customFormat="1">
      <c r="A626" s="97"/>
      <c r="B626" s="97"/>
      <c r="C626" s="98"/>
      <c r="D626" s="99"/>
      <c r="E626" s="273"/>
      <c r="J626" s="252"/>
      <c r="K626" s="5"/>
      <c r="L626" s="252"/>
      <c r="M626" s="5"/>
      <c r="N626" s="252"/>
    </row>
    <row r="627" spans="1:14" s="4" customFormat="1">
      <c r="A627" s="97"/>
      <c r="B627" s="97"/>
      <c r="C627" s="98"/>
      <c r="D627" s="99"/>
      <c r="E627" s="273"/>
      <c r="J627" s="252"/>
      <c r="K627" s="5"/>
      <c r="L627" s="252"/>
      <c r="M627" s="5"/>
      <c r="N627" s="252"/>
    </row>
    <row r="628" spans="1:14" s="4" customFormat="1">
      <c r="A628" s="97"/>
      <c r="B628" s="97"/>
      <c r="C628" s="98"/>
      <c r="D628" s="99"/>
      <c r="E628" s="273"/>
      <c r="J628" s="252"/>
      <c r="K628" s="5"/>
      <c r="L628" s="252"/>
      <c r="M628" s="5"/>
      <c r="N628" s="252"/>
    </row>
    <row r="629" spans="1:14" s="4" customFormat="1">
      <c r="A629" s="97"/>
      <c r="B629" s="97"/>
      <c r="C629" s="98"/>
      <c r="D629" s="99"/>
      <c r="E629" s="273"/>
      <c r="J629" s="252"/>
      <c r="K629" s="5"/>
      <c r="L629" s="252"/>
      <c r="M629" s="5"/>
      <c r="N629" s="252"/>
    </row>
    <row r="630" spans="1:14" s="4" customFormat="1">
      <c r="A630" s="97"/>
      <c r="B630" s="97"/>
      <c r="C630" s="98"/>
      <c r="D630" s="99"/>
      <c r="E630" s="273"/>
      <c r="J630" s="252"/>
      <c r="K630" s="5"/>
      <c r="L630" s="252"/>
      <c r="M630" s="5"/>
      <c r="N630" s="252"/>
    </row>
    <row r="631" spans="1:14" s="4" customFormat="1">
      <c r="A631" s="97"/>
      <c r="B631" s="97"/>
      <c r="C631" s="98"/>
      <c r="D631" s="99"/>
      <c r="E631" s="273"/>
      <c r="J631" s="252"/>
      <c r="K631" s="5"/>
      <c r="L631" s="252"/>
      <c r="M631" s="5"/>
      <c r="N631" s="252"/>
    </row>
    <row r="632" spans="1:14" s="4" customFormat="1">
      <c r="A632" s="97"/>
      <c r="B632" s="97"/>
      <c r="C632" s="98"/>
      <c r="D632" s="99"/>
      <c r="E632" s="273"/>
      <c r="J632" s="252"/>
      <c r="K632" s="5"/>
      <c r="L632" s="252"/>
      <c r="M632" s="5"/>
      <c r="N632" s="252"/>
    </row>
    <row r="633" spans="1:14" s="4" customFormat="1">
      <c r="A633" s="97"/>
      <c r="B633" s="97"/>
      <c r="C633" s="98"/>
      <c r="D633" s="99"/>
      <c r="E633" s="273"/>
      <c r="J633" s="252"/>
      <c r="K633" s="5"/>
      <c r="L633" s="252"/>
      <c r="M633" s="5"/>
      <c r="N633" s="252"/>
    </row>
    <row r="634" spans="1:14" s="4" customFormat="1">
      <c r="A634" s="97"/>
      <c r="B634" s="97"/>
      <c r="C634" s="98"/>
      <c r="D634" s="99"/>
      <c r="E634" s="273"/>
      <c r="J634" s="252"/>
      <c r="K634" s="5"/>
      <c r="L634" s="252"/>
      <c r="M634" s="5"/>
      <c r="N634" s="252"/>
    </row>
    <row r="635" spans="1:14" s="4" customFormat="1">
      <c r="A635" s="97"/>
      <c r="B635" s="97"/>
      <c r="C635" s="98"/>
      <c r="D635" s="99"/>
      <c r="E635" s="273"/>
      <c r="J635" s="252"/>
      <c r="K635" s="5"/>
      <c r="L635" s="252"/>
      <c r="M635" s="5"/>
      <c r="N635" s="252"/>
    </row>
    <row r="636" spans="1:14" s="4" customFormat="1">
      <c r="A636" s="97"/>
      <c r="B636" s="97"/>
      <c r="C636" s="98"/>
      <c r="D636" s="99"/>
      <c r="E636" s="273"/>
      <c r="J636" s="252"/>
      <c r="K636" s="5"/>
      <c r="L636" s="252"/>
      <c r="M636" s="5"/>
      <c r="N636" s="252"/>
    </row>
    <row r="637" spans="1:14" s="4" customFormat="1">
      <c r="A637" s="97"/>
      <c r="B637" s="97"/>
      <c r="C637" s="98"/>
      <c r="D637" s="99"/>
      <c r="E637" s="273"/>
      <c r="J637" s="252"/>
      <c r="K637" s="5"/>
      <c r="L637" s="252"/>
      <c r="M637" s="5"/>
      <c r="N637" s="252"/>
    </row>
    <row r="638" spans="1:14" s="4" customFormat="1">
      <c r="A638" s="97"/>
      <c r="B638" s="97"/>
      <c r="C638" s="98"/>
      <c r="D638" s="99"/>
      <c r="E638" s="273"/>
      <c r="J638" s="252"/>
      <c r="K638" s="5"/>
      <c r="L638" s="252"/>
      <c r="M638" s="5"/>
      <c r="N638" s="252"/>
    </row>
    <row r="639" spans="1:14" s="4" customFormat="1">
      <c r="A639" s="97"/>
      <c r="B639" s="97"/>
      <c r="C639" s="98"/>
      <c r="D639" s="99"/>
      <c r="E639" s="273"/>
      <c r="J639" s="252"/>
      <c r="K639" s="5"/>
      <c r="L639" s="252"/>
      <c r="M639" s="5"/>
      <c r="N639" s="252"/>
    </row>
    <row r="640" spans="1:14" s="4" customFormat="1">
      <c r="A640" s="97"/>
      <c r="B640" s="97"/>
      <c r="C640" s="98"/>
      <c r="D640" s="99"/>
      <c r="E640" s="273"/>
      <c r="J640" s="252"/>
      <c r="K640" s="5"/>
      <c r="L640" s="252"/>
      <c r="M640" s="5"/>
      <c r="N640" s="252"/>
    </row>
    <row r="641" spans="1:14" s="4" customFormat="1">
      <c r="A641" s="97"/>
      <c r="B641" s="97"/>
      <c r="C641" s="98"/>
      <c r="D641" s="99"/>
      <c r="E641" s="273"/>
      <c r="J641" s="252"/>
      <c r="K641" s="5"/>
      <c r="L641" s="252"/>
      <c r="M641" s="5"/>
      <c r="N641" s="252"/>
    </row>
    <row r="642" spans="1:14" s="4" customFormat="1">
      <c r="A642" s="97"/>
      <c r="B642" s="97"/>
      <c r="C642" s="98"/>
      <c r="D642" s="99"/>
      <c r="E642" s="273"/>
      <c r="J642" s="252"/>
      <c r="K642" s="5"/>
      <c r="L642" s="252"/>
      <c r="M642" s="5"/>
      <c r="N642" s="252"/>
    </row>
    <row r="643" spans="1:14" s="4" customFormat="1">
      <c r="A643" s="97"/>
      <c r="B643" s="97"/>
      <c r="C643" s="98"/>
      <c r="D643" s="99"/>
      <c r="E643" s="273"/>
      <c r="J643" s="252"/>
      <c r="K643" s="5"/>
      <c r="L643" s="252"/>
      <c r="M643" s="5"/>
      <c r="N643" s="252"/>
    </row>
    <row r="644" spans="1:14" s="4" customFormat="1">
      <c r="A644" s="97"/>
      <c r="B644" s="97"/>
      <c r="C644" s="98"/>
      <c r="D644" s="99"/>
      <c r="E644" s="273"/>
      <c r="J644" s="252"/>
      <c r="K644" s="5"/>
      <c r="L644" s="252"/>
      <c r="M644" s="5"/>
      <c r="N644" s="252"/>
    </row>
    <row r="645" spans="1:14" s="4" customFormat="1">
      <c r="A645" s="97"/>
      <c r="B645" s="97"/>
      <c r="C645" s="98"/>
      <c r="D645" s="99"/>
      <c r="E645" s="273"/>
      <c r="J645" s="252"/>
      <c r="K645" s="5"/>
      <c r="L645" s="252"/>
      <c r="M645" s="5"/>
      <c r="N645" s="252"/>
    </row>
    <row r="646" spans="1:14" s="4" customFormat="1">
      <c r="A646" s="97"/>
      <c r="B646" s="97"/>
      <c r="C646" s="98"/>
      <c r="D646" s="99"/>
      <c r="E646" s="273"/>
      <c r="J646" s="252"/>
      <c r="K646" s="5"/>
      <c r="L646" s="252"/>
      <c r="M646" s="5"/>
      <c r="N646" s="252"/>
    </row>
    <row r="647" spans="1:14" s="4" customFormat="1">
      <c r="A647" s="97"/>
      <c r="B647" s="97"/>
      <c r="C647" s="98"/>
      <c r="D647" s="99"/>
      <c r="E647" s="273"/>
      <c r="J647" s="252"/>
      <c r="K647" s="5"/>
      <c r="L647" s="252"/>
      <c r="M647" s="5"/>
      <c r="N647" s="252"/>
    </row>
    <row r="648" spans="1:14" s="4" customFormat="1">
      <c r="A648" s="97"/>
      <c r="B648" s="97"/>
      <c r="C648" s="98"/>
      <c r="D648" s="99"/>
      <c r="E648" s="273"/>
      <c r="J648" s="252"/>
      <c r="K648" s="5"/>
      <c r="L648" s="252"/>
      <c r="M648" s="5"/>
      <c r="N648" s="252"/>
    </row>
    <row r="649" spans="1:14" s="4" customFormat="1">
      <c r="A649" s="97"/>
      <c r="B649" s="97"/>
      <c r="C649" s="98"/>
      <c r="D649" s="99"/>
      <c r="E649" s="273"/>
      <c r="J649" s="252"/>
      <c r="K649" s="5"/>
      <c r="L649" s="252"/>
      <c r="M649" s="5"/>
      <c r="N649" s="252"/>
    </row>
    <row r="650" spans="1:14" s="4" customFormat="1">
      <c r="A650" s="97"/>
      <c r="B650" s="97"/>
      <c r="C650" s="98"/>
      <c r="D650" s="99"/>
      <c r="E650" s="273"/>
      <c r="J650" s="252"/>
      <c r="K650" s="5"/>
      <c r="L650" s="252"/>
      <c r="M650" s="5"/>
      <c r="N650" s="252"/>
    </row>
    <row r="651" spans="1:14" s="4" customFormat="1">
      <c r="A651" s="97"/>
      <c r="B651" s="97"/>
      <c r="C651" s="98"/>
      <c r="D651" s="99"/>
      <c r="E651" s="273"/>
      <c r="J651" s="252"/>
      <c r="K651" s="5"/>
      <c r="L651" s="252"/>
      <c r="M651" s="5"/>
      <c r="N651" s="252"/>
    </row>
    <row r="652" spans="1:14" s="4" customFormat="1">
      <c r="A652" s="97"/>
      <c r="B652" s="97"/>
      <c r="C652" s="98"/>
      <c r="D652" s="99"/>
      <c r="E652" s="273"/>
      <c r="J652" s="252"/>
      <c r="K652" s="5"/>
      <c r="L652" s="252"/>
      <c r="M652" s="5"/>
      <c r="N652" s="252"/>
    </row>
    <row r="653" spans="1:14" s="4" customFormat="1">
      <c r="A653" s="97"/>
      <c r="B653" s="97"/>
      <c r="C653" s="98"/>
      <c r="D653" s="99"/>
      <c r="E653" s="273"/>
      <c r="J653" s="252"/>
      <c r="K653" s="5"/>
      <c r="L653" s="252"/>
      <c r="M653" s="5"/>
      <c r="N653" s="252"/>
    </row>
    <row r="654" spans="1:14" s="4" customFormat="1">
      <c r="A654" s="97"/>
      <c r="B654" s="97"/>
      <c r="C654" s="98"/>
      <c r="D654" s="99"/>
      <c r="E654" s="273"/>
      <c r="J654" s="252"/>
      <c r="K654" s="5"/>
      <c r="L654" s="252"/>
      <c r="M654" s="5"/>
      <c r="N654" s="252"/>
    </row>
    <row r="655" spans="1:14" s="4" customFormat="1">
      <c r="A655" s="97"/>
      <c r="B655" s="97"/>
      <c r="C655" s="98"/>
      <c r="D655" s="99"/>
      <c r="E655" s="273"/>
      <c r="J655" s="252"/>
      <c r="K655" s="5"/>
      <c r="L655" s="252"/>
      <c r="M655" s="5"/>
      <c r="N655" s="252"/>
    </row>
    <row r="656" spans="1:14" s="4" customFormat="1">
      <c r="A656" s="97"/>
      <c r="B656" s="97"/>
      <c r="C656" s="98"/>
      <c r="D656" s="99"/>
      <c r="E656" s="273"/>
      <c r="J656" s="252"/>
      <c r="K656" s="5"/>
      <c r="L656" s="252"/>
      <c r="M656" s="5"/>
      <c r="N656" s="252"/>
    </row>
    <row r="657" spans="1:15" s="4" customFormat="1">
      <c r="A657" s="97"/>
      <c r="B657" s="97"/>
      <c r="C657" s="98"/>
      <c r="D657" s="99"/>
      <c r="E657" s="273"/>
      <c r="J657" s="252"/>
      <c r="K657" s="5"/>
      <c r="L657" s="252"/>
      <c r="M657" s="5"/>
      <c r="N657" s="252"/>
    </row>
    <row r="658" spans="1:15" s="4" customFormat="1">
      <c r="A658" s="97"/>
      <c r="B658" s="97"/>
      <c r="C658" s="98"/>
      <c r="D658" s="99"/>
      <c r="E658" s="273"/>
      <c r="J658" s="252"/>
      <c r="K658" s="5"/>
      <c r="L658" s="252"/>
      <c r="M658" s="5"/>
      <c r="N658" s="252"/>
    </row>
    <row r="659" spans="1:15" s="4" customFormat="1">
      <c r="A659" s="97"/>
      <c r="B659" s="97"/>
      <c r="C659" s="98"/>
      <c r="D659" s="99"/>
      <c r="E659" s="273"/>
      <c r="J659" s="252"/>
      <c r="K659" s="5"/>
      <c r="L659" s="252"/>
      <c r="M659" s="5"/>
      <c r="N659" s="252"/>
    </row>
    <row r="660" spans="1:15" s="4" customFormat="1">
      <c r="A660" s="97"/>
      <c r="B660" s="97"/>
      <c r="C660" s="98"/>
      <c r="D660" s="99"/>
      <c r="E660" s="273"/>
      <c r="J660" s="252"/>
      <c r="K660" s="5"/>
      <c r="L660" s="252"/>
      <c r="M660" s="5"/>
      <c r="N660" s="252"/>
    </row>
    <row r="661" spans="1:15" s="4" customFormat="1">
      <c r="A661" s="97"/>
      <c r="B661" s="97"/>
      <c r="C661" s="98"/>
      <c r="D661" s="99"/>
      <c r="E661" s="273"/>
      <c r="J661" s="252"/>
      <c r="K661" s="5"/>
      <c r="L661" s="252"/>
      <c r="M661" s="5"/>
      <c r="N661" s="252"/>
    </row>
    <row r="662" spans="1:15" s="4" customFormat="1">
      <c r="A662" s="97"/>
      <c r="B662" s="97"/>
      <c r="C662" s="98"/>
      <c r="D662" s="99"/>
      <c r="E662" s="273"/>
      <c r="J662" s="252"/>
      <c r="K662" s="5"/>
      <c r="L662" s="252"/>
      <c r="M662" s="5"/>
      <c r="N662" s="252"/>
    </row>
    <row r="663" spans="1:15" s="4" customFormat="1">
      <c r="A663" s="97"/>
      <c r="B663" s="97"/>
      <c r="C663" s="98"/>
      <c r="D663" s="99"/>
      <c r="E663" s="273"/>
      <c r="J663" s="252"/>
      <c r="K663" s="5"/>
      <c r="L663" s="252"/>
      <c r="M663" s="5"/>
      <c r="N663" s="252"/>
    </row>
    <row r="664" spans="1:15" s="4" customFormat="1">
      <c r="A664" s="97"/>
      <c r="B664" s="97"/>
      <c r="C664" s="98"/>
      <c r="D664" s="99"/>
      <c r="E664" s="273"/>
      <c r="J664" s="252"/>
      <c r="K664" s="5"/>
      <c r="L664" s="252"/>
      <c r="M664" s="5"/>
      <c r="N664" s="252"/>
    </row>
    <row r="665" spans="1:15" s="4" customFormat="1">
      <c r="A665" s="97"/>
      <c r="B665" s="97"/>
      <c r="C665" s="98"/>
      <c r="D665" s="99"/>
      <c r="E665" s="273"/>
      <c r="J665" s="252"/>
      <c r="K665" s="5"/>
      <c r="L665" s="252"/>
      <c r="M665" s="5"/>
      <c r="N665" s="252"/>
    </row>
    <row r="666" spans="1:15" s="4" customFormat="1">
      <c r="A666" s="97"/>
      <c r="B666" s="97"/>
      <c r="C666" s="98"/>
      <c r="D666" s="99"/>
      <c r="E666" s="273"/>
      <c r="J666" s="252"/>
      <c r="K666" s="5"/>
      <c r="L666" s="252"/>
      <c r="M666" s="5"/>
      <c r="N666" s="252"/>
    </row>
    <row r="667" spans="1:15" s="4" customFormat="1">
      <c r="A667" s="97"/>
      <c r="B667" s="97"/>
      <c r="C667" s="98"/>
      <c r="D667" s="99"/>
      <c r="E667" s="273"/>
      <c r="J667" s="252"/>
      <c r="K667" s="5"/>
      <c r="L667" s="252"/>
      <c r="M667" s="5"/>
      <c r="N667" s="252"/>
    </row>
    <row r="668" spans="1:15" s="4" customFormat="1">
      <c r="A668" s="97"/>
      <c r="B668" s="97"/>
      <c r="C668" s="98"/>
      <c r="D668" s="99"/>
      <c r="E668" s="273"/>
      <c r="J668" s="252"/>
      <c r="K668" s="5"/>
      <c r="L668" s="252"/>
      <c r="M668" s="5"/>
      <c r="N668" s="252"/>
    </row>
    <row r="669" spans="1:15" s="4" customFormat="1">
      <c r="A669" s="97"/>
      <c r="B669" s="97"/>
      <c r="C669" s="98"/>
      <c r="D669" s="99"/>
      <c r="E669" s="273"/>
      <c r="J669" s="252"/>
      <c r="K669" s="5"/>
      <c r="L669" s="252"/>
      <c r="M669" s="5"/>
      <c r="N669" s="252"/>
    </row>
    <row r="670" spans="1:15" s="4" customFormat="1">
      <c r="A670" s="97"/>
      <c r="B670" s="97"/>
      <c r="C670" s="98"/>
      <c r="D670" s="99"/>
      <c r="E670" s="273"/>
      <c r="J670" s="252"/>
      <c r="K670" s="5"/>
      <c r="L670" s="252"/>
      <c r="M670" s="5"/>
      <c r="N670" s="252"/>
      <c r="O670" s="6"/>
    </row>
    <row r="671" spans="1:15" s="4" customFormat="1">
      <c r="A671" s="97"/>
      <c r="B671" s="97"/>
      <c r="C671" s="98"/>
      <c r="D671" s="99"/>
      <c r="E671" s="273"/>
      <c r="J671" s="252"/>
      <c r="K671" s="5"/>
      <c r="L671" s="252"/>
      <c r="M671" s="5"/>
      <c r="N671" s="252"/>
      <c r="O671" s="6"/>
    </row>
    <row r="672" spans="1:15" s="4" customFormat="1">
      <c r="A672" s="97"/>
      <c r="B672" s="97"/>
      <c r="C672" s="98"/>
      <c r="D672" s="99"/>
      <c r="E672" s="273"/>
      <c r="J672" s="252"/>
      <c r="K672" s="5"/>
      <c r="L672" s="252"/>
      <c r="M672" s="5"/>
      <c r="N672" s="252"/>
      <c r="O672" s="6"/>
    </row>
    <row r="673" spans="1:15" s="4" customFormat="1">
      <c r="A673" s="97"/>
      <c r="B673" s="97"/>
      <c r="C673" s="98"/>
      <c r="D673" s="99"/>
      <c r="E673" s="273"/>
      <c r="J673" s="252"/>
      <c r="K673" s="5"/>
      <c r="L673" s="252"/>
      <c r="M673" s="5"/>
      <c r="N673" s="252"/>
      <c r="O673" s="6"/>
    </row>
    <row r="674" spans="1:15" s="4" customFormat="1">
      <c r="A674" s="97"/>
      <c r="B674" s="97"/>
      <c r="C674" s="98"/>
      <c r="D674" s="99"/>
      <c r="E674" s="273"/>
      <c r="J674" s="252"/>
      <c r="K674" s="5"/>
      <c r="L674" s="252"/>
      <c r="M674" s="5"/>
      <c r="N674" s="252"/>
      <c r="O674" s="6"/>
    </row>
    <row r="675" spans="1:15">
      <c r="E675" s="273"/>
    </row>
    <row r="676" spans="1:15">
      <c r="E676" s="273"/>
    </row>
    <row r="677" spans="1:15">
      <c r="E677" s="273"/>
    </row>
    <row r="678" spans="1:15">
      <c r="E678" s="273"/>
    </row>
    <row r="679" spans="1:15">
      <c r="E679" s="273"/>
    </row>
    <row r="680" spans="1:15" s="4" customFormat="1">
      <c r="A680" s="97"/>
      <c r="B680" s="97"/>
      <c r="C680" s="98"/>
      <c r="D680" s="99"/>
      <c r="E680" s="273"/>
      <c r="J680" s="252"/>
      <c r="K680" s="5"/>
      <c r="L680" s="252"/>
      <c r="M680" s="5"/>
      <c r="N680" s="252"/>
      <c r="O680" s="6"/>
    </row>
    <row r="681" spans="1:15" s="4" customFormat="1">
      <c r="A681" s="97"/>
      <c r="B681" s="97"/>
      <c r="C681" s="98"/>
      <c r="D681" s="99"/>
      <c r="E681" s="273"/>
      <c r="J681" s="252"/>
      <c r="K681" s="5"/>
      <c r="L681" s="252"/>
      <c r="M681" s="5"/>
      <c r="N681" s="252"/>
      <c r="O681" s="6"/>
    </row>
    <row r="682" spans="1:15" s="4" customFormat="1">
      <c r="A682" s="97"/>
      <c r="B682" s="97"/>
      <c r="C682" s="98"/>
      <c r="D682" s="99"/>
      <c r="E682" s="273"/>
      <c r="J682" s="252"/>
      <c r="K682" s="5"/>
      <c r="L682" s="252"/>
      <c r="M682" s="5"/>
      <c r="N682" s="252"/>
      <c r="O682" s="6"/>
    </row>
    <row r="683" spans="1:15" s="4" customFormat="1">
      <c r="A683" s="97"/>
      <c r="B683" s="97"/>
      <c r="C683" s="98"/>
      <c r="D683" s="99"/>
      <c r="E683" s="273"/>
      <c r="J683" s="252"/>
      <c r="K683" s="5"/>
      <c r="L683" s="252"/>
      <c r="M683" s="5"/>
      <c r="N683" s="252"/>
      <c r="O683" s="6"/>
    </row>
    <row r="684" spans="1:15" s="4" customFormat="1">
      <c r="A684" s="97"/>
      <c r="B684" s="97"/>
      <c r="C684" s="98"/>
      <c r="D684" s="99"/>
      <c r="E684" s="273"/>
      <c r="J684" s="252"/>
      <c r="K684" s="5"/>
      <c r="L684" s="252"/>
      <c r="M684" s="5"/>
      <c r="N684" s="252"/>
      <c r="O684" s="6"/>
    </row>
    <row r="685" spans="1:15" s="4" customFormat="1">
      <c r="A685" s="97"/>
      <c r="B685" s="97"/>
      <c r="C685" s="98"/>
      <c r="D685" s="99"/>
      <c r="E685" s="273"/>
      <c r="J685" s="252"/>
      <c r="K685" s="5"/>
      <c r="L685" s="252"/>
      <c r="M685" s="5"/>
      <c r="N685" s="252"/>
      <c r="O685" s="6"/>
    </row>
    <row r="686" spans="1:15" s="4" customFormat="1">
      <c r="A686" s="97"/>
      <c r="B686" s="97"/>
      <c r="C686" s="98"/>
      <c r="D686" s="99"/>
      <c r="E686" s="273"/>
      <c r="J686" s="252"/>
      <c r="K686" s="5"/>
      <c r="L686" s="252"/>
      <c r="M686" s="5"/>
      <c r="N686" s="252"/>
      <c r="O686" s="6"/>
    </row>
    <row r="687" spans="1:15" s="4" customFormat="1">
      <c r="A687" s="97"/>
      <c r="B687" s="97"/>
      <c r="C687" s="98"/>
      <c r="D687" s="99"/>
      <c r="E687" s="273"/>
      <c r="J687" s="252"/>
      <c r="K687" s="5"/>
      <c r="L687" s="252"/>
      <c r="M687" s="5"/>
      <c r="N687" s="252"/>
      <c r="O687" s="6"/>
    </row>
    <row r="688" spans="1:15" s="4" customFormat="1">
      <c r="A688" s="97"/>
      <c r="B688" s="97"/>
      <c r="C688" s="98"/>
      <c r="D688" s="99"/>
      <c r="E688" s="273"/>
      <c r="J688" s="252"/>
      <c r="K688" s="5"/>
      <c r="L688" s="252"/>
      <c r="M688" s="5"/>
      <c r="N688" s="252"/>
      <c r="O688" s="6"/>
    </row>
    <row r="689" spans="1:15" s="4" customFormat="1">
      <c r="A689" s="97"/>
      <c r="B689" s="97"/>
      <c r="C689" s="98"/>
      <c r="D689" s="99"/>
      <c r="E689" s="273"/>
      <c r="J689" s="252"/>
      <c r="K689" s="5"/>
      <c r="L689" s="252"/>
      <c r="M689" s="5"/>
      <c r="N689" s="252"/>
      <c r="O689" s="6"/>
    </row>
    <row r="690" spans="1:15" s="4" customFormat="1">
      <c r="A690" s="97"/>
      <c r="B690" s="97"/>
      <c r="C690" s="98"/>
      <c r="D690" s="99"/>
      <c r="E690" s="273"/>
      <c r="J690" s="252"/>
      <c r="K690" s="5"/>
      <c r="L690" s="252"/>
      <c r="M690" s="5"/>
      <c r="N690" s="252"/>
      <c r="O690" s="6"/>
    </row>
    <row r="691" spans="1:15" s="4" customFormat="1">
      <c r="A691" s="97"/>
      <c r="B691" s="97"/>
      <c r="C691" s="98"/>
      <c r="D691" s="99"/>
      <c r="E691" s="273"/>
      <c r="J691" s="252"/>
      <c r="K691" s="5"/>
      <c r="L691" s="252"/>
      <c r="M691" s="5"/>
      <c r="N691" s="252"/>
      <c r="O691" s="6"/>
    </row>
    <row r="692" spans="1:15" s="4" customFormat="1">
      <c r="A692" s="97"/>
      <c r="B692" s="97"/>
      <c r="C692" s="98"/>
      <c r="D692" s="99"/>
      <c r="E692" s="273"/>
      <c r="J692" s="252"/>
      <c r="K692" s="5"/>
      <c r="L692" s="252"/>
      <c r="M692" s="5"/>
      <c r="N692" s="252"/>
      <c r="O692" s="6"/>
    </row>
    <row r="693" spans="1:15" s="4" customFormat="1">
      <c r="A693" s="97"/>
      <c r="B693" s="97"/>
      <c r="C693" s="98"/>
      <c r="D693" s="99"/>
      <c r="E693" s="273"/>
      <c r="J693" s="252"/>
      <c r="K693" s="5"/>
      <c r="L693" s="252"/>
      <c r="M693" s="5"/>
      <c r="N693" s="252"/>
      <c r="O693" s="6"/>
    </row>
    <row r="694" spans="1:15" s="4" customFormat="1">
      <c r="A694" s="97"/>
      <c r="B694" s="97"/>
      <c r="C694" s="98"/>
      <c r="D694" s="99"/>
      <c r="E694" s="273"/>
      <c r="J694" s="252"/>
      <c r="K694" s="5"/>
      <c r="L694" s="252"/>
      <c r="M694" s="5"/>
      <c r="N694" s="252"/>
      <c r="O694" s="6"/>
    </row>
    <row r="695" spans="1:15" s="4" customFormat="1">
      <c r="A695" s="97"/>
      <c r="B695" s="97"/>
      <c r="C695" s="98"/>
      <c r="D695" s="99"/>
      <c r="E695" s="273"/>
      <c r="J695" s="252"/>
      <c r="K695" s="5"/>
      <c r="L695" s="252"/>
      <c r="M695" s="5"/>
      <c r="N695" s="252"/>
      <c r="O695" s="6"/>
    </row>
    <row r="696" spans="1:15" s="4" customFormat="1">
      <c r="A696" s="97"/>
      <c r="B696" s="97"/>
      <c r="C696" s="98"/>
      <c r="D696" s="99"/>
      <c r="E696" s="273"/>
      <c r="J696" s="252"/>
      <c r="K696" s="5"/>
      <c r="L696" s="252"/>
      <c r="M696" s="5"/>
      <c r="N696" s="252"/>
      <c r="O696" s="6"/>
    </row>
    <row r="697" spans="1:15" s="4" customFormat="1">
      <c r="A697" s="97"/>
      <c r="B697" s="97"/>
      <c r="C697" s="98"/>
      <c r="D697" s="99"/>
      <c r="E697" s="273"/>
      <c r="J697" s="252"/>
      <c r="K697" s="5"/>
      <c r="L697" s="252"/>
      <c r="M697" s="5"/>
      <c r="N697" s="252"/>
      <c r="O697" s="6"/>
    </row>
    <row r="698" spans="1:15" s="4" customFormat="1">
      <c r="A698" s="97"/>
      <c r="B698" s="97"/>
      <c r="C698" s="98"/>
      <c r="D698" s="99"/>
      <c r="E698" s="273"/>
      <c r="J698" s="252"/>
      <c r="K698" s="5"/>
      <c r="L698" s="252"/>
      <c r="M698" s="5"/>
      <c r="N698" s="252"/>
      <c r="O698" s="6"/>
    </row>
    <row r="699" spans="1:15" s="4" customFormat="1">
      <c r="A699" s="97"/>
      <c r="B699" s="97"/>
      <c r="C699" s="98"/>
      <c r="D699" s="99"/>
      <c r="E699" s="273"/>
      <c r="J699" s="252"/>
      <c r="K699" s="5"/>
      <c r="L699" s="252"/>
      <c r="M699" s="5"/>
      <c r="N699" s="252"/>
      <c r="O699" s="6"/>
    </row>
    <row r="700" spans="1:15" s="4" customFormat="1">
      <c r="A700" s="97"/>
      <c r="B700" s="97"/>
      <c r="C700" s="98"/>
      <c r="D700" s="99"/>
      <c r="E700" s="273"/>
      <c r="J700" s="252"/>
      <c r="K700" s="5"/>
      <c r="L700" s="252"/>
      <c r="M700" s="5"/>
      <c r="N700" s="252"/>
      <c r="O700" s="6"/>
    </row>
    <row r="701" spans="1:15" s="4" customFormat="1">
      <c r="A701" s="97"/>
      <c r="B701" s="97"/>
      <c r="C701" s="98"/>
      <c r="D701" s="99"/>
      <c r="E701" s="273"/>
      <c r="J701" s="252"/>
      <c r="K701" s="5"/>
      <c r="L701" s="252"/>
      <c r="M701" s="5"/>
      <c r="N701" s="252"/>
      <c r="O701" s="6"/>
    </row>
    <row r="702" spans="1:15" s="4" customFormat="1">
      <c r="A702" s="97"/>
      <c r="B702" s="97"/>
      <c r="C702" s="98"/>
      <c r="D702" s="99"/>
      <c r="E702" s="273"/>
      <c r="J702" s="252"/>
      <c r="K702" s="5"/>
      <c r="L702" s="252"/>
      <c r="M702" s="5"/>
      <c r="N702" s="252"/>
      <c r="O702" s="6"/>
    </row>
    <row r="703" spans="1:15" s="4" customFormat="1">
      <c r="A703" s="97"/>
      <c r="B703" s="97"/>
      <c r="C703" s="98"/>
      <c r="D703" s="99"/>
      <c r="E703" s="273"/>
      <c r="J703" s="252"/>
      <c r="K703" s="5"/>
      <c r="L703" s="252"/>
      <c r="M703" s="5"/>
      <c r="N703" s="252"/>
      <c r="O703" s="6"/>
    </row>
    <row r="704" spans="1:15" s="4" customFormat="1">
      <c r="A704" s="97"/>
      <c r="B704" s="97"/>
      <c r="C704" s="98"/>
      <c r="D704" s="99"/>
      <c r="E704" s="273"/>
      <c r="J704" s="252"/>
      <c r="K704" s="5"/>
      <c r="L704" s="252"/>
      <c r="M704" s="5"/>
      <c r="N704" s="252"/>
      <c r="O704" s="6"/>
    </row>
    <row r="705" spans="1:15" s="4" customFormat="1">
      <c r="A705" s="97"/>
      <c r="B705" s="97"/>
      <c r="C705" s="98"/>
      <c r="D705" s="99"/>
      <c r="E705" s="273"/>
      <c r="J705" s="252"/>
      <c r="K705" s="5"/>
      <c r="L705" s="252"/>
      <c r="M705" s="5"/>
      <c r="N705" s="252"/>
      <c r="O705" s="6"/>
    </row>
    <row r="706" spans="1:15" s="4" customFormat="1">
      <c r="A706" s="97"/>
      <c r="B706" s="97"/>
      <c r="C706" s="98"/>
      <c r="D706" s="99"/>
      <c r="E706" s="273"/>
      <c r="J706" s="252"/>
      <c r="K706" s="5"/>
      <c r="L706" s="252"/>
      <c r="M706" s="5"/>
      <c r="N706" s="252"/>
      <c r="O706" s="6"/>
    </row>
    <row r="707" spans="1:15" s="4" customFormat="1">
      <c r="A707" s="97"/>
      <c r="B707" s="97"/>
      <c r="C707" s="98"/>
      <c r="D707" s="99"/>
      <c r="E707" s="273"/>
      <c r="J707" s="252"/>
      <c r="K707" s="5"/>
      <c r="L707" s="252"/>
      <c r="M707" s="5"/>
      <c r="N707" s="252"/>
      <c r="O707" s="6"/>
    </row>
    <row r="708" spans="1:15" s="4" customFormat="1">
      <c r="A708" s="97"/>
      <c r="B708" s="97"/>
      <c r="C708" s="98"/>
      <c r="D708" s="99"/>
      <c r="E708" s="273"/>
      <c r="J708" s="252"/>
      <c r="K708" s="5"/>
      <c r="L708" s="252"/>
      <c r="M708" s="5"/>
      <c r="N708" s="252"/>
      <c r="O708" s="6"/>
    </row>
    <row r="709" spans="1:15" s="4" customFormat="1">
      <c r="A709" s="97"/>
      <c r="B709" s="97"/>
      <c r="C709" s="98"/>
      <c r="D709" s="99"/>
      <c r="E709" s="273"/>
      <c r="J709" s="252"/>
      <c r="K709" s="5"/>
      <c r="L709" s="252"/>
      <c r="M709" s="5"/>
      <c r="N709" s="252"/>
      <c r="O709" s="6"/>
    </row>
    <row r="710" spans="1:15" s="4" customFormat="1">
      <c r="A710" s="97"/>
      <c r="B710" s="97"/>
      <c r="C710" s="98"/>
      <c r="D710" s="99"/>
      <c r="E710" s="273"/>
      <c r="J710" s="252"/>
      <c r="K710" s="5"/>
      <c r="L710" s="252"/>
      <c r="M710" s="5"/>
      <c r="N710" s="252"/>
      <c r="O710" s="6"/>
    </row>
    <row r="711" spans="1:15" s="4" customFormat="1">
      <c r="A711" s="97"/>
      <c r="B711" s="97"/>
      <c r="C711" s="98"/>
      <c r="D711" s="99"/>
      <c r="E711" s="273"/>
      <c r="J711" s="252"/>
      <c r="K711" s="5"/>
      <c r="L711" s="252"/>
      <c r="M711" s="5"/>
      <c r="N711" s="252"/>
      <c r="O711" s="6"/>
    </row>
    <row r="712" spans="1:15" s="4" customFormat="1">
      <c r="A712" s="97"/>
      <c r="B712" s="97"/>
      <c r="C712" s="98"/>
      <c r="D712" s="99"/>
      <c r="E712" s="273"/>
      <c r="J712" s="252"/>
      <c r="K712" s="5"/>
      <c r="L712" s="252"/>
      <c r="M712" s="5"/>
      <c r="N712" s="252"/>
      <c r="O712" s="6"/>
    </row>
    <row r="713" spans="1:15" s="4" customFormat="1">
      <c r="A713" s="97"/>
      <c r="B713" s="97"/>
      <c r="C713" s="98"/>
      <c r="D713" s="99"/>
      <c r="E713" s="273"/>
      <c r="J713" s="252"/>
      <c r="K713" s="5"/>
      <c r="L713" s="252"/>
      <c r="M713" s="5"/>
      <c r="N713" s="252"/>
      <c r="O713" s="6"/>
    </row>
    <row r="714" spans="1:15" s="4" customFormat="1">
      <c r="A714" s="97"/>
      <c r="B714" s="97"/>
      <c r="C714" s="98"/>
      <c r="D714" s="99"/>
      <c r="E714" s="273"/>
      <c r="J714" s="252"/>
      <c r="K714" s="5"/>
      <c r="L714" s="252"/>
      <c r="M714" s="5"/>
      <c r="N714" s="252"/>
      <c r="O714" s="6"/>
    </row>
    <row r="715" spans="1:15" s="4" customFormat="1">
      <c r="A715" s="97"/>
      <c r="B715" s="97"/>
      <c r="C715" s="98"/>
      <c r="D715" s="99"/>
      <c r="E715" s="273"/>
      <c r="J715" s="252"/>
      <c r="K715" s="5"/>
      <c r="L715" s="252"/>
      <c r="M715" s="5"/>
      <c r="N715" s="252"/>
      <c r="O715" s="6"/>
    </row>
    <row r="716" spans="1:15" s="4" customFormat="1">
      <c r="A716" s="97"/>
      <c r="B716" s="97"/>
      <c r="C716" s="98"/>
      <c r="D716" s="99"/>
      <c r="E716" s="273"/>
      <c r="J716" s="252"/>
      <c r="K716" s="5"/>
      <c r="L716" s="252"/>
      <c r="M716" s="5"/>
      <c r="N716" s="252"/>
      <c r="O716" s="6"/>
    </row>
    <row r="717" spans="1:15" s="4" customFormat="1">
      <c r="A717" s="97"/>
      <c r="B717" s="97"/>
      <c r="C717" s="98"/>
      <c r="D717" s="99"/>
      <c r="E717" s="273"/>
      <c r="J717" s="252"/>
      <c r="K717" s="5"/>
      <c r="L717" s="252"/>
      <c r="M717" s="5"/>
      <c r="N717" s="252"/>
      <c r="O717" s="6"/>
    </row>
    <row r="718" spans="1:15" s="4" customFormat="1">
      <c r="A718" s="97"/>
      <c r="B718" s="97"/>
      <c r="C718" s="98"/>
      <c r="D718" s="99"/>
      <c r="E718" s="273"/>
      <c r="J718" s="252"/>
      <c r="K718" s="5"/>
      <c r="L718" s="252"/>
      <c r="M718" s="5"/>
      <c r="N718" s="252"/>
      <c r="O718" s="6"/>
    </row>
    <row r="719" spans="1:15" s="4" customFormat="1">
      <c r="A719" s="97"/>
      <c r="B719" s="97"/>
      <c r="C719" s="98"/>
      <c r="D719" s="99"/>
      <c r="E719" s="273"/>
      <c r="J719" s="252"/>
      <c r="K719" s="5"/>
      <c r="L719" s="252"/>
      <c r="M719" s="5"/>
      <c r="N719" s="252"/>
      <c r="O719" s="6"/>
    </row>
    <row r="720" spans="1:15" s="4" customFormat="1">
      <c r="A720" s="97"/>
      <c r="B720" s="97"/>
      <c r="C720" s="98"/>
      <c r="D720" s="99"/>
      <c r="E720" s="273"/>
      <c r="J720" s="252"/>
      <c r="K720" s="5"/>
      <c r="L720" s="252"/>
      <c r="M720" s="5"/>
      <c r="N720" s="252"/>
      <c r="O720" s="6"/>
    </row>
    <row r="721" spans="1:15" s="4" customFormat="1">
      <c r="A721" s="97"/>
      <c r="B721" s="97"/>
      <c r="C721" s="98"/>
      <c r="D721" s="99"/>
      <c r="E721" s="273"/>
      <c r="J721" s="252"/>
      <c r="K721" s="5"/>
      <c r="L721" s="252"/>
      <c r="M721" s="5"/>
      <c r="N721" s="252"/>
      <c r="O721" s="6"/>
    </row>
    <row r="722" spans="1:15" s="4" customFormat="1">
      <c r="A722" s="97"/>
      <c r="B722" s="97"/>
      <c r="C722" s="98"/>
      <c r="D722" s="99"/>
      <c r="E722" s="273"/>
      <c r="J722" s="252"/>
      <c r="K722" s="5"/>
      <c r="L722" s="252"/>
      <c r="M722" s="5"/>
      <c r="N722" s="252"/>
      <c r="O722" s="6"/>
    </row>
    <row r="723" spans="1:15" s="4" customFormat="1">
      <c r="A723" s="97"/>
      <c r="B723" s="97"/>
      <c r="C723" s="98"/>
      <c r="D723" s="99"/>
      <c r="E723" s="273"/>
      <c r="J723" s="252"/>
      <c r="K723" s="5"/>
      <c r="L723" s="252"/>
      <c r="M723" s="5"/>
      <c r="N723" s="252"/>
      <c r="O723" s="6"/>
    </row>
    <row r="724" spans="1:15" s="4" customFormat="1">
      <c r="A724" s="97"/>
      <c r="B724" s="97"/>
      <c r="C724" s="98"/>
      <c r="D724" s="99"/>
      <c r="E724" s="273"/>
      <c r="J724" s="252"/>
      <c r="K724" s="5"/>
      <c r="L724" s="252"/>
      <c r="M724" s="5"/>
      <c r="N724" s="252"/>
      <c r="O724" s="6"/>
    </row>
    <row r="725" spans="1:15" s="4" customFormat="1">
      <c r="A725" s="97"/>
      <c r="B725" s="97"/>
      <c r="C725" s="98"/>
      <c r="D725" s="99"/>
      <c r="E725" s="273"/>
      <c r="J725" s="252"/>
      <c r="K725" s="5"/>
      <c r="L725" s="252"/>
      <c r="M725" s="5"/>
      <c r="N725" s="252"/>
      <c r="O725" s="6"/>
    </row>
    <row r="726" spans="1:15" s="4" customFormat="1">
      <c r="A726" s="97"/>
      <c r="B726" s="97"/>
      <c r="C726" s="98"/>
      <c r="D726" s="99"/>
      <c r="E726" s="273"/>
      <c r="J726" s="252"/>
      <c r="K726" s="5"/>
      <c r="L726" s="252"/>
      <c r="M726" s="5"/>
      <c r="N726" s="252"/>
      <c r="O726" s="6"/>
    </row>
    <row r="727" spans="1:15" s="4" customFormat="1">
      <c r="A727" s="97"/>
      <c r="B727" s="97"/>
      <c r="C727" s="98"/>
      <c r="D727" s="99"/>
      <c r="E727" s="273"/>
      <c r="J727" s="252"/>
      <c r="K727" s="5"/>
      <c r="L727" s="252"/>
      <c r="M727" s="5"/>
      <c r="N727" s="252"/>
      <c r="O727" s="6"/>
    </row>
  </sheetData>
  <mergeCells count="125">
    <mergeCell ref="F580:F581"/>
    <mergeCell ref="G580:G581"/>
    <mergeCell ref="H580:H581"/>
    <mergeCell ref="I580:I581"/>
    <mergeCell ref="J580:J581"/>
    <mergeCell ref="F559:F561"/>
    <mergeCell ref="G559:G561"/>
    <mergeCell ref="H559:H561"/>
    <mergeCell ref="I559:I561"/>
    <mergeCell ref="J559:J561"/>
    <mergeCell ref="E575:E579"/>
    <mergeCell ref="F575:F579"/>
    <mergeCell ref="G575:G579"/>
    <mergeCell ref="H575:H579"/>
    <mergeCell ref="I575:I579"/>
    <mergeCell ref="J440:J442"/>
    <mergeCell ref="J455:J457"/>
    <mergeCell ref="A459:A460"/>
    <mergeCell ref="B459:B460"/>
    <mergeCell ref="C459:C460"/>
    <mergeCell ref="D459:D460"/>
    <mergeCell ref="E459:E460"/>
    <mergeCell ref="J575:J579"/>
    <mergeCell ref="J431:J433"/>
    <mergeCell ref="A435:A436"/>
    <mergeCell ref="B435:B436"/>
    <mergeCell ref="C435:C436"/>
    <mergeCell ref="D435:D436"/>
    <mergeCell ref="E435:E436"/>
    <mergeCell ref="F325:F327"/>
    <mergeCell ref="G325:G327"/>
    <mergeCell ref="H325:H327"/>
    <mergeCell ref="I325:I327"/>
    <mergeCell ref="J325:J327"/>
    <mergeCell ref="J361:J364"/>
    <mergeCell ref="F318:F319"/>
    <mergeCell ref="G318:G319"/>
    <mergeCell ref="H318:H319"/>
    <mergeCell ref="I318:I319"/>
    <mergeCell ref="J318:J319"/>
    <mergeCell ref="F321:F323"/>
    <mergeCell ref="G321:G323"/>
    <mergeCell ref="H321:H323"/>
    <mergeCell ref="I321:I323"/>
    <mergeCell ref="J321:J323"/>
    <mergeCell ref="F283:F284"/>
    <mergeCell ref="G283:G284"/>
    <mergeCell ref="H283:H284"/>
    <mergeCell ref="I283:I284"/>
    <mergeCell ref="J283:J284"/>
    <mergeCell ref="F301:F305"/>
    <mergeCell ref="G301:G305"/>
    <mergeCell ref="H301:H305"/>
    <mergeCell ref="I301:I305"/>
    <mergeCell ref="J301:J305"/>
    <mergeCell ref="F277:F278"/>
    <mergeCell ref="G277:G278"/>
    <mergeCell ref="H277:H278"/>
    <mergeCell ref="I277:I278"/>
    <mergeCell ref="J277:J278"/>
    <mergeCell ref="F280:F281"/>
    <mergeCell ref="G280:G281"/>
    <mergeCell ref="H280:H281"/>
    <mergeCell ref="I280:I281"/>
    <mergeCell ref="J280:J281"/>
    <mergeCell ref="F271:F272"/>
    <mergeCell ref="G271:G272"/>
    <mergeCell ref="H271:H272"/>
    <mergeCell ref="I271:I272"/>
    <mergeCell ref="J271:J272"/>
    <mergeCell ref="F274:F275"/>
    <mergeCell ref="G274:G275"/>
    <mergeCell ref="H274:H275"/>
    <mergeCell ref="I274:I275"/>
    <mergeCell ref="J274:J275"/>
    <mergeCell ref="J196:J202"/>
    <mergeCell ref="F251:F252"/>
    <mergeCell ref="G251:G252"/>
    <mergeCell ref="H251:H252"/>
    <mergeCell ref="I251:I252"/>
    <mergeCell ref="J251:J252"/>
    <mergeCell ref="F120:F121"/>
    <mergeCell ref="G120:G121"/>
    <mergeCell ref="H120:H121"/>
    <mergeCell ref="I120:I121"/>
    <mergeCell ref="J120:J121"/>
    <mergeCell ref="F123:F124"/>
    <mergeCell ref="G123:G124"/>
    <mergeCell ref="H123:H124"/>
    <mergeCell ref="I123:I124"/>
    <mergeCell ref="J123:J124"/>
    <mergeCell ref="F115:F116"/>
    <mergeCell ref="G115:G116"/>
    <mergeCell ref="H115:H116"/>
    <mergeCell ref="I115:I116"/>
    <mergeCell ref="J115:J116"/>
    <mergeCell ref="F117:F119"/>
    <mergeCell ref="G117:G119"/>
    <mergeCell ref="H117:H119"/>
    <mergeCell ref="I117:I119"/>
    <mergeCell ref="J117:J119"/>
    <mergeCell ref="K78:K79"/>
    <mergeCell ref="M78:M79"/>
    <mergeCell ref="F110:F114"/>
    <mergeCell ref="G110:G114"/>
    <mergeCell ref="H110:H114"/>
    <mergeCell ref="I110:I114"/>
    <mergeCell ref="J110:J114"/>
    <mergeCell ref="I15:I16"/>
    <mergeCell ref="J15:J16"/>
    <mergeCell ref="F78:F79"/>
    <mergeCell ref="G78:G79"/>
    <mergeCell ref="H78:H79"/>
    <mergeCell ref="I78:I79"/>
    <mergeCell ref="J78:J79"/>
    <mergeCell ref="A2:J2"/>
    <mergeCell ref="A4:E4"/>
    <mergeCell ref="A15:A16"/>
    <mergeCell ref="B15:B16"/>
    <mergeCell ref="C15:C16"/>
    <mergeCell ref="D15:D16"/>
    <mergeCell ref="E15:E16"/>
    <mergeCell ref="F15:F16"/>
    <mergeCell ref="G15:G16"/>
    <mergeCell ref="H15:H16"/>
  </mergeCells>
  <pageMargins left="0.31496062992125984" right="0.19685039370078741" top="0.39370078740157483" bottom="0.19685039370078741" header="0.23622047244094491" footer="0.15748031496062992"/>
  <pageSetup paperSize="9" scale="50" fitToHeight="0" orientation="landscape" r:id="rId1"/>
  <headerFooter differentFirst="1" alignWithMargins="0">
    <oddHeader>&amp;C&amp;P</oddHeader>
  </headerFooter>
  <colBreaks count="1" manualBreakCount="1">
    <brk id="5" max="590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2:Y815"/>
  <sheetViews>
    <sheetView tabSelected="1" view="pageBreakPreview" topLeftCell="D1" zoomScale="86" zoomScaleNormal="81" zoomScaleSheetLayoutView="86" workbookViewId="0">
      <selection activeCell="E10" sqref="E10"/>
    </sheetView>
  </sheetViews>
  <sheetFormatPr defaultColWidth="9.140625" defaultRowHeight="18.75"/>
  <cols>
    <col min="1" max="1" width="11.28515625" style="558" customWidth="1"/>
    <col min="2" max="2" width="5.5703125" style="558" customWidth="1"/>
    <col min="3" max="3" width="9.140625" style="694"/>
    <col min="4" max="4" width="16.7109375" style="695" customWidth="1"/>
    <col min="5" max="5" width="95.5703125" style="263" customWidth="1"/>
    <col min="6" max="6" width="14.5703125" style="4" customWidth="1"/>
    <col min="7" max="7" width="10.85546875" style="4" customWidth="1"/>
    <col min="8" max="8" width="17.140625" style="4" customWidth="1"/>
    <col min="9" max="9" width="13.5703125" style="4" customWidth="1"/>
    <col min="10" max="10" width="95.28515625" style="252" customWidth="1"/>
    <col min="11" max="11" width="14.5703125" style="252" customWidth="1"/>
    <col min="12" max="12" width="10.85546875" style="252" customWidth="1"/>
    <col min="13" max="13" width="17.140625" style="252" customWidth="1"/>
    <col min="14" max="14" width="13.5703125" style="252" customWidth="1"/>
    <col min="15" max="15" width="95.28515625" style="252" customWidth="1"/>
    <col min="16" max="16" width="56.85546875" style="252" customWidth="1"/>
    <col min="17" max="17" width="16.42578125" style="5" customWidth="1"/>
    <col min="18" max="18" width="31" style="252" customWidth="1"/>
    <col min="19" max="19" width="24.42578125" style="252" customWidth="1"/>
    <col min="20" max="20" width="12.7109375" style="252" customWidth="1"/>
    <col min="21" max="21" width="16.42578125" style="5" customWidth="1"/>
    <col min="22" max="22" width="89.85546875" style="252" customWidth="1"/>
    <col min="23" max="23" width="16.42578125" style="5" customWidth="1"/>
    <col min="24" max="24" width="40.85546875" style="252" customWidth="1"/>
    <col min="25" max="25" width="19.7109375" style="4" bestFit="1" customWidth="1"/>
    <col min="26" max="16384" width="9.140625" style="4"/>
  </cols>
  <sheetData>
    <row r="2" spans="1:25" s="426" customFormat="1">
      <c r="A2" s="465" t="s">
        <v>2780</v>
      </c>
      <c r="B2" s="466"/>
      <c r="C2" s="467"/>
      <c r="D2" s="467"/>
      <c r="E2" s="467"/>
      <c r="F2" s="735"/>
      <c r="G2" s="735"/>
      <c r="H2" s="735"/>
      <c r="I2" s="735"/>
      <c r="J2" s="735"/>
      <c r="K2" s="736"/>
      <c r="L2" s="736"/>
      <c r="M2" s="736"/>
      <c r="N2" s="736"/>
      <c r="O2" s="736"/>
      <c r="P2" s="736"/>
      <c r="Q2" s="1"/>
      <c r="R2" s="251"/>
      <c r="S2" s="736"/>
      <c r="T2" s="736"/>
      <c r="U2" s="1"/>
      <c r="V2" s="251"/>
      <c r="W2" s="1"/>
      <c r="X2" s="251"/>
    </row>
    <row r="3" spans="1:25">
      <c r="A3" s="559"/>
      <c r="B3" s="559"/>
      <c r="C3" s="689"/>
      <c r="D3" s="690"/>
      <c r="E3" s="338"/>
    </row>
    <row r="4" spans="1:25">
      <c r="A4" s="691"/>
      <c r="B4" s="692"/>
      <c r="C4" s="693"/>
      <c r="D4" s="693"/>
      <c r="E4" s="693"/>
    </row>
    <row r="5" spans="1:25">
      <c r="A5" s="526" t="s">
        <v>2248</v>
      </c>
      <c r="B5" s="526"/>
      <c r="C5" s="526"/>
      <c r="D5" s="526"/>
      <c r="E5" s="526"/>
      <c r="F5" s="527" t="s">
        <v>2249</v>
      </c>
      <c r="G5" s="527"/>
      <c r="H5" s="527"/>
      <c r="I5" s="527"/>
      <c r="J5" s="527"/>
      <c r="K5" s="525" t="s">
        <v>2250</v>
      </c>
      <c r="L5" s="525"/>
      <c r="M5" s="525"/>
      <c r="N5" s="525"/>
      <c r="O5" s="525"/>
      <c r="P5" s="344"/>
      <c r="S5" s="344"/>
      <c r="T5" s="344"/>
    </row>
    <row r="6" spans="1:25" ht="112.5">
      <c r="A6" s="330" t="s">
        <v>1606</v>
      </c>
      <c r="B6" s="330" t="s">
        <v>1</v>
      </c>
      <c r="C6" s="330" t="s">
        <v>5</v>
      </c>
      <c r="D6" s="330" t="s">
        <v>6</v>
      </c>
      <c r="E6" s="331" t="s">
        <v>4</v>
      </c>
      <c r="F6" s="332" t="s">
        <v>1606</v>
      </c>
      <c r="G6" s="332" t="s">
        <v>1</v>
      </c>
      <c r="H6" s="332" t="s">
        <v>5</v>
      </c>
      <c r="I6" s="332" t="s">
        <v>6</v>
      </c>
      <c r="J6" s="333" t="s">
        <v>4</v>
      </c>
      <c r="K6" s="342" t="s">
        <v>1606</v>
      </c>
      <c r="L6" s="342" t="s">
        <v>1</v>
      </c>
      <c r="M6" s="342" t="s">
        <v>5</v>
      </c>
      <c r="N6" s="342" t="s">
        <v>6</v>
      </c>
      <c r="O6" s="343" t="s">
        <v>4</v>
      </c>
      <c r="P6" s="345"/>
      <c r="S6" s="345"/>
      <c r="T6" s="345"/>
    </row>
    <row r="7" spans="1:25">
      <c r="A7" s="255">
        <v>1</v>
      </c>
      <c r="B7" s="255">
        <v>2</v>
      </c>
      <c r="C7" s="255">
        <v>3</v>
      </c>
      <c r="D7" s="255">
        <v>4</v>
      </c>
      <c r="E7" s="255">
        <v>5</v>
      </c>
      <c r="F7" s="255">
        <v>6</v>
      </c>
      <c r="G7" s="255">
        <v>7</v>
      </c>
      <c r="H7" s="255">
        <v>8</v>
      </c>
      <c r="I7" s="255">
        <v>9</v>
      </c>
      <c r="J7" s="255">
        <v>10</v>
      </c>
      <c r="K7" s="255">
        <v>11</v>
      </c>
      <c r="L7" s="255">
        <v>12</v>
      </c>
      <c r="M7" s="255">
        <v>13</v>
      </c>
      <c r="N7" s="255">
        <v>14</v>
      </c>
      <c r="O7" s="255">
        <v>15</v>
      </c>
      <c r="P7" s="334"/>
      <c r="S7" s="334"/>
      <c r="T7" s="334"/>
    </row>
    <row r="8" spans="1:25" ht="45">
      <c r="A8" s="9" t="s">
        <v>7</v>
      </c>
      <c r="B8" s="9" t="s">
        <v>8</v>
      </c>
      <c r="C8" s="9" t="s">
        <v>12</v>
      </c>
      <c r="D8" s="9" t="s">
        <v>13</v>
      </c>
      <c r="E8" s="136" t="s">
        <v>11</v>
      </c>
      <c r="F8" s="9" t="s">
        <v>7</v>
      </c>
      <c r="G8" s="9" t="s">
        <v>8</v>
      </c>
      <c r="H8" s="9" t="s">
        <v>12</v>
      </c>
      <c r="I8" s="9" t="s">
        <v>13</v>
      </c>
      <c r="J8" s="136" t="s">
        <v>1608</v>
      </c>
      <c r="K8" s="9" t="s">
        <v>7</v>
      </c>
      <c r="L8" s="9" t="s">
        <v>8</v>
      </c>
      <c r="M8" s="9" t="s">
        <v>12</v>
      </c>
      <c r="N8" s="9" t="s">
        <v>13</v>
      </c>
      <c r="O8" s="136" t="s">
        <v>1608</v>
      </c>
      <c r="P8" s="438"/>
      <c r="S8" s="335"/>
      <c r="T8" s="335"/>
      <c r="Y8" s="7"/>
    </row>
    <row r="9" spans="1:25" ht="37.5">
      <c r="A9" s="25" t="s">
        <v>7</v>
      </c>
      <c r="B9" s="25" t="s">
        <v>15</v>
      </c>
      <c r="C9" s="25" t="s">
        <v>12</v>
      </c>
      <c r="D9" s="25" t="s">
        <v>13</v>
      </c>
      <c r="E9" s="223" t="s">
        <v>2599</v>
      </c>
      <c r="F9" s="25" t="s">
        <v>7</v>
      </c>
      <c r="G9" s="25" t="s">
        <v>15</v>
      </c>
      <c r="H9" s="25" t="s">
        <v>12</v>
      </c>
      <c r="I9" s="25" t="s">
        <v>13</v>
      </c>
      <c r="J9" s="223" t="s">
        <v>1609</v>
      </c>
      <c r="K9" s="25" t="s">
        <v>7</v>
      </c>
      <c r="L9" s="25" t="s">
        <v>15</v>
      </c>
      <c r="M9" s="25" t="s">
        <v>12</v>
      </c>
      <c r="N9" s="25" t="s">
        <v>13</v>
      </c>
      <c r="O9" s="223" t="s">
        <v>1609</v>
      </c>
      <c r="P9" s="438"/>
      <c r="S9" s="336"/>
      <c r="T9" s="336"/>
      <c r="Y9" s="7"/>
    </row>
    <row r="10" spans="1:25" ht="39">
      <c r="A10" s="452" t="s">
        <v>7</v>
      </c>
      <c r="B10" s="452" t="s">
        <v>15</v>
      </c>
      <c r="C10" s="452" t="s">
        <v>7</v>
      </c>
      <c r="D10" s="452" t="s">
        <v>13</v>
      </c>
      <c r="E10" s="161" t="s">
        <v>1229</v>
      </c>
      <c r="F10" s="452" t="s">
        <v>7</v>
      </c>
      <c r="G10" s="452" t="s">
        <v>15</v>
      </c>
      <c r="H10" s="452" t="s">
        <v>7</v>
      </c>
      <c r="I10" s="452" t="s">
        <v>13</v>
      </c>
      <c r="J10" s="161" t="s">
        <v>1229</v>
      </c>
      <c r="K10" s="452" t="s">
        <v>7</v>
      </c>
      <c r="L10" s="452" t="s">
        <v>15</v>
      </c>
      <c r="M10" s="452" t="s">
        <v>7</v>
      </c>
      <c r="N10" s="452" t="s">
        <v>13</v>
      </c>
      <c r="O10" s="161" t="s">
        <v>1229</v>
      </c>
      <c r="P10" s="438"/>
      <c r="S10" s="337"/>
      <c r="T10" s="337"/>
      <c r="Y10" s="7"/>
    </row>
    <row r="11" spans="1:25" ht="37.5">
      <c r="A11" s="440" t="s">
        <v>7</v>
      </c>
      <c r="B11" s="440" t="s">
        <v>15</v>
      </c>
      <c r="C11" s="440" t="s">
        <v>7</v>
      </c>
      <c r="D11" s="440" t="s">
        <v>22</v>
      </c>
      <c r="E11" s="450" t="s">
        <v>34</v>
      </c>
      <c r="F11" s="440" t="s">
        <v>7</v>
      </c>
      <c r="G11" s="440" t="s">
        <v>15</v>
      </c>
      <c r="H11" s="440" t="s">
        <v>7</v>
      </c>
      <c r="I11" s="440" t="s">
        <v>22</v>
      </c>
      <c r="J11" s="450" t="s">
        <v>34</v>
      </c>
      <c r="K11" s="440" t="s">
        <v>7</v>
      </c>
      <c r="L11" s="440" t="s">
        <v>15</v>
      </c>
      <c r="M11" s="440" t="s">
        <v>7</v>
      </c>
      <c r="N11" s="440" t="s">
        <v>22</v>
      </c>
      <c r="O11" s="450" t="s">
        <v>34</v>
      </c>
      <c r="P11" s="438"/>
      <c r="S11" s="338"/>
      <c r="T11" s="338"/>
      <c r="Y11" s="7"/>
    </row>
    <row r="12" spans="1:25" ht="75">
      <c r="A12" s="440" t="s">
        <v>7</v>
      </c>
      <c r="B12" s="440" t="s">
        <v>15</v>
      </c>
      <c r="C12" s="440" t="s">
        <v>7</v>
      </c>
      <c r="D12" s="440" t="s">
        <v>26</v>
      </c>
      <c r="E12" s="450" t="s">
        <v>1230</v>
      </c>
      <c r="F12" s="440" t="s">
        <v>7</v>
      </c>
      <c r="G12" s="440" t="s">
        <v>15</v>
      </c>
      <c r="H12" s="440" t="s">
        <v>7</v>
      </c>
      <c r="I12" s="440" t="s">
        <v>26</v>
      </c>
      <c r="J12" s="450" t="s">
        <v>1230</v>
      </c>
      <c r="K12" s="440" t="s">
        <v>7</v>
      </c>
      <c r="L12" s="440" t="s">
        <v>15</v>
      </c>
      <c r="M12" s="440" t="s">
        <v>7</v>
      </c>
      <c r="N12" s="440" t="s">
        <v>26</v>
      </c>
      <c r="O12" s="450" t="s">
        <v>1230</v>
      </c>
      <c r="P12" s="438"/>
      <c r="S12" s="338"/>
      <c r="T12" s="338"/>
      <c r="Y12" s="7"/>
    </row>
    <row r="13" spans="1:25" ht="93.75">
      <c r="A13" s="440" t="s">
        <v>7</v>
      </c>
      <c r="B13" s="440" t="s">
        <v>15</v>
      </c>
      <c r="C13" s="440" t="s">
        <v>7</v>
      </c>
      <c r="D13" s="440" t="s">
        <v>30</v>
      </c>
      <c r="E13" s="450" t="s">
        <v>1231</v>
      </c>
      <c r="F13" s="440" t="s">
        <v>7</v>
      </c>
      <c r="G13" s="440" t="s">
        <v>15</v>
      </c>
      <c r="H13" s="440" t="s">
        <v>7</v>
      </c>
      <c r="I13" s="440" t="s">
        <v>30</v>
      </c>
      <c r="J13" s="450" t="s">
        <v>1231</v>
      </c>
      <c r="K13" s="440" t="s">
        <v>7</v>
      </c>
      <c r="L13" s="440" t="s">
        <v>15</v>
      </c>
      <c r="M13" s="440" t="s">
        <v>7</v>
      </c>
      <c r="N13" s="440" t="s">
        <v>30</v>
      </c>
      <c r="O13" s="450" t="s">
        <v>1231</v>
      </c>
      <c r="P13" s="438"/>
      <c r="S13" s="338"/>
      <c r="T13" s="338"/>
      <c r="Y13" s="7"/>
    </row>
    <row r="14" spans="1:25" ht="37.5">
      <c r="A14" s="440" t="s">
        <v>7</v>
      </c>
      <c r="B14" s="440" t="s">
        <v>15</v>
      </c>
      <c r="C14" s="440" t="s">
        <v>7</v>
      </c>
      <c r="D14" s="440" t="s">
        <v>1536</v>
      </c>
      <c r="E14" s="450" t="s">
        <v>1232</v>
      </c>
      <c r="F14" s="440" t="s">
        <v>7</v>
      </c>
      <c r="G14" s="440" t="s">
        <v>15</v>
      </c>
      <c r="H14" s="440" t="s">
        <v>7</v>
      </c>
      <c r="I14" s="440" t="s">
        <v>1536</v>
      </c>
      <c r="J14" s="450" t="s">
        <v>1610</v>
      </c>
      <c r="K14" s="440"/>
      <c r="L14" s="440"/>
      <c r="M14" s="440"/>
      <c r="N14" s="440"/>
      <c r="O14" s="29" t="s">
        <v>2251</v>
      </c>
      <c r="P14" s="438"/>
      <c r="S14" s="338"/>
      <c r="T14" s="338"/>
      <c r="Y14" s="7"/>
    </row>
    <row r="15" spans="1:25" ht="58.5">
      <c r="A15" s="452" t="s">
        <v>7</v>
      </c>
      <c r="B15" s="452" t="s">
        <v>15</v>
      </c>
      <c r="C15" s="452" t="s">
        <v>37</v>
      </c>
      <c r="D15" s="452" t="s">
        <v>13</v>
      </c>
      <c r="E15" s="161" t="s">
        <v>1234</v>
      </c>
      <c r="F15" s="452" t="s">
        <v>7</v>
      </c>
      <c r="G15" s="452" t="s">
        <v>15</v>
      </c>
      <c r="H15" s="452" t="s">
        <v>37</v>
      </c>
      <c r="I15" s="452" t="s">
        <v>13</v>
      </c>
      <c r="J15" s="161" t="s">
        <v>1234</v>
      </c>
      <c r="K15" s="452" t="s">
        <v>7</v>
      </c>
      <c r="L15" s="452" t="s">
        <v>15</v>
      </c>
      <c r="M15" s="452" t="s">
        <v>37</v>
      </c>
      <c r="N15" s="452" t="s">
        <v>13</v>
      </c>
      <c r="O15" s="161" t="s">
        <v>1234</v>
      </c>
      <c r="P15" s="438"/>
      <c r="S15" s="337"/>
      <c r="T15" s="337"/>
      <c r="Y15" s="7"/>
    </row>
    <row r="16" spans="1:25">
      <c r="A16" s="472" t="s">
        <v>7</v>
      </c>
      <c r="B16" s="472" t="s">
        <v>15</v>
      </c>
      <c r="C16" s="472" t="s">
        <v>37</v>
      </c>
      <c r="D16" s="472" t="s">
        <v>22</v>
      </c>
      <c r="E16" s="486" t="s">
        <v>34</v>
      </c>
      <c r="F16" s="472" t="s">
        <v>7</v>
      </c>
      <c r="G16" s="472" t="s">
        <v>15</v>
      </c>
      <c r="H16" s="472" t="s">
        <v>37</v>
      </c>
      <c r="I16" s="472" t="s">
        <v>22</v>
      </c>
      <c r="J16" s="486" t="s">
        <v>34</v>
      </c>
      <c r="K16" s="472" t="s">
        <v>7</v>
      </c>
      <c r="L16" s="472" t="s">
        <v>15</v>
      </c>
      <c r="M16" s="472" t="s">
        <v>37</v>
      </c>
      <c r="N16" s="472" t="s">
        <v>22</v>
      </c>
      <c r="O16" s="486" t="s">
        <v>34</v>
      </c>
      <c r="P16" s="438"/>
      <c r="S16" s="338"/>
      <c r="T16" s="338"/>
      <c r="Y16" s="7"/>
    </row>
    <row r="17" spans="1:25">
      <c r="A17" s="472"/>
      <c r="B17" s="472"/>
      <c r="C17" s="472"/>
      <c r="D17" s="472"/>
      <c r="E17" s="486"/>
      <c r="F17" s="472"/>
      <c r="G17" s="472"/>
      <c r="H17" s="472"/>
      <c r="I17" s="472"/>
      <c r="J17" s="486" t="e">
        <v>#N/A</v>
      </c>
      <c r="K17" s="472"/>
      <c r="L17" s="472"/>
      <c r="M17" s="472"/>
      <c r="N17" s="472"/>
      <c r="O17" s="486" t="e">
        <v>#N/A</v>
      </c>
      <c r="P17" s="438"/>
      <c r="S17" s="338"/>
      <c r="T17" s="338"/>
      <c r="Y17" s="7"/>
    </row>
    <row r="18" spans="1:25" ht="150">
      <c r="A18" s="440" t="s">
        <v>7</v>
      </c>
      <c r="B18" s="440" t="s">
        <v>15</v>
      </c>
      <c r="C18" s="440" t="s">
        <v>37</v>
      </c>
      <c r="D18" s="440" t="s">
        <v>46</v>
      </c>
      <c r="E18" s="450" t="s">
        <v>1235</v>
      </c>
      <c r="F18" s="440" t="s">
        <v>7</v>
      </c>
      <c r="G18" s="440" t="s">
        <v>15</v>
      </c>
      <c r="H18" s="440" t="s">
        <v>37</v>
      </c>
      <c r="I18" s="440" t="s">
        <v>46</v>
      </c>
      <c r="J18" s="450" t="s">
        <v>1235</v>
      </c>
      <c r="K18" s="440" t="s">
        <v>7</v>
      </c>
      <c r="L18" s="440" t="s">
        <v>15</v>
      </c>
      <c r="M18" s="440" t="s">
        <v>37</v>
      </c>
      <c r="N18" s="440" t="s">
        <v>46</v>
      </c>
      <c r="O18" s="450" t="s">
        <v>1235</v>
      </c>
      <c r="P18" s="438"/>
      <c r="S18" s="338"/>
      <c r="T18" s="338"/>
      <c r="Y18" s="7"/>
    </row>
    <row r="19" spans="1:25" ht="37.5">
      <c r="A19" s="440" t="s">
        <v>7</v>
      </c>
      <c r="B19" s="440" t="s">
        <v>15</v>
      </c>
      <c r="C19" s="440" t="s">
        <v>37</v>
      </c>
      <c r="D19" s="440" t="s">
        <v>1536</v>
      </c>
      <c r="E19" s="450" t="s">
        <v>1232</v>
      </c>
      <c r="F19" s="440" t="s">
        <v>7</v>
      </c>
      <c r="G19" s="440" t="s">
        <v>15</v>
      </c>
      <c r="H19" s="440" t="s">
        <v>37</v>
      </c>
      <c r="I19" s="440" t="s">
        <v>1536</v>
      </c>
      <c r="J19" s="450" t="s">
        <v>1610</v>
      </c>
      <c r="K19" s="440"/>
      <c r="L19" s="440"/>
      <c r="M19" s="440"/>
      <c r="N19" s="440"/>
      <c r="O19" s="29" t="s">
        <v>2251</v>
      </c>
      <c r="P19" s="438"/>
      <c r="S19" s="338"/>
      <c r="T19" s="338"/>
      <c r="Y19" s="7"/>
    </row>
    <row r="20" spans="1:25" ht="39">
      <c r="A20" s="452" t="s">
        <v>7</v>
      </c>
      <c r="B20" s="452" t="s">
        <v>15</v>
      </c>
      <c r="C20" s="452" t="s">
        <v>48</v>
      </c>
      <c r="D20" s="452" t="s">
        <v>13</v>
      </c>
      <c r="E20" s="161" t="s">
        <v>1237</v>
      </c>
      <c r="F20" s="452" t="s">
        <v>7</v>
      </c>
      <c r="G20" s="452" t="s">
        <v>15</v>
      </c>
      <c r="H20" s="452" t="s">
        <v>48</v>
      </c>
      <c r="I20" s="452" t="s">
        <v>13</v>
      </c>
      <c r="J20" s="161" t="s">
        <v>1237</v>
      </c>
      <c r="K20" s="452" t="s">
        <v>7</v>
      </c>
      <c r="L20" s="452" t="s">
        <v>15</v>
      </c>
      <c r="M20" s="452" t="s">
        <v>48</v>
      </c>
      <c r="N20" s="452" t="s">
        <v>13</v>
      </c>
      <c r="O20" s="161" t="s">
        <v>1237</v>
      </c>
      <c r="P20" s="438"/>
      <c r="S20" s="337"/>
      <c r="T20" s="337"/>
      <c r="Y20" s="7"/>
    </row>
    <row r="21" spans="1:25" ht="37.5">
      <c r="A21" s="440" t="s">
        <v>7</v>
      </c>
      <c r="B21" s="440" t="s">
        <v>15</v>
      </c>
      <c r="C21" s="440" t="s">
        <v>48</v>
      </c>
      <c r="D21" s="440" t="s">
        <v>22</v>
      </c>
      <c r="E21" s="450" t="s">
        <v>34</v>
      </c>
      <c r="F21" s="440" t="s">
        <v>7</v>
      </c>
      <c r="G21" s="440" t="s">
        <v>15</v>
      </c>
      <c r="H21" s="440" t="s">
        <v>48</v>
      </c>
      <c r="I21" s="440" t="s">
        <v>22</v>
      </c>
      <c r="J21" s="450" t="s">
        <v>34</v>
      </c>
      <c r="K21" s="440" t="s">
        <v>7</v>
      </c>
      <c r="L21" s="440" t="s">
        <v>15</v>
      </c>
      <c r="M21" s="440" t="s">
        <v>48</v>
      </c>
      <c r="N21" s="440" t="s">
        <v>22</v>
      </c>
      <c r="O21" s="450" t="s">
        <v>34</v>
      </c>
      <c r="P21" s="438"/>
      <c r="S21" s="338"/>
      <c r="T21" s="338"/>
      <c r="Y21" s="7"/>
    </row>
    <row r="22" spans="1:25" s="21" customFormat="1" ht="56.25">
      <c r="A22" s="440" t="s">
        <v>7</v>
      </c>
      <c r="B22" s="440" t="s">
        <v>15</v>
      </c>
      <c r="C22" s="440" t="s">
        <v>48</v>
      </c>
      <c r="D22" s="440" t="s">
        <v>1539</v>
      </c>
      <c r="E22" s="450" t="s">
        <v>1238</v>
      </c>
      <c r="F22" s="440" t="s">
        <v>7</v>
      </c>
      <c r="G22" s="440" t="s">
        <v>15</v>
      </c>
      <c r="H22" s="440" t="s">
        <v>48</v>
      </c>
      <c r="I22" s="440" t="s">
        <v>1539</v>
      </c>
      <c r="J22" s="450" t="s">
        <v>2221</v>
      </c>
      <c r="K22" s="440"/>
      <c r="L22" s="440"/>
      <c r="M22" s="440"/>
      <c r="N22" s="440"/>
      <c r="O22" s="29" t="s">
        <v>2251</v>
      </c>
      <c r="P22" s="438"/>
      <c r="Q22" s="5"/>
      <c r="R22" s="252"/>
      <c r="S22" s="338"/>
      <c r="T22" s="338"/>
      <c r="U22" s="5"/>
      <c r="V22" s="252"/>
      <c r="W22" s="5"/>
      <c r="X22" s="252"/>
      <c r="Y22" s="7"/>
    </row>
    <row r="23" spans="1:25" s="21" customFormat="1" ht="37.5">
      <c r="A23" s="440" t="s">
        <v>7</v>
      </c>
      <c r="B23" s="440" t="s">
        <v>15</v>
      </c>
      <c r="C23" s="440" t="s">
        <v>48</v>
      </c>
      <c r="D23" s="440" t="s">
        <v>1536</v>
      </c>
      <c r="E23" s="450" t="s">
        <v>1232</v>
      </c>
      <c r="F23" s="440" t="s">
        <v>7</v>
      </c>
      <c r="G23" s="440" t="s">
        <v>15</v>
      </c>
      <c r="H23" s="440" t="s">
        <v>48</v>
      </c>
      <c r="I23" s="440" t="s">
        <v>1536</v>
      </c>
      <c r="J23" s="450" t="s">
        <v>1610</v>
      </c>
      <c r="K23" s="440"/>
      <c r="L23" s="440"/>
      <c r="M23" s="440"/>
      <c r="N23" s="440"/>
      <c r="O23" s="29" t="s">
        <v>2251</v>
      </c>
      <c r="P23" s="438"/>
      <c r="Q23" s="5"/>
      <c r="R23" s="252"/>
      <c r="S23" s="338"/>
      <c r="T23" s="338"/>
      <c r="U23" s="5"/>
      <c r="V23" s="252"/>
      <c r="W23" s="5"/>
      <c r="X23" s="252"/>
      <c r="Y23" s="7"/>
    </row>
    <row r="24" spans="1:25" ht="56.25">
      <c r="A24" s="440" t="s">
        <v>7</v>
      </c>
      <c r="B24" s="440" t="s">
        <v>15</v>
      </c>
      <c r="C24" s="440" t="s">
        <v>48</v>
      </c>
      <c r="D24" s="440" t="s">
        <v>1540</v>
      </c>
      <c r="E24" s="450" t="s">
        <v>1241</v>
      </c>
      <c r="F24" s="440" t="s">
        <v>7</v>
      </c>
      <c r="G24" s="440" t="s">
        <v>15</v>
      </c>
      <c r="H24" s="440" t="s">
        <v>48</v>
      </c>
      <c r="I24" s="440" t="s">
        <v>1540</v>
      </c>
      <c r="J24" s="450" t="s">
        <v>2222</v>
      </c>
      <c r="K24" s="440"/>
      <c r="L24" s="440"/>
      <c r="M24" s="440"/>
      <c r="N24" s="440"/>
      <c r="O24" s="29" t="s">
        <v>2251</v>
      </c>
      <c r="P24" s="438"/>
      <c r="S24" s="338"/>
      <c r="T24" s="338"/>
      <c r="Y24" s="7"/>
    </row>
    <row r="25" spans="1:25" ht="39">
      <c r="A25" s="452" t="s">
        <v>7</v>
      </c>
      <c r="B25" s="452" t="s">
        <v>15</v>
      </c>
      <c r="C25" s="452" t="s">
        <v>53</v>
      </c>
      <c r="D25" s="452" t="s">
        <v>13</v>
      </c>
      <c r="E25" s="161" t="s">
        <v>1243</v>
      </c>
      <c r="F25" s="452" t="s">
        <v>7</v>
      </c>
      <c r="G25" s="452" t="s">
        <v>15</v>
      </c>
      <c r="H25" s="452" t="s">
        <v>53</v>
      </c>
      <c r="I25" s="452" t="s">
        <v>13</v>
      </c>
      <c r="J25" s="161" t="s">
        <v>1243</v>
      </c>
      <c r="K25" s="452" t="s">
        <v>7</v>
      </c>
      <c r="L25" s="452" t="s">
        <v>15</v>
      </c>
      <c r="M25" s="452" t="s">
        <v>53</v>
      </c>
      <c r="N25" s="452" t="s">
        <v>13</v>
      </c>
      <c r="O25" s="161" t="s">
        <v>1243</v>
      </c>
      <c r="P25" s="438"/>
      <c r="S25" s="337"/>
      <c r="T25" s="337"/>
      <c r="Y25" s="7"/>
    </row>
    <row r="26" spans="1:25" ht="37.5">
      <c r="A26" s="440" t="s">
        <v>7</v>
      </c>
      <c r="B26" s="440" t="s">
        <v>15</v>
      </c>
      <c r="C26" s="440" t="s">
        <v>53</v>
      </c>
      <c r="D26" s="440" t="s">
        <v>22</v>
      </c>
      <c r="E26" s="450" t="s">
        <v>34</v>
      </c>
      <c r="F26" s="440" t="s">
        <v>7</v>
      </c>
      <c r="G26" s="440" t="s">
        <v>15</v>
      </c>
      <c r="H26" s="440" t="s">
        <v>53</v>
      </c>
      <c r="I26" s="440" t="s">
        <v>22</v>
      </c>
      <c r="J26" s="450" t="s">
        <v>34</v>
      </c>
      <c r="K26" s="440" t="s">
        <v>7</v>
      </c>
      <c r="L26" s="440" t="s">
        <v>15</v>
      </c>
      <c r="M26" s="440" t="s">
        <v>53</v>
      </c>
      <c r="N26" s="440" t="s">
        <v>22</v>
      </c>
      <c r="O26" s="450" t="s">
        <v>34</v>
      </c>
      <c r="P26" s="438"/>
      <c r="S26" s="338"/>
      <c r="T26" s="338"/>
      <c r="Y26" s="7"/>
    </row>
    <row r="27" spans="1:25">
      <c r="A27" s="440" t="s">
        <v>7</v>
      </c>
      <c r="B27" s="440" t="s">
        <v>15</v>
      </c>
      <c r="C27" s="440" t="s">
        <v>53</v>
      </c>
      <c r="D27" s="440" t="s">
        <v>60</v>
      </c>
      <c r="E27" s="450" t="s">
        <v>1244</v>
      </c>
      <c r="F27" s="440" t="s">
        <v>7</v>
      </c>
      <c r="G27" s="440" t="s">
        <v>15</v>
      </c>
      <c r="H27" s="440" t="s">
        <v>53</v>
      </c>
      <c r="I27" s="440" t="s">
        <v>60</v>
      </c>
      <c r="J27" s="450" t="s">
        <v>1244</v>
      </c>
      <c r="K27" s="440" t="s">
        <v>7</v>
      </c>
      <c r="L27" s="440" t="s">
        <v>15</v>
      </c>
      <c r="M27" s="440" t="s">
        <v>53</v>
      </c>
      <c r="N27" s="440" t="s">
        <v>60</v>
      </c>
      <c r="O27" s="450" t="s">
        <v>1244</v>
      </c>
      <c r="P27" s="438"/>
      <c r="S27" s="338"/>
      <c r="T27" s="338"/>
      <c r="Y27" s="7"/>
    </row>
    <row r="28" spans="1:25" ht="37.5">
      <c r="A28" s="440"/>
      <c r="B28" s="440"/>
      <c r="C28" s="440"/>
      <c r="D28" s="440"/>
      <c r="E28" s="29" t="s">
        <v>1554</v>
      </c>
      <c r="F28" s="440" t="s">
        <v>7</v>
      </c>
      <c r="G28" s="440" t="s">
        <v>15</v>
      </c>
      <c r="H28" s="440" t="s">
        <v>53</v>
      </c>
      <c r="I28" s="440" t="s">
        <v>1536</v>
      </c>
      <c r="J28" s="450" t="s">
        <v>1610</v>
      </c>
      <c r="K28" s="440"/>
      <c r="L28" s="440"/>
      <c r="M28" s="440"/>
      <c r="N28" s="440"/>
      <c r="O28" s="29" t="s">
        <v>2251</v>
      </c>
      <c r="P28" s="438"/>
      <c r="S28" s="338"/>
      <c r="T28" s="338"/>
      <c r="Y28" s="7"/>
    </row>
    <row r="29" spans="1:25" ht="58.5">
      <c r="A29" s="452" t="s">
        <v>7</v>
      </c>
      <c r="B29" s="452" t="s">
        <v>15</v>
      </c>
      <c r="C29" s="452" t="s">
        <v>62</v>
      </c>
      <c r="D29" s="452" t="s">
        <v>13</v>
      </c>
      <c r="E29" s="161" t="s">
        <v>1245</v>
      </c>
      <c r="F29" s="452" t="s">
        <v>7</v>
      </c>
      <c r="G29" s="452" t="s">
        <v>15</v>
      </c>
      <c r="H29" s="452" t="s">
        <v>62</v>
      </c>
      <c r="I29" s="452" t="s">
        <v>13</v>
      </c>
      <c r="J29" s="161" t="s">
        <v>1245</v>
      </c>
      <c r="K29" s="452" t="s">
        <v>7</v>
      </c>
      <c r="L29" s="452" t="s">
        <v>15</v>
      </c>
      <c r="M29" s="452" t="s">
        <v>62</v>
      </c>
      <c r="N29" s="452" t="s">
        <v>13</v>
      </c>
      <c r="O29" s="161" t="s">
        <v>1245</v>
      </c>
      <c r="P29" s="438"/>
      <c r="S29" s="337"/>
      <c r="T29" s="337"/>
      <c r="Y29" s="7"/>
    </row>
    <row r="30" spans="1:25">
      <c r="A30" s="440" t="s">
        <v>7</v>
      </c>
      <c r="B30" s="440" t="s">
        <v>15</v>
      </c>
      <c r="C30" s="440" t="s">
        <v>62</v>
      </c>
      <c r="D30" s="440" t="s">
        <v>66</v>
      </c>
      <c r="E30" s="450" t="s">
        <v>65</v>
      </c>
      <c r="F30" s="440" t="s">
        <v>7</v>
      </c>
      <c r="G30" s="440" t="s">
        <v>15</v>
      </c>
      <c r="H30" s="440" t="s">
        <v>62</v>
      </c>
      <c r="I30" s="440" t="s">
        <v>66</v>
      </c>
      <c r="J30" s="450" t="s">
        <v>65</v>
      </c>
      <c r="K30" s="440" t="s">
        <v>7</v>
      </c>
      <c r="L30" s="440" t="s">
        <v>15</v>
      </c>
      <c r="M30" s="440" t="s">
        <v>62</v>
      </c>
      <c r="N30" s="440" t="s">
        <v>66</v>
      </c>
      <c r="O30" s="450" t="s">
        <v>65</v>
      </c>
      <c r="P30" s="438"/>
      <c r="S30" s="338"/>
      <c r="T30" s="338"/>
      <c r="Y30" s="7"/>
    </row>
    <row r="31" spans="1:25" ht="78">
      <c r="A31" s="452" t="s">
        <v>7</v>
      </c>
      <c r="B31" s="452" t="s">
        <v>15</v>
      </c>
      <c r="C31" s="452" t="s">
        <v>68</v>
      </c>
      <c r="D31" s="452" t="s">
        <v>13</v>
      </c>
      <c r="E31" s="161" t="s">
        <v>1246</v>
      </c>
      <c r="F31" s="452" t="s">
        <v>7</v>
      </c>
      <c r="G31" s="452" t="s">
        <v>15</v>
      </c>
      <c r="H31" s="452" t="s">
        <v>68</v>
      </c>
      <c r="I31" s="452" t="s">
        <v>13</v>
      </c>
      <c r="J31" s="161" t="s">
        <v>1246</v>
      </c>
      <c r="K31" s="452" t="s">
        <v>7</v>
      </c>
      <c r="L31" s="452" t="s">
        <v>15</v>
      </c>
      <c r="M31" s="452" t="s">
        <v>68</v>
      </c>
      <c r="N31" s="452" t="s">
        <v>13</v>
      </c>
      <c r="O31" s="161" t="s">
        <v>1246</v>
      </c>
      <c r="P31" s="438"/>
      <c r="S31" s="337"/>
      <c r="T31" s="337"/>
      <c r="Y31" s="7"/>
    </row>
    <row r="32" spans="1:25" ht="37.5">
      <c r="A32" s="440" t="s">
        <v>7</v>
      </c>
      <c r="B32" s="440" t="s">
        <v>15</v>
      </c>
      <c r="C32" s="440" t="s">
        <v>68</v>
      </c>
      <c r="D32" s="440" t="s">
        <v>22</v>
      </c>
      <c r="E32" s="450" t="s">
        <v>34</v>
      </c>
      <c r="F32" s="440" t="s">
        <v>7</v>
      </c>
      <c r="G32" s="440" t="s">
        <v>15</v>
      </c>
      <c r="H32" s="440" t="s">
        <v>68</v>
      </c>
      <c r="I32" s="440" t="s">
        <v>22</v>
      </c>
      <c r="J32" s="450" t="s">
        <v>34</v>
      </c>
      <c r="K32" s="440" t="s">
        <v>7</v>
      </c>
      <c r="L32" s="440" t="s">
        <v>15</v>
      </c>
      <c r="M32" s="440" t="s">
        <v>68</v>
      </c>
      <c r="N32" s="440" t="s">
        <v>22</v>
      </c>
      <c r="O32" s="450" t="s">
        <v>34</v>
      </c>
      <c r="P32" s="438"/>
      <c r="S32" s="338"/>
      <c r="T32" s="338"/>
      <c r="Y32" s="7"/>
    </row>
    <row r="33" spans="1:25" ht="56.25">
      <c r="A33" s="440" t="s">
        <v>7</v>
      </c>
      <c r="B33" s="440" t="s">
        <v>15</v>
      </c>
      <c r="C33" s="440" t="s">
        <v>68</v>
      </c>
      <c r="D33" s="440" t="s">
        <v>1541</v>
      </c>
      <c r="E33" s="450" t="s">
        <v>1247</v>
      </c>
      <c r="F33" s="440" t="s">
        <v>7</v>
      </c>
      <c r="G33" s="440" t="s">
        <v>15</v>
      </c>
      <c r="H33" s="440" t="s">
        <v>68</v>
      </c>
      <c r="I33" s="440" t="s">
        <v>1541</v>
      </c>
      <c r="J33" s="450" t="s">
        <v>1247</v>
      </c>
      <c r="K33" s="440"/>
      <c r="L33" s="440"/>
      <c r="M33" s="440"/>
      <c r="N33" s="440"/>
      <c r="O33" s="29" t="s">
        <v>2251</v>
      </c>
      <c r="P33" s="438"/>
      <c r="S33" s="338"/>
      <c r="T33" s="338"/>
      <c r="Y33" s="7"/>
    </row>
    <row r="34" spans="1:25" ht="37.5">
      <c r="A34" s="440"/>
      <c r="B34" s="440"/>
      <c r="C34" s="440"/>
      <c r="D34" s="440"/>
      <c r="E34" s="29" t="s">
        <v>1554</v>
      </c>
      <c r="F34" s="440" t="s">
        <v>7</v>
      </c>
      <c r="G34" s="440" t="s">
        <v>15</v>
      </c>
      <c r="H34" s="440" t="s">
        <v>68</v>
      </c>
      <c r="I34" s="440" t="s">
        <v>1888</v>
      </c>
      <c r="J34" s="450" t="s">
        <v>1889</v>
      </c>
      <c r="K34" s="440"/>
      <c r="L34" s="440"/>
      <c r="M34" s="440"/>
      <c r="N34" s="440"/>
      <c r="O34" s="29" t="s">
        <v>2251</v>
      </c>
      <c r="P34" s="438"/>
      <c r="S34" s="338"/>
      <c r="T34" s="338"/>
      <c r="Y34" s="7"/>
    </row>
    <row r="35" spans="1:25" ht="56.25">
      <c r="A35" s="440" t="s">
        <v>7</v>
      </c>
      <c r="B35" s="440" t="s">
        <v>15</v>
      </c>
      <c r="C35" s="440" t="s">
        <v>68</v>
      </c>
      <c r="D35" s="440" t="s">
        <v>1542</v>
      </c>
      <c r="E35" s="450" t="s">
        <v>1249</v>
      </c>
      <c r="F35" s="440" t="s">
        <v>7</v>
      </c>
      <c r="G35" s="440" t="s">
        <v>15</v>
      </c>
      <c r="H35" s="440" t="s">
        <v>68</v>
      </c>
      <c r="I35" s="440" t="s">
        <v>1542</v>
      </c>
      <c r="J35" s="450" t="s">
        <v>1249</v>
      </c>
      <c r="K35" s="440" t="s">
        <v>7</v>
      </c>
      <c r="L35" s="440" t="s">
        <v>15</v>
      </c>
      <c r="M35" s="440" t="s">
        <v>68</v>
      </c>
      <c r="N35" s="440" t="s">
        <v>1542</v>
      </c>
      <c r="O35" s="450" t="s">
        <v>1249</v>
      </c>
      <c r="P35" s="438"/>
      <c r="S35" s="338"/>
      <c r="T35" s="338"/>
      <c r="Y35" s="7"/>
    </row>
    <row r="36" spans="1:25" ht="37.5">
      <c r="A36" s="440"/>
      <c r="B36" s="440"/>
      <c r="C36" s="440"/>
      <c r="D36" s="440"/>
      <c r="E36" s="29" t="s">
        <v>1554</v>
      </c>
      <c r="F36" s="440" t="s">
        <v>7</v>
      </c>
      <c r="G36" s="440" t="s">
        <v>15</v>
      </c>
      <c r="H36" s="440" t="s">
        <v>68</v>
      </c>
      <c r="I36" s="440" t="s">
        <v>1890</v>
      </c>
      <c r="J36" s="450" t="s">
        <v>1891</v>
      </c>
      <c r="K36" s="440"/>
      <c r="L36" s="440"/>
      <c r="M36" s="440"/>
      <c r="N36" s="440"/>
      <c r="O36" s="29" t="s">
        <v>2251</v>
      </c>
      <c r="P36" s="438"/>
      <c r="S36" s="338"/>
      <c r="T36" s="338"/>
      <c r="Y36" s="7"/>
    </row>
    <row r="37" spans="1:25" ht="39">
      <c r="A37" s="452" t="s">
        <v>7</v>
      </c>
      <c r="B37" s="452" t="s">
        <v>15</v>
      </c>
      <c r="C37" s="452" t="s">
        <v>73</v>
      </c>
      <c r="D37" s="452" t="s">
        <v>13</v>
      </c>
      <c r="E37" s="161" t="s">
        <v>1251</v>
      </c>
      <c r="F37" s="452" t="s">
        <v>7</v>
      </c>
      <c r="G37" s="452" t="s">
        <v>15</v>
      </c>
      <c r="H37" s="452" t="s">
        <v>73</v>
      </c>
      <c r="I37" s="452" t="s">
        <v>13</v>
      </c>
      <c r="J37" s="161" t="s">
        <v>1251</v>
      </c>
      <c r="K37" s="452" t="s">
        <v>7</v>
      </c>
      <c r="L37" s="452" t="s">
        <v>15</v>
      </c>
      <c r="M37" s="452" t="s">
        <v>73</v>
      </c>
      <c r="N37" s="452" t="s">
        <v>13</v>
      </c>
      <c r="O37" s="161" t="s">
        <v>1251</v>
      </c>
      <c r="P37" s="438"/>
      <c r="S37" s="337"/>
      <c r="T37" s="337"/>
      <c r="Y37" s="7"/>
    </row>
    <row r="38" spans="1:25" ht="37.5">
      <c r="A38" s="440" t="s">
        <v>7</v>
      </c>
      <c r="B38" s="440" t="s">
        <v>15</v>
      </c>
      <c r="C38" s="440" t="s">
        <v>73</v>
      </c>
      <c r="D38" s="440" t="s">
        <v>77</v>
      </c>
      <c r="E38" s="450" t="s">
        <v>78</v>
      </c>
      <c r="F38" s="440" t="s">
        <v>7</v>
      </c>
      <c r="G38" s="440" t="s">
        <v>15</v>
      </c>
      <c r="H38" s="440" t="s">
        <v>73</v>
      </c>
      <c r="I38" s="440" t="s">
        <v>1838</v>
      </c>
      <c r="J38" s="450" t="s">
        <v>78</v>
      </c>
      <c r="K38" s="440" t="s">
        <v>7</v>
      </c>
      <c r="L38" s="440" t="s">
        <v>15</v>
      </c>
      <c r="M38" s="440" t="s">
        <v>73</v>
      </c>
      <c r="N38" s="440" t="s">
        <v>1838</v>
      </c>
      <c r="O38" s="450" t="s">
        <v>78</v>
      </c>
      <c r="P38" s="438"/>
      <c r="S38" s="338"/>
      <c r="T38" s="338"/>
      <c r="Y38" s="7"/>
    </row>
    <row r="39" spans="1:25" ht="75">
      <c r="A39" s="440" t="s">
        <v>7</v>
      </c>
      <c r="B39" s="440" t="s">
        <v>15</v>
      </c>
      <c r="C39" s="440" t="s">
        <v>73</v>
      </c>
      <c r="D39" s="440" t="s">
        <v>82</v>
      </c>
      <c r="E39" s="450" t="s">
        <v>1252</v>
      </c>
      <c r="F39" s="440" t="s">
        <v>7</v>
      </c>
      <c r="G39" s="440" t="s">
        <v>15</v>
      </c>
      <c r="H39" s="440" t="s">
        <v>73</v>
      </c>
      <c r="I39" s="440" t="s">
        <v>1839</v>
      </c>
      <c r="J39" s="450" t="s">
        <v>1252</v>
      </c>
      <c r="K39" s="440" t="s">
        <v>7</v>
      </c>
      <c r="L39" s="440" t="s">
        <v>15</v>
      </c>
      <c r="M39" s="440" t="s">
        <v>73</v>
      </c>
      <c r="N39" s="440" t="s">
        <v>1839</v>
      </c>
      <c r="O39" s="450" t="s">
        <v>1252</v>
      </c>
      <c r="P39" s="438"/>
      <c r="S39" s="338"/>
      <c r="T39" s="338"/>
      <c r="Y39" s="7"/>
    </row>
    <row r="40" spans="1:25" ht="56.25">
      <c r="A40" s="440" t="s">
        <v>7</v>
      </c>
      <c r="B40" s="440" t="s">
        <v>15</v>
      </c>
      <c r="C40" s="440" t="s">
        <v>73</v>
      </c>
      <c r="D40" s="440" t="s">
        <v>86</v>
      </c>
      <c r="E40" s="450" t="s">
        <v>1253</v>
      </c>
      <c r="F40" s="440" t="s">
        <v>7</v>
      </c>
      <c r="G40" s="440" t="s">
        <v>15</v>
      </c>
      <c r="H40" s="440" t="s">
        <v>73</v>
      </c>
      <c r="I40" s="440" t="s">
        <v>1840</v>
      </c>
      <c r="J40" s="450" t="s">
        <v>1253</v>
      </c>
      <c r="K40" s="440" t="s">
        <v>7</v>
      </c>
      <c r="L40" s="440" t="s">
        <v>15</v>
      </c>
      <c r="M40" s="440" t="s">
        <v>73</v>
      </c>
      <c r="N40" s="440" t="s">
        <v>1840</v>
      </c>
      <c r="O40" s="450" t="s">
        <v>1253</v>
      </c>
      <c r="P40" s="438"/>
      <c r="S40" s="338"/>
      <c r="T40" s="338"/>
      <c r="Y40" s="7"/>
    </row>
    <row r="41" spans="1:25">
      <c r="A41" s="440" t="s">
        <v>7</v>
      </c>
      <c r="B41" s="440" t="s">
        <v>15</v>
      </c>
      <c r="C41" s="440" t="s">
        <v>73</v>
      </c>
      <c r="D41" s="440" t="s">
        <v>90</v>
      </c>
      <c r="E41" s="450" t="s">
        <v>91</v>
      </c>
      <c r="F41" s="440" t="s">
        <v>7</v>
      </c>
      <c r="G41" s="440" t="s">
        <v>15</v>
      </c>
      <c r="H41" s="440" t="s">
        <v>73</v>
      </c>
      <c r="I41" s="440" t="s">
        <v>1841</v>
      </c>
      <c r="J41" s="450" t="s">
        <v>91</v>
      </c>
      <c r="K41" s="440" t="s">
        <v>7</v>
      </c>
      <c r="L41" s="440" t="s">
        <v>15</v>
      </c>
      <c r="M41" s="440" t="s">
        <v>73</v>
      </c>
      <c r="N41" s="440" t="s">
        <v>1841</v>
      </c>
      <c r="O41" s="450" t="s">
        <v>91</v>
      </c>
      <c r="P41" s="438"/>
      <c r="S41" s="338"/>
      <c r="T41" s="338"/>
      <c r="Y41" s="7"/>
    </row>
    <row r="42" spans="1:25" ht="39">
      <c r="A42" s="452" t="s">
        <v>7</v>
      </c>
      <c r="B42" s="452" t="s">
        <v>15</v>
      </c>
      <c r="C42" s="452" t="s">
        <v>93</v>
      </c>
      <c r="D42" s="452" t="s">
        <v>13</v>
      </c>
      <c r="E42" s="161" t="s">
        <v>1254</v>
      </c>
      <c r="F42" s="452" t="s">
        <v>7</v>
      </c>
      <c r="G42" s="452" t="s">
        <v>15</v>
      </c>
      <c r="H42" s="452" t="s">
        <v>93</v>
      </c>
      <c r="I42" s="452" t="s">
        <v>13</v>
      </c>
      <c r="J42" s="161" t="s">
        <v>1254</v>
      </c>
      <c r="K42" s="452" t="s">
        <v>7</v>
      </c>
      <c r="L42" s="452" t="s">
        <v>15</v>
      </c>
      <c r="M42" s="452" t="s">
        <v>93</v>
      </c>
      <c r="N42" s="452" t="s">
        <v>13</v>
      </c>
      <c r="O42" s="161" t="s">
        <v>1254</v>
      </c>
      <c r="P42" s="438"/>
      <c r="S42" s="337"/>
      <c r="T42" s="337"/>
      <c r="Y42" s="7"/>
    </row>
    <row r="43" spans="1:25" ht="37.5">
      <c r="A43" s="440" t="s">
        <v>7</v>
      </c>
      <c r="B43" s="440" t="s">
        <v>15</v>
      </c>
      <c r="C43" s="440" t="s">
        <v>93</v>
      </c>
      <c r="D43" s="440" t="s">
        <v>22</v>
      </c>
      <c r="E43" s="450" t="s">
        <v>34</v>
      </c>
      <c r="F43" s="440" t="s">
        <v>7</v>
      </c>
      <c r="G43" s="440" t="s">
        <v>15</v>
      </c>
      <c r="H43" s="440" t="s">
        <v>93</v>
      </c>
      <c r="I43" s="440" t="s">
        <v>22</v>
      </c>
      <c r="J43" s="450" t="s">
        <v>34</v>
      </c>
      <c r="K43" s="440" t="s">
        <v>7</v>
      </c>
      <c r="L43" s="440" t="s">
        <v>15</v>
      </c>
      <c r="M43" s="440" t="s">
        <v>93</v>
      </c>
      <c r="N43" s="440" t="s">
        <v>22</v>
      </c>
      <c r="O43" s="450" t="s">
        <v>34</v>
      </c>
      <c r="P43" s="438"/>
      <c r="S43" s="338"/>
      <c r="T43" s="338"/>
      <c r="Y43" s="7"/>
    </row>
    <row r="44" spans="1:25" ht="37.5">
      <c r="A44" s="440" t="s">
        <v>7</v>
      </c>
      <c r="B44" s="440" t="s">
        <v>15</v>
      </c>
      <c r="C44" s="440" t="s">
        <v>93</v>
      </c>
      <c r="D44" s="440" t="s">
        <v>1536</v>
      </c>
      <c r="E44" s="450" t="s">
        <v>1232</v>
      </c>
      <c r="F44" s="440" t="s">
        <v>7</v>
      </c>
      <c r="G44" s="440" t="s">
        <v>15</v>
      </c>
      <c r="H44" s="440" t="s">
        <v>93</v>
      </c>
      <c r="I44" s="440" t="s">
        <v>1536</v>
      </c>
      <c r="J44" s="450" t="s">
        <v>1610</v>
      </c>
      <c r="K44" s="440"/>
      <c r="L44" s="440"/>
      <c r="M44" s="440"/>
      <c r="N44" s="440"/>
      <c r="O44" s="29" t="s">
        <v>2251</v>
      </c>
      <c r="P44" s="438"/>
      <c r="S44" s="338"/>
      <c r="T44" s="338"/>
      <c r="Y44" s="7"/>
    </row>
    <row r="45" spans="1:25" ht="56.25">
      <c r="A45" s="25" t="s">
        <v>7</v>
      </c>
      <c r="B45" s="25" t="s">
        <v>94</v>
      </c>
      <c r="C45" s="25" t="s">
        <v>12</v>
      </c>
      <c r="D45" s="25" t="s">
        <v>13</v>
      </c>
      <c r="E45" s="223" t="s">
        <v>96</v>
      </c>
      <c r="F45" s="25" t="s">
        <v>7</v>
      </c>
      <c r="G45" s="25" t="s">
        <v>94</v>
      </c>
      <c r="H45" s="25" t="s">
        <v>12</v>
      </c>
      <c r="I45" s="25" t="s">
        <v>13</v>
      </c>
      <c r="J45" s="223" t="s">
        <v>1616</v>
      </c>
      <c r="K45" s="25" t="s">
        <v>7</v>
      </c>
      <c r="L45" s="25" t="s">
        <v>94</v>
      </c>
      <c r="M45" s="25" t="s">
        <v>12</v>
      </c>
      <c r="N45" s="25" t="s">
        <v>13</v>
      </c>
      <c r="O45" s="223" t="s">
        <v>1616</v>
      </c>
      <c r="P45" s="438"/>
      <c r="S45" s="336"/>
      <c r="T45" s="336"/>
      <c r="Y45" s="7"/>
    </row>
    <row r="46" spans="1:25" ht="58.5">
      <c r="A46" s="452" t="s">
        <v>7</v>
      </c>
      <c r="B46" s="452" t="s">
        <v>94</v>
      </c>
      <c r="C46" s="452" t="s">
        <v>7</v>
      </c>
      <c r="D46" s="452" t="s">
        <v>13</v>
      </c>
      <c r="E46" s="161" t="s">
        <v>2553</v>
      </c>
      <c r="F46" s="452" t="s">
        <v>7</v>
      </c>
      <c r="G46" s="452" t="s">
        <v>94</v>
      </c>
      <c r="H46" s="452" t="s">
        <v>7</v>
      </c>
      <c r="I46" s="452" t="s">
        <v>13</v>
      </c>
      <c r="J46" s="161" t="s">
        <v>1258</v>
      </c>
      <c r="K46" s="452" t="s">
        <v>7</v>
      </c>
      <c r="L46" s="452" t="s">
        <v>94</v>
      </c>
      <c r="M46" s="452" t="s">
        <v>7</v>
      </c>
      <c r="N46" s="452" t="s">
        <v>13</v>
      </c>
      <c r="O46" s="161" t="s">
        <v>1258</v>
      </c>
      <c r="P46" s="438"/>
      <c r="S46" s="337"/>
      <c r="T46" s="337"/>
      <c r="Y46" s="7"/>
    </row>
    <row r="47" spans="1:25" ht="57" thickBot="1">
      <c r="A47" s="440"/>
      <c r="B47" s="440"/>
      <c r="C47" s="440"/>
      <c r="D47" s="440"/>
      <c r="E47" s="29" t="s">
        <v>1554</v>
      </c>
      <c r="F47" s="440"/>
      <c r="G47" s="440"/>
      <c r="H47" s="440"/>
      <c r="I47" s="440"/>
      <c r="J47" s="29" t="s">
        <v>1837</v>
      </c>
      <c r="K47" s="440" t="s">
        <v>7</v>
      </c>
      <c r="L47" s="440" t="s">
        <v>94</v>
      </c>
      <c r="M47" s="440" t="s">
        <v>7</v>
      </c>
      <c r="N47" s="440" t="s">
        <v>101</v>
      </c>
      <c r="O47" s="450" t="s">
        <v>100</v>
      </c>
      <c r="P47" s="438"/>
      <c r="S47" s="338"/>
      <c r="T47" s="338"/>
      <c r="Y47" s="7"/>
    </row>
    <row r="48" spans="1:25" s="427" customFormat="1" ht="94.5" thickBot="1">
      <c r="A48" s="440" t="s">
        <v>7</v>
      </c>
      <c r="B48" s="440" t="s">
        <v>94</v>
      </c>
      <c r="C48" s="440" t="s">
        <v>7</v>
      </c>
      <c r="D48" s="440" t="s">
        <v>1543</v>
      </c>
      <c r="E48" s="450" t="s">
        <v>1259</v>
      </c>
      <c r="F48" s="440"/>
      <c r="G48" s="440"/>
      <c r="H48" s="440"/>
      <c r="I48" s="440"/>
      <c r="J48" s="29" t="s">
        <v>1837</v>
      </c>
      <c r="K48" s="440"/>
      <c r="L48" s="440"/>
      <c r="M48" s="440"/>
      <c r="N48" s="440"/>
      <c r="O48" s="29" t="s">
        <v>2251</v>
      </c>
      <c r="P48" s="438"/>
      <c r="Q48" s="5"/>
      <c r="R48" s="252"/>
      <c r="S48" s="721"/>
      <c r="T48" s="721"/>
      <c r="U48" s="5"/>
      <c r="V48" s="252"/>
      <c r="W48" s="5"/>
      <c r="X48" s="252"/>
      <c r="Y48" s="7"/>
    </row>
    <row r="49" spans="1:25" s="428" customFormat="1" ht="56.25">
      <c r="A49" s="440" t="s">
        <v>7</v>
      </c>
      <c r="B49" s="440" t="s">
        <v>94</v>
      </c>
      <c r="C49" s="440" t="s">
        <v>7</v>
      </c>
      <c r="D49" s="440" t="s">
        <v>1544</v>
      </c>
      <c r="E49" s="450" t="s">
        <v>1261</v>
      </c>
      <c r="F49" s="440"/>
      <c r="G49" s="440"/>
      <c r="H49" s="440"/>
      <c r="I49" s="440"/>
      <c r="J49" s="29" t="s">
        <v>1837</v>
      </c>
      <c r="K49" s="440"/>
      <c r="L49" s="440"/>
      <c r="M49" s="440"/>
      <c r="N49" s="440"/>
      <c r="O49" s="29" t="s">
        <v>2251</v>
      </c>
      <c r="P49" s="438"/>
      <c r="Q49" s="5"/>
      <c r="R49" s="252"/>
      <c r="S49" s="721"/>
      <c r="T49" s="721"/>
      <c r="U49" s="5"/>
      <c r="V49" s="252"/>
      <c r="W49" s="5"/>
      <c r="X49" s="252"/>
      <c r="Y49" s="7"/>
    </row>
    <row r="50" spans="1:25" s="428" customFormat="1" ht="56.25">
      <c r="A50" s="440" t="s">
        <v>7</v>
      </c>
      <c r="B50" s="440" t="s">
        <v>94</v>
      </c>
      <c r="C50" s="440" t="s">
        <v>7</v>
      </c>
      <c r="D50" s="440" t="s">
        <v>1545</v>
      </c>
      <c r="E50" s="450" t="s">
        <v>2629</v>
      </c>
      <c r="F50" s="440"/>
      <c r="G50" s="440"/>
      <c r="H50" s="440"/>
      <c r="I50" s="440"/>
      <c r="J50" s="29" t="s">
        <v>1837</v>
      </c>
      <c r="K50" s="440"/>
      <c r="L50" s="440"/>
      <c r="M50" s="440"/>
      <c r="N50" s="440"/>
      <c r="O50" s="29" t="s">
        <v>2251</v>
      </c>
      <c r="P50" s="438"/>
      <c r="Q50" s="5"/>
      <c r="R50" s="252"/>
      <c r="S50" s="721"/>
      <c r="T50" s="721"/>
      <c r="U50" s="5"/>
      <c r="V50" s="252"/>
      <c r="W50" s="5"/>
      <c r="X50" s="252"/>
      <c r="Y50" s="7"/>
    </row>
    <row r="51" spans="1:25" s="428" customFormat="1" ht="75">
      <c r="A51" s="440" t="s">
        <v>7</v>
      </c>
      <c r="B51" s="440" t="s">
        <v>94</v>
      </c>
      <c r="C51" s="440" t="s">
        <v>7</v>
      </c>
      <c r="D51" s="440" t="s">
        <v>1546</v>
      </c>
      <c r="E51" s="450" t="s">
        <v>1264</v>
      </c>
      <c r="F51" s="440"/>
      <c r="G51" s="440"/>
      <c r="H51" s="440"/>
      <c r="I51" s="440"/>
      <c r="J51" s="29" t="s">
        <v>1837</v>
      </c>
      <c r="K51" s="440"/>
      <c r="L51" s="440"/>
      <c r="M51" s="440"/>
      <c r="N51" s="440"/>
      <c r="O51" s="29" t="s">
        <v>2251</v>
      </c>
      <c r="P51" s="438"/>
      <c r="Q51" s="5"/>
      <c r="R51" s="252"/>
      <c r="S51" s="721"/>
      <c r="T51" s="721"/>
      <c r="U51" s="5"/>
      <c r="V51" s="252"/>
      <c r="W51" s="5"/>
      <c r="X51" s="252"/>
      <c r="Y51" s="7"/>
    </row>
    <row r="52" spans="1:25" ht="93.75">
      <c r="A52" s="440" t="s">
        <v>7</v>
      </c>
      <c r="B52" s="440" t="s">
        <v>94</v>
      </c>
      <c r="C52" s="440" t="s">
        <v>7</v>
      </c>
      <c r="D52" s="440" t="s">
        <v>1548</v>
      </c>
      <c r="E52" s="450" t="s">
        <v>1268</v>
      </c>
      <c r="F52" s="440"/>
      <c r="G52" s="440"/>
      <c r="H52" s="440"/>
      <c r="I52" s="440"/>
      <c r="J52" s="29" t="s">
        <v>1837</v>
      </c>
      <c r="K52" s="440"/>
      <c r="L52" s="440"/>
      <c r="M52" s="440"/>
      <c r="N52" s="440"/>
      <c r="O52" s="29" t="s">
        <v>2251</v>
      </c>
      <c r="P52" s="438"/>
      <c r="S52" s="721"/>
      <c r="T52" s="721"/>
      <c r="Y52" s="7"/>
    </row>
    <row r="53" spans="1:25" ht="56.25">
      <c r="A53" s="440"/>
      <c r="B53" s="440"/>
      <c r="C53" s="440"/>
      <c r="D53" s="440"/>
      <c r="E53" s="190" t="s">
        <v>1554</v>
      </c>
      <c r="F53" s="440" t="s">
        <v>7</v>
      </c>
      <c r="G53" s="440" t="s">
        <v>94</v>
      </c>
      <c r="H53" s="440" t="s">
        <v>7</v>
      </c>
      <c r="I53" s="440" t="s">
        <v>1842</v>
      </c>
      <c r="J53" s="190" t="s">
        <v>1617</v>
      </c>
      <c r="K53" s="440"/>
      <c r="L53" s="440"/>
      <c r="M53" s="440"/>
      <c r="N53" s="440"/>
      <c r="O53" s="29" t="s">
        <v>2251</v>
      </c>
      <c r="P53" s="438"/>
      <c r="S53" s="720"/>
      <c r="T53" s="720"/>
      <c r="Y53" s="7"/>
    </row>
    <row r="54" spans="1:25" ht="37.5">
      <c r="A54" s="440"/>
      <c r="B54" s="440"/>
      <c r="C54" s="440"/>
      <c r="D54" s="440"/>
      <c r="E54" s="190" t="s">
        <v>1554</v>
      </c>
      <c r="F54" s="440" t="s">
        <v>7</v>
      </c>
      <c r="G54" s="440" t="s">
        <v>94</v>
      </c>
      <c r="H54" s="440" t="s">
        <v>7</v>
      </c>
      <c r="I54" s="440" t="s">
        <v>1843</v>
      </c>
      <c r="J54" s="190" t="s">
        <v>1619</v>
      </c>
      <c r="K54" s="440"/>
      <c r="L54" s="440"/>
      <c r="M54" s="440"/>
      <c r="N54" s="440"/>
      <c r="O54" s="29" t="s">
        <v>2251</v>
      </c>
      <c r="P54" s="438"/>
      <c r="S54" s="720"/>
      <c r="T54" s="720"/>
      <c r="Y54" s="7"/>
    </row>
    <row r="55" spans="1:25" ht="90">
      <c r="A55" s="9" t="s">
        <v>37</v>
      </c>
      <c r="B55" s="9" t="s">
        <v>8</v>
      </c>
      <c r="C55" s="9" t="s">
        <v>12</v>
      </c>
      <c r="D55" s="9" t="s">
        <v>13</v>
      </c>
      <c r="E55" s="136" t="s">
        <v>103</v>
      </c>
      <c r="F55" s="9" t="s">
        <v>37</v>
      </c>
      <c r="G55" s="9" t="s">
        <v>8</v>
      </c>
      <c r="H55" s="9" t="s">
        <v>12</v>
      </c>
      <c r="I55" s="9" t="s">
        <v>13</v>
      </c>
      <c r="J55" s="136" t="s">
        <v>1621</v>
      </c>
      <c r="K55" s="9" t="s">
        <v>37</v>
      </c>
      <c r="L55" s="9" t="s">
        <v>8</v>
      </c>
      <c r="M55" s="9" t="s">
        <v>12</v>
      </c>
      <c r="N55" s="9" t="s">
        <v>13</v>
      </c>
      <c r="O55" s="136" t="s">
        <v>1621</v>
      </c>
      <c r="P55" s="438"/>
      <c r="S55" s="335"/>
      <c r="T55" s="335"/>
      <c r="Y55" s="7"/>
    </row>
    <row r="56" spans="1:25" ht="75">
      <c r="A56" s="25" t="s">
        <v>37</v>
      </c>
      <c r="B56" s="25" t="s">
        <v>105</v>
      </c>
      <c r="C56" s="25" t="s">
        <v>12</v>
      </c>
      <c r="D56" s="25" t="s">
        <v>13</v>
      </c>
      <c r="E56" s="232" t="s">
        <v>107</v>
      </c>
      <c r="F56" s="25" t="s">
        <v>37</v>
      </c>
      <c r="G56" s="25" t="s">
        <v>105</v>
      </c>
      <c r="H56" s="25" t="s">
        <v>12</v>
      </c>
      <c r="I56" s="25" t="s">
        <v>13</v>
      </c>
      <c r="J56" s="232" t="s">
        <v>1622</v>
      </c>
      <c r="K56" s="25" t="s">
        <v>37</v>
      </c>
      <c r="L56" s="25" t="s">
        <v>105</v>
      </c>
      <c r="M56" s="25" t="s">
        <v>12</v>
      </c>
      <c r="N56" s="25" t="s">
        <v>13</v>
      </c>
      <c r="O56" s="232" t="s">
        <v>1622</v>
      </c>
      <c r="P56" s="438"/>
      <c r="S56" s="339"/>
      <c r="T56" s="339"/>
      <c r="Y56" s="7"/>
    </row>
    <row r="57" spans="1:25" ht="78">
      <c r="A57" s="452" t="s">
        <v>37</v>
      </c>
      <c r="B57" s="452" t="s">
        <v>105</v>
      </c>
      <c r="C57" s="452" t="s">
        <v>37</v>
      </c>
      <c r="D57" s="452" t="s">
        <v>13</v>
      </c>
      <c r="E57" s="161" t="s">
        <v>1271</v>
      </c>
      <c r="F57" s="452" t="s">
        <v>37</v>
      </c>
      <c r="G57" s="452" t="s">
        <v>105</v>
      </c>
      <c r="H57" s="452" t="s">
        <v>37</v>
      </c>
      <c r="I57" s="452" t="s">
        <v>13</v>
      </c>
      <c r="J57" s="161" t="s">
        <v>1271</v>
      </c>
      <c r="K57" s="452" t="s">
        <v>37</v>
      </c>
      <c r="L57" s="452" t="s">
        <v>105</v>
      </c>
      <c r="M57" s="452" t="s">
        <v>7</v>
      </c>
      <c r="N57" s="452" t="s">
        <v>13</v>
      </c>
      <c r="O57" s="161" t="s">
        <v>1271</v>
      </c>
      <c r="P57" s="438"/>
      <c r="S57" s="337"/>
      <c r="T57" s="337"/>
      <c r="Y57" s="7"/>
    </row>
    <row r="58" spans="1:25" ht="75">
      <c r="A58" s="440" t="s">
        <v>37</v>
      </c>
      <c r="B58" s="440" t="s">
        <v>105</v>
      </c>
      <c r="C58" s="440" t="s">
        <v>37</v>
      </c>
      <c r="D58" s="440" t="s">
        <v>117</v>
      </c>
      <c r="E58" s="450" t="s">
        <v>116</v>
      </c>
      <c r="F58" s="440" t="s">
        <v>37</v>
      </c>
      <c r="G58" s="440" t="s">
        <v>105</v>
      </c>
      <c r="H58" s="440" t="s">
        <v>37</v>
      </c>
      <c r="I58" s="440" t="s">
        <v>117</v>
      </c>
      <c r="J58" s="450" t="s">
        <v>116</v>
      </c>
      <c r="K58" s="440" t="s">
        <v>37</v>
      </c>
      <c r="L58" s="440" t="s">
        <v>105</v>
      </c>
      <c r="M58" s="440" t="s">
        <v>7</v>
      </c>
      <c r="N58" s="440" t="s">
        <v>117</v>
      </c>
      <c r="O58" s="450" t="s">
        <v>116</v>
      </c>
      <c r="P58" s="438"/>
      <c r="S58" s="338"/>
      <c r="T58" s="338"/>
      <c r="Y58" s="7"/>
    </row>
    <row r="59" spans="1:25" ht="56.25">
      <c r="A59" s="440" t="s">
        <v>37</v>
      </c>
      <c r="B59" s="440" t="s">
        <v>105</v>
      </c>
      <c r="C59" s="440" t="s">
        <v>37</v>
      </c>
      <c r="D59" s="440" t="s">
        <v>121</v>
      </c>
      <c r="E59" s="262" t="s">
        <v>120</v>
      </c>
      <c r="F59" s="440"/>
      <c r="G59" s="440"/>
      <c r="H59" s="440"/>
      <c r="I59" s="440"/>
      <c r="J59" s="29" t="s">
        <v>1837</v>
      </c>
      <c r="K59" s="440"/>
      <c r="L59" s="440"/>
      <c r="M59" s="440"/>
      <c r="N59" s="440"/>
      <c r="O59" s="29" t="s">
        <v>2251</v>
      </c>
      <c r="P59" s="438"/>
      <c r="S59" s="721"/>
      <c r="T59" s="721"/>
      <c r="Y59" s="7"/>
    </row>
    <row r="60" spans="1:25" ht="78">
      <c r="A60" s="452" t="s">
        <v>37</v>
      </c>
      <c r="B60" s="452" t="s">
        <v>105</v>
      </c>
      <c r="C60" s="452" t="s">
        <v>7</v>
      </c>
      <c r="D60" s="452" t="s">
        <v>13</v>
      </c>
      <c r="E60" s="161" t="s">
        <v>1270</v>
      </c>
      <c r="F60" s="452" t="s">
        <v>37</v>
      </c>
      <c r="G60" s="452" t="s">
        <v>105</v>
      </c>
      <c r="H60" s="452" t="s">
        <v>7</v>
      </c>
      <c r="I60" s="452" t="s">
        <v>13</v>
      </c>
      <c r="J60" s="161" t="s">
        <v>1270</v>
      </c>
      <c r="K60" s="452" t="s">
        <v>37</v>
      </c>
      <c r="L60" s="452" t="s">
        <v>105</v>
      </c>
      <c r="M60" s="452" t="s">
        <v>37</v>
      </c>
      <c r="N60" s="452" t="s">
        <v>13</v>
      </c>
      <c r="O60" s="161" t="s">
        <v>1270</v>
      </c>
      <c r="P60" s="438"/>
      <c r="S60" s="337"/>
      <c r="T60" s="337"/>
      <c r="Y60" s="7"/>
    </row>
    <row r="61" spans="1:25" ht="75">
      <c r="A61" s="440" t="s">
        <v>37</v>
      </c>
      <c r="B61" s="440" t="s">
        <v>105</v>
      </c>
      <c r="C61" s="440" t="s">
        <v>7</v>
      </c>
      <c r="D61" s="440" t="s">
        <v>112</v>
      </c>
      <c r="E61" s="450" t="s">
        <v>111</v>
      </c>
      <c r="F61" s="440" t="s">
        <v>37</v>
      </c>
      <c r="G61" s="440" t="s">
        <v>105</v>
      </c>
      <c r="H61" s="440" t="s">
        <v>7</v>
      </c>
      <c r="I61" s="440" t="s">
        <v>112</v>
      </c>
      <c r="J61" s="450" t="s">
        <v>1623</v>
      </c>
      <c r="K61" s="440" t="s">
        <v>37</v>
      </c>
      <c r="L61" s="440" t="s">
        <v>105</v>
      </c>
      <c r="M61" s="440" t="s">
        <v>37</v>
      </c>
      <c r="N61" s="440" t="s">
        <v>112</v>
      </c>
      <c r="O61" s="450" t="s">
        <v>1623</v>
      </c>
      <c r="P61" s="438"/>
      <c r="S61" s="338"/>
      <c r="T61" s="338"/>
      <c r="Y61" s="7"/>
    </row>
    <row r="62" spans="1:25" ht="136.5">
      <c r="A62" s="452" t="s">
        <v>37</v>
      </c>
      <c r="B62" s="452" t="s">
        <v>105</v>
      </c>
      <c r="C62" s="452" t="s">
        <v>48</v>
      </c>
      <c r="D62" s="452" t="s">
        <v>13</v>
      </c>
      <c r="E62" s="161" t="s">
        <v>1272</v>
      </c>
      <c r="F62" s="452"/>
      <c r="G62" s="452"/>
      <c r="H62" s="452"/>
      <c r="I62" s="452"/>
      <c r="J62" s="161"/>
      <c r="K62" s="452"/>
      <c r="L62" s="452"/>
      <c r="M62" s="452"/>
      <c r="N62" s="452"/>
      <c r="O62" s="161"/>
      <c r="P62" s="438"/>
      <c r="S62" s="337"/>
      <c r="T62" s="337"/>
      <c r="Y62" s="7"/>
    </row>
    <row r="63" spans="1:25" ht="56.25">
      <c r="A63" s="440" t="s">
        <v>37</v>
      </c>
      <c r="B63" s="440" t="s">
        <v>105</v>
      </c>
      <c r="C63" s="440" t="s">
        <v>48</v>
      </c>
      <c r="D63" s="440" t="s">
        <v>126</v>
      </c>
      <c r="E63" s="262" t="s">
        <v>125</v>
      </c>
      <c r="F63" s="440"/>
      <c r="G63" s="440"/>
      <c r="H63" s="440"/>
      <c r="I63" s="440"/>
      <c r="J63" s="29" t="s">
        <v>1837</v>
      </c>
      <c r="K63" s="440"/>
      <c r="L63" s="440"/>
      <c r="M63" s="440"/>
      <c r="N63" s="440"/>
      <c r="O63" s="29" t="s">
        <v>2251</v>
      </c>
      <c r="P63" s="438"/>
      <c r="S63" s="721"/>
      <c r="T63" s="721"/>
      <c r="Y63" s="7"/>
    </row>
    <row r="64" spans="1:25" ht="45">
      <c r="A64" s="9" t="s">
        <v>48</v>
      </c>
      <c r="B64" s="9" t="s">
        <v>8</v>
      </c>
      <c r="C64" s="9" t="s">
        <v>12</v>
      </c>
      <c r="D64" s="9" t="s">
        <v>13</v>
      </c>
      <c r="E64" s="136" t="s">
        <v>129</v>
      </c>
      <c r="F64" s="9" t="s">
        <v>48</v>
      </c>
      <c r="G64" s="9" t="s">
        <v>8</v>
      </c>
      <c r="H64" s="9" t="s">
        <v>12</v>
      </c>
      <c r="I64" s="9" t="s">
        <v>13</v>
      </c>
      <c r="J64" s="136" t="s">
        <v>1624</v>
      </c>
      <c r="K64" s="9" t="s">
        <v>48</v>
      </c>
      <c r="L64" s="9" t="s">
        <v>8</v>
      </c>
      <c r="M64" s="9" t="s">
        <v>12</v>
      </c>
      <c r="N64" s="9" t="s">
        <v>13</v>
      </c>
      <c r="O64" s="136" t="s">
        <v>1624</v>
      </c>
      <c r="P64" s="438"/>
      <c r="S64" s="335"/>
      <c r="T64" s="335"/>
      <c r="Y64" s="7"/>
    </row>
    <row r="65" spans="1:25" ht="56.25">
      <c r="A65" s="25" t="s">
        <v>48</v>
      </c>
      <c r="B65" s="25" t="s">
        <v>15</v>
      </c>
      <c r="C65" s="25" t="s">
        <v>12</v>
      </c>
      <c r="D65" s="25" t="s">
        <v>13</v>
      </c>
      <c r="E65" s="223" t="s">
        <v>2505</v>
      </c>
      <c r="F65" s="25" t="s">
        <v>48</v>
      </c>
      <c r="G65" s="25" t="s">
        <v>15</v>
      </c>
      <c r="H65" s="25" t="s">
        <v>12</v>
      </c>
      <c r="I65" s="25" t="s">
        <v>13</v>
      </c>
      <c r="J65" s="223" t="s">
        <v>132</v>
      </c>
      <c r="K65" s="25" t="s">
        <v>48</v>
      </c>
      <c r="L65" s="25" t="s">
        <v>15</v>
      </c>
      <c r="M65" s="25" t="s">
        <v>12</v>
      </c>
      <c r="N65" s="25" t="s">
        <v>13</v>
      </c>
      <c r="O65" s="223" t="s">
        <v>132</v>
      </c>
      <c r="P65" s="438"/>
      <c r="S65" s="336"/>
      <c r="T65" s="336"/>
      <c r="Y65" s="7"/>
    </row>
    <row r="66" spans="1:25" ht="39">
      <c r="A66" s="452" t="s">
        <v>48</v>
      </c>
      <c r="B66" s="452" t="s">
        <v>15</v>
      </c>
      <c r="C66" s="452" t="s">
        <v>7</v>
      </c>
      <c r="D66" s="452" t="s">
        <v>13</v>
      </c>
      <c r="E66" s="161" t="s">
        <v>1273</v>
      </c>
      <c r="F66" s="452" t="s">
        <v>48</v>
      </c>
      <c r="G66" s="452" t="s">
        <v>15</v>
      </c>
      <c r="H66" s="452" t="s">
        <v>7</v>
      </c>
      <c r="I66" s="452" t="s">
        <v>13</v>
      </c>
      <c r="J66" s="161" t="s">
        <v>1273</v>
      </c>
      <c r="K66" s="452" t="s">
        <v>48</v>
      </c>
      <c r="L66" s="452" t="s">
        <v>15</v>
      </c>
      <c r="M66" s="452" t="s">
        <v>7</v>
      </c>
      <c r="N66" s="452" t="s">
        <v>13</v>
      </c>
      <c r="O66" s="161" t="s">
        <v>1273</v>
      </c>
      <c r="P66" s="438"/>
      <c r="S66" s="337"/>
      <c r="T66" s="337"/>
      <c r="Y66" s="7"/>
    </row>
    <row r="67" spans="1:25" ht="37.5">
      <c r="A67" s="457" t="s">
        <v>48</v>
      </c>
      <c r="B67" s="457" t="s">
        <v>15</v>
      </c>
      <c r="C67" s="457" t="s">
        <v>7</v>
      </c>
      <c r="D67" s="457" t="s">
        <v>136</v>
      </c>
      <c r="E67" s="190" t="s">
        <v>1275</v>
      </c>
      <c r="F67" s="457" t="s">
        <v>48</v>
      </c>
      <c r="G67" s="457" t="s">
        <v>15</v>
      </c>
      <c r="H67" s="457" t="s">
        <v>7</v>
      </c>
      <c r="I67" s="457" t="s">
        <v>136</v>
      </c>
      <c r="J67" s="190" t="s">
        <v>1275</v>
      </c>
      <c r="K67" s="457" t="s">
        <v>48</v>
      </c>
      <c r="L67" s="457" t="s">
        <v>15</v>
      </c>
      <c r="M67" s="457" t="s">
        <v>7</v>
      </c>
      <c r="N67" s="457" t="s">
        <v>136</v>
      </c>
      <c r="O67" s="190" t="s">
        <v>1275</v>
      </c>
      <c r="P67" s="438"/>
      <c r="S67" s="720"/>
      <c r="T67" s="720"/>
      <c r="Y67" s="7"/>
    </row>
    <row r="68" spans="1:25" ht="37.5">
      <c r="A68" s="457" t="s">
        <v>48</v>
      </c>
      <c r="B68" s="457" t="s">
        <v>15</v>
      </c>
      <c r="C68" s="457" t="s">
        <v>7</v>
      </c>
      <c r="D68" s="457" t="s">
        <v>141</v>
      </c>
      <c r="E68" s="190" t="s">
        <v>142</v>
      </c>
      <c r="F68" s="457" t="s">
        <v>48</v>
      </c>
      <c r="G68" s="457" t="s">
        <v>15</v>
      </c>
      <c r="H68" s="457" t="s">
        <v>7</v>
      </c>
      <c r="I68" s="457" t="s">
        <v>141</v>
      </c>
      <c r="J68" s="190" t="s">
        <v>142</v>
      </c>
      <c r="K68" s="457" t="s">
        <v>48</v>
      </c>
      <c r="L68" s="457" t="s">
        <v>15</v>
      </c>
      <c r="M68" s="457" t="s">
        <v>7</v>
      </c>
      <c r="N68" s="457" t="s">
        <v>141</v>
      </c>
      <c r="O68" s="411" t="s">
        <v>2258</v>
      </c>
      <c r="P68" s="438"/>
      <c r="S68" s="720"/>
      <c r="T68" s="720"/>
      <c r="Y68" s="7"/>
    </row>
    <row r="69" spans="1:25" ht="131.25">
      <c r="A69" s="457" t="s">
        <v>48</v>
      </c>
      <c r="B69" s="457" t="s">
        <v>15</v>
      </c>
      <c r="C69" s="457" t="s">
        <v>7</v>
      </c>
      <c r="D69" s="457" t="s">
        <v>147</v>
      </c>
      <c r="E69" s="190" t="s">
        <v>148</v>
      </c>
      <c r="F69" s="457" t="s">
        <v>48</v>
      </c>
      <c r="G69" s="457" t="s">
        <v>15</v>
      </c>
      <c r="H69" s="457" t="s">
        <v>7</v>
      </c>
      <c r="I69" s="457" t="s">
        <v>147</v>
      </c>
      <c r="J69" s="190" t="s">
        <v>1625</v>
      </c>
      <c r="K69" s="457" t="s">
        <v>48</v>
      </c>
      <c r="L69" s="457" t="s">
        <v>15</v>
      </c>
      <c r="M69" s="457" t="s">
        <v>7</v>
      </c>
      <c r="N69" s="457" t="s">
        <v>147</v>
      </c>
      <c r="O69" s="190" t="s">
        <v>1625</v>
      </c>
      <c r="P69" s="438"/>
      <c r="S69" s="720"/>
      <c r="T69" s="720"/>
      <c r="Y69" s="7"/>
    </row>
    <row r="70" spans="1:25" ht="37.5">
      <c r="A70" s="457" t="s">
        <v>48</v>
      </c>
      <c r="B70" s="457" t="s">
        <v>15</v>
      </c>
      <c r="C70" s="457" t="s">
        <v>7</v>
      </c>
      <c r="D70" s="457" t="s">
        <v>165</v>
      </c>
      <c r="E70" s="190" t="s">
        <v>166</v>
      </c>
      <c r="F70" s="457" t="s">
        <v>48</v>
      </c>
      <c r="G70" s="457" t="s">
        <v>15</v>
      </c>
      <c r="H70" s="457" t="s">
        <v>7</v>
      </c>
      <c r="I70" s="457" t="s">
        <v>165</v>
      </c>
      <c r="J70" s="190" t="s">
        <v>166</v>
      </c>
      <c r="K70" s="457" t="s">
        <v>48</v>
      </c>
      <c r="L70" s="457" t="s">
        <v>15</v>
      </c>
      <c r="M70" s="457" t="s">
        <v>7</v>
      </c>
      <c r="N70" s="457" t="s">
        <v>165</v>
      </c>
      <c r="O70" s="190" t="s">
        <v>166</v>
      </c>
      <c r="P70" s="438"/>
      <c r="S70" s="720"/>
      <c r="T70" s="720"/>
      <c r="Y70" s="7"/>
    </row>
    <row r="71" spans="1:25">
      <c r="A71" s="457" t="s">
        <v>48</v>
      </c>
      <c r="B71" s="457" t="s">
        <v>15</v>
      </c>
      <c r="C71" s="457" t="s">
        <v>7</v>
      </c>
      <c r="D71" s="457" t="s">
        <v>1551</v>
      </c>
      <c r="E71" s="450" t="s">
        <v>1278</v>
      </c>
      <c r="F71" s="457" t="s">
        <v>48</v>
      </c>
      <c r="G71" s="457" t="s">
        <v>15</v>
      </c>
      <c r="H71" s="457" t="s">
        <v>7</v>
      </c>
      <c r="I71" s="457" t="s">
        <v>1551</v>
      </c>
      <c r="J71" s="450" t="s">
        <v>1278</v>
      </c>
      <c r="K71" s="457" t="s">
        <v>48</v>
      </c>
      <c r="L71" s="457" t="s">
        <v>15</v>
      </c>
      <c r="M71" s="457" t="s">
        <v>7</v>
      </c>
      <c r="N71" s="457" t="s">
        <v>1551</v>
      </c>
      <c r="O71" s="450" t="s">
        <v>1278</v>
      </c>
      <c r="P71" s="438"/>
      <c r="S71" s="338"/>
      <c r="T71" s="338"/>
      <c r="Y71" s="7"/>
    </row>
    <row r="72" spans="1:25" ht="56.25">
      <c r="A72" s="457" t="s">
        <v>48</v>
      </c>
      <c r="B72" s="457" t="s">
        <v>15</v>
      </c>
      <c r="C72" s="457" t="s">
        <v>7</v>
      </c>
      <c r="D72" s="457" t="s">
        <v>1552</v>
      </c>
      <c r="E72" s="190" t="s">
        <v>1281</v>
      </c>
      <c r="F72" s="457" t="s">
        <v>48</v>
      </c>
      <c r="G72" s="457" t="s">
        <v>15</v>
      </c>
      <c r="H72" s="457" t="s">
        <v>7</v>
      </c>
      <c r="I72" s="457" t="s">
        <v>1552</v>
      </c>
      <c r="J72" s="264" t="s">
        <v>2233</v>
      </c>
      <c r="K72" s="457" t="s">
        <v>48</v>
      </c>
      <c r="L72" s="457" t="s">
        <v>15</v>
      </c>
      <c r="M72" s="457" t="s">
        <v>7</v>
      </c>
      <c r="N72" s="457" t="s">
        <v>1552</v>
      </c>
      <c r="O72" s="412" t="s">
        <v>2259</v>
      </c>
      <c r="P72" s="438"/>
      <c r="S72" s="723"/>
      <c r="T72" s="723"/>
      <c r="Y72" s="7"/>
    </row>
    <row r="73" spans="1:25" ht="93.75">
      <c r="A73" s="457" t="s">
        <v>48</v>
      </c>
      <c r="B73" s="457" t="s">
        <v>15</v>
      </c>
      <c r="C73" s="457" t="s">
        <v>7</v>
      </c>
      <c r="D73" s="457" t="s">
        <v>177</v>
      </c>
      <c r="E73" s="190" t="s">
        <v>1280</v>
      </c>
      <c r="F73" s="457" t="s">
        <v>48</v>
      </c>
      <c r="G73" s="457" t="s">
        <v>15</v>
      </c>
      <c r="H73" s="457" t="s">
        <v>7</v>
      </c>
      <c r="I73" s="457" t="s">
        <v>1845</v>
      </c>
      <c r="J73" s="190" t="s">
        <v>1280</v>
      </c>
      <c r="K73" s="457" t="s">
        <v>48</v>
      </c>
      <c r="L73" s="457" t="s">
        <v>15</v>
      </c>
      <c r="M73" s="457" t="s">
        <v>7</v>
      </c>
      <c r="N73" s="457" t="s">
        <v>1845</v>
      </c>
      <c r="O73" s="190" t="s">
        <v>1280</v>
      </c>
      <c r="P73" s="438"/>
      <c r="S73" s="720"/>
      <c r="T73" s="720"/>
      <c r="Y73" s="7"/>
    </row>
    <row r="74" spans="1:25" ht="56.25">
      <c r="A74" s="440" t="s">
        <v>48</v>
      </c>
      <c r="B74" s="440" t="s">
        <v>15</v>
      </c>
      <c r="C74" s="440" t="s">
        <v>7</v>
      </c>
      <c r="D74" s="440" t="s">
        <v>153</v>
      </c>
      <c r="E74" s="450" t="s">
        <v>154</v>
      </c>
      <c r="F74" s="440" t="s">
        <v>48</v>
      </c>
      <c r="G74" s="440" t="s">
        <v>15</v>
      </c>
      <c r="H74" s="440" t="s">
        <v>7</v>
      </c>
      <c r="I74" s="440" t="s">
        <v>1846</v>
      </c>
      <c r="J74" s="450" t="s">
        <v>154</v>
      </c>
      <c r="K74" s="440" t="s">
        <v>48</v>
      </c>
      <c r="L74" s="440" t="s">
        <v>15</v>
      </c>
      <c r="M74" s="440" t="s">
        <v>7</v>
      </c>
      <c r="N74" s="440" t="s">
        <v>1846</v>
      </c>
      <c r="O74" s="450" t="s">
        <v>154</v>
      </c>
      <c r="P74" s="438"/>
      <c r="S74" s="338"/>
      <c r="T74" s="338"/>
      <c r="Y74" s="7"/>
    </row>
    <row r="75" spans="1:25" ht="37.5">
      <c r="A75" s="440" t="s">
        <v>48</v>
      </c>
      <c r="B75" s="440" t="s">
        <v>15</v>
      </c>
      <c r="C75" s="440" t="s">
        <v>7</v>
      </c>
      <c r="D75" s="440" t="s">
        <v>159</v>
      </c>
      <c r="E75" s="450" t="s">
        <v>160</v>
      </c>
      <c r="F75" s="440" t="s">
        <v>48</v>
      </c>
      <c r="G75" s="440" t="s">
        <v>15</v>
      </c>
      <c r="H75" s="440" t="s">
        <v>7</v>
      </c>
      <c r="I75" s="440" t="s">
        <v>1847</v>
      </c>
      <c r="J75" s="450" t="s">
        <v>160</v>
      </c>
      <c r="K75" s="440" t="s">
        <v>48</v>
      </c>
      <c r="L75" s="440" t="s">
        <v>15</v>
      </c>
      <c r="M75" s="440" t="s">
        <v>7</v>
      </c>
      <c r="N75" s="440" t="s">
        <v>1847</v>
      </c>
      <c r="O75" s="450" t="s">
        <v>160</v>
      </c>
      <c r="P75" s="438"/>
      <c r="S75" s="338"/>
      <c r="T75" s="338"/>
      <c r="Y75" s="7"/>
    </row>
    <row r="76" spans="1:25" ht="37.5">
      <c r="A76" s="457" t="s">
        <v>48</v>
      </c>
      <c r="B76" s="457" t="s">
        <v>15</v>
      </c>
      <c r="C76" s="457" t="s">
        <v>7</v>
      </c>
      <c r="D76" s="457" t="s">
        <v>182</v>
      </c>
      <c r="E76" s="190" t="s">
        <v>183</v>
      </c>
      <c r="F76" s="457" t="s">
        <v>48</v>
      </c>
      <c r="G76" s="457" t="s">
        <v>15</v>
      </c>
      <c r="H76" s="457" t="s">
        <v>7</v>
      </c>
      <c r="I76" s="457" t="s">
        <v>1848</v>
      </c>
      <c r="J76" s="190" t="s">
        <v>183</v>
      </c>
      <c r="K76" s="457" t="s">
        <v>48</v>
      </c>
      <c r="L76" s="457" t="s">
        <v>15</v>
      </c>
      <c r="M76" s="457" t="s">
        <v>7</v>
      </c>
      <c r="N76" s="457" t="s">
        <v>1848</v>
      </c>
      <c r="O76" s="190" t="s">
        <v>183</v>
      </c>
      <c r="P76" s="438"/>
      <c r="S76" s="720"/>
      <c r="T76" s="720"/>
      <c r="Y76" s="7"/>
    </row>
    <row r="77" spans="1:25" ht="37.5">
      <c r="A77" s="457" t="s">
        <v>48</v>
      </c>
      <c r="B77" s="457" t="s">
        <v>15</v>
      </c>
      <c r="C77" s="457" t="s">
        <v>7</v>
      </c>
      <c r="D77" s="457" t="s">
        <v>188</v>
      </c>
      <c r="E77" s="450" t="s">
        <v>189</v>
      </c>
      <c r="F77" s="457" t="s">
        <v>48</v>
      </c>
      <c r="G77" s="457" t="s">
        <v>15</v>
      </c>
      <c r="H77" s="457" t="s">
        <v>7</v>
      </c>
      <c r="I77" s="457" t="s">
        <v>1849</v>
      </c>
      <c r="J77" s="450" t="s">
        <v>189</v>
      </c>
      <c r="K77" s="457" t="s">
        <v>48</v>
      </c>
      <c r="L77" s="457" t="s">
        <v>15</v>
      </c>
      <c r="M77" s="457" t="s">
        <v>7</v>
      </c>
      <c r="N77" s="457" t="s">
        <v>1849</v>
      </c>
      <c r="O77" s="450" t="s">
        <v>189</v>
      </c>
      <c r="P77" s="438"/>
      <c r="S77" s="338"/>
      <c r="T77" s="338"/>
      <c r="Y77" s="7"/>
    </row>
    <row r="78" spans="1:25" ht="37.5">
      <c r="A78" s="457" t="s">
        <v>48</v>
      </c>
      <c r="B78" s="457" t="s">
        <v>15</v>
      </c>
      <c r="C78" s="457" t="s">
        <v>7</v>
      </c>
      <c r="D78" s="457" t="s">
        <v>171</v>
      </c>
      <c r="E78" s="190" t="s">
        <v>172</v>
      </c>
      <c r="F78" s="457" t="s">
        <v>48</v>
      </c>
      <c r="G78" s="457" t="s">
        <v>15</v>
      </c>
      <c r="H78" s="457" t="s">
        <v>7</v>
      </c>
      <c r="I78" s="457" t="s">
        <v>1850</v>
      </c>
      <c r="J78" s="190" t="s">
        <v>172</v>
      </c>
      <c r="K78" s="457" t="s">
        <v>48</v>
      </c>
      <c r="L78" s="457" t="s">
        <v>15</v>
      </c>
      <c r="M78" s="457" t="s">
        <v>7</v>
      </c>
      <c r="N78" s="457" t="s">
        <v>1850</v>
      </c>
      <c r="O78" s="413" t="s">
        <v>2260</v>
      </c>
      <c r="P78" s="438"/>
      <c r="S78" s="720"/>
      <c r="T78" s="720"/>
      <c r="Y78" s="7"/>
    </row>
    <row r="79" spans="1:25" ht="56.25">
      <c r="A79" s="440" t="s">
        <v>48</v>
      </c>
      <c r="B79" s="440" t="s">
        <v>15</v>
      </c>
      <c r="C79" s="440" t="s">
        <v>7</v>
      </c>
      <c r="D79" s="440" t="s">
        <v>1550</v>
      </c>
      <c r="E79" s="450" t="s">
        <v>1276</v>
      </c>
      <c r="F79" s="440" t="s">
        <v>48</v>
      </c>
      <c r="G79" s="440" t="s">
        <v>15</v>
      </c>
      <c r="H79" s="440" t="s">
        <v>7</v>
      </c>
      <c r="I79" s="440" t="s">
        <v>1851</v>
      </c>
      <c r="J79" s="264" t="s">
        <v>1281</v>
      </c>
      <c r="K79" s="440"/>
      <c r="L79" s="440"/>
      <c r="M79" s="440"/>
      <c r="N79" s="440"/>
      <c r="O79" s="29" t="s">
        <v>2251</v>
      </c>
      <c r="P79" s="438"/>
      <c r="S79" s="723"/>
      <c r="T79" s="723"/>
      <c r="Y79" s="7"/>
    </row>
    <row r="80" spans="1:25" ht="39">
      <c r="A80" s="452" t="s">
        <v>48</v>
      </c>
      <c r="B80" s="452" t="s">
        <v>15</v>
      </c>
      <c r="C80" s="452" t="s">
        <v>37</v>
      </c>
      <c r="D80" s="452" t="s">
        <v>13</v>
      </c>
      <c r="E80" s="161" t="s">
        <v>1283</v>
      </c>
      <c r="F80" s="452" t="s">
        <v>48</v>
      </c>
      <c r="G80" s="452" t="s">
        <v>15</v>
      </c>
      <c r="H80" s="452" t="s">
        <v>37</v>
      </c>
      <c r="I80" s="452" t="s">
        <v>13</v>
      </c>
      <c r="J80" s="161" t="s">
        <v>1283</v>
      </c>
      <c r="K80" s="452" t="s">
        <v>48</v>
      </c>
      <c r="L80" s="452" t="s">
        <v>15</v>
      </c>
      <c r="M80" s="452" t="s">
        <v>37</v>
      </c>
      <c r="N80" s="452" t="s">
        <v>13</v>
      </c>
      <c r="O80" s="161" t="s">
        <v>1283</v>
      </c>
      <c r="P80" s="438"/>
      <c r="S80" s="337"/>
      <c r="T80" s="337"/>
      <c r="Y80" s="7"/>
    </row>
    <row r="81" spans="1:25" ht="56.25">
      <c r="A81" s="457" t="s">
        <v>48</v>
      </c>
      <c r="B81" s="457" t="s">
        <v>15</v>
      </c>
      <c r="C81" s="457" t="s">
        <v>37</v>
      </c>
      <c r="D81" s="457" t="s">
        <v>205</v>
      </c>
      <c r="E81" s="190" t="s">
        <v>1286</v>
      </c>
      <c r="F81" s="457" t="s">
        <v>48</v>
      </c>
      <c r="G81" s="457" t="s">
        <v>15</v>
      </c>
      <c r="H81" s="457" t="s">
        <v>37</v>
      </c>
      <c r="I81" s="457" t="s">
        <v>205</v>
      </c>
      <c r="J81" s="190" t="s">
        <v>1286</v>
      </c>
      <c r="K81" s="457"/>
      <c r="L81" s="457"/>
      <c r="M81" s="457"/>
      <c r="N81" s="457"/>
      <c r="O81" s="29" t="s">
        <v>2251</v>
      </c>
      <c r="P81" s="438"/>
      <c r="S81" s="720"/>
      <c r="T81" s="720"/>
      <c r="Y81" s="7"/>
    </row>
    <row r="82" spans="1:25" ht="75">
      <c r="A82" s="457" t="s">
        <v>48</v>
      </c>
      <c r="B82" s="457" t="s">
        <v>15</v>
      </c>
      <c r="C82" s="457" t="s">
        <v>37</v>
      </c>
      <c r="D82" s="457" t="s">
        <v>211</v>
      </c>
      <c r="E82" s="190" t="s">
        <v>212</v>
      </c>
      <c r="F82" s="457" t="s">
        <v>48</v>
      </c>
      <c r="G82" s="457" t="s">
        <v>15</v>
      </c>
      <c r="H82" s="457" t="s">
        <v>37</v>
      </c>
      <c r="I82" s="457" t="s">
        <v>211</v>
      </c>
      <c r="J82" s="190" t="s">
        <v>212</v>
      </c>
      <c r="K82" s="457" t="s">
        <v>48</v>
      </c>
      <c r="L82" s="457" t="s">
        <v>15</v>
      </c>
      <c r="M82" s="457" t="s">
        <v>37</v>
      </c>
      <c r="N82" s="457" t="s">
        <v>211</v>
      </c>
      <c r="O82" s="190" t="s">
        <v>212</v>
      </c>
      <c r="P82" s="438"/>
      <c r="S82" s="720"/>
      <c r="T82" s="720"/>
      <c r="Y82" s="7"/>
    </row>
    <row r="83" spans="1:25">
      <c r="A83" s="457" t="s">
        <v>48</v>
      </c>
      <c r="B83" s="457" t="s">
        <v>15</v>
      </c>
      <c r="C83" s="457" t="s">
        <v>37</v>
      </c>
      <c r="D83" s="457" t="s">
        <v>217</v>
      </c>
      <c r="E83" s="190" t="s">
        <v>218</v>
      </c>
      <c r="F83" s="457" t="s">
        <v>48</v>
      </c>
      <c r="G83" s="457" t="s">
        <v>15</v>
      </c>
      <c r="H83" s="457" t="s">
        <v>37</v>
      </c>
      <c r="I83" s="457" t="s">
        <v>217</v>
      </c>
      <c r="J83" s="190" t="s">
        <v>218</v>
      </c>
      <c r="K83" s="457" t="s">
        <v>48</v>
      </c>
      <c r="L83" s="457" t="s">
        <v>15</v>
      </c>
      <c r="M83" s="457" t="s">
        <v>37</v>
      </c>
      <c r="N83" s="457" t="s">
        <v>217</v>
      </c>
      <c r="O83" s="190" t="s">
        <v>218</v>
      </c>
      <c r="P83" s="438"/>
      <c r="S83" s="720"/>
      <c r="T83" s="720"/>
      <c r="Y83" s="7"/>
    </row>
    <row r="84" spans="1:25">
      <c r="A84" s="457" t="s">
        <v>48</v>
      </c>
      <c r="B84" s="457" t="s">
        <v>15</v>
      </c>
      <c r="C84" s="457" t="s">
        <v>37</v>
      </c>
      <c r="D84" s="457" t="s">
        <v>223</v>
      </c>
      <c r="E84" s="190" t="s">
        <v>224</v>
      </c>
      <c r="F84" s="457" t="s">
        <v>48</v>
      </c>
      <c r="G84" s="457" t="s">
        <v>15</v>
      </c>
      <c r="H84" s="457" t="s">
        <v>37</v>
      </c>
      <c r="I84" s="457" t="s">
        <v>223</v>
      </c>
      <c r="J84" s="190" t="s">
        <v>224</v>
      </c>
      <c r="K84" s="457" t="s">
        <v>48</v>
      </c>
      <c r="L84" s="457" t="s">
        <v>15</v>
      </c>
      <c r="M84" s="457" t="s">
        <v>37</v>
      </c>
      <c r="N84" s="457" t="s">
        <v>223</v>
      </c>
      <c r="O84" s="190" t="s">
        <v>224</v>
      </c>
      <c r="P84" s="438"/>
      <c r="S84" s="720"/>
      <c r="T84" s="720"/>
      <c r="Y84" s="7"/>
    </row>
    <row r="85" spans="1:25" ht="75">
      <c r="A85" s="457" t="s">
        <v>48</v>
      </c>
      <c r="B85" s="457" t="s">
        <v>15</v>
      </c>
      <c r="C85" s="457" t="s">
        <v>37</v>
      </c>
      <c r="D85" s="457" t="s">
        <v>1553</v>
      </c>
      <c r="E85" s="190" t="s">
        <v>1288</v>
      </c>
      <c r="F85" s="457" t="s">
        <v>48</v>
      </c>
      <c r="G85" s="457" t="s">
        <v>15</v>
      </c>
      <c r="H85" s="457" t="s">
        <v>37</v>
      </c>
      <c r="I85" s="457" t="s">
        <v>1553</v>
      </c>
      <c r="J85" s="190" t="s">
        <v>1288</v>
      </c>
      <c r="K85" s="457" t="s">
        <v>48</v>
      </c>
      <c r="L85" s="457" t="s">
        <v>15</v>
      </c>
      <c r="M85" s="457" t="s">
        <v>37</v>
      </c>
      <c r="N85" s="457" t="s">
        <v>1553</v>
      </c>
      <c r="O85" s="190" t="s">
        <v>1288</v>
      </c>
      <c r="P85" s="438"/>
      <c r="S85" s="720"/>
      <c r="T85" s="720"/>
      <c r="Y85" s="7"/>
    </row>
    <row r="86" spans="1:25" ht="37.5">
      <c r="A86" s="457" t="s">
        <v>48</v>
      </c>
      <c r="B86" s="457" t="s">
        <v>15</v>
      </c>
      <c r="C86" s="457" t="s">
        <v>37</v>
      </c>
      <c r="D86" s="457" t="s">
        <v>229</v>
      </c>
      <c r="E86" s="190" t="s">
        <v>2506</v>
      </c>
      <c r="F86" s="457" t="s">
        <v>48</v>
      </c>
      <c r="G86" s="457" t="s">
        <v>15</v>
      </c>
      <c r="H86" s="457" t="s">
        <v>37</v>
      </c>
      <c r="I86" s="457" t="s">
        <v>1852</v>
      </c>
      <c r="J86" s="190" t="s">
        <v>1287</v>
      </c>
      <c r="K86" s="457" t="s">
        <v>48</v>
      </c>
      <c r="L86" s="457" t="s">
        <v>15</v>
      </c>
      <c r="M86" s="457" t="s">
        <v>37</v>
      </c>
      <c r="N86" s="457" t="s">
        <v>1852</v>
      </c>
      <c r="O86" s="190" t="s">
        <v>1287</v>
      </c>
      <c r="P86" s="438"/>
      <c r="S86" s="720"/>
      <c r="T86" s="720"/>
      <c r="Y86" s="7"/>
    </row>
    <row r="87" spans="1:25" ht="112.5" customHeight="1">
      <c r="A87" s="457" t="s">
        <v>48</v>
      </c>
      <c r="B87" s="457" t="s">
        <v>15</v>
      </c>
      <c r="C87" s="457" t="s">
        <v>37</v>
      </c>
      <c r="D87" s="457" t="s">
        <v>195</v>
      </c>
      <c r="E87" s="190" t="s">
        <v>2603</v>
      </c>
      <c r="F87" s="528" t="s">
        <v>48</v>
      </c>
      <c r="G87" s="528" t="s">
        <v>15</v>
      </c>
      <c r="H87" s="528" t="s">
        <v>37</v>
      </c>
      <c r="I87" s="528" t="s">
        <v>200</v>
      </c>
      <c r="J87" s="746" t="s">
        <v>1634</v>
      </c>
      <c r="K87" s="528" t="s">
        <v>48</v>
      </c>
      <c r="L87" s="528" t="s">
        <v>15</v>
      </c>
      <c r="M87" s="528" t="s">
        <v>37</v>
      </c>
      <c r="N87" s="528" t="s">
        <v>200</v>
      </c>
      <c r="O87" s="746" t="s">
        <v>1634</v>
      </c>
      <c r="P87" s="438"/>
      <c r="S87" s="737"/>
      <c r="T87" s="737"/>
      <c r="U87" s="491"/>
      <c r="W87" s="491"/>
      <c r="Y87" s="7"/>
    </row>
    <row r="88" spans="1:25" ht="75">
      <c r="A88" s="457" t="s">
        <v>48</v>
      </c>
      <c r="B88" s="457" t="s">
        <v>15</v>
      </c>
      <c r="C88" s="457" t="s">
        <v>37</v>
      </c>
      <c r="D88" s="457" t="s">
        <v>200</v>
      </c>
      <c r="E88" s="190" t="s">
        <v>2604</v>
      </c>
      <c r="F88" s="528"/>
      <c r="G88" s="528"/>
      <c r="H88" s="528"/>
      <c r="I88" s="528"/>
      <c r="J88" s="746"/>
      <c r="K88" s="528"/>
      <c r="L88" s="528"/>
      <c r="M88" s="528"/>
      <c r="N88" s="528"/>
      <c r="O88" s="746"/>
      <c r="P88" s="438"/>
      <c r="S88" s="737"/>
      <c r="T88" s="737"/>
      <c r="U88" s="491"/>
      <c r="W88" s="491"/>
      <c r="Y88" s="7"/>
    </row>
    <row r="89" spans="1:25" ht="56.25">
      <c r="A89" s="24" t="s">
        <v>48</v>
      </c>
      <c r="B89" s="24" t="s">
        <v>94</v>
      </c>
      <c r="C89" s="24" t="s">
        <v>12</v>
      </c>
      <c r="D89" s="24" t="s">
        <v>13</v>
      </c>
      <c r="E89" s="223" t="s">
        <v>233</v>
      </c>
      <c r="F89" s="24" t="s">
        <v>48</v>
      </c>
      <c r="G89" s="24" t="s">
        <v>94</v>
      </c>
      <c r="H89" s="24" t="s">
        <v>12</v>
      </c>
      <c r="I89" s="24" t="s">
        <v>13</v>
      </c>
      <c r="J89" s="223" t="s">
        <v>1636</v>
      </c>
      <c r="K89" s="24" t="s">
        <v>48</v>
      </c>
      <c r="L89" s="24" t="s">
        <v>94</v>
      </c>
      <c r="M89" s="24" t="s">
        <v>12</v>
      </c>
      <c r="N89" s="24" t="s">
        <v>13</v>
      </c>
      <c r="O89" s="223" t="s">
        <v>1636</v>
      </c>
      <c r="P89" s="438"/>
      <c r="S89" s="336"/>
      <c r="T89" s="336"/>
      <c r="Y89" s="7"/>
    </row>
    <row r="90" spans="1:25" s="429" customFormat="1" ht="39">
      <c r="A90" s="179" t="s">
        <v>48</v>
      </c>
      <c r="B90" s="179" t="s">
        <v>94</v>
      </c>
      <c r="C90" s="179" t="s">
        <v>7</v>
      </c>
      <c r="D90" s="179" t="s">
        <v>13</v>
      </c>
      <c r="E90" s="453" t="s">
        <v>1290</v>
      </c>
      <c r="F90" s="179" t="s">
        <v>48</v>
      </c>
      <c r="G90" s="179" t="s">
        <v>94</v>
      </c>
      <c r="H90" s="179" t="s">
        <v>7</v>
      </c>
      <c r="I90" s="179" t="s">
        <v>13</v>
      </c>
      <c r="J90" s="453" t="s">
        <v>1290</v>
      </c>
      <c r="K90" s="179" t="s">
        <v>48</v>
      </c>
      <c r="L90" s="179" t="s">
        <v>94</v>
      </c>
      <c r="M90" s="179" t="s">
        <v>7</v>
      </c>
      <c r="N90" s="179" t="s">
        <v>13</v>
      </c>
      <c r="O90" s="453" t="s">
        <v>1290</v>
      </c>
      <c r="P90" s="438"/>
      <c r="Q90" s="5"/>
      <c r="R90" s="252"/>
      <c r="S90" s="722"/>
      <c r="T90" s="722"/>
      <c r="U90" s="5"/>
      <c r="V90" s="252"/>
      <c r="W90" s="5"/>
      <c r="X90" s="252"/>
      <c r="Y90" s="7"/>
    </row>
    <row r="91" spans="1:25" s="429" customFormat="1" ht="37.5">
      <c r="A91" s="28"/>
      <c r="B91" s="28"/>
      <c r="C91" s="28"/>
      <c r="D91" s="28"/>
      <c r="E91" s="29" t="s">
        <v>1554</v>
      </c>
      <c r="F91" s="28"/>
      <c r="G91" s="28"/>
      <c r="H91" s="28"/>
      <c r="I91" s="28"/>
      <c r="J91" s="29" t="s">
        <v>1837</v>
      </c>
      <c r="K91" s="28" t="s">
        <v>48</v>
      </c>
      <c r="L91" s="28" t="s">
        <v>94</v>
      </c>
      <c r="M91" s="28" t="s">
        <v>7</v>
      </c>
      <c r="N91" s="28" t="s">
        <v>2352</v>
      </c>
      <c r="O91" s="190" t="s">
        <v>2261</v>
      </c>
      <c r="P91" s="438"/>
      <c r="Q91" s="5"/>
      <c r="R91" s="252"/>
      <c r="S91" s="720"/>
      <c r="T91" s="720"/>
      <c r="U91" s="5"/>
      <c r="V91" s="252"/>
      <c r="W91" s="5"/>
      <c r="X91" s="252"/>
      <c r="Y91" s="7"/>
    </row>
    <row r="92" spans="1:25" s="429" customFormat="1" ht="57" customHeight="1">
      <c r="A92" s="28" t="s">
        <v>48</v>
      </c>
      <c r="B92" s="28" t="s">
        <v>94</v>
      </c>
      <c r="C92" s="28" t="s">
        <v>7</v>
      </c>
      <c r="D92" s="28">
        <v>80030</v>
      </c>
      <c r="E92" s="190" t="s">
        <v>240</v>
      </c>
      <c r="F92" s="28" t="s">
        <v>48</v>
      </c>
      <c r="G92" s="28" t="s">
        <v>94</v>
      </c>
      <c r="H92" s="28" t="s">
        <v>7</v>
      </c>
      <c r="I92" s="28">
        <v>80030</v>
      </c>
      <c r="J92" s="190" t="s">
        <v>240</v>
      </c>
      <c r="K92" s="28" t="s">
        <v>48</v>
      </c>
      <c r="L92" s="28" t="s">
        <v>94</v>
      </c>
      <c r="M92" s="28" t="s">
        <v>7</v>
      </c>
      <c r="N92" s="28">
        <v>80030</v>
      </c>
      <c r="O92" s="190" t="s">
        <v>240</v>
      </c>
      <c r="P92" s="438"/>
      <c r="Q92" s="5"/>
      <c r="R92" s="252"/>
      <c r="S92" s="720"/>
      <c r="T92" s="720"/>
      <c r="U92" s="5"/>
      <c r="V92" s="252"/>
      <c r="W92" s="5"/>
      <c r="X92" s="252"/>
      <c r="Y92" s="7"/>
    </row>
    <row r="93" spans="1:25" s="429" customFormat="1">
      <c r="A93" s="28"/>
      <c r="B93" s="28"/>
      <c r="C93" s="28"/>
      <c r="D93" s="28"/>
      <c r="E93" s="29" t="s">
        <v>1554</v>
      </c>
      <c r="F93" s="28"/>
      <c r="G93" s="28"/>
      <c r="H93" s="28"/>
      <c r="I93" s="28"/>
      <c r="J93" s="29" t="s">
        <v>1837</v>
      </c>
      <c r="K93" s="28" t="s">
        <v>48</v>
      </c>
      <c r="L93" s="28" t="s">
        <v>94</v>
      </c>
      <c r="M93" s="28" t="s">
        <v>7</v>
      </c>
      <c r="N93" s="28" t="s">
        <v>2353</v>
      </c>
      <c r="O93" s="190" t="s">
        <v>2263</v>
      </c>
      <c r="P93" s="438"/>
      <c r="Q93" s="5"/>
      <c r="R93" s="252"/>
      <c r="S93" s="720"/>
      <c r="T93" s="720"/>
      <c r="U93" s="5"/>
      <c r="V93" s="252"/>
      <c r="W93" s="5"/>
      <c r="X93" s="252"/>
      <c r="Y93" s="7"/>
    </row>
    <row r="94" spans="1:25" s="429" customFormat="1" ht="37.5">
      <c r="A94" s="28"/>
      <c r="B94" s="28"/>
      <c r="C94" s="28"/>
      <c r="D94" s="28"/>
      <c r="E94" s="29" t="s">
        <v>1554</v>
      </c>
      <c r="F94" s="28"/>
      <c r="G94" s="28"/>
      <c r="H94" s="28"/>
      <c r="I94" s="28"/>
      <c r="J94" s="29" t="s">
        <v>1837</v>
      </c>
      <c r="K94" s="28" t="s">
        <v>48</v>
      </c>
      <c r="L94" s="28" t="s">
        <v>94</v>
      </c>
      <c r="M94" s="28" t="s">
        <v>7</v>
      </c>
      <c r="N94" s="28" t="s">
        <v>2354</v>
      </c>
      <c r="O94" s="190" t="s">
        <v>2265</v>
      </c>
      <c r="P94" s="438"/>
      <c r="Q94" s="5"/>
      <c r="R94" s="252"/>
      <c r="S94" s="720"/>
      <c r="T94" s="720"/>
      <c r="U94" s="5"/>
      <c r="V94" s="252"/>
      <c r="W94" s="5"/>
      <c r="X94" s="252"/>
      <c r="Y94" s="7"/>
    </row>
    <row r="95" spans="1:25" s="429" customFormat="1" ht="56.25">
      <c r="A95" s="28" t="s">
        <v>48</v>
      </c>
      <c r="B95" s="28" t="s">
        <v>94</v>
      </c>
      <c r="C95" s="28" t="s">
        <v>7</v>
      </c>
      <c r="D95" s="28">
        <v>80070</v>
      </c>
      <c r="E95" s="190" t="s">
        <v>250</v>
      </c>
      <c r="F95" s="28" t="s">
        <v>48</v>
      </c>
      <c r="G95" s="28" t="s">
        <v>94</v>
      </c>
      <c r="H95" s="28" t="s">
        <v>7</v>
      </c>
      <c r="I95" s="28">
        <v>80070</v>
      </c>
      <c r="J95" s="190" t="s">
        <v>250</v>
      </c>
      <c r="K95" s="28" t="s">
        <v>48</v>
      </c>
      <c r="L95" s="28" t="s">
        <v>94</v>
      </c>
      <c r="M95" s="28" t="s">
        <v>7</v>
      </c>
      <c r="N95" s="28">
        <v>80070</v>
      </c>
      <c r="O95" s="190" t="s">
        <v>250</v>
      </c>
      <c r="P95" s="438"/>
      <c r="Q95" s="5"/>
      <c r="R95" s="252"/>
      <c r="S95" s="720"/>
      <c r="T95" s="720"/>
      <c r="U95" s="5"/>
      <c r="V95" s="252"/>
      <c r="W95" s="5"/>
      <c r="X95" s="252"/>
      <c r="Y95" s="7"/>
    </row>
    <row r="96" spans="1:25" s="429" customFormat="1" ht="37.5">
      <c r="A96" s="28" t="s">
        <v>48</v>
      </c>
      <c r="B96" s="28" t="s">
        <v>94</v>
      </c>
      <c r="C96" s="28" t="s">
        <v>7</v>
      </c>
      <c r="D96" s="28">
        <v>80080</v>
      </c>
      <c r="E96" s="190" t="s">
        <v>254</v>
      </c>
      <c r="F96" s="28" t="s">
        <v>48</v>
      </c>
      <c r="G96" s="28" t="s">
        <v>94</v>
      </c>
      <c r="H96" s="28" t="s">
        <v>7</v>
      </c>
      <c r="I96" s="28">
        <v>80080</v>
      </c>
      <c r="J96" s="18" t="s">
        <v>254</v>
      </c>
      <c r="K96" s="28" t="s">
        <v>48</v>
      </c>
      <c r="L96" s="28" t="s">
        <v>94</v>
      </c>
      <c r="M96" s="28" t="s">
        <v>7</v>
      </c>
      <c r="N96" s="28">
        <v>80080</v>
      </c>
      <c r="O96" s="18" t="s">
        <v>254</v>
      </c>
      <c r="P96" s="438"/>
      <c r="Q96" s="5"/>
      <c r="R96" s="252"/>
      <c r="S96" s="725"/>
      <c r="T96" s="725"/>
      <c r="U96" s="5"/>
      <c r="V96" s="252"/>
      <c r="W96" s="5"/>
      <c r="X96" s="252"/>
      <c r="Y96" s="7"/>
    </row>
    <row r="97" spans="1:25" s="429" customFormat="1" ht="37.5">
      <c r="A97" s="28"/>
      <c r="B97" s="28"/>
      <c r="C97" s="28"/>
      <c r="D97" s="28"/>
      <c r="E97" s="29" t="s">
        <v>1554</v>
      </c>
      <c r="F97" s="28"/>
      <c r="G97" s="28"/>
      <c r="H97" s="28"/>
      <c r="I97" s="28"/>
      <c r="J97" s="29" t="s">
        <v>1837</v>
      </c>
      <c r="K97" s="28" t="s">
        <v>48</v>
      </c>
      <c r="L97" s="28" t="s">
        <v>94</v>
      </c>
      <c r="M97" s="28" t="s">
        <v>7</v>
      </c>
      <c r="N97" s="28" t="s">
        <v>2355</v>
      </c>
      <c r="O97" s="18" t="s">
        <v>2267</v>
      </c>
      <c r="P97" s="438"/>
      <c r="Q97" s="5"/>
      <c r="R97" s="252"/>
      <c r="S97" s="725"/>
      <c r="T97" s="725"/>
      <c r="U97" s="5"/>
      <c r="V97" s="252"/>
      <c r="W97" s="5"/>
      <c r="X97" s="252"/>
      <c r="Y97" s="7"/>
    </row>
    <row r="98" spans="1:25" s="429" customFormat="1" ht="37.5">
      <c r="A98" s="28" t="s">
        <v>48</v>
      </c>
      <c r="B98" s="28" t="s">
        <v>94</v>
      </c>
      <c r="C98" s="28" t="s">
        <v>7</v>
      </c>
      <c r="D98" s="28">
        <v>80100</v>
      </c>
      <c r="E98" s="190" t="s">
        <v>260</v>
      </c>
      <c r="F98" s="28" t="s">
        <v>48</v>
      </c>
      <c r="G98" s="28" t="s">
        <v>94</v>
      </c>
      <c r="H98" s="28" t="s">
        <v>7</v>
      </c>
      <c r="I98" s="28">
        <v>80100</v>
      </c>
      <c r="J98" s="190" t="s">
        <v>260</v>
      </c>
      <c r="K98" s="28" t="s">
        <v>48</v>
      </c>
      <c r="L98" s="28" t="s">
        <v>94</v>
      </c>
      <c r="M98" s="28" t="s">
        <v>7</v>
      </c>
      <c r="N98" s="28">
        <v>80100</v>
      </c>
      <c r="O98" s="190" t="s">
        <v>260</v>
      </c>
      <c r="P98" s="438"/>
      <c r="Q98" s="5"/>
      <c r="R98" s="252"/>
      <c r="S98" s="720"/>
      <c r="T98" s="720"/>
      <c r="U98" s="5"/>
      <c r="V98" s="252"/>
      <c r="W98" s="5"/>
      <c r="X98" s="252"/>
      <c r="Y98" s="7"/>
    </row>
    <row r="99" spans="1:25" s="429" customFormat="1" ht="37.5">
      <c r="A99" s="28" t="s">
        <v>48</v>
      </c>
      <c r="B99" s="28" t="s">
        <v>94</v>
      </c>
      <c r="C99" s="28" t="s">
        <v>7</v>
      </c>
      <c r="D99" s="28">
        <v>80110</v>
      </c>
      <c r="E99" s="190" t="s">
        <v>264</v>
      </c>
      <c r="F99" s="28" t="s">
        <v>48</v>
      </c>
      <c r="G99" s="28" t="s">
        <v>94</v>
      </c>
      <c r="H99" s="28" t="s">
        <v>7</v>
      </c>
      <c r="I99" s="28">
        <v>80110</v>
      </c>
      <c r="J99" s="190" t="s">
        <v>264</v>
      </c>
      <c r="K99" s="28" t="s">
        <v>48</v>
      </c>
      <c r="L99" s="28" t="s">
        <v>94</v>
      </c>
      <c r="M99" s="28" t="s">
        <v>7</v>
      </c>
      <c r="N99" s="28">
        <v>80110</v>
      </c>
      <c r="O99" s="190" t="s">
        <v>264</v>
      </c>
      <c r="P99" s="438"/>
      <c r="Q99" s="5"/>
      <c r="R99" s="252"/>
      <c r="S99" s="720"/>
      <c r="T99" s="720"/>
      <c r="U99" s="5"/>
      <c r="V99" s="252"/>
      <c r="W99" s="5"/>
      <c r="X99" s="252"/>
      <c r="Y99" s="7"/>
    </row>
    <row r="100" spans="1:25" s="429" customFormat="1" ht="131.25">
      <c r="A100" s="28" t="s">
        <v>48</v>
      </c>
      <c r="B100" s="28" t="s">
        <v>94</v>
      </c>
      <c r="C100" s="28" t="s">
        <v>7</v>
      </c>
      <c r="D100" s="28">
        <v>80120</v>
      </c>
      <c r="E100" s="190" t="s">
        <v>268</v>
      </c>
      <c r="F100" s="28" t="s">
        <v>48</v>
      </c>
      <c r="G100" s="28" t="s">
        <v>94</v>
      </c>
      <c r="H100" s="28" t="s">
        <v>7</v>
      </c>
      <c r="I100" s="28">
        <v>80120</v>
      </c>
      <c r="J100" s="190" t="s">
        <v>268</v>
      </c>
      <c r="K100" s="28" t="s">
        <v>48</v>
      </c>
      <c r="L100" s="28" t="s">
        <v>94</v>
      </c>
      <c r="M100" s="28" t="s">
        <v>7</v>
      </c>
      <c r="N100" s="28">
        <v>80120</v>
      </c>
      <c r="O100" s="190" t="s">
        <v>268</v>
      </c>
      <c r="P100" s="438"/>
      <c r="Q100" s="5"/>
      <c r="R100" s="252"/>
      <c r="S100" s="720"/>
      <c r="T100" s="720"/>
      <c r="U100" s="5"/>
      <c r="V100" s="252"/>
      <c r="W100" s="5"/>
      <c r="X100" s="252"/>
      <c r="Y100" s="7"/>
    </row>
    <row r="101" spans="1:25" s="429" customFormat="1" ht="37.5">
      <c r="A101" s="28"/>
      <c r="B101" s="28"/>
      <c r="C101" s="28"/>
      <c r="D101" s="28"/>
      <c r="E101" s="29" t="s">
        <v>1554</v>
      </c>
      <c r="F101" s="28"/>
      <c r="G101" s="28"/>
      <c r="H101" s="28"/>
      <c r="I101" s="28"/>
      <c r="J101" s="29" t="s">
        <v>1837</v>
      </c>
      <c r="K101" s="28" t="s">
        <v>48</v>
      </c>
      <c r="L101" s="28" t="s">
        <v>94</v>
      </c>
      <c r="M101" s="28" t="s">
        <v>7</v>
      </c>
      <c r="N101" s="28" t="s">
        <v>2356</v>
      </c>
      <c r="O101" s="190" t="s">
        <v>2269</v>
      </c>
      <c r="P101" s="438"/>
      <c r="Q101" s="5"/>
      <c r="R101" s="252"/>
      <c r="S101" s="720"/>
      <c r="T101" s="720"/>
      <c r="U101" s="5"/>
      <c r="V101" s="252"/>
      <c r="W101" s="5"/>
      <c r="X101" s="252"/>
      <c r="Y101" s="7"/>
    </row>
    <row r="102" spans="1:25" s="429" customFormat="1" ht="37.5">
      <c r="A102" s="28" t="s">
        <v>48</v>
      </c>
      <c r="B102" s="28" t="s">
        <v>94</v>
      </c>
      <c r="C102" s="28" t="s">
        <v>7</v>
      </c>
      <c r="D102" s="28">
        <v>80140</v>
      </c>
      <c r="E102" s="190" t="s">
        <v>274</v>
      </c>
      <c r="F102" s="28" t="s">
        <v>48</v>
      </c>
      <c r="G102" s="28" t="s">
        <v>94</v>
      </c>
      <c r="H102" s="28" t="s">
        <v>7</v>
      </c>
      <c r="I102" s="28">
        <v>80140</v>
      </c>
      <c r="J102" s="190" t="s">
        <v>274</v>
      </c>
      <c r="K102" s="28" t="s">
        <v>48</v>
      </c>
      <c r="L102" s="28" t="s">
        <v>94</v>
      </c>
      <c r="M102" s="28" t="s">
        <v>7</v>
      </c>
      <c r="N102" s="28">
        <v>80140</v>
      </c>
      <c r="O102" s="190" t="s">
        <v>274</v>
      </c>
      <c r="P102" s="438"/>
      <c r="Q102" s="5"/>
      <c r="R102" s="252"/>
      <c r="S102" s="720"/>
      <c r="T102" s="720"/>
      <c r="U102" s="5"/>
      <c r="V102" s="252"/>
      <c r="W102" s="5"/>
      <c r="X102" s="252"/>
      <c r="Y102" s="7"/>
    </row>
    <row r="103" spans="1:25" s="429" customFormat="1" ht="75">
      <c r="A103" s="28" t="s">
        <v>48</v>
      </c>
      <c r="B103" s="28" t="s">
        <v>94</v>
      </c>
      <c r="C103" s="28" t="s">
        <v>7</v>
      </c>
      <c r="D103" s="28">
        <v>80150</v>
      </c>
      <c r="E103" s="190" t="s">
        <v>278</v>
      </c>
      <c r="F103" s="28" t="s">
        <v>48</v>
      </c>
      <c r="G103" s="28" t="s">
        <v>94</v>
      </c>
      <c r="H103" s="28" t="s">
        <v>7</v>
      </c>
      <c r="I103" s="28">
        <v>80150</v>
      </c>
      <c r="J103" s="190" t="s">
        <v>278</v>
      </c>
      <c r="K103" s="28" t="s">
        <v>48</v>
      </c>
      <c r="L103" s="28" t="s">
        <v>94</v>
      </c>
      <c r="M103" s="28" t="s">
        <v>7</v>
      </c>
      <c r="N103" s="28">
        <v>80150</v>
      </c>
      <c r="O103" s="190" t="s">
        <v>278</v>
      </c>
      <c r="P103" s="438"/>
      <c r="Q103" s="5"/>
      <c r="R103" s="252"/>
      <c r="S103" s="720"/>
      <c r="T103" s="720"/>
      <c r="U103" s="5"/>
      <c r="V103" s="252"/>
      <c r="W103" s="5"/>
      <c r="X103" s="252"/>
      <c r="Y103" s="7"/>
    </row>
    <row r="104" spans="1:25" s="429" customFormat="1" ht="37.5">
      <c r="A104" s="28" t="s">
        <v>48</v>
      </c>
      <c r="B104" s="28" t="s">
        <v>94</v>
      </c>
      <c r="C104" s="28" t="s">
        <v>7</v>
      </c>
      <c r="D104" s="28">
        <v>80160</v>
      </c>
      <c r="E104" s="190" t="s">
        <v>282</v>
      </c>
      <c r="F104" s="28" t="s">
        <v>48</v>
      </c>
      <c r="G104" s="28" t="s">
        <v>94</v>
      </c>
      <c r="H104" s="28" t="s">
        <v>7</v>
      </c>
      <c r="I104" s="28">
        <v>80160</v>
      </c>
      <c r="J104" s="190" t="s">
        <v>282</v>
      </c>
      <c r="K104" s="28" t="s">
        <v>48</v>
      </c>
      <c r="L104" s="28" t="s">
        <v>94</v>
      </c>
      <c r="M104" s="28" t="s">
        <v>7</v>
      </c>
      <c r="N104" s="28">
        <v>80160</v>
      </c>
      <c r="O104" s="190" t="s">
        <v>282</v>
      </c>
      <c r="P104" s="438"/>
      <c r="Q104" s="5"/>
      <c r="R104" s="252"/>
      <c r="S104" s="720"/>
      <c r="T104" s="720"/>
      <c r="U104" s="5"/>
      <c r="V104" s="252"/>
      <c r="W104" s="5"/>
      <c r="X104" s="252"/>
      <c r="Y104" s="7"/>
    </row>
    <row r="105" spans="1:25" s="429" customFormat="1" ht="56.25">
      <c r="A105" s="28" t="s">
        <v>48</v>
      </c>
      <c r="B105" s="28" t="s">
        <v>94</v>
      </c>
      <c r="C105" s="28" t="s">
        <v>7</v>
      </c>
      <c r="D105" s="28">
        <v>80170</v>
      </c>
      <c r="E105" s="190" t="s">
        <v>286</v>
      </c>
      <c r="F105" s="28"/>
      <c r="G105" s="28"/>
      <c r="H105" s="28"/>
      <c r="I105" s="28"/>
      <c r="J105" s="29" t="s">
        <v>1837</v>
      </c>
      <c r="K105" s="28"/>
      <c r="L105" s="28"/>
      <c r="M105" s="28"/>
      <c r="N105" s="28"/>
      <c r="O105" s="29" t="s">
        <v>2251</v>
      </c>
      <c r="P105" s="438"/>
      <c r="Q105" s="5"/>
      <c r="R105" s="252"/>
      <c r="S105" s="721"/>
      <c r="T105" s="721"/>
      <c r="U105" s="5"/>
      <c r="V105" s="252"/>
      <c r="W105" s="5"/>
      <c r="X105" s="252"/>
      <c r="Y105" s="7"/>
    </row>
    <row r="106" spans="1:25" s="429" customFormat="1" ht="56.25">
      <c r="A106" s="28"/>
      <c r="B106" s="28"/>
      <c r="C106" s="28"/>
      <c r="D106" s="28"/>
      <c r="E106" s="29" t="s">
        <v>1554</v>
      </c>
      <c r="F106" s="28"/>
      <c r="G106" s="28"/>
      <c r="H106" s="28"/>
      <c r="I106" s="28"/>
      <c r="J106" s="29" t="s">
        <v>1837</v>
      </c>
      <c r="K106" s="28" t="s">
        <v>48</v>
      </c>
      <c r="L106" s="28" t="s">
        <v>94</v>
      </c>
      <c r="M106" s="28" t="s">
        <v>7</v>
      </c>
      <c r="N106" s="28" t="s">
        <v>2357</v>
      </c>
      <c r="O106" s="18" t="s">
        <v>286</v>
      </c>
      <c r="P106" s="438"/>
      <c r="Q106" s="5"/>
      <c r="R106" s="252"/>
      <c r="S106" s="720"/>
      <c r="T106" s="720"/>
      <c r="U106" s="5"/>
      <c r="V106" s="252"/>
      <c r="W106" s="5"/>
      <c r="X106" s="252"/>
      <c r="Y106" s="7"/>
    </row>
    <row r="107" spans="1:25" s="429" customFormat="1">
      <c r="A107" s="28" t="s">
        <v>48</v>
      </c>
      <c r="B107" s="28" t="s">
        <v>94</v>
      </c>
      <c r="C107" s="28" t="s">
        <v>7</v>
      </c>
      <c r="D107" s="28">
        <v>80180</v>
      </c>
      <c r="E107" s="190" t="s">
        <v>290</v>
      </c>
      <c r="F107" s="28" t="s">
        <v>48</v>
      </c>
      <c r="G107" s="28" t="s">
        <v>94</v>
      </c>
      <c r="H107" s="28" t="s">
        <v>7</v>
      </c>
      <c r="I107" s="28">
        <v>80180</v>
      </c>
      <c r="J107" s="190" t="s">
        <v>290</v>
      </c>
      <c r="K107" s="28" t="s">
        <v>48</v>
      </c>
      <c r="L107" s="28" t="s">
        <v>94</v>
      </c>
      <c r="M107" s="28" t="s">
        <v>7</v>
      </c>
      <c r="N107" s="28">
        <v>80180</v>
      </c>
      <c r="O107" s="190" t="s">
        <v>290</v>
      </c>
      <c r="P107" s="438"/>
      <c r="Q107" s="5"/>
      <c r="R107" s="252"/>
      <c r="S107" s="720"/>
      <c r="T107" s="720"/>
      <c r="U107" s="5"/>
      <c r="V107" s="252"/>
      <c r="W107" s="5"/>
      <c r="X107" s="252"/>
      <c r="Y107" s="7"/>
    </row>
    <row r="108" spans="1:25" s="429" customFormat="1" ht="37.5">
      <c r="A108" s="28" t="s">
        <v>48</v>
      </c>
      <c r="B108" s="28" t="s">
        <v>94</v>
      </c>
      <c r="C108" s="28" t="s">
        <v>7</v>
      </c>
      <c r="D108" s="28">
        <v>80190</v>
      </c>
      <c r="E108" s="190" t="s">
        <v>294</v>
      </c>
      <c r="F108" s="28"/>
      <c r="G108" s="28"/>
      <c r="H108" s="28"/>
      <c r="I108" s="28"/>
      <c r="J108" s="29" t="s">
        <v>1837</v>
      </c>
      <c r="K108" s="28" t="s">
        <v>48</v>
      </c>
      <c r="L108" s="28" t="s">
        <v>94</v>
      </c>
      <c r="M108" s="28" t="s">
        <v>7</v>
      </c>
      <c r="N108" s="28">
        <v>80190</v>
      </c>
      <c r="O108" s="190" t="s">
        <v>294</v>
      </c>
      <c r="P108" s="438"/>
      <c r="Q108" s="5"/>
      <c r="R108" s="252"/>
      <c r="S108" s="720"/>
      <c r="T108" s="720"/>
      <c r="U108" s="5"/>
      <c r="V108" s="252"/>
      <c r="W108" s="5"/>
      <c r="X108" s="252"/>
      <c r="Y108" s="7"/>
    </row>
    <row r="109" spans="1:25" s="429" customFormat="1" ht="37.5">
      <c r="A109" s="28"/>
      <c r="B109" s="28"/>
      <c r="C109" s="28"/>
      <c r="D109" s="28"/>
      <c r="E109" s="29" t="s">
        <v>1554</v>
      </c>
      <c r="F109" s="28"/>
      <c r="G109" s="28"/>
      <c r="H109" s="28"/>
      <c r="I109" s="28"/>
      <c r="J109" s="29" t="s">
        <v>1837</v>
      </c>
      <c r="K109" s="28" t="s">
        <v>48</v>
      </c>
      <c r="L109" s="28" t="s">
        <v>94</v>
      </c>
      <c r="M109" s="28" t="s">
        <v>7</v>
      </c>
      <c r="N109" s="28" t="s">
        <v>2358</v>
      </c>
      <c r="O109" s="190" t="s">
        <v>2271</v>
      </c>
      <c r="P109" s="438"/>
      <c r="Q109" s="5"/>
      <c r="R109" s="252"/>
      <c r="S109" s="720"/>
      <c r="T109" s="720"/>
      <c r="U109" s="5"/>
      <c r="V109" s="252"/>
      <c r="W109" s="5"/>
      <c r="X109" s="252"/>
      <c r="Y109" s="7"/>
    </row>
    <row r="110" spans="1:25" s="430" customFormat="1" ht="75">
      <c r="A110" s="28" t="s">
        <v>48</v>
      </c>
      <c r="B110" s="28" t="s">
        <v>94</v>
      </c>
      <c r="C110" s="28" t="s">
        <v>7</v>
      </c>
      <c r="D110" s="28">
        <v>80210</v>
      </c>
      <c r="E110" s="190" t="s">
        <v>2507</v>
      </c>
      <c r="F110" s="28" t="s">
        <v>48</v>
      </c>
      <c r="G110" s="28" t="s">
        <v>94</v>
      </c>
      <c r="H110" s="28" t="s">
        <v>7</v>
      </c>
      <c r="I110" s="28">
        <v>80210</v>
      </c>
      <c r="J110" s="190" t="s">
        <v>300</v>
      </c>
      <c r="K110" s="28" t="s">
        <v>48</v>
      </c>
      <c r="L110" s="28" t="s">
        <v>94</v>
      </c>
      <c r="M110" s="28" t="s">
        <v>7</v>
      </c>
      <c r="N110" s="28">
        <v>80210</v>
      </c>
      <c r="O110" s="190" t="s">
        <v>300</v>
      </c>
      <c r="P110" s="438"/>
      <c r="Q110" s="5"/>
      <c r="R110" s="252"/>
      <c r="S110" s="720"/>
      <c r="T110" s="720"/>
      <c r="U110" s="5"/>
      <c r="V110" s="252"/>
      <c r="W110" s="5"/>
      <c r="X110" s="252"/>
      <c r="Y110" s="7"/>
    </row>
    <row r="111" spans="1:25" s="430" customFormat="1" ht="75">
      <c r="A111" s="28" t="s">
        <v>48</v>
      </c>
      <c r="B111" s="28" t="s">
        <v>94</v>
      </c>
      <c r="C111" s="28" t="s">
        <v>7</v>
      </c>
      <c r="D111" s="28" t="s">
        <v>1555</v>
      </c>
      <c r="E111" s="190" t="s">
        <v>1291</v>
      </c>
      <c r="F111" s="28"/>
      <c r="G111" s="28"/>
      <c r="H111" s="28"/>
      <c r="I111" s="28"/>
      <c r="J111" s="29" t="s">
        <v>1837</v>
      </c>
      <c r="K111" s="28"/>
      <c r="L111" s="28"/>
      <c r="M111" s="28"/>
      <c r="N111" s="28"/>
      <c r="O111" s="29" t="s">
        <v>2251</v>
      </c>
      <c r="P111" s="438"/>
      <c r="Q111" s="5"/>
      <c r="R111" s="252"/>
      <c r="S111" s="721"/>
      <c r="T111" s="721"/>
      <c r="U111" s="5"/>
      <c r="V111" s="252"/>
      <c r="W111" s="5"/>
      <c r="X111" s="252"/>
      <c r="Y111" s="7"/>
    </row>
    <row r="112" spans="1:25" s="429" customFormat="1" ht="39">
      <c r="A112" s="185" t="s">
        <v>48</v>
      </c>
      <c r="B112" s="185" t="s">
        <v>94</v>
      </c>
      <c r="C112" s="185" t="s">
        <v>37</v>
      </c>
      <c r="D112" s="185" t="s">
        <v>13</v>
      </c>
      <c r="E112" s="453" t="s">
        <v>1293</v>
      </c>
      <c r="F112" s="185" t="s">
        <v>48</v>
      </c>
      <c r="G112" s="185" t="s">
        <v>94</v>
      </c>
      <c r="H112" s="185" t="s">
        <v>37</v>
      </c>
      <c r="I112" s="185" t="s">
        <v>13</v>
      </c>
      <c r="J112" s="453" t="s">
        <v>1293</v>
      </c>
      <c r="K112" s="185" t="s">
        <v>48</v>
      </c>
      <c r="L112" s="185" t="s">
        <v>94</v>
      </c>
      <c r="M112" s="185" t="s">
        <v>37</v>
      </c>
      <c r="N112" s="185" t="s">
        <v>13</v>
      </c>
      <c r="O112" s="453" t="s">
        <v>1293</v>
      </c>
      <c r="P112" s="438"/>
      <c r="Q112" s="5"/>
      <c r="R112" s="252"/>
      <c r="S112" s="722"/>
      <c r="T112" s="722"/>
      <c r="U112" s="5"/>
      <c r="V112" s="252"/>
      <c r="W112" s="5"/>
      <c r="X112" s="252"/>
      <c r="Y112" s="7"/>
    </row>
    <row r="113" spans="1:25" s="429" customFormat="1" ht="37.5">
      <c r="A113" s="28" t="s">
        <v>48</v>
      </c>
      <c r="B113" s="28" t="s">
        <v>94</v>
      </c>
      <c r="C113" s="28" t="s">
        <v>37</v>
      </c>
      <c r="D113" s="28">
        <v>80240</v>
      </c>
      <c r="E113" s="190" t="s">
        <v>1294</v>
      </c>
      <c r="F113" s="28" t="s">
        <v>48</v>
      </c>
      <c r="G113" s="28" t="s">
        <v>94</v>
      </c>
      <c r="H113" s="28" t="s">
        <v>37</v>
      </c>
      <c r="I113" s="28">
        <v>80240</v>
      </c>
      <c r="J113" s="190" t="s">
        <v>1294</v>
      </c>
      <c r="K113" s="28" t="s">
        <v>48</v>
      </c>
      <c r="L113" s="28" t="s">
        <v>94</v>
      </c>
      <c r="M113" s="28" t="s">
        <v>37</v>
      </c>
      <c r="N113" s="28">
        <v>80240</v>
      </c>
      <c r="O113" s="190" t="s">
        <v>1294</v>
      </c>
      <c r="P113" s="438"/>
      <c r="Q113" s="5"/>
      <c r="R113" s="252"/>
      <c r="S113" s="720"/>
      <c r="T113" s="720"/>
      <c r="U113" s="5"/>
      <c r="V113" s="252"/>
      <c r="W113" s="5"/>
      <c r="X113" s="252"/>
      <c r="Y113" s="7"/>
    </row>
    <row r="114" spans="1:25" s="429" customFormat="1" ht="58.5">
      <c r="A114" s="185" t="s">
        <v>48</v>
      </c>
      <c r="B114" s="185" t="s">
        <v>94</v>
      </c>
      <c r="C114" s="185" t="s">
        <v>48</v>
      </c>
      <c r="D114" s="185" t="s">
        <v>13</v>
      </c>
      <c r="E114" s="453" t="s">
        <v>1295</v>
      </c>
      <c r="F114" s="185" t="s">
        <v>48</v>
      </c>
      <c r="G114" s="185" t="s">
        <v>94</v>
      </c>
      <c r="H114" s="185" t="s">
        <v>48</v>
      </c>
      <c r="I114" s="185" t="s">
        <v>13</v>
      </c>
      <c r="J114" s="453" t="s">
        <v>1295</v>
      </c>
      <c r="K114" s="185" t="s">
        <v>48</v>
      </c>
      <c r="L114" s="185" t="s">
        <v>94</v>
      </c>
      <c r="M114" s="185" t="s">
        <v>48</v>
      </c>
      <c r="N114" s="185" t="s">
        <v>13</v>
      </c>
      <c r="O114" s="453" t="s">
        <v>1295</v>
      </c>
      <c r="P114" s="438"/>
      <c r="Q114" s="5"/>
      <c r="R114" s="252"/>
      <c r="S114" s="722"/>
      <c r="T114" s="722"/>
      <c r="U114" s="5"/>
      <c r="V114" s="252"/>
      <c r="W114" s="5"/>
      <c r="X114" s="252"/>
      <c r="Y114" s="7"/>
    </row>
    <row r="115" spans="1:25" s="429" customFormat="1" ht="56.25">
      <c r="A115" s="28" t="s">
        <v>48</v>
      </c>
      <c r="B115" s="28" t="s">
        <v>94</v>
      </c>
      <c r="C115" s="28" t="s">
        <v>48</v>
      </c>
      <c r="D115" s="28">
        <v>80020</v>
      </c>
      <c r="E115" s="190" t="s">
        <v>309</v>
      </c>
      <c r="F115" s="28" t="s">
        <v>48</v>
      </c>
      <c r="G115" s="28" t="s">
        <v>94</v>
      </c>
      <c r="H115" s="28" t="s">
        <v>48</v>
      </c>
      <c r="I115" s="28">
        <v>80020</v>
      </c>
      <c r="J115" s="190" t="s">
        <v>309</v>
      </c>
      <c r="K115" s="28" t="s">
        <v>48</v>
      </c>
      <c r="L115" s="28" t="s">
        <v>94</v>
      </c>
      <c r="M115" s="28" t="s">
        <v>48</v>
      </c>
      <c r="N115" s="28">
        <v>80020</v>
      </c>
      <c r="O115" s="190" t="s">
        <v>309</v>
      </c>
      <c r="P115" s="438"/>
      <c r="Q115" s="5"/>
      <c r="R115" s="252"/>
      <c r="S115" s="720"/>
      <c r="T115" s="720"/>
      <c r="U115" s="5"/>
      <c r="V115" s="252"/>
      <c r="W115" s="5"/>
      <c r="X115" s="252"/>
      <c r="Y115" s="7"/>
    </row>
    <row r="116" spans="1:25" ht="78">
      <c r="A116" s="185" t="s">
        <v>48</v>
      </c>
      <c r="B116" s="185" t="s">
        <v>94</v>
      </c>
      <c r="C116" s="185" t="s">
        <v>53</v>
      </c>
      <c r="D116" s="185" t="s">
        <v>13</v>
      </c>
      <c r="E116" s="453" t="s">
        <v>1296</v>
      </c>
      <c r="F116" s="185" t="s">
        <v>48</v>
      </c>
      <c r="G116" s="185" t="s">
        <v>94</v>
      </c>
      <c r="H116" s="185" t="s">
        <v>53</v>
      </c>
      <c r="I116" s="185" t="s">
        <v>13</v>
      </c>
      <c r="J116" s="453" t="s">
        <v>1296</v>
      </c>
      <c r="K116" s="185" t="s">
        <v>48</v>
      </c>
      <c r="L116" s="185" t="s">
        <v>94</v>
      </c>
      <c r="M116" s="185" t="s">
        <v>53</v>
      </c>
      <c r="N116" s="185" t="s">
        <v>13</v>
      </c>
      <c r="O116" s="453" t="s">
        <v>1296</v>
      </c>
      <c r="P116" s="438"/>
      <c r="S116" s="722"/>
      <c r="T116" s="722"/>
      <c r="Y116" s="7"/>
    </row>
    <row r="117" spans="1:25" s="430" customFormat="1" ht="56.25">
      <c r="A117" s="28" t="s">
        <v>48</v>
      </c>
      <c r="B117" s="28" t="s">
        <v>94</v>
      </c>
      <c r="C117" s="28" t="s">
        <v>53</v>
      </c>
      <c r="D117" s="28">
        <v>80220</v>
      </c>
      <c r="E117" s="190" t="s">
        <v>314</v>
      </c>
      <c r="F117" s="28" t="s">
        <v>48</v>
      </c>
      <c r="G117" s="28" t="s">
        <v>94</v>
      </c>
      <c r="H117" s="28" t="s">
        <v>53</v>
      </c>
      <c r="I117" s="28">
        <v>80220</v>
      </c>
      <c r="J117" s="190" t="s">
        <v>314</v>
      </c>
      <c r="K117" s="28" t="s">
        <v>48</v>
      </c>
      <c r="L117" s="28" t="s">
        <v>94</v>
      </c>
      <c r="M117" s="28" t="s">
        <v>53</v>
      </c>
      <c r="N117" s="28">
        <v>80220</v>
      </c>
      <c r="O117" s="190" t="s">
        <v>314</v>
      </c>
      <c r="P117" s="438"/>
      <c r="Q117" s="5"/>
      <c r="R117" s="252"/>
      <c r="S117" s="720"/>
      <c r="T117" s="720"/>
      <c r="U117" s="5"/>
      <c r="V117" s="252"/>
      <c r="W117" s="5"/>
      <c r="X117" s="252"/>
      <c r="Y117" s="7"/>
    </row>
    <row r="118" spans="1:25" s="430" customFormat="1" ht="39">
      <c r="A118" s="24" t="s">
        <v>48</v>
      </c>
      <c r="B118" s="24" t="s">
        <v>316</v>
      </c>
      <c r="C118" s="24" t="s">
        <v>12</v>
      </c>
      <c r="D118" s="24" t="s">
        <v>13</v>
      </c>
      <c r="E118" s="223" t="s">
        <v>318</v>
      </c>
      <c r="F118" s="185" t="s">
        <v>48</v>
      </c>
      <c r="G118" s="185" t="s">
        <v>94</v>
      </c>
      <c r="H118" s="185" t="s">
        <v>62</v>
      </c>
      <c r="I118" s="185" t="s">
        <v>13</v>
      </c>
      <c r="J118" s="453" t="s">
        <v>1637</v>
      </c>
      <c r="K118" s="185" t="s">
        <v>48</v>
      </c>
      <c r="L118" s="185" t="s">
        <v>94</v>
      </c>
      <c r="M118" s="185" t="s">
        <v>62</v>
      </c>
      <c r="N118" s="185" t="s">
        <v>13</v>
      </c>
      <c r="O118" s="453" t="s">
        <v>1637</v>
      </c>
      <c r="P118" s="438"/>
      <c r="Q118" s="5"/>
      <c r="R118" s="252"/>
      <c r="S118" s="722"/>
      <c r="T118" s="722"/>
      <c r="U118" s="5"/>
      <c r="V118" s="252"/>
      <c r="W118" s="5"/>
      <c r="X118" s="252"/>
      <c r="Y118" s="7"/>
    </row>
    <row r="119" spans="1:25" s="429" customFormat="1" ht="58.5">
      <c r="A119" s="185" t="s">
        <v>48</v>
      </c>
      <c r="B119" s="185" t="s">
        <v>316</v>
      </c>
      <c r="C119" s="185" t="s">
        <v>7</v>
      </c>
      <c r="D119" s="185" t="s">
        <v>13</v>
      </c>
      <c r="E119" s="453" t="s">
        <v>1301</v>
      </c>
      <c r="F119" s="733" t="s">
        <v>48</v>
      </c>
      <c r="G119" s="733" t="s">
        <v>94</v>
      </c>
      <c r="H119" s="733" t="s">
        <v>62</v>
      </c>
      <c r="I119" s="733" t="s">
        <v>1853</v>
      </c>
      <c r="J119" s="746" t="s">
        <v>322</v>
      </c>
      <c r="K119" s="733" t="s">
        <v>48</v>
      </c>
      <c r="L119" s="733" t="s">
        <v>94</v>
      </c>
      <c r="M119" s="733" t="s">
        <v>62</v>
      </c>
      <c r="N119" s="733" t="s">
        <v>1853</v>
      </c>
      <c r="O119" s="746" t="s">
        <v>322</v>
      </c>
      <c r="P119" s="438"/>
      <c r="Q119" s="5"/>
      <c r="R119" s="252"/>
      <c r="S119" s="720"/>
      <c r="T119" s="720"/>
      <c r="U119" s="5"/>
      <c r="V119" s="252"/>
      <c r="W119" s="5"/>
      <c r="X119" s="252"/>
      <c r="Y119" s="7"/>
    </row>
    <row r="120" spans="1:25" s="430" customFormat="1" ht="37.5">
      <c r="A120" s="28" t="s">
        <v>48</v>
      </c>
      <c r="B120" s="28" t="s">
        <v>316</v>
      </c>
      <c r="C120" s="28" t="s">
        <v>7</v>
      </c>
      <c r="D120" s="28">
        <v>20500</v>
      </c>
      <c r="E120" s="190" t="s">
        <v>322</v>
      </c>
      <c r="F120" s="733"/>
      <c r="G120" s="733"/>
      <c r="H120" s="733"/>
      <c r="I120" s="733"/>
      <c r="J120" s="746"/>
      <c r="K120" s="733"/>
      <c r="L120" s="733"/>
      <c r="M120" s="733"/>
      <c r="N120" s="733"/>
      <c r="O120" s="746"/>
      <c r="P120" s="438"/>
      <c r="Q120" s="5"/>
      <c r="R120" s="252"/>
      <c r="S120" s="720"/>
      <c r="T120" s="720"/>
      <c r="U120" s="5"/>
      <c r="V120" s="252"/>
      <c r="W120" s="5"/>
      <c r="X120" s="252"/>
      <c r="Y120" s="7"/>
    </row>
    <row r="121" spans="1:25" s="429" customFormat="1" ht="19.5">
      <c r="A121" s="185" t="s">
        <v>48</v>
      </c>
      <c r="B121" s="185" t="s">
        <v>316</v>
      </c>
      <c r="C121" s="185" t="s">
        <v>37</v>
      </c>
      <c r="D121" s="185" t="s">
        <v>13</v>
      </c>
      <c r="E121" s="453" t="s">
        <v>1302</v>
      </c>
      <c r="F121" s="733"/>
      <c r="G121" s="733"/>
      <c r="H121" s="733"/>
      <c r="I121" s="733"/>
      <c r="J121" s="746"/>
      <c r="K121" s="733"/>
      <c r="L121" s="733"/>
      <c r="M121" s="733"/>
      <c r="N121" s="733"/>
      <c r="O121" s="746"/>
      <c r="P121" s="438"/>
      <c r="Q121" s="5"/>
      <c r="R121" s="252"/>
      <c r="S121" s="720"/>
      <c r="T121" s="720"/>
      <c r="U121" s="5"/>
      <c r="V121" s="252"/>
      <c r="W121" s="5"/>
      <c r="X121" s="252"/>
      <c r="Y121" s="7"/>
    </row>
    <row r="122" spans="1:25" ht="37.5">
      <c r="A122" s="28" t="s">
        <v>48</v>
      </c>
      <c r="B122" s="28" t="s">
        <v>316</v>
      </c>
      <c r="C122" s="28" t="s">
        <v>37</v>
      </c>
      <c r="D122" s="28">
        <v>20500</v>
      </c>
      <c r="E122" s="190" t="s">
        <v>322</v>
      </c>
      <c r="F122" s="733"/>
      <c r="G122" s="733"/>
      <c r="H122" s="733"/>
      <c r="I122" s="733"/>
      <c r="J122" s="746"/>
      <c r="K122" s="733"/>
      <c r="L122" s="733"/>
      <c r="M122" s="733"/>
      <c r="N122" s="733"/>
      <c r="O122" s="746"/>
      <c r="P122" s="438"/>
      <c r="S122" s="720"/>
      <c r="T122" s="720"/>
      <c r="Y122" s="7"/>
    </row>
    <row r="123" spans="1:25" s="430" customFormat="1" ht="37.5">
      <c r="A123" s="24" t="s">
        <v>48</v>
      </c>
      <c r="B123" s="24" t="s">
        <v>326</v>
      </c>
      <c r="C123" s="24" t="s">
        <v>12</v>
      </c>
      <c r="D123" s="24" t="s">
        <v>13</v>
      </c>
      <c r="E123" s="223" t="s">
        <v>328</v>
      </c>
      <c r="F123" s="747" t="s">
        <v>48</v>
      </c>
      <c r="G123" s="747" t="s">
        <v>94</v>
      </c>
      <c r="H123" s="747" t="s">
        <v>68</v>
      </c>
      <c r="I123" s="747" t="s">
        <v>13</v>
      </c>
      <c r="J123" s="530" t="s">
        <v>1639</v>
      </c>
      <c r="K123" s="747" t="s">
        <v>48</v>
      </c>
      <c r="L123" s="747" t="s">
        <v>94</v>
      </c>
      <c r="M123" s="747" t="s">
        <v>68</v>
      </c>
      <c r="N123" s="747" t="s">
        <v>13</v>
      </c>
      <c r="O123" s="530" t="s">
        <v>1639</v>
      </c>
      <c r="P123" s="438"/>
      <c r="Q123" s="5"/>
      <c r="R123" s="252"/>
      <c r="S123" s="722"/>
      <c r="T123" s="722"/>
      <c r="U123" s="5"/>
      <c r="V123" s="252"/>
      <c r="W123" s="5"/>
      <c r="X123" s="252"/>
      <c r="Y123" s="7"/>
    </row>
    <row r="124" spans="1:25" ht="39">
      <c r="A124" s="185" t="s">
        <v>48</v>
      </c>
      <c r="B124" s="185" t="s">
        <v>326</v>
      </c>
      <c r="C124" s="185" t="s">
        <v>7</v>
      </c>
      <c r="D124" s="185" t="s">
        <v>13</v>
      </c>
      <c r="E124" s="453" t="s">
        <v>1303</v>
      </c>
      <c r="F124" s="747"/>
      <c r="G124" s="747"/>
      <c r="H124" s="747"/>
      <c r="I124" s="747"/>
      <c r="J124" s="530"/>
      <c r="K124" s="747"/>
      <c r="L124" s="747"/>
      <c r="M124" s="747"/>
      <c r="N124" s="747"/>
      <c r="O124" s="530"/>
      <c r="P124" s="438"/>
      <c r="S124" s="722"/>
      <c r="T124" s="722"/>
      <c r="Y124" s="7"/>
    </row>
    <row r="125" spans="1:25" s="430" customFormat="1" ht="56.25">
      <c r="A125" s="28" t="s">
        <v>48</v>
      </c>
      <c r="B125" s="28" t="s">
        <v>326</v>
      </c>
      <c r="C125" s="28" t="s">
        <v>7</v>
      </c>
      <c r="D125" s="28">
        <v>20520</v>
      </c>
      <c r="E125" s="190" t="s">
        <v>332</v>
      </c>
      <c r="F125" s="733" t="s">
        <v>48</v>
      </c>
      <c r="G125" s="733" t="s">
        <v>94</v>
      </c>
      <c r="H125" s="733" t="s">
        <v>68</v>
      </c>
      <c r="I125" s="733" t="s">
        <v>1854</v>
      </c>
      <c r="J125" s="746" t="s">
        <v>1641</v>
      </c>
      <c r="K125" s="733" t="s">
        <v>48</v>
      </c>
      <c r="L125" s="733" t="s">
        <v>94</v>
      </c>
      <c r="M125" s="733" t="s">
        <v>68</v>
      </c>
      <c r="N125" s="733" t="s">
        <v>1854</v>
      </c>
      <c r="O125" s="746" t="s">
        <v>1641</v>
      </c>
      <c r="P125" s="438"/>
      <c r="Q125" s="5"/>
      <c r="R125" s="252"/>
      <c r="S125" s="720"/>
      <c r="T125" s="720"/>
      <c r="U125" s="5"/>
      <c r="V125" s="252"/>
      <c r="W125" s="5"/>
      <c r="X125" s="252"/>
      <c r="Y125" s="7"/>
    </row>
    <row r="126" spans="1:25" s="429" customFormat="1" ht="39">
      <c r="A126" s="185" t="s">
        <v>48</v>
      </c>
      <c r="B126" s="185" t="s">
        <v>326</v>
      </c>
      <c r="C126" s="185" t="s">
        <v>37</v>
      </c>
      <c r="D126" s="185" t="s">
        <v>13</v>
      </c>
      <c r="E126" s="453" t="s">
        <v>1304</v>
      </c>
      <c r="F126" s="733"/>
      <c r="G126" s="733"/>
      <c r="H126" s="733"/>
      <c r="I126" s="733"/>
      <c r="J126" s="746"/>
      <c r="K126" s="733"/>
      <c r="L126" s="733"/>
      <c r="M126" s="733"/>
      <c r="N126" s="733"/>
      <c r="O126" s="746"/>
      <c r="P126" s="438"/>
      <c r="Q126" s="5"/>
      <c r="R126" s="252"/>
      <c r="S126" s="720"/>
      <c r="T126" s="720"/>
      <c r="U126" s="5"/>
      <c r="V126" s="252"/>
      <c r="W126" s="5"/>
      <c r="X126" s="252"/>
      <c r="Y126" s="7"/>
    </row>
    <row r="127" spans="1:25">
      <c r="A127" s="28" t="s">
        <v>48</v>
      </c>
      <c r="B127" s="28" t="s">
        <v>326</v>
      </c>
      <c r="C127" s="28" t="s">
        <v>37</v>
      </c>
      <c r="D127" s="28">
        <v>21240</v>
      </c>
      <c r="E127" s="190" t="s">
        <v>1305</v>
      </c>
      <c r="F127" s="733"/>
      <c r="G127" s="733"/>
      <c r="H127" s="733"/>
      <c r="I127" s="733"/>
      <c r="J127" s="746"/>
      <c r="K127" s="733"/>
      <c r="L127" s="733"/>
      <c r="M127" s="733"/>
      <c r="N127" s="733"/>
      <c r="O127" s="746"/>
      <c r="P127" s="438"/>
      <c r="S127" s="720"/>
      <c r="T127" s="720"/>
      <c r="Y127" s="7"/>
    </row>
    <row r="128" spans="1:25" s="430" customFormat="1" ht="37.5">
      <c r="A128" s="24" t="s">
        <v>48</v>
      </c>
      <c r="B128" s="24" t="s">
        <v>346</v>
      </c>
      <c r="C128" s="24" t="s">
        <v>12</v>
      </c>
      <c r="D128" s="24" t="s">
        <v>13</v>
      </c>
      <c r="E128" s="223" t="s">
        <v>348</v>
      </c>
      <c r="F128" s="747" t="s">
        <v>48</v>
      </c>
      <c r="G128" s="747" t="s">
        <v>94</v>
      </c>
      <c r="H128" s="747" t="s">
        <v>73</v>
      </c>
      <c r="I128" s="747" t="s">
        <v>13</v>
      </c>
      <c r="J128" s="530" t="s">
        <v>1643</v>
      </c>
      <c r="K128" s="747" t="s">
        <v>48</v>
      </c>
      <c r="L128" s="747" t="s">
        <v>94</v>
      </c>
      <c r="M128" s="747" t="s">
        <v>73</v>
      </c>
      <c r="N128" s="747" t="s">
        <v>13</v>
      </c>
      <c r="O128" s="530" t="s">
        <v>1643</v>
      </c>
      <c r="P128" s="438"/>
      <c r="Q128" s="5"/>
      <c r="R128" s="252"/>
      <c r="S128" s="722"/>
      <c r="T128" s="722"/>
      <c r="U128" s="5"/>
      <c r="V128" s="252"/>
      <c r="W128" s="5"/>
      <c r="X128" s="252"/>
      <c r="Y128" s="7"/>
    </row>
    <row r="129" spans="1:25" ht="39">
      <c r="A129" s="188" t="s">
        <v>48</v>
      </c>
      <c r="B129" s="188" t="s">
        <v>346</v>
      </c>
      <c r="C129" s="188" t="s">
        <v>7</v>
      </c>
      <c r="D129" s="188" t="s">
        <v>13</v>
      </c>
      <c r="E129" s="453" t="s">
        <v>1310</v>
      </c>
      <c r="F129" s="747"/>
      <c r="G129" s="747"/>
      <c r="H129" s="747"/>
      <c r="I129" s="747"/>
      <c r="J129" s="530"/>
      <c r="K129" s="747"/>
      <c r="L129" s="747"/>
      <c r="M129" s="747"/>
      <c r="N129" s="747"/>
      <c r="O129" s="530"/>
      <c r="P129" s="438"/>
      <c r="S129" s="722"/>
      <c r="T129" s="722"/>
      <c r="Y129" s="7"/>
    </row>
    <row r="130" spans="1:25" s="430" customFormat="1" ht="37.5">
      <c r="A130" s="28" t="s">
        <v>48</v>
      </c>
      <c r="B130" s="28" t="s">
        <v>346</v>
      </c>
      <c r="C130" s="28" t="s">
        <v>7</v>
      </c>
      <c r="D130" s="28">
        <v>60040</v>
      </c>
      <c r="E130" s="190" t="s">
        <v>1311</v>
      </c>
      <c r="F130" s="28" t="s">
        <v>48</v>
      </c>
      <c r="G130" s="28" t="s">
        <v>94</v>
      </c>
      <c r="H130" s="28" t="s">
        <v>73</v>
      </c>
      <c r="I130" s="28" t="s">
        <v>1855</v>
      </c>
      <c r="J130" s="190" t="s">
        <v>1311</v>
      </c>
      <c r="K130" s="28" t="s">
        <v>48</v>
      </c>
      <c r="L130" s="28" t="s">
        <v>94</v>
      </c>
      <c r="M130" s="28" t="s">
        <v>73</v>
      </c>
      <c r="N130" s="28" t="s">
        <v>1855</v>
      </c>
      <c r="O130" s="190" t="s">
        <v>1311</v>
      </c>
      <c r="P130" s="438"/>
      <c r="Q130" s="5"/>
      <c r="R130" s="252"/>
      <c r="S130" s="720"/>
      <c r="T130" s="720"/>
      <c r="U130" s="5"/>
      <c r="V130" s="252"/>
      <c r="W130" s="5"/>
      <c r="X130" s="252"/>
      <c r="Y130" s="7"/>
    </row>
    <row r="131" spans="1:25" s="430" customFormat="1" ht="37.5">
      <c r="A131" s="24" t="s">
        <v>48</v>
      </c>
      <c r="B131" s="24" t="s">
        <v>354</v>
      </c>
      <c r="C131" s="24" t="s">
        <v>12</v>
      </c>
      <c r="D131" s="24" t="s">
        <v>13</v>
      </c>
      <c r="E131" s="223" t="s">
        <v>356</v>
      </c>
      <c r="F131" s="747" t="s">
        <v>48</v>
      </c>
      <c r="G131" s="747" t="s">
        <v>94</v>
      </c>
      <c r="H131" s="747" t="s">
        <v>93</v>
      </c>
      <c r="I131" s="747" t="s">
        <v>13</v>
      </c>
      <c r="J131" s="530" t="s">
        <v>1646</v>
      </c>
      <c r="K131" s="747" t="s">
        <v>48</v>
      </c>
      <c r="L131" s="747" t="s">
        <v>94</v>
      </c>
      <c r="M131" s="747" t="s">
        <v>93</v>
      </c>
      <c r="N131" s="747" t="s">
        <v>13</v>
      </c>
      <c r="O131" s="530" t="s">
        <v>1646</v>
      </c>
      <c r="P131" s="438"/>
      <c r="Q131" s="5"/>
      <c r="R131" s="252"/>
      <c r="S131" s="722"/>
      <c r="T131" s="722"/>
      <c r="U131" s="5"/>
      <c r="V131" s="252"/>
      <c r="W131" s="5"/>
      <c r="X131" s="252"/>
      <c r="Y131" s="7"/>
    </row>
    <row r="132" spans="1:25" ht="39">
      <c r="A132" s="188" t="s">
        <v>48</v>
      </c>
      <c r="B132" s="188" t="s">
        <v>354</v>
      </c>
      <c r="C132" s="188" t="s">
        <v>7</v>
      </c>
      <c r="D132" s="188" t="s">
        <v>13</v>
      </c>
      <c r="E132" s="453" t="s">
        <v>1312</v>
      </c>
      <c r="F132" s="747"/>
      <c r="G132" s="747"/>
      <c r="H132" s="747"/>
      <c r="I132" s="747"/>
      <c r="J132" s="530"/>
      <c r="K132" s="747"/>
      <c r="L132" s="747"/>
      <c r="M132" s="747"/>
      <c r="N132" s="747"/>
      <c r="O132" s="530"/>
      <c r="P132" s="438"/>
      <c r="S132" s="722"/>
      <c r="T132" s="722"/>
      <c r="Y132" s="7"/>
    </row>
    <row r="133" spans="1:25" s="430" customFormat="1" ht="37.5">
      <c r="A133" s="28" t="s">
        <v>48</v>
      </c>
      <c r="B133" s="28" t="s">
        <v>354</v>
      </c>
      <c r="C133" s="28" t="s">
        <v>7</v>
      </c>
      <c r="D133" s="28">
        <v>20510</v>
      </c>
      <c r="E133" s="190" t="s">
        <v>2602</v>
      </c>
      <c r="F133" s="28" t="s">
        <v>48</v>
      </c>
      <c r="G133" s="28" t="s">
        <v>94</v>
      </c>
      <c r="H133" s="28" t="s">
        <v>93</v>
      </c>
      <c r="I133" s="28" t="s">
        <v>1856</v>
      </c>
      <c r="J133" s="190" t="s">
        <v>1648</v>
      </c>
      <c r="K133" s="28" t="s">
        <v>48</v>
      </c>
      <c r="L133" s="28" t="s">
        <v>94</v>
      </c>
      <c r="M133" s="28" t="s">
        <v>93</v>
      </c>
      <c r="N133" s="28" t="s">
        <v>1856</v>
      </c>
      <c r="O133" s="190" t="s">
        <v>1648</v>
      </c>
      <c r="P133" s="438"/>
      <c r="Q133" s="5"/>
      <c r="R133" s="252"/>
      <c r="S133" s="720"/>
      <c r="T133" s="720"/>
      <c r="U133" s="5"/>
      <c r="V133" s="252"/>
      <c r="W133" s="5"/>
      <c r="X133" s="252"/>
      <c r="Y133" s="7"/>
    </row>
    <row r="134" spans="1:25" s="431" customFormat="1" ht="19.5">
      <c r="A134" s="24" t="s">
        <v>48</v>
      </c>
      <c r="B134" s="24" t="s">
        <v>336</v>
      </c>
      <c r="C134" s="24" t="s">
        <v>12</v>
      </c>
      <c r="D134" s="24" t="s">
        <v>13</v>
      </c>
      <c r="E134" s="223" t="s">
        <v>338</v>
      </c>
      <c r="F134" s="24" t="s">
        <v>48</v>
      </c>
      <c r="G134" s="24" t="s">
        <v>316</v>
      </c>
      <c r="H134" s="24" t="s">
        <v>12</v>
      </c>
      <c r="I134" s="24" t="s">
        <v>13</v>
      </c>
      <c r="J134" s="223" t="s">
        <v>338</v>
      </c>
      <c r="K134" s="24" t="s">
        <v>48</v>
      </c>
      <c r="L134" s="24" t="s">
        <v>316</v>
      </c>
      <c r="M134" s="24" t="s">
        <v>12</v>
      </c>
      <c r="N134" s="24" t="s">
        <v>13</v>
      </c>
      <c r="O134" s="223" t="s">
        <v>338</v>
      </c>
      <c r="P134" s="438"/>
      <c r="Q134" s="5"/>
      <c r="R134" s="252"/>
      <c r="S134" s="336"/>
      <c r="T134" s="336"/>
      <c r="U134" s="5"/>
      <c r="V134" s="252"/>
      <c r="W134" s="5"/>
      <c r="X134" s="252"/>
      <c r="Y134" s="7"/>
    </row>
    <row r="135" spans="1:25" s="429" customFormat="1" ht="58.5">
      <c r="A135" s="188" t="s">
        <v>48</v>
      </c>
      <c r="B135" s="188" t="s">
        <v>336</v>
      </c>
      <c r="C135" s="188" t="s">
        <v>7</v>
      </c>
      <c r="D135" s="188" t="s">
        <v>13</v>
      </c>
      <c r="E135" s="453" t="s">
        <v>1306</v>
      </c>
      <c r="F135" s="188" t="s">
        <v>48</v>
      </c>
      <c r="G135" s="188" t="s">
        <v>316</v>
      </c>
      <c r="H135" s="188" t="s">
        <v>7</v>
      </c>
      <c r="I135" s="188" t="s">
        <v>13</v>
      </c>
      <c r="J135" s="453" t="s">
        <v>1306</v>
      </c>
      <c r="K135" s="188" t="s">
        <v>48</v>
      </c>
      <c r="L135" s="188" t="s">
        <v>316</v>
      </c>
      <c r="M135" s="188" t="s">
        <v>7</v>
      </c>
      <c r="N135" s="188" t="s">
        <v>13</v>
      </c>
      <c r="O135" s="453" t="s">
        <v>1306</v>
      </c>
      <c r="P135" s="438"/>
      <c r="Q135" s="5"/>
      <c r="R135" s="252"/>
      <c r="S135" s="722"/>
      <c r="T135" s="722"/>
      <c r="U135" s="5"/>
      <c r="V135" s="252"/>
      <c r="W135" s="5"/>
      <c r="X135" s="252"/>
      <c r="Y135" s="7"/>
    </row>
    <row r="136" spans="1:25" s="432" customFormat="1" ht="38.25" thickBot="1">
      <c r="A136" s="28" t="s">
        <v>48</v>
      </c>
      <c r="B136" s="28" t="s">
        <v>336</v>
      </c>
      <c r="C136" s="28" t="s">
        <v>7</v>
      </c>
      <c r="D136" s="28">
        <v>20530</v>
      </c>
      <c r="E136" s="190" t="s">
        <v>342</v>
      </c>
      <c r="F136" s="28" t="s">
        <v>48</v>
      </c>
      <c r="G136" s="28" t="s">
        <v>316</v>
      </c>
      <c r="H136" s="28" t="s">
        <v>7</v>
      </c>
      <c r="I136" s="28">
        <v>20530</v>
      </c>
      <c r="J136" s="190" t="s">
        <v>342</v>
      </c>
      <c r="K136" s="28" t="s">
        <v>48</v>
      </c>
      <c r="L136" s="28" t="s">
        <v>316</v>
      </c>
      <c r="M136" s="28" t="s">
        <v>7</v>
      </c>
      <c r="N136" s="28">
        <v>20530</v>
      </c>
      <c r="O136" s="190" t="s">
        <v>342</v>
      </c>
      <c r="P136" s="438"/>
      <c r="Q136" s="5"/>
      <c r="R136" s="252"/>
      <c r="S136" s="720"/>
      <c r="T136" s="720"/>
      <c r="U136" s="5"/>
      <c r="V136" s="252"/>
      <c r="W136" s="5"/>
      <c r="X136" s="252"/>
      <c r="Y136" s="7"/>
    </row>
    <row r="137" spans="1:25" s="433" customFormat="1" ht="56.25">
      <c r="A137" s="28" t="s">
        <v>48</v>
      </c>
      <c r="B137" s="28" t="s">
        <v>336</v>
      </c>
      <c r="C137" s="28" t="s">
        <v>7</v>
      </c>
      <c r="D137" s="28" t="s">
        <v>344</v>
      </c>
      <c r="E137" s="190" t="s">
        <v>1309</v>
      </c>
      <c r="F137" s="28" t="s">
        <v>48</v>
      </c>
      <c r="G137" s="28" t="s">
        <v>316</v>
      </c>
      <c r="H137" s="28" t="s">
        <v>7</v>
      </c>
      <c r="I137" s="28" t="s">
        <v>344</v>
      </c>
      <c r="J137" s="190" t="s">
        <v>1309</v>
      </c>
      <c r="K137" s="28" t="s">
        <v>48</v>
      </c>
      <c r="L137" s="28" t="s">
        <v>316</v>
      </c>
      <c r="M137" s="28" t="s">
        <v>7</v>
      </c>
      <c r="N137" s="28" t="s">
        <v>2252</v>
      </c>
      <c r="O137" s="190" t="s">
        <v>1309</v>
      </c>
      <c r="P137" s="438"/>
      <c r="Q137" s="5"/>
      <c r="R137" s="252"/>
      <c r="S137" s="720"/>
      <c r="T137" s="720"/>
      <c r="U137" s="5"/>
      <c r="V137" s="252"/>
      <c r="W137" s="5"/>
      <c r="X137" s="252"/>
      <c r="Y137" s="7"/>
    </row>
    <row r="138" spans="1:25" s="429" customFormat="1" ht="56.25">
      <c r="A138" s="28" t="s">
        <v>48</v>
      </c>
      <c r="B138" s="28" t="s">
        <v>336</v>
      </c>
      <c r="C138" s="28" t="s">
        <v>7</v>
      </c>
      <c r="D138" s="28" t="s">
        <v>1557</v>
      </c>
      <c r="E138" s="190" t="s">
        <v>1307</v>
      </c>
      <c r="F138" s="28" t="s">
        <v>48</v>
      </c>
      <c r="G138" s="28" t="s">
        <v>316</v>
      </c>
      <c r="H138" s="28" t="s">
        <v>7</v>
      </c>
      <c r="I138" s="28" t="s">
        <v>1892</v>
      </c>
      <c r="J138" s="190" t="s">
        <v>1893</v>
      </c>
      <c r="K138" s="28"/>
      <c r="L138" s="28"/>
      <c r="M138" s="28"/>
      <c r="N138" s="28"/>
      <c r="O138" s="29" t="s">
        <v>2251</v>
      </c>
      <c r="P138" s="438"/>
      <c r="Q138" s="5"/>
      <c r="R138" s="252"/>
      <c r="S138" s="720"/>
      <c r="T138" s="720"/>
      <c r="U138" s="5"/>
      <c r="V138" s="252"/>
      <c r="W138" s="5"/>
      <c r="X138" s="252"/>
      <c r="Y138" s="7"/>
    </row>
    <row r="139" spans="1:25" s="434" customFormat="1" ht="112.5">
      <c r="A139" s="9" t="s">
        <v>53</v>
      </c>
      <c r="B139" s="9" t="s">
        <v>8</v>
      </c>
      <c r="C139" s="9" t="s">
        <v>12</v>
      </c>
      <c r="D139" s="9" t="s">
        <v>13</v>
      </c>
      <c r="E139" s="136" t="s">
        <v>364</v>
      </c>
      <c r="F139" s="9" t="s">
        <v>53</v>
      </c>
      <c r="G139" s="9" t="s">
        <v>8</v>
      </c>
      <c r="H139" s="9" t="s">
        <v>12</v>
      </c>
      <c r="I139" s="9" t="s">
        <v>13</v>
      </c>
      <c r="J139" s="136" t="s">
        <v>1652</v>
      </c>
      <c r="K139" s="9" t="s">
        <v>53</v>
      </c>
      <c r="L139" s="9" t="s">
        <v>8</v>
      </c>
      <c r="M139" s="9" t="s">
        <v>12</v>
      </c>
      <c r="N139" s="9" t="s">
        <v>13</v>
      </c>
      <c r="O139" s="136" t="s">
        <v>1652</v>
      </c>
      <c r="P139" s="438"/>
      <c r="Q139" s="5"/>
      <c r="R139" s="252"/>
      <c r="S139" s="335"/>
      <c r="T139" s="335"/>
      <c r="U139" s="5"/>
      <c r="V139" s="252"/>
      <c r="W139" s="5"/>
      <c r="X139" s="252"/>
      <c r="Y139" s="7"/>
    </row>
    <row r="140" spans="1:25" s="429" customFormat="1" ht="37.5">
      <c r="A140" s="25" t="s">
        <v>53</v>
      </c>
      <c r="B140" s="25" t="s">
        <v>15</v>
      </c>
      <c r="C140" s="25" t="s">
        <v>12</v>
      </c>
      <c r="D140" s="25" t="s">
        <v>13</v>
      </c>
      <c r="E140" s="223" t="s">
        <v>367</v>
      </c>
      <c r="F140" s="25" t="s">
        <v>53</v>
      </c>
      <c r="G140" s="25" t="s">
        <v>15</v>
      </c>
      <c r="H140" s="25" t="s">
        <v>12</v>
      </c>
      <c r="I140" s="25" t="s">
        <v>13</v>
      </c>
      <c r="J140" s="223" t="s">
        <v>367</v>
      </c>
      <c r="K140" s="25" t="s">
        <v>53</v>
      </c>
      <c r="L140" s="25" t="s">
        <v>15</v>
      </c>
      <c r="M140" s="25" t="s">
        <v>12</v>
      </c>
      <c r="N140" s="25" t="s">
        <v>13</v>
      </c>
      <c r="O140" s="223" t="s">
        <v>367</v>
      </c>
      <c r="P140" s="438"/>
      <c r="Q140" s="5"/>
      <c r="R140" s="252"/>
      <c r="S140" s="336"/>
      <c r="T140" s="336"/>
      <c r="U140" s="5"/>
      <c r="V140" s="252"/>
      <c r="W140" s="5"/>
      <c r="X140" s="252"/>
      <c r="Y140" s="7"/>
    </row>
    <row r="141" spans="1:25" s="429" customFormat="1" ht="39">
      <c r="A141" s="452" t="s">
        <v>53</v>
      </c>
      <c r="B141" s="452" t="s">
        <v>15</v>
      </c>
      <c r="C141" s="452" t="s">
        <v>7</v>
      </c>
      <c r="D141" s="452" t="s">
        <v>13</v>
      </c>
      <c r="E141" s="453" t="s">
        <v>2524</v>
      </c>
      <c r="F141" s="452" t="s">
        <v>53</v>
      </c>
      <c r="G141" s="452" t="s">
        <v>15</v>
      </c>
      <c r="H141" s="452" t="s">
        <v>7</v>
      </c>
      <c r="I141" s="452" t="s">
        <v>13</v>
      </c>
      <c r="J141" s="453" t="s">
        <v>369</v>
      </c>
      <c r="K141" s="452" t="s">
        <v>53</v>
      </c>
      <c r="L141" s="452" t="s">
        <v>15</v>
      </c>
      <c r="M141" s="452" t="s">
        <v>7</v>
      </c>
      <c r="N141" s="452" t="s">
        <v>13</v>
      </c>
      <c r="O141" s="453" t="s">
        <v>369</v>
      </c>
      <c r="P141" s="438"/>
      <c r="Q141" s="5"/>
      <c r="R141" s="252"/>
      <c r="S141" s="722"/>
      <c r="T141" s="722"/>
      <c r="U141" s="5"/>
      <c r="V141" s="252"/>
      <c r="W141" s="5"/>
      <c r="X141" s="252"/>
      <c r="Y141" s="7"/>
    </row>
    <row r="142" spans="1:25" ht="37.5">
      <c r="A142" s="28" t="s">
        <v>53</v>
      </c>
      <c r="B142" s="28" t="s">
        <v>15</v>
      </c>
      <c r="C142" s="28" t="s">
        <v>7</v>
      </c>
      <c r="D142" s="28" t="s">
        <v>389</v>
      </c>
      <c r="E142" s="233" t="s">
        <v>388</v>
      </c>
      <c r="F142" s="28"/>
      <c r="G142" s="28"/>
      <c r="H142" s="28"/>
      <c r="I142" s="28"/>
      <c r="J142" s="29" t="s">
        <v>1837</v>
      </c>
      <c r="K142" s="28"/>
      <c r="L142" s="28"/>
      <c r="M142" s="28"/>
      <c r="N142" s="28"/>
      <c r="O142" s="29" t="s">
        <v>2251</v>
      </c>
      <c r="P142" s="438"/>
      <c r="S142" s="721"/>
      <c r="T142" s="721"/>
      <c r="Y142" s="7"/>
    </row>
    <row r="143" spans="1:25" s="429" customFormat="1" ht="37.5">
      <c r="A143" s="28" t="s">
        <v>53</v>
      </c>
      <c r="B143" s="28" t="s">
        <v>15</v>
      </c>
      <c r="C143" s="28" t="s">
        <v>7</v>
      </c>
      <c r="D143" s="28" t="s">
        <v>374</v>
      </c>
      <c r="E143" s="233" t="s">
        <v>373</v>
      </c>
      <c r="F143" s="28" t="s">
        <v>53</v>
      </c>
      <c r="G143" s="28" t="s">
        <v>15</v>
      </c>
      <c r="H143" s="28" t="s">
        <v>7</v>
      </c>
      <c r="I143" s="28" t="s">
        <v>374</v>
      </c>
      <c r="J143" s="233" t="s">
        <v>373</v>
      </c>
      <c r="K143" s="28" t="s">
        <v>53</v>
      </c>
      <c r="L143" s="28" t="s">
        <v>15</v>
      </c>
      <c r="M143" s="28" t="s">
        <v>7</v>
      </c>
      <c r="N143" s="28" t="s">
        <v>374</v>
      </c>
      <c r="O143" s="233" t="s">
        <v>373</v>
      </c>
      <c r="P143" s="438"/>
      <c r="Q143" s="5"/>
      <c r="R143" s="252"/>
      <c r="S143" s="719"/>
      <c r="T143" s="719"/>
      <c r="U143" s="5"/>
      <c r="V143" s="252"/>
      <c r="W143" s="5"/>
      <c r="X143" s="252"/>
      <c r="Y143" s="7"/>
    </row>
    <row r="144" spans="1:25" s="429" customFormat="1">
      <c r="A144" s="28" t="s">
        <v>53</v>
      </c>
      <c r="B144" s="28" t="s">
        <v>15</v>
      </c>
      <c r="C144" s="28" t="s">
        <v>7</v>
      </c>
      <c r="D144" s="28" t="s">
        <v>379</v>
      </c>
      <c r="E144" s="233" t="s">
        <v>378</v>
      </c>
      <c r="F144" s="28" t="s">
        <v>53</v>
      </c>
      <c r="G144" s="28" t="s">
        <v>15</v>
      </c>
      <c r="H144" s="28" t="s">
        <v>7</v>
      </c>
      <c r="I144" s="28" t="s">
        <v>379</v>
      </c>
      <c r="J144" s="233" t="s">
        <v>378</v>
      </c>
      <c r="K144" s="28" t="s">
        <v>53</v>
      </c>
      <c r="L144" s="28" t="s">
        <v>15</v>
      </c>
      <c r="M144" s="28" t="s">
        <v>7</v>
      </c>
      <c r="N144" s="28" t="s">
        <v>379</v>
      </c>
      <c r="O144" s="233" t="s">
        <v>378</v>
      </c>
      <c r="P144" s="438"/>
      <c r="Q144" s="5"/>
      <c r="R144" s="252"/>
      <c r="S144" s="719"/>
      <c r="T144" s="719"/>
      <c r="U144" s="5"/>
      <c r="V144" s="252"/>
      <c r="W144" s="5"/>
      <c r="X144" s="252"/>
      <c r="Y144" s="7"/>
    </row>
    <row r="145" spans="1:25" s="429" customFormat="1" ht="75">
      <c r="A145" s="28" t="s">
        <v>53</v>
      </c>
      <c r="B145" s="28" t="s">
        <v>15</v>
      </c>
      <c r="C145" s="28" t="s">
        <v>7</v>
      </c>
      <c r="D145" s="28" t="s">
        <v>384</v>
      </c>
      <c r="E145" s="233" t="s">
        <v>383</v>
      </c>
      <c r="F145" s="28"/>
      <c r="G145" s="28"/>
      <c r="H145" s="28"/>
      <c r="I145" s="28"/>
      <c r="J145" s="29" t="s">
        <v>1837</v>
      </c>
      <c r="K145" s="28"/>
      <c r="L145" s="28"/>
      <c r="M145" s="28"/>
      <c r="N145" s="28"/>
      <c r="O145" s="29" t="s">
        <v>2251</v>
      </c>
      <c r="P145" s="438"/>
      <c r="Q145" s="5"/>
      <c r="R145" s="252"/>
      <c r="S145" s="721"/>
      <c r="T145" s="721"/>
      <c r="U145" s="5"/>
      <c r="V145" s="252"/>
      <c r="W145" s="5"/>
      <c r="X145" s="252"/>
      <c r="Y145" s="7"/>
    </row>
    <row r="146" spans="1:25" s="429" customFormat="1" ht="58.5">
      <c r="A146" s="452" t="s">
        <v>53</v>
      </c>
      <c r="B146" s="452" t="s">
        <v>15</v>
      </c>
      <c r="C146" s="452" t="s">
        <v>37</v>
      </c>
      <c r="D146" s="452" t="s">
        <v>13</v>
      </c>
      <c r="E146" s="453" t="s">
        <v>1313</v>
      </c>
      <c r="F146" s="452" t="s">
        <v>53</v>
      </c>
      <c r="G146" s="452" t="s">
        <v>15</v>
      </c>
      <c r="H146" s="452" t="s">
        <v>37</v>
      </c>
      <c r="I146" s="452" t="s">
        <v>13</v>
      </c>
      <c r="J146" s="453" t="s">
        <v>1313</v>
      </c>
      <c r="K146" s="452" t="s">
        <v>53</v>
      </c>
      <c r="L146" s="452" t="s">
        <v>15</v>
      </c>
      <c r="M146" s="452" t="s">
        <v>37</v>
      </c>
      <c r="N146" s="452" t="s">
        <v>13</v>
      </c>
      <c r="O146" s="453" t="s">
        <v>1313</v>
      </c>
      <c r="P146" s="438"/>
      <c r="Q146" s="5"/>
      <c r="R146" s="252"/>
      <c r="S146" s="722"/>
      <c r="T146" s="722"/>
      <c r="U146" s="5"/>
      <c r="V146" s="252"/>
      <c r="W146" s="5"/>
      <c r="X146" s="252"/>
      <c r="Y146" s="7"/>
    </row>
    <row r="147" spans="1:25" s="429" customFormat="1">
      <c r="A147" s="28" t="s">
        <v>53</v>
      </c>
      <c r="B147" s="28" t="s">
        <v>15</v>
      </c>
      <c r="C147" s="28" t="s">
        <v>37</v>
      </c>
      <c r="D147" s="28" t="s">
        <v>395</v>
      </c>
      <c r="E147" s="233" t="s">
        <v>394</v>
      </c>
      <c r="F147" s="28" t="s">
        <v>53</v>
      </c>
      <c r="G147" s="28" t="s">
        <v>15</v>
      </c>
      <c r="H147" s="28" t="s">
        <v>37</v>
      </c>
      <c r="I147" s="28" t="s">
        <v>395</v>
      </c>
      <c r="J147" s="233" t="s">
        <v>394</v>
      </c>
      <c r="K147" s="28" t="s">
        <v>53</v>
      </c>
      <c r="L147" s="28" t="s">
        <v>15</v>
      </c>
      <c r="M147" s="28" t="s">
        <v>37</v>
      </c>
      <c r="N147" s="28" t="s">
        <v>395</v>
      </c>
      <c r="O147" s="233" t="s">
        <v>394</v>
      </c>
      <c r="P147" s="438"/>
      <c r="Q147" s="5"/>
      <c r="R147" s="252"/>
      <c r="S147" s="719"/>
      <c r="T147" s="719"/>
      <c r="U147" s="5"/>
      <c r="V147" s="252"/>
      <c r="W147" s="5"/>
      <c r="X147" s="252"/>
      <c r="Y147" s="7"/>
    </row>
    <row r="148" spans="1:25" s="429" customFormat="1" ht="58.5">
      <c r="A148" s="452"/>
      <c r="B148" s="452"/>
      <c r="C148" s="452"/>
      <c r="D148" s="452"/>
      <c r="E148" s="453"/>
      <c r="F148" s="452" t="s">
        <v>53</v>
      </c>
      <c r="G148" s="452" t="s">
        <v>15</v>
      </c>
      <c r="H148" s="452" t="s">
        <v>48</v>
      </c>
      <c r="I148" s="452" t="s">
        <v>13</v>
      </c>
      <c r="J148" s="453" t="s">
        <v>2241</v>
      </c>
      <c r="K148" s="452" t="s">
        <v>53</v>
      </c>
      <c r="L148" s="452" t="s">
        <v>15</v>
      </c>
      <c r="M148" s="452" t="s">
        <v>48</v>
      </c>
      <c r="N148" s="452" t="s">
        <v>13</v>
      </c>
      <c r="O148" s="453" t="s">
        <v>2241</v>
      </c>
      <c r="P148" s="438"/>
      <c r="Q148" s="5"/>
      <c r="R148" s="252"/>
      <c r="S148" s="722"/>
      <c r="T148" s="722"/>
      <c r="U148" s="5"/>
      <c r="V148" s="252"/>
      <c r="W148" s="5"/>
      <c r="X148" s="252"/>
      <c r="Y148" s="7"/>
    </row>
    <row r="149" spans="1:25" s="429" customFormat="1">
      <c r="A149" s="28"/>
      <c r="B149" s="28"/>
      <c r="C149" s="28"/>
      <c r="D149" s="28"/>
      <c r="E149" s="29" t="s">
        <v>1554</v>
      </c>
      <c r="F149" s="28" t="s">
        <v>53</v>
      </c>
      <c r="G149" s="28" t="s">
        <v>15</v>
      </c>
      <c r="H149" s="28" t="s">
        <v>48</v>
      </c>
      <c r="I149" s="28" t="s">
        <v>395</v>
      </c>
      <c r="J149" s="310" t="s">
        <v>394</v>
      </c>
      <c r="K149" s="28" t="s">
        <v>53</v>
      </c>
      <c r="L149" s="28" t="s">
        <v>15</v>
      </c>
      <c r="M149" s="28" t="s">
        <v>48</v>
      </c>
      <c r="N149" s="28" t="s">
        <v>395</v>
      </c>
      <c r="O149" s="310" t="s">
        <v>394</v>
      </c>
      <c r="P149" s="438"/>
      <c r="Q149" s="5"/>
      <c r="R149" s="252"/>
      <c r="S149" s="340"/>
      <c r="T149" s="340"/>
      <c r="U149" s="5"/>
      <c r="V149" s="252"/>
      <c r="W149" s="5"/>
      <c r="X149" s="252"/>
      <c r="Y149" s="7"/>
    </row>
    <row r="150" spans="1:25" s="429" customFormat="1" ht="56.25">
      <c r="A150" s="25" t="s">
        <v>53</v>
      </c>
      <c r="B150" s="25" t="s">
        <v>94</v>
      </c>
      <c r="C150" s="25" t="s">
        <v>12</v>
      </c>
      <c r="D150" s="25" t="s">
        <v>13</v>
      </c>
      <c r="E150" s="223" t="s">
        <v>398</v>
      </c>
      <c r="F150" s="25" t="s">
        <v>53</v>
      </c>
      <c r="G150" s="25" t="s">
        <v>94</v>
      </c>
      <c r="H150" s="25" t="s">
        <v>12</v>
      </c>
      <c r="I150" s="25" t="s">
        <v>13</v>
      </c>
      <c r="J150" s="223" t="s">
        <v>398</v>
      </c>
      <c r="K150" s="25" t="s">
        <v>53</v>
      </c>
      <c r="L150" s="25" t="s">
        <v>94</v>
      </c>
      <c r="M150" s="25" t="s">
        <v>12</v>
      </c>
      <c r="N150" s="25" t="s">
        <v>13</v>
      </c>
      <c r="O150" s="223" t="s">
        <v>398</v>
      </c>
      <c r="P150" s="438"/>
      <c r="Q150" s="5"/>
      <c r="R150" s="252"/>
      <c r="S150" s="336"/>
      <c r="T150" s="336"/>
      <c r="U150" s="5"/>
      <c r="V150" s="252"/>
      <c r="W150" s="5"/>
      <c r="X150" s="252"/>
      <c r="Y150" s="7"/>
    </row>
    <row r="151" spans="1:25" s="429" customFormat="1" ht="58.5">
      <c r="A151" s="452" t="s">
        <v>53</v>
      </c>
      <c r="B151" s="452" t="s">
        <v>94</v>
      </c>
      <c r="C151" s="452" t="s">
        <v>7</v>
      </c>
      <c r="D151" s="452" t="s">
        <v>13</v>
      </c>
      <c r="E151" s="453" t="s">
        <v>1314</v>
      </c>
      <c r="F151" s="452" t="s">
        <v>53</v>
      </c>
      <c r="G151" s="452" t="s">
        <v>94</v>
      </c>
      <c r="H151" s="452" t="s">
        <v>7</v>
      </c>
      <c r="I151" s="452" t="s">
        <v>13</v>
      </c>
      <c r="J151" s="453" t="s">
        <v>1314</v>
      </c>
      <c r="K151" s="452" t="s">
        <v>53</v>
      </c>
      <c r="L151" s="452" t="s">
        <v>94</v>
      </c>
      <c r="M151" s="452" t="s">
        <v>7</v>
      </c>
      <c r="N151" s="452" t="s">
        <v>13</v>
      </c>
      <c r="O151" s="453" t="s">
        <v>1314</v>
      </c>
      <c r="P151" s="438"/>
      <c r="Q151" s="5"/>
      <c r="R151" s="252"/>
      <c r="S151" s="722"/>
      <c r="T151" s="722"/>
      <c r="U151" s="5"/>
      <c r="V151" s="252"/>
      <c r="W151" s="5"/>
      <c r="X151" s="252"/>
      <c r="Y151" s="7"/>
    </row>
    <row r="152" spans="1:25" s="434" customFormat="1" ht="37.5">
      <c r="A152" s="28" t="s">
        <v>53</v>
      </c>
      <c r="B152" s="28" t="s">
        <v>94</v>
      </c>
      <c r="C152" s="28" t="s">
        <v>7</v>
      </c>
      <c r="D152" s="28" t="s">
        <v>22</v>
      </c>
      <c r="E152" s="190" t="s">
        <v>34</v>
      </c>
      <c r="F152" s="28" t="s">
        <v>53</v>
      </c>
      <c r="G152" s="28" t="s">
        <v>94</v>
      </c>
      <c r="H152" s="28" t="s">
        <v>7</v>
      </c>
      <c r="I152" s="28" t="s">
        <v>22</v>
      </c>
      <c r="J152" s="190" t="s">
        <v>34</v>
      </c>
      <c r="K152" s="28" t="s">
        <v>53</v>
      </c>
      <c r="L152" s="28" t="s">
        <v>94</v>
      </c>
      <c r="M152" s="28" t="s">
        <v>7</v>
      </c>
      <c r="N152" s="28" t="s">
        <v>22</v>
      </c>
      <c r="O152" s="190" t="s">
        <v>34</v>
      </c>
      <c r="P152" s="438"/>
      <c r="Q152" s="5"/>
      <c r="R152" s="252"/>
      <c r="S152" s="720"/>
      <c r="T152" s="720"/>
      <c r="U152" s="5"/>
      <c r="V152" s="252"/>
      <c r="W152" s="5"/>
      <c r="X152" s="252"/>
      <c r="Y152" s="7"/>
    </row>
    <row r="153" spans="1:25" s="429" customFormat="1" ht="37.5">
      <c r="A153" s="28" t="s">
        <v>53</v>
      </c>
      <c r="B153" s="28" t="s">
        <v>94</v>
      </c>
      <c r="C153" s="28" t="s">
        <v>7</v>
      </c>
      <c r="D153" s="28" t="s">
        <v>408</v>
      </c>
      <c r="E153" s="190" t="s">
        <v>2536</v>
      </c>
      <c r="F153" s="28" t="s">
        <v>53</v>
      </c>
      <c r="G153" s="28" t="s">
        <v>94</v>
      </c>
      <c r="H153" s="28" t="s">
        <v>7</v>
      </c>
      <c r="I153" s="28" t="s">
        <v>408</v>
      </c>
      <c r="J153" s="190" t="s">
        <v>407</v>
      </c>
      <c r="K153" s="28" t="s">
        <v>53</v>
      </c>
      <c r="L153" s="28" t="s">
        <v>94</v>
      </c>
      <c r="M153" s="28" t="s">
        <v>7</v>
      </c>
      <c r="N153" s="28" t="s">
        <v>408</v>
      </c>
      <c r="O153" s="190" t="s">
        <v>407</v>
      </c>
      <c r="P153" s="438"/>
      <c r="Q153" s="5"/>
      <c r="R153" s="252"/>
      <c r="S153" s="720"/>
      <c r="T153" s="720"/>
      <c r="U153" s="5"/>
      <c r="V153" s="252"/>
      <c r="W153" s="5"/>
      <c r="X153" s="252"/>
      <c r="Y153" s="7"/>
    </row>
    <row r="154" spans="1:25" s="429" customFormat="1" ht="131.25">
      <c r="A154" s="28"/>
      <c r="B154" s="28"/>
      <c r="C154" s="28"/>
      <c r="D154" s="28"/>
      <c r="E154" s="450" t="s">
        <v>1554</v>
      </c>
      <c r="F154" s="28" t="s">
        <v>53</v>
      </c>
      <c r="G154" s="28" t="s">
        <v>94</v>
      </c>
      <c r="H154" s="28" t="s">
        <v>7</v>
      </c>
      <c r="I154" s="28" t="s">
        <v>1857</v>
      </c>
      <c r="J154" s="450" t="s">
        <v>1653</v>
      </c>
      <c r="K154" s="28" t="s">
        <v>53</v>
      </c>
      <c r="L154" s="28" t="s">
        <v>94</v>
      </c>
      <c r="M154" s="28" t="s">
        <v>7</v>
      </c>
      <c r="N154" s="28" t="s">
        <v>1857</v>
      </c>
      <c r="O154" s="450" t="s">
        <v>1653</v>
      </c>
      <c r="P154" s="438"/>
      <c r="Q154" s="5"/>
      <c r="R154" s="252"/>
      <c r="S154" s="263"/>
      <c r="T154" s="263"/>
      <c r="U154" s="5"/>
      <c r="V154" s="252"/>
      <c r="W154" s="5"/>
      <c r="X154" s="252"/>
      <c r="Y154" s="7"/>
    </row>
    <row r="155" spans="1:25" s="429" customFormat="1" ht="58.5">
      <c r="A155" s="452" t="s">
        <v>53</v>
      </c>
      <c r="B155" s="452" t="s">
        <v>94</v>
      </c>
      <c r="C155" s="452" t="s">
        <v>37</v>
      </c>
      <c r="D155" s="452" t="s">
        <v>13</v>
      </c>
      <c r="E155" s="453" t="s">
        <v>1317</v>
      </c>
      <c r="F155" s="452" t="s">
        <v>53</v>
      </c>
      <c r="G155" s="452" t="s">
        <v>94</v>
      </c>
      <c r="H155" s="452" t="s">
        <v>37</v>
      </c>
      <c r="I155" s="452" t="s">
        <v>13</v>
      </c>
      <c r="J155" s="453" t="s">
        <v>1317</v>
      </c>
      <c r="K155" s="452" t="s">
        <v>53</v>
      </c>
      <c r="L155" s="452" t="s">
        <v>94</v>
      </c>
      <c r="M155" s="452" t="s">
        <v>37</v>
      </c>
      <c r="N155" s="452" t="s">
        <v>13</v>
      </c>
      <c r="O155" s="453" t="s">
        <v>1317</v>
      </c>
      <c r="P155" s="438"/>
      <c r="Q155" s="5"/>
      <c r="R155" s="252"/>
      <c r="S155" s="722"/>
      <c r="T155" s="722"/>
      <c r="U155" s="5"/>
      <c r="V155" s="252"/>
      <c r="W155" s="5"/>
      <c r="X155" s="252"/>
      <c r="Y155" s="7"/>
    </row>
    <row r="156" spans="1:25" s="429" customFormat="1" ht="37.5">
      <c r="A156" s="457" t="s">
        <v>53</v>
      </c>
      <c r="B156" s="457" t="s">
        <v>94</v>
      </c>
      <c r="C156" s="457" t="s">
        <v>37</v>
      </c>
      <c r="D156" s="457" t="s">
        <v>414</v>
      </c>
      <c r="E156" s="190" t="s">
        <v>1318</v>
      </c>
      <c r="F156" s="457" t="s">
        <v>53</v>
      </c>
      <c r="G156" s="457" t="s">
        <v>94</v>
      </c>
      <c r="H156" s="457" t="s">
        <v>37</v>
      </c>
      <c r="I156" s="457" t="s">
        <v>414</v>
      </c>
      <c r="J156" s="190" t="s">
        <v>1656</v>
      </c>
      <c r="K156" s="457" t="s">
        <v>53</v>
      </c>
      <c r="L156" s="457" t="s">
        <v>94</v>
      </c>
      <c r="M156" s="457" t="s">
        <v>37</v>
      </c>
      <c r="N156" s="457" t="s">
        <v>414</v>
      </c>
      <c r="O156" s="190" t="s">
        <v>1656</v>
      </c>
      <c r="P156" s="438"/>
      <c r="Q156" s="5"/>
      <c r="R156" s="252"/>
      <c r="S156" s="720"/>
      <c r="T156" s="720"/>
      <c r="U156" s="5"/>
      <c r="V156" s="252"/>
      <c r="W156" s="5"/>
      <c r="X156" s="252"/>
      <c r="Y156" s="7"/>
    </row>
    <row r="157" spans="1:25" s="429" customFormat="1" ht="112.5">
      <c r="A157" s="457" t="s">
        <v>53</v>
      </c>
      <c r="B157" s="457" t="s">
        <v>94</v>
      </c>
      <c r="C157" s="457" t="s">
        <v>37</v>
      </c>
      <c r="D157" s="457" t="s">
        <v>419</v>
      </c>
      <c r="E157" s="190" t="s">
        <v>1319</v>
      </c>
      <c r="F157" s="457" t="s">
        <v>53</v>
      </c>
      <c r="G157" s="457" t="s">
        <v>94</v>
      </c>
      <c r="H157" s="457" t="s">
        <v>37</v>
      </c>
      <c r="I157" s="457" t="s">
        <v>419</v>
      </c>
      <c r="J157" s="190" t="s">
        <v>1657</v>
      </c>
      <c r="K157" s="457" t="s">
        <v>53</v>
      </c>
      <c r="L157" s="457" t="s">
        <v>94</v>
      </c>
      <c r="M157" s="457" t="s">
        <v>37</v>
      </c>
      <c r="N157" s="457" t="s">
        <v>419</v>
      </c>
      <c r="O157" s="410" t="s">
        <v>2345</v>
      </c>
      <c r="P157" s="438"/>
      <c r="Q157" s="5"/>
      <c r="R157" s="252"/>
      <c r="S157" s="720"/>
      <c r="T157" s="720"/>
      <c r="U157" s="5"/>
      <c r="V157" s="252"/>
      <c r="W157" s="5"/>
      <c r="X157" s="252"/>
      <c r="Y157" s="7"/>
    </row>
    <row r="158" spans="1:25" s="429" customFormat="1" ht="37.5">
      <c r="A158" s="457" t="s">
        <v>53</v>
      </c>
      <c r="B158" s="457" t="s">
        <v>94</v>
      </c>
      <c r="C158" s="457" t="s">
        <v>37</v>
      </c>
      <c r="D158" s="457" t="s">
        <v>424</v>
      </c>
      <c r="E158" s="190" t="s">
        <v>423</v>
      </c>
      <c r="F158" s="457" t="s">
        <v>53</v>
      </c>
      <c r="G158" s="457" t="s">
        <v>94</v>
      </c>
      <c r="H158" s="457" t="s">
        <v>37</v>
      </c>
      <c r="I158" s="457" t="s">
        <v>424</v>
      </c>
      <c r="J158" s="190" t="s">
        <v>423</v>
      </c>
      <c r="K158" s="457" t="s">
        <v>53</v>
      </c>
      <c r="L158" s="457" t="s">
        <v>94</v>
      </c>
      <c r="M158" s="457" t="s">
        <v>37</v>
      </c>
      <c r="N158" s="457" t="s">
        <v>424</v>
      </c>
      <c r="O158" s="190" t="s">
        <v>423</v>
      </c>
      <c r="P158" s="438"/>
      <c r="Q158" s="5"/>
      <c r="R158" s="252"/>
      <c r="S158" s="720"/>
      <c r="T158" s="720"/>
      <c r="U158" s="5"/>
      <c r="V158" s="252"/>
      <c r="W158" s="5"/>
      <c r="X158" s="252"/>
      <c r="Y158" s="7"/>
    </row>
    <row r="159" spans="1:25" s="429" customFormat="1">
      <c r="A159" s="457" t="s">
        <v>53</v>
      </c>
      <c r="B159" s="457" t="s">
        <v>94</v>
      </c>
      <c r="C159" s="457" t="s">
        <v>37</v>
      </c>
      <c r="D159" s="457" t="s">
        <v>429</v>
      </c>
      <c r="E159" s="190" t="s">
        <v>428</v>
      </c>
      <c r="F159" s="457" t="s">
        <v>53</v>
      </c>
      <c r="G159" s="457" t="s">
        <v>94</v>
      </c>
      <c r="H159" s="457" t="s">
        <v>37</v>
      </c>
      <c r="I159" s="457" t="s">
        <v>429</v>
      </c>
      <c r="J159" s="190" t="s">
        <v>428</v>
      </c>
      <c r="K159" s="457" t="s">
        <v>53</v>
      </c>
      <c r="L159" s="457" t="s">
        <v>94</v>
      </c>
      <c r="M159" s="457" t="s">
        <v>37</v>
      </c>
      <c r="N159" s="457" t="s">
        <v>429</v>
      </c>
      <c r="O159" s="190" t="s">
        <v>428</v>
      </c>
      <c r="P159" s="438"/>
      <c r="Q159" s="5"/>
      <c r="R159" s="252"/>
      <c r="S159" s="720"/>
      <c r="T159" s="720"/>
      <c r="U159" s="5"/>
      <c r="V159" s="252"/>
      <c r="W159" s="5"/>
      <c r="X159" s="252"/>
      <c r="Y159" s="7"/>
    </row>
    <row r="160" spans="1:25" s="429" customFormat="1" ht="37.5">
      <c r="A160" s="457" t="s">
        <v>53</v>
      </c>
      <c r="B160" s="457" t="s">
        <v>94</v>
      </c>
      <c r="C160" s="457" t="s">
        <v>37</v>
      </c>
      <c r="D160" s="457" t="s">
        <v>434</v>
      </c>
      <c r="E160" s="190" t="s">
        <v>1320</v>
      </c>
      <c r="F160" s="457" t="s">
        <v>53</v>
      </c>
      <c r="G160" s="457" t="s">
        <v>94</v>
      </c>
      <c r="H160" s="457" t="s">
        <v>37</v>
      </c>
      <c r="I160" s="457" t="s">
        <v>434</v>
      </c>
      <c r="J160" s="190" t="s">
        <v>1320</v>
      </c>
      <c r="K160" s="457"/>
      <c r="L160" s="457"/>
      <c r="M160" s="457"/>
      <c r="N160" s="457"/>
      <c r="O160" s="29" t="s">
        <v>2251</v>
      </c>
      <c r="P160" s="438"/>
      <c r="Q160" s="5"/>
      <c r="R160" s="252"/>
      <c r="S160" s="720"/>
      <c r="T160" s="720"/>
      <c r="U160" s="5"/>
      <c r="V160" s="252"/>
      <c r="W160" s="5"/>
      <c r="X160" s="252"/>
      <c r="Y160" s="7"/>
    </row>
    <row r="161" spans="1:25" s="429" customFormat="1" ht="112.5">
      <c r="A161" s="457" t="s">
        <v>53</v>
      </c>
      <c r="B161" s="457" t="s">
        <v>94</v>
      </c>
      <c r="C161" s="457" t="s">
        <v>37</v>
      </c>
      <c r="D161" s="457" t="s">
        <v>1559</v>
      </c>
      <c r="E161" s="190" t="s">
        <v>1321</v>
      </c>
      <c r="F161" s="457" t="s">
        <v>53</v>
      </c>
      <c r="G161" s="457" t="s">
        <v>94</v>
      </c>
      <c r="H161" s="457" t="s">
        <v>37</v>
      </c>
      <c r="I161" s="457" t="s">
        <v>1559</v>
      </c>
      <c r="J161" s="190" t="s">
        <v>1658</v>
      </c>
      <c r="K161" s="457"/>
      <c r="L161" s="457"/>
      <c r="M161" s="457"/>
      <c r="N161" s="457"/>
      <c r="O161" s="29" t="s">
        <v>2251</v>
      </c>
      <c r="P161" s="438"/>
      <c r="Q161" s="5"/>
      <c r="R161" s="252"/>
      <c r="S161" s="720"/>
      <c r="T161" s="720"/>
      <c r="U161" s="5"/>
      <c r="V161" s="252"/>
      <c r="W161" s="5"/>
      <c r="X161" s="252"/>
      <c r="Y161" s="7"/>
    </row>
    <row r="162" spans="1:25" s="429" customFormat="1" ht="37.5">
      <c r="A162" s="457" t="s">
        <v>53</v>
      </c>
      <c r="B162" s="457" t="s">
        <v>94</v>
      </c>
      <c r="C162" s="457" t="s">
        <v>37</v>
      </c>
      <c r="D162" s="457" t="s">
        <v>414</v>
      </c>
      <c r="E162" s="190" t="s">
        <v>1318</v>
      </c>
      <c r="F162" s="457" t="s">
        <v>53</v>
      </c>
      <c r="G162" s="457" t="s">
        <v>94</v>
      </c>
      <c r="H162" s="457" t="s">
        <v>37</v>
      </c>
      <c r="I162" s="457" t="s">
        <v>1858</v>
      </c>
      <c r="J162" s="190" t="s">
        <v>1659</v>
      </c>
      <c r="K162" s="457" t="s">
        <v>53</v>
      </c>
      <c r="L162" s="457" t="s">
        <v>94</v>
      </c>
      <c r="M162" s="457" t="s">
        <v>37</v>
      </c>
      <c r="N162" s="457" t="s">
        <v>1858</v>
      </c>
      <c r="O162" s="190" t="s">
        <v>1659</v>
      </c>
      <c r="P162" s="438"/>
      <c r="Q162" s="5"/>
      <c r="R162" s="252"/>
      <c r="S162" s="720"/>
      <c r="T162" s="720"/>
      <c r="U162" s="5"/>
      <c r="V162" s="252"/>
      <c r="W162" s="5"/>
      <c r="X162" s="252"/>
      <c r="Y162" s="7"/>
    </row>
    <row r="163" spans="1:25" s="429" customFormat="1" ht="37.5">
      <c r="A163" s="457"/>
      <c r="B163" s="457"/>
      <c r="C163" s="457"/>
      <c r="D163" s="457"/>
      <c r="E163" s="29" t="s">
        <v>1554</v>
      </c>
      <c r="F163" s="457"/>
      <c r="G163" s="457"/>
      <c r="H163" s="457"/>
      <c r="I163" s="457"/>
      <c r="J163" s="29" t="s">
        <v>1837</v>
      </c>
      <c r="K163" s="457" t="s">
        <v>53</v>
      </c>
      <c r="L163" s="457" t="s">
        <v>94</v>
      </c>
      <c r="M163" s="457" t="s">
        <v>37</v>
      </c>
      <c r="N163" s="457" t="s">
        <v>2253</v>
      </c>
      <c r="O163" s="190" t="s">
        <v>1661</v>
      </c>
      <c r="P163" s="438"/>
      <c r="Q163" s="5"/>
      <c r="R163" s="252"/>
      <c r="S163" s="720"/>
      <c r="T163" s="720"/>
      <c r="U163" s="5"/>
      <c r="V163" s="252"/>
      <c r="W163" s="5"/>
      <c r="X163" s="252"/>
      <c r="Y163" s="7"/>
    </row>
    <row r="164" spans="1:25" s="429" customFormat="1" ht="75">
      <c r="A164" s="457"/>
      <c r="B164" s="457"/>
      <c r="C164" s="457"/>
      <c r="D164" s="457"/>
      <c r="E164" s="29" t="s">
        <v>1554</v>
      </c>
      <c r="F164" s="457" t="s">
        <v>53</v>
      </c>
      <c r="G164" s="457" t="s">
        <v>94</v>
      </c>
      <c r="H164" s="457" t="s">
        <v>37</v>
      </c>
      <c r="I164" s="457" t="s">
        <v>2234</v>
      </c>
      <c r="J164" s="310" t="s">
        <v>1319</v>
      </c>
      <c r="K164" s="457"/>
      <c r="L164" s="457"/>
      <c r="M164" s="457"/>
      <c r="N164" s="457"/>
      <c r="O164" s="29" t="s">
        <v>2251</v>
      </c>
      <c r="P164" s="438"/>
      <c r="Q164" s="5"/>
      <c r="R164" s="252"/>
      <c r="S164" s="340"/>
      <c r="T164" s="340"/>
      <c r="U164" s="5"/>
      <c r="V164" s="252"/>
      <c r="W164" s="5"/>
      <c r="X164" s="252"/>
      <c r="Y164" s="7"/>
    </row>
    <row r="165" spans="1:25" s="429" customFormat="1" ht="206.25">
      <c r="A165" s="457"/>
      <c r="B165" s="457"/>
      <c r="C165" s="457"/>
      <c r="D165" s="457"/>
      <c r="E165" s="29" t="s">
        <v>1554</v>
      </c>
      <c r="F165" s="457"/>
      <c r="G165" s="457"/>
      <c r="H165" s="457"/>
      <c r="I165" s="457"/>
      <c r="J165" s="29" t="s">
        <v>1837</v>
      </c>
      <c r="K165" s="457" t="s">
        <v>53</v>
      </c>
      <c r="L165" s="457" t="s">
        <v>94</v>
      </c>
      <c r="M165" s="457" t="s">
        <v>37</v>
      </c>
      <c r="N165" s="457" t="s">
        <v>2344</v>
      </c>
      <c r="O165" s="29" t="s">
        <v>2279</v>
      </c>
      <c r="P165" s="438"/>
      <c r="Q165" s="5"/>
      <c r="R165" s="252"/>
      <c r="S165" s="340"/>
      <c r="T165" s="340"/>
      <c r="U165" s="5"/>
      <c r="V165" s="252"/>
      <c r="W165" s="5"/>
      <c r="X165" s="252"/>
      <c r="Y165" s="7"/>
    </row>
    <row r="166" spans="1:25" s="429" customFormat="1">
      <c r="A166" s="457"/>
      <c r="B166" s="457"/>
      <c r="C166" s="457"/>
      <c r="D166" s="457"/>
      <c r="E166" s="29" t="s">
        <v>1554</v>
      </c>
      <c r="F166" s="457"/>
      <c r="G166" s="457"/>
      <c r="H166" s="457"/>
      <c r="I166" s="457"/>
      <c r="J166" s="29" t="s">
        <v>1837</v>
      </c>
      <c r="K166" s="457" t="s">
        <v>53</v>
      </c>
      <c r="L166" s="457" t="s">
        <v>94</v>
      </c>
      <c r="M166" s="457" t="s">
        <v>37</v>
      </c>
      <c r="N166" s="457" t="s">
        <v>2346</v>
      </c>
      <c r="O166" s="29" t="s">
        <v>2281</v>
      </c>
      <c r="P166" s="438"/>
      <c r="Q166" s="5"/>
      <c r="R166" s="252"/>
      <c r="S166" s="340"/>
      <c r="T166" s="340"/>
      <c r="U166" s="5"/>
      <c r="V166" s="252"/>
      <c r="W166" s="5"/>
      <c r="X166" s="252"/>
      <c r="Y166" s="7"/>
    </row>
    <row r="167" spans="1:25" s="429" customFormat="1" ht="75">
      <c r="A167" s="457"/>
      <c r="B167" s="457"/>
      <c r="C167" s="457"/>
      <c r="D167" s="457"/>
      <c r="E167" s="29" t="s">
        <v>1554</v>
      </c>
      <c r="F167" s="457"/>
      <c r="G167" s="457"/>
      <c r="H167" s="457"/>
      <c r="I167" s="457"/>
      <c r="J167" s="29" t="s">
        <v>1837</v>
      </c>
      <c r="K167" s="457" t="s">
        <v>53</v>
      </c>
      <c r="L167" s="457" t="s">
        <v>94</v>
      </c>
      <c r="M167" s="457" t="s">
        <v>37</v>
      </c>
      <c r="N167" s="457" t="s">
        <v>2347</v>
      </c>
      <c r="O167" s="29" t="s">
        <v>2283</v>
      </c>
      <c r="P167" s="438"/>
      <c r="Q167" s="5"/>
      <c r="R167" s="252"/>
      <c r="S167" s="340"/>
      <c r="T167" s="340"/>
      <c r="U167" s="5"/>
      <c r="V167" s="252"/>
      <c r="W167" s="5"/>
      <c r="X167" s="252"/>
      <c r="Y167" s="7"/>
    </row>
    <row r="168" spans="1:25" s="429" customFormat="1" ht="75">
      <c r="A168" s="457" t="s">
        <v>53</v>
      </c>
      <c r="B168" s="457" t="s">
        <v>94</v>
      </c>
      <c r="C168" s="457" t="s">
        <v>37</v>
      </c>
      <c r="D168" s="457" t="s">
        <v>439</v>
      </c>
      <c r="E168" s="190" t="s">
        <v>2614</v>
      </c>
      <c r="F168" s="457" t="s">
        <v>53</v>
      </c>
      <c r="G168" s="457" t="s">
        <v>94</v>
      </c>
      <c r="H168" s="457" t="s">
        <v>37</v>
      </c>
      <c r="I168" s="457" t="s">
        <v>439</v>
      </c>
      <c r="J168" s="190" t="s">
        <v>1663</v>
      </c>
      <c r="K168" s="457" t="s">
        <v>53</v>
      </c>
      <c r="L168" s="457" t="s">
        <v>94</v>
      </c>
      <c r="M168" s="457" t="s">
        <v>37</v>
      </c>
      <c r="N168" s="457" t="s">
        <v>439</v>
      </c>
      <c r="O168" s="190" t="s">
        <v>1663</v>
      </c>
      <c r="P168" s="438"/>
      <c r="Q168" s="5"/>
      <c r="R168" s="252"/>
      <c r="S168" s="720"/>
      <c r="T168" s="720"/>
      <c r="U168" s="5"/>
      <c r="V168" s="252"/>
      <c r="W168" s="5"/>
      <c r="X168" s="252"/>
      <c r="Y168" s="7"/>
    </row>
    <row r="169" spans="1:25" s="429" customFormat="1" ht="37.5">
      <c r="A169" s="457" t="s">
        <v>53</v>
      </c>
      <c r="B169" s="457" t="s">
        <v>94</v>
      </c>
      <c r="C169" s="457" t="s">
        <v>37</v>
      </c>
      <c r="D169" s="457" t="s">
        <v>1560</v>
      </c>
      <c r="E169" s="190" t="s">
        <v>1324</v>
      </c>
      <c r="F169" s="457" t="s">
        <v>53</v>
      </c>
      <c r="G169" s="457" t="s">
        <v>94</v>
      </c>
      <c r="H169" s="457" t="s">
        <v>37</v>
      </c>
      <c r="I169" s="457" t="s">
        <v>1560</v>
      </c>
      <c r="J169" s="190" t="s">
        <v>1324</v>
      </c>
      <c r="K169" s="457"/>
      <c r="L169" s="457"/>
      <c r="M169" s="457"/>
      <c r="N169" s="457"/>
      <c r="O169" s="29" t="s">
        <v>2251</v>
      </c>
      <c r="P169" s="438"/>
      <c r="Q169" s="5"/>
      <c r="R169" s="252"/>
      <c r="S169" s="720"/>
      <c r="T169" s="720"/>
      <c r="U169" s="5"/>
      <c r="V169" s="252"/>
      <c r="W169" s="5"/>
      <c r="X169" s="252"/>
      <c r="Y169" s="7"/>
    </row>
    <row r="170" spans="1:25" s="429" customFormat="1" ht="56.25">
      <c r="A170" s="457" t="s">
        <v>53</v>
      </c>
      <c r="B170" s="457" t="s">
        <v>94</v>
      </c>
      <c r="C170" s="457" t="s">
        <v>37</v>
      </c>
      <c r="D170" s="457" t="s">
        <v>1561</v>
      </c>
      <c r="E170" s="190" t="s">
        <v>1326</v>
      </c>
      <c r="F170" s="457"/>
      <c r="G170" s="457"/>
      <c r="H170" s="457"/>
      <c r="I170" s="457"/>
      <c r="J170" s="29" t="s">
        <v>1837</v>
      </c>
      <c r="K170" s="457"/>
      <c r="L170" s="457"/>
      <c r="M170" s="457"/>
      <c r="N170" s="457"/>
      <c r="O170" s="29" t="s">
        <v>2251</v>
      </c>
      <c r="P170" s="438"/>
      <c r="Q170" s="5"/>
      <c r="R170" s="252"/>
      <c r="S170" s="721"/>
      <c r="T170" s="721"/>
      <c r="U170" s="5"/>
      <c r="V170" s="252"/>
      <c r="W170" s="5"/>
      <c r="X170" s="252"/>
      <c r="Y170" s="7"/>
    </row>
    <row r="171" spans="1:25" s="429" customFormat="1" ht="56.25">
      <c r="A171" s="457" t="s">
        <v>53</v>
      </c>
      <c r="B171" s="457" t="s">
        <v>94</v>
      </c>
      <c r="C171" s="457" t="s">
        <v>37</v>
      </c>
      <c r="D171" s="457" t="s">
        <v>1562</v>
      </c>
      <c r="E171" s="190" t="s">
        <v>1328</v>
      </c>
      <c r="F171" s="457" t="s">
        <v>53</v>
      </c>
      <c r="G171" s="457" t="s">
        <v>94</v>
      </c>
      <c r="H171" s="457" t="s">
        <v>37</v>
      </c>
      <c r="I171" s="457" t="s">
        <v>1562</v>
      </c>
      <c r="J171" s="190" t="s">
        <v>1664</v>
      </c>
      <c r="K171" s="457" t="s">
        <v>53</v>
      </c>
      <c r="L171" s="457" t="s">
        <v>94</v>
      </c>
      <c r="M171" s="457" t="s">
        <v>37</v>
      </c>
      <c r="N171" s="457" t="s">
        <v>1562</v>
      </c>
      <c r="O171" s="190" t="s">
        <v>1664</v>
      </c>
      <c r="P171" s="438"/>
      <c r="Q171" s="5"/>
      <c r="R171" s="252"/>
      <c r="S171" s="720"/>
      <c r="T171" s="720"/>
      <c r="U171" s="5"/>
      <c r="V171" s="252"/>
      <c r="W171" s="5"/>
      <c r="X171" s="252"/>
      <c r="Y171" s="7"/>
    </row>
    <row r="172" spans="1:25" s="429" customFormat="1" ht="56.25">
      <c r="A172" s="457" t="s">
        <v>53</v>
      </c>
      <c r="B172" s="457" t="s">
        <v>94</v>
      </c>
      <c r="C172" s="457" t="s">
        <v>37</v>
      </c>
      <c r="D172" s="457" t="s">
        <v>1563</v>
      </c>
      <c r="E172" s="264" t="s">
        <v>1330</v>
      </c>
      <c r="F172" s="457" t="s">
        <v>53</v>
      </c>
      <c r="G172" s="457" t="s">
        <v>94</v>
      </c>
      <c r="H172" s="457" t="s">
        <v>37</v>
      </c>
      <c r="I172" s="457" t="s">
        <v>1563</v>
      </c>
      <c r="J172" s="264" t="s">
        <v>1665</v>
      </c>
      <c r="K172" s="457"/>
      <c r="L172" s="457"/>
      <c r="M172" s="457"/>
      <c r="N172" s="457"/>
      <c r="O172" s="29" t="s">
        <v>2251</v>
      </c>
      <c r="P172" s="438"/>
      <c r="Q172" s="5"/>
      <c r="R172" s="252"/>
      <c r="S172" s="723"/>
      <c r="T172" s="723"/>
      <c r="U172" s="5"/>
      <c r="V172" s="252"/>
      <c r="W172" s="5"/>
      <c r="X172" s="252"/>
      <c r="Y172" s="7"/>
    </row>
    <row r="173" spans="1:25" s="429" customFormat="1" ht="39">
      <c r="A173" s="452" t="s">
        <v>53</v>
      </c>
      <c r="B173" s="452" t="s">
        <v>94</v>
      </c>
      <c r="C173" s="452" t="s">
        <v>48</v>
      </c>
      <c r="D173" s="452" t="s">
        <v>13</v>
      </c>
      <c r="E173" s="453" t="s">
        <v>1332</v>
      </c>
      <c r="F173" s="452" t="s">
        <v>53</v>
      </c>
      <c r="G173" s="452" t="s">
        <v>94</v>
      </c>
      <c r="H173" s="452" t="s">
        <v>48</v>
      </c>
      <c r="I173" s="452" t="s">
        <v>13</v>
      </c>
      <c r="J173" s="453" t="s">
        <v>1332</v>
      </c>
      <c r="K173" s="452" t="s">
        <v>53</v>
      </c>
      <c r="L173" s="452" t="s">
        <v>94</v>
      </c>
      <c r="M173" s="452" t="s">
        <v>48</v>
      </c>
      <c r="N173" s="452" t="s">
        <v>13</v>
      </c>
      <c r="O173" s="453" t="s">
        <v>1332</v>
      </c>
      <c r="P173" s="438"/>
      <c r="Q173" s="5"/>
      <c r="R173" s="252"/>
      <c r="S173" s="722"/>
      <c r="T173" s="722"/>
      <c r="U173" s="5"/>
      <c r="V173" s="252"/>
      <c r="W173" s="5"/>
      <c r="X173" s="252"/>
      <c r="Y173" s="7"/>
    </row>
    <row r="174" spans="1:25" ht="37.5">
      <c r="A174" s="327"/>
      <c r="B174" s="327"/>
      <c r="C174" s="327"/>
      <c r="D174" s="327"/>
      <c r="E174" s="29" t="s">
        <v>1554</v>
      </c>
      <c r="F174" s="457" t="s">
        <v>53</v>
      </c>
      <c r="G174" s="457" t="s">
        <v>94</v>
      </c>
      <c r="H174" s="457" t="s">
        <v>48</v>
      </c>
      <c r="I174" s="457" t="s">
        <v>22</v>
      </c>
      <c r="J174" s="140" t="s">
        <v>34</v>
      </c>
      <c r="K174" s="457" t="s">
        <v>53</v>
      </c>
      <c r="L174" s="457" t="s">
        <v>94</v>
      </c>
      <c r="M174" s="457" t="s">
        <v>48</v>
      </c>
      <c r="N174" s="457" t="s">
        <v>22</v>
      </c>
      <c r="O174" s="140" t="s">
        <v>34</v>
      </c>
      <c r="P174" s="438"/>
      <c r="S174" s="728"/>
      <c r="T174" s="728"/>
      <c r="Y174" s="7"/>
    </row>
    <row r="175" spans="1:25" s="429" customFormat="1" ht="56.25">
      <c r="A175" s="457" t="s">
        <v>53</v>
      </c>
      <c r="B175" s="457" t="s">
        <v>94</v>
      </c>
      <c r="C175" s="457" t="s">
        <v>48</v>
      </c>
      <c r="D175" s="457" t="s">
        <v>445</v>
      </c>
      <c r="E175" s="190" t="s">
        <v>1333</v>
      </c>
      <c r="F175" s="457" t="s">
        <v>53</v>
      </c>
      <c r="G175" s="457" t="s">
        <v>94</v>
      </c>
      <c r="H175" s="457" t="s">
        <v>48</v>
      </c>
      <c r="I175" s="457" t="s">
        <v>445</v>
      </c>
      <c r="J175" s="190" t="s">
        <v>1333</v>
      </c>
      <c r="K175" s="457" t="s">
        <v>53</v>
      </c>
      <c r="L175" s="457" t="s">
        <v>94</v>
      </c>
      <c r="M175" s="457" t="s">
        <v>48</v>
      </c>
      <c r="N175" s="457" t="s">
        <v>445</v>
      </c>
      <c r="O175" s="190" t="s">
        <v>1333</v>
      </c>
      <c r="P175" s="438"/>
      <c r="Q175" s="5"/>
      <c r="R175" s="252"/>
      <c r="S175" s="720"/>
      <c r="T175" s="720"/>
      <c r="U175" s="5"/>
      <c r="V175" s="252"/>
      <c r="W175" s="5"/>
      <c r="X175" s="252"/>
      <c r="Y175" s="7"/>
    </row>
    <row r="176" spans="1:25" s="429" customFormat="1" ht="112.5">
      <c r="A176" s="457" t="s">
        <v>53</v>
      </c>
      <c r="B176" s="457" t="s">
        <v>94</v>
      </c>
      <c r="C176" s="457" t="s">
        <v>48</v>
      </c>
      <c r="D176" s="457" t="s">
        <v>450</v>
      </c>
      <c r="E176" s="190" t="s">
        <v>1334</v>
      </c>
      <c r="F176" s="457"/>
      <c r="G176" s="457"/>
      <c r="H176" s="457"/>
      <c r="I176" s="457"/>
      <c r="J176" s="29" t="s">
        <v>1837</v>
      </c>
      <c r="K176" s="457"/>
      <c r="L176" s="457"/>
      <c r="M176" s="457"/>
      <c r="N176" s="457"/>
      <c r="O176" s="29" t="s">
        <v>2251</v>
      </c>
      <c r="P176" s="438"/>
      <c r="Q176" s="5"/>
      <c r="R176" s="252"/>
      <c r="S176" s="720"/>
      <c r="T176" s="720"/>
      <c r="U176" s="5"/>
      <c r="V176" s="252"/>
      <c r="W176" s="5"/>
      <c r="X176" s="252"/>
      <c r="Y176" s="7"/>
    </row>
    <row r="177" spans="1:25" s="429" customFormat="1" ht="37.5">
      <c r="A177" s="25" t="s">
        <v>53</v>
      </c>
      <c r="B177" s="25" t="s">
        <v>316</v>
      </c>
      <c r="C177" s="25" t="s">
        <v>12</v>
      </c>
      <c r="D177" s="25" t="s">
        <v>13</v>
      </c>
      <c r="E177" s="223" t="s">
        <v>453</v>
      </c>
      <c r="F177" s="25" t="s">
        <v>53</v>
      </c>
      <c r="G177" s="25" t="s">
        <v>316</v>
      </c>
      <c r="H177" s="25" t="s">
        <v>12</v>
      </c>
      <c r="I177" s="25" t="s">
        <v>13</v>
      </c>
      <c r="J177" s="223" t="s">
        <v>2220</v>
      </c>
      <c r="K177" s="25" t="s">
        <v>53</v>
      </c>
      <c r="L177" s="25" t="s">
        <v>316</v>
      </c>
      <c r="M177" s="25" t="s">
        <v>12</v>
      </c>
      <c r="N177" s="25" t="s">
        <v>13</v>
      </c>
      <c r="O177" s="223" t="s">
        <v>2220</v>
      </c>
      <c r="P177" s="438"/>
      <c r="Q177" s="5"/>
      <c r="R177" s="252"/>
      <c r="S177" s="336"/>
      <c r="T177" s="336"/>
      <c r="U177" s="5"/>
      <c r="V177" s="252"/>
      <c r="W177" s="5"/>
      <c r="X177" s="252"/>
      <c r="Y177" s="7"/>
    </row>
    <row r="178" spans="1:25" s="434" customFormat="1" ht="39">
      <c r="A178" s="452" t="s">
        <v>53</v>
      </c>
      <c r="B178" s="452" t="s">
        <v>316</v>
      </c>
      <c r="C178" s="452" t="s">
        <v>7</v>
      </c>
      <c r="D178" s="452" t="s">
        <v>13</v>
      </c>
      <c r="E178" s="453" t="s">
        <v>1335</v>
      </c>
      <c r="F178" s="452" t="s">
        <v>53</v>
      </c>
      <c r="G178" s="452" t="s">
        <v>316</v>
      </c>
      <c r="H178" s="452" t="s">
        <v>7</v>
      </c>
      <c r="I178" s="452" t="s">
        <v>13</v>
      </c>
      <c r="J178" s="453" t="s">
        <v>1335</v>
      </c>
      <c r="K178" s="452" t="s">
        <v>53</v>
      </c>
      <c r="L178" s="452" t="s">
        <v>316</v>
      </c>
      <c r="M178" s="452" t="s">
        <v>7</v>
      </c>
      <c r="N178" s="452" t="s">
        <v>13</v>
      </c>
      <c r="O178" s="453" t="s">
        <v>1335</v>
      </c>
      <c r="P178" s="438"/>
      <c r="Q178" s="5"/>
      <c r="R178" s="252"/>
      <c r="S178" s="722"/>
      <c r="T178" s="722"/>
      <c r="U178" s="5"/>
      <c r="V178" s="252"/>
      <c r="W178" s="5"/>
      <c r="X178" s="252"/>
      <c r="Y178" s="7"/>
    </row>
    <row r="179" spans="1:25" s="429" customFormat="1" ht="37.5">
      <c r="A179" s="457" t="s">
        <v>53</v>
      </c>
      <c r="B179" s="457" t="s">
        <v>316</v>
      </c>
      <c r="C179" s="457" t="s">
        <v>7</v>
      </c>
      <c r="D179" s="457" t="s">
        <v>22</v>
      </c>
      <c r="E179" s="140" t="s">
        <v>34</v>
      </c>
      <c r="F179" s="457" t="s">
        <v>53</v>
      </c>
      <c r="G179" s="457" t="s">
        <v>316</v>
      </c>
      <c r="H179" s="457" t="s">
        <v>7</v>
      </c>
      <c r="I179" s="457" t="s">
        <v>22</v>
      </c>
      <c r="J179" s="140" t="s">
        <v>34</v>
      </c>
      <c r="K179" s="457" t="s">
        <v>53</v>
      </c>
      <c r="L179" s="457" t="s">
        <v>316</v>
      </c>
      <c r="M179" s="457" t="s">
        <v>7</v>
      </c>
      <c r="N179" s="457" t="s">
        <v>22</v>
      </c>
      <c r="O179" s="140" t="s">
        <v>34</v>
      </c>
      <c r="P179" s="438"/>
      <c r="Q179" s="5"/>
      <c r="R179" s="252"/>
      <c r="S179" s="728"/>
      <c r="T179" s="728"/>
      <c r="U179" s="5"/>
      <c r="V179" s="252"/>
      <c r="W179" s="5"/>
      <c r="X179" s="252"/>
      <c r="Y179" s="7"/>
    </row>
    <row r="180" spans="1:25" s="429" customFormat="1" ht="37.5">
      <c r="A180" s="457" t="s">
        <v>53</v>
      </c>
      <c r="B180" s="457" t="s">
        <v>316</v>
      </c>
      <c r="C180" s="457" t="s">
        <v>7</v>
      </c>
      <c r="D180" s="457" t="s">
        <v>1536</v>
      </c>
      <c r="E180" s="190" t="s">
        <v>1232</v>
      </c>
      <c r="F180" s="457"/>
      <c r="G180" s="457"/>
      <c r="H180" s="457"/>
      <c r="I180" s="457"/>
      <c r="J180" s="29" t="s">
        <v>1837</v>
      </c>
      <c r="K180" s="457"/>
      <c r="L180" s="457"/>
      <c r="M180" s="457"/>
      <c r="N180" s="457"/>
      <c r="O180" s="29" t="s">
        <v>2251</v>
      </c>
      <c r="P180" s="438"/>
      <c r="Q180" s="5"/>
      <c r="R180" s="252"/>
      <c r="S180" s="721"/>
      <c r="T180" s="721"/>
      <c r="U180" s="5"/>
      <c r="V180" s="252"/>
      <c r="W180" s="5"/>
      <c r="X180" s="252"/>
      <c r="Y180" s="7"/>
    </row>
    <row r="181" spans="1:25" s="429" customFormat="1" ht="39">
      <c r="A181" s="452" t="s">
        <v>53</v>
      </c>
      <c r="B181" s="452" t="s">
        <v>316</v>
      </c>
      <c r="C181" s="452" t="s">
        <v>37</v>
      </c>
      <c r="D181" s="452" t="s">
        <v>13</v>
      </c>
      <c r="E181" s="453" t="s">
        <v>1337</v>
      </c>
      <c r="F181" s="452" t="s">
        <v>53</v>
      </c>
      <c r="G181" s="452" t="s">
        <v>316</v>
      </c>
      <c r="H181" s="452" t="s">
        <v>37</v>
      </c>
      <c r="I181" s="452" t="s">
        <v>13</v>
      </c>
      <c r="J181" s="453" t="s">
        <v>1337</v>
      </c>
      <c r="K181" s="452" t="s">
        <v>53</v>
      </c>
      <c r="L181" s="452" t="s">
        <v>316</v>
      </c>
      <c r="M181" s="452" t="s">
        <v>37</v>
      </c>
      <c r="N181" s="452" t="s">
        <v>13</v>
      </c>
      <c r="O181" s="453" t="s">
        <v>1337</v>
      </c>
      <c r="P181" s="438"/>
      <c r="Q181" s="5"/>
      <c r="R181" s="252"/>
      <c r="S181" s="722"/>
      <c r="T181" s="722"/>
      <c r="U181" s="5"/>
      <c r="V181" s="252"/>
      <c r="W181" s="5"/>
      <c r="X181" s="252"/>
      <c r="Y181" s="7"/>
    </row>
    <row r="182" spans="1:25" s="429" customFormat="1" ht="37.5">
      <c r="A182" s="457" t="s">
        <v>53</v>
      </c>
      <c r="B182" s="457" t="s">
        <v>316</v>
      </c>
      <c r="C182" s="457" t="s">
        <v>37</v>
      </c>
      <c r="D182" s="457" t="s">
        <v>463</v>
      </c>
      <c r="E182" s="190" t="s">
        <v>462</v>
      </c>
      <c r="F182" s="457" t="s">
        <v>53</v>
      </c>
      <c r="G182" s="457" t="s">
        <v>316</v>
      </c>
      <c r="H182" s="457" t="s">
        <v>37</v>
      </c>
      <c r="I182" s="457" t="s">
        <v>463</v>
      </c>
      <c r="J182" s="748" t="s">
        <v>2285</v>
      </c>
      <c r="K182" s="457" t="s">
        <v>53</v>
      </c>
      <c r="L182" s="457" t="s">
        <v>316</v>
      </c>
      <c r="M182" s="457" t="s">
        <v>37</v>
      </c>
      <c r="N182" s="457" t="s">
        <v>463</v>
      </c>
      <c r="O182" s="190" t="s">
        <v>2285</v>
      </c>
      <c r="P182" s="438"/>
      <c r="Q182" s="5"/>
      <c r="R182" s="252"/>
      <c r="S182" s="720"/>
      <c r="T182" s="720"/>
      <c r="U182" s="5"/>
      <c r="V182" s="252"/>
      <c r="W182" s="5"/>
      <c r="X182" s="252"/>
      <c r="Y182" s="7"/>
    </row>
    <row r="183" spans="1:25" s="429" customFormat="1" ht="56.25">
      <c r="A183" s="457" t="s">
        <v>53</v>
      </c>
      <c r="B183" s="457" t="s">
        <v>316</v>
      </c>
      <c r="C183" s="457" t="s">
        <v>37</v>
      </c>
      <c r="D183" s="457" t="s">
        <v>1564</v>
      </c>
      <c r="E183" s="190" t="s">
        <v>1338</v>
      </c>
      <c r="F183" s="457"/>
      <c r="G183" s="457"/>
      <c r="H183" s="457"/>
      <c r="I183" s="457"/>
      <c r="J183" s="29" t="s">
        <v>1837</v>
      </c>
      <c r="K183" s="457"/>
      <c r="L183" s="457"/>
      <c r="M183" s="457"/>
      <c r="N183" s="457"/>
      <c r="O183" s="29" t="s">
        <v>2251</v>
      </c>
      <c r="P183" s="438"/>
      <c r="Q183" s="5"/>
      <c r="R183" s="252"/>
      <c r="S183" s="721"/>
      <c r="T183" s="721"/>
      <c r="U183" s="5"/>
      <c r="V183" s="252"/>
      <c r="W183" s="5"/>
      <c r="X183" s="252"/>
      <c r="Y183" s="7"/>
    </row>
    <row r="184" spans="1:25" s="429" customFormat="1" ht="56.25">
      <c r="A184" s="457" t="s">
        <v>53</v>
      </c>
      <c r="B184" s="457" t="s">
        <v>316</v>
      </c>
      <c r="C184" s="457" t="s">
        <v>37</v>
      </c>
      <c r="D184" s="457" t="s">
        <v>1565</v>
      </c>
      <c r="E184" s="190" t="s">
        <v>1340</v>
      </c>
      <c r="F184" s="457"/>
      <c r="G184" s="457"/>
      <c r="H184" s="457"/>
      <c r="I184" s="457"/>
      <c r="J184" s="29" t="s">
        <v>1837</v>
      </c>
      <c r="K184" s="457"/>
      <c r="L184" s="457"/>
      <c r="M184" s="457"/>
      <c r="N184" s="457"/>
      <c r="O184" s="29" t="s">
        <v>2251</v>
      </c>
      <c r="P184" s="438"/>
      <c r="Q184" s="5"/>
      <c r="R184" s="252"/>
      <c r="S184" s="721"/>
      <c r="T184" s="721"/>
      <c r="U184" s="5"/>
      <c r="V184" s="252"/>
      <c r="W184" s="5"/>
      <c r="X184" s="252"/>
      <c r="Y184" s="7"/>
    </row>
    <row r="185" spans="1:25" s="429" customFormat="1" ht="58.5">
      <c r="A185" s="452" t="s">
        <v>53</v>
      </c>
      <c r="B185" s="452" t="s">
        <v>316</v>
      </c>
      <c r="C185" s="452" t="s">
        <v>48</v>
      </c>
      <c r="D185" s="452" t="s">
        <v>13</v>
      </c>
      <c r="E185" s="453" t="s">
        <v>1342</v>
      </c>
      <c r="F185" s="452" t="s">
        <v>53</v>
      </c>
      <c r="G185" s="452" t="s">
        <v>316</v>
      </c>
      <c r="H185" s="452" t="s">
        <v>48</v>
      </c>
      <c r="I185" s="452" t="s">
        <v>13</v>
      </c>
      <c r="J185" s="453" t="s">
        <v>1342</v>
      </c>
      <c r="K185" s="452" t="s">
        <v>53</v>
      </c>
      <c r="L185" s="452" t="s">
        <v>316</v>
      </c>
      <c r="M185" s="452" t="s">
        <v>48</v>
      </c>
      <c r="N185" s="452" t="s">
        <v>13</v>
      </c>
      <c r="O185" s="453" t="s">
        <v>1342</v>
      </c>
      <c r="P185" s="438"/>
      <c r="Q185" s="5"/>
      <c r="R185" s="252"/>
      <c r="S185" s="722"/>
      <c r="T185" s="722"/>
      <c r="U185" s="5"/>
      <c r="V185" s="252"/>
      <c r="W185" s="5"/>
      <c r="X185" s="252"/>
      <c r="Y185" s="7"/>
    </row>
    <row r="186" spans="1:25" s="429" customFormat="1" ht="37.5">
      <c r="A186" s="14" t="s">
        <v>53</v>
      </c>
      <c r="B186" s="14" t="s">
        <v>316</v>
      </c>
      <c r="C186" s="440" t="s">
        <v>48</v>
      </c>
      <c r="D186" s="440">
        <v>77150</v>
      </c>
      <c r="E186" s="190" t="s">
        <v>1343</v>
      </c>
      <c r="F186" s="14" t="s">
        <v>53</v>
      </c>
      <c r="G186" s="14" t="s">
        <v>316</v>
      </c>
      <c r="H186" s="440" t="s">
        <v>48</v>
      </c>
      <c r="I186" s="440">
        <v>77150</v>
      </c>
      <c r="J186" s="190" t="s">
        <v>1343</v>
      </c>
      <c r="K186" s="14" t="s">
        <v>53</v>
      </c>
      <c r="L186" s="14" t="s">
        <v>316</v>
      </c>
      <c r="M186" s="440" t="s">
        <v>48</v>
      </c>
      <c r="N186" s="440">
        <v>77150</v>
      </c>
      <c r="O186" s="190" t="s">
        <v>1343</v>
      </c>
      <c r="P186" s="438"/>
      <c r="Q186" s="5"/>
      <c r="R186" s="252"/>
      <c r="S186" s="720"/>
      <c r="T186" s="720"/>
      <c r="U186" s="5"/>
      <c r="V186" s="252"/>
      <c r="W186" s="5"/>
      <c r="X186" s="252"/>
      <c r="Y186" s="7"/>
    </row>
    <row r="187" spans="1:25" s="429" customFormat="1" ht="39.75" thickBot="1">
      <c r="A187" s="452" t="s">
        <v>53</v>
      </c>
      <c r="B187" s="452" t="s">
        <v>316</v>
      </c>
      <c r="C187" s="452" t="s">
        <v>53</v>
      </c>
      <c r="D187" s="452" t="s">
        <v>13</v>
      </c>
      <c r="E187" s="453" t="s">
        <v>1344</v>
      </c>
      <c r="F187" s="452" t="s">
        <v>53</v>
      </c>
      <c r="G187" s="452" t="s">
        <v>316</v>
      </c>
      <c r="H187" s="452" t="s">
        <v>53</v>
      </c>
      <c r="I187" s="452" t="s">
        <v>13</v>
      </c>
      <c r="J187" s="453" t="s">
        <v>1344</v>
      </c>
      <c r="K187" s="452" t="s">
        <v>53</v>
      </c>
      <c r="L187" s="452" t="s">
        <v>316</v>
      </c>
      <c r="M187" s="452" t="s">
        <v>53</v>
      </c>
      <c r="N187" s="452" t="s">
        <v>13</v>
      </c>
      <c r="O187" s="453" t="s">
        <v>1344</v>
      </c>
      <c r="P187" s="438"/>
      <c r="Q187" s="5"/>
      <c r="R187" s="252"/>
      <c r="S187" s="722"/>
      <c r="T187" s="722"/>
      <c r="U187" s="5"/>
      <c r="V187" s="252"/>
      <c r="W187" s="5"/>
      <c r="X187" s="252"/>
      <c r="Y187" s="7"/>
    </row>
    <row r="188" spans="1:25" s="427" customFormat="1" ht="38.25" thickBot="1">
      <c r="A188" s="457" t="s">
        <v>53</v>
      </c>
      <c r="B188" s="457" t="s">
        <v>316</v>
      </c>
      <c r="C188" s="457" t="s">
        <v>53</v>
      </c>
      <c r="D188" s="457" t="s">
        <v>22</v>
      </c>
      <c r="E188" s="190" t="s">
        <v>34</v>
      </c>
      <c r="F188" s="457" t="s">
        <v>53</v>
      </c>
      <c r="G188" s="457" t="s">
        <v>316</v>
      </c>
      <c r="H188" s="457" t="s">
        <v>53</v>
      </c>
      <c r="I188" s="457" t="s">
        <v>22</v>
      </c>
      <c r="J188" s="190" t="s">
        <v>34</v>
      </c>
      <c r="K188" s="457" t="s">
        <v>53</v>
      </c>
      <c r="L188" s="457" t="s">
        <v>316</v>
      </c>
      <c r="M188" s="457" t="s">
        <v>53</v>
      </c>
      <c r="N188" s="457" t="s">
        <v>22</v>
      </c>
      <c r="O188" s="190" t="s">
        <v>34</v>
      </c>
      <c r="P188" s="438"/>
      <c r="Q188" s="5"/>
      <c r="R188" s="252"/>
      <c r="S188" s="720"/>
      <c r="T188" s="720"/>
      <c r="U188" s="5"/>
      <c r="V188" s="252"/>
      <c r="W188" s="5"/>
      <c r="X188" s="252"/>
      <c r="Y188" s="7"/>
    </row>
    <row r="189" spans="1:25">
      <c r="A189" s="457" t="s">
        <v>53</v>
      </c>
      <c r="B189" s="457" t="s">
        <v>316</v>
      </c>
      <c r="C189" s="457" t="s">
        <v>53</v>
      </c>
      <c r="D189" s="457" t="s">
        <v>472</v>
      </c>
      <c r="E189" s="265" t="s">
        <v>471</v>
      </c>
      <c r="F189" s="457" t="s">
        <v>53</v>
      </c>
      <c r="G189" s="457" t="s">
        <v>316</v>
      </c>
      <c r="H189" s="457" t="s">
        <v>53</v>
      </c>
      <c r="I189" s="457" t="s">
        <v>472</v>
      </c>
      <c r="J189" s="265" t="s">
        <v>1668</v>
      </c>
      <c r="K189" s="457" t="s">
        <v>53</v>
      </c>
      <c r="L189" s="457" t="s">
        <v>316</v>
      </c>
      <c r="M189" s="457" t="s">
        <v>53</v>
      </c>
      <c r="N189" s="457" t="s">
        <v>472</v>
      </c>
      <c r="O189" s="265" t="s">
        <v>1668</v>
      </c>
      <c r="P189" s="438"/>
      <c r="S189" s="729"/>
      <c r="T189" s="729"/>
      <c r="Y189" s="7"/>
    </row>
    <row r="190" spans="1:25" ht="37.5">
      <c r="A190" s="457" t="s">
        <v>53</v>
      </c>
      <c r="B190" s="457" t="s">
        <v>316</v>
      </c>
      <c r="C190" s="457" t="s">
        <v>53</v>
      </c>
      <c r="D190" s="457" t="s">
        <v>477</v>
      </c>
      <c r="E190" s="190" t="s">
        <v>476</v>
      </c>
      <c r="F190" s="457" t="s">
        <v>53</v>
      </c>
      <c r="G190" s="457" t="s">
        <v>316</v>
      </c>
      <c r="H190" s="457" t="s">
        <v>53</v>
      </c>
      <c r="I190" s="457" t="s">
        <v>477</v>
      </c>
      <c r="J190" s="190" t="s">
        <v>476</v>
      </c>
      <c r="K190" s="457" t="s">
        <v>53</v>
      </c>
      <c r="L190" s="457" t="s">
        <v>316</v>
      </c>
      <c r="M190" s="457" t="s">
        <v>53</v>
      </c>
      <c r="N190" s="457" t="s">
        <v>477</v>
      </c>
      <c r="O190" s="190" t="s">
        <v>476</v>
      </c>
      <c r="P190" s="438"/>
      <c r="S190" s="720"/>
      <c r="T190" s="720"/>
      <c r="Y190" s="7"/>
    </row>
    <row r="191" spans="1:25" ht="37.5">
      <c r="A191" s="457" t="s">
        <v>53</v>
      </c>
      <c r="B191" s="457" t="s">
        <v>316</v>
      </c>
      <c r="C191" s="457" t="s">
        <v>53</v>
      </c>
      <c r="D191" s="457" t="s">
        <v>482</v>
      </c>
      <c r="E191" s="190" t="s">
        <v>481</v>
      </c>
      <c r="F191" s="457" t="s">
        <v>53</v>
      </c>
      <c r="G191" s="457" t="s">
        <v>316</v>
      </c>
      <c r="H191" s="457" t="s">
        <v>53</v>
      </c>
      <c r="I191" s="457" t="s">
        <v>482</v>
      </c>
      <c r="J191" s="190" t="s">
        <v>481</v>
      </c>
      <c r="K191" s="457" t="s">
        <v>53</v>
      </c>
      <c r="L191" s="457" t="s">
        <v>316</v>
      </c>
      <c r="M191" s="457" t="s">
        <v>53</v>
      </c>
      <c r="N191" s="457" t="s">
        <v>482</v>
      </c>
      <c r="O191" s="190" t="s">
        <v>481</v>
      </c>
      <c r="P191" s="438"/>
      <c r="S191" s="720"/>
      <c r="T191" s="720"/>
      <c r="Y191" s="7"/>
    </row>
    <row r="192" spans="1:25" ht="75">
      <c r="A192" s="457" t="s">
        <v>53</v>
      </c>
      <c r="B192" s="457" t="s">
        <v>316</v>
      </c>
      <c r="C192" s="457" t="s">
        <v>53</v>
      </c>
      <c r="D192" s="457" t="s">
        <v>487</v>
      </c>
      <c r="E192" s="190" t="s">
        <v>1345</v>
      </c>
      <c r="F192" s="457" t="s">
        <v>53</v>
      </c>
      <c r="G192" s="457" t="s">
        <v>316</v>
      </c>
      <c r="H192" s="457" t="s">
        <v>53</v>
      </c>
      <c r="I192" s="457" t="s">
        <v>487</v>
      </c>
      <c r="J192" s="190" t="s">
        <v>1345</v>
      </c>
      <c r="K192" s="457" t="s">
        <v>53</v>
      </c>
      <c r="L192" s="457" t="s">
        <v>316</v>
      </c>
      <c r="M192" s="457" t="s">
        <v>53</v>
      </c>
      <c r="N192" s="457" t="s">
        <v>487</v>
      </c>
      <c r="O192" s="410" t="s">
        <v>2286</v>
      </c>
      <c r="P192" s="438"/>
      <c r="S192" s="720"/>
      <c r="T192" s="720"/>
      <c r="Y192" s="7"/>
    </row>
    <row r="193" spans="1:25" ht="75.75" thickBot="1">
      <c r="A193" s="457" t="s">
        <v>53</v>
      </c>
      <c r="B193" s="457" t="s">
        <v>316</v>
      </c>
      <c r="C193" s="457" t="s">
        <v>53</v>
      </c>
      <c r="D193" s="457" t="s">
        <v>492</v>
      </c>
      <c r="E193" s="190" t="s">
        <v>1346</v>
      </c>
      <c r="F193" s="457" t="s">
        <v>53</v>
      </c>
      <c r="G193" s="457" t="s">
        <v>316</v>
      </c>
      <c r="H193" s="457" t="s">
        <v>53</v>
      </c>
      <c r="I193" s="457" t="s">
        <v>492</v>
      </c>
      <c r="J193" s="190" t="s">
        <v>1346</v>
      </c>
      <c r="K193" s="457"/>
      <c r="L193" s="457"/>
      <c r="M193" s="457"/>
      <c r="N193" s="457"/>
      <c r="O193" s="29" t="s">
        <v>2251</v>
      </c>
      <c r="P193" s="438"/>
      <c r="S193" s="720"/>
      <c r="T193" s="720"/>
      <c r="Y193" s="7"/>
    </row>
    <row r="194" spans="1:25" s="427" customFormat="1" ht="75.75" thickBot="1">
      <c r="A194" s="457" t="s">
        <v>53</v>
      </c>
      <c r="B194" s="457" t="s">
        <v>316</v>
      </c>
      <c r="C194" s="457" t="s">
        <v>53</v>
      </c>
      <c r="D194" s="457" t="s">
        <v>1566</v>
      </c>
      <c r="E194" s="450" t="s">
        <v>1347</v>
      </c>
      <c r="F194" s="457"/>
      <c r="G194" s="457"/>
      <c r="H194" s="457"/>
      <c r="I194" s="457"/>
      <c r="J194" s="29" t="s">
        <v>1837</v>
      </c>
      <c r="K194" s="457"/>
      <c r="L194" s="457"/>
      <c r="M194" s="457"/>
      <c r="N194" s="457"/>
      <c r="O194" s="29" t="s">
        <v>2251</v>
      </c>
      <c r="P194" s="438"/>
      <c r="Q194" s="5"/>
      <c r="R194" s="252"/>
      <c r="S194" s="721"/>
      <c r="T194" s="721"/>
      <c r="U194" s="5"/>
      <c r="V194" s="252"/>
      <c r="W194" s="5"/>
      <c r="X194" s="252"/>
      <c r="Y194" s="7"/>
    </row>
    <row r="195" spans="1:25" s="427" customFormat="1" ht="38.25" thickBot="1">
      <c r="A195" s="457" t="s">
        <v>53</v>
      </c>
      <c r="B195" s="457" t="s">
        <v>316</v>
      </c>
      <c r="C195" s="457" t="s">
        <v>53</v>
      </c>
      <c r="D195" s="457" t="s">
        <v>482</v>
      </c>
      <c r="E195" s="190" t="s">
        <v>481</v>
      </c>
      <c r="F195" s="457" t="s">
        <v>53</v>
      </c>
      <c r="G195" s="457" t="s">
        <v>316</v>
      </c>
      <c r="H195" s="457" t="s">
        <v>53</v>
      </c>
      <c r="I195" s="457" t="s">
        <v>1859</v>
      </c>
      <c r="J195" s="190" t="s">
        <v>1669</v>
      </c>
      <c r="K195" s="457" t="s">
        <v>53</v>
      </c>
      <c r="L195" s="457" t="s">
        <v>316</v>
      </c>
      <c r="M195" s="457" t="s">
        <v>53</v>
      </c>
      <c r="N195" s="457" t="s">
        <v>1859</v>
      </c>
      <c r="O195" s="190" t="s">
        <v>1669</v>
      </c>
      <c r="P195" s="438"/>
      <c r="Q195" s="5"/>
      <c r="R195" s="252"/>
      <c r="S195" s="720"/>
      <c r="T195" s="720"/>
      <c r="U195" s="5"/>
      <c r="V195" s="252"/>
      <c r="W195" s="5"/>
      <c r="X195" s="252"/>
      <c r="Y195" s="7"/>
    </row>
    <row r="196" spans="1:25" s="427" customFormat="1" ht="75.75" thickBot="1">
      <c r="A196" s="457" t="s">
        <v>53</v>
      </c>
      <c r="B196" s="457" t="s">
        <v>316</v>
      </c>
      <c r="C196" s="457" t="s">
        <v>53</v>
      </c>
      <c r="D196" s="457" t="s">
        <v>492</v>
      </c>
      <c r="E196" s="190" t="s">
        <v>1346</v>
      </c>
      <c r="F196" s="457" t="s">
        <v>53</v>
      </c>
      <c r="G196" s="457" t="s">
        <v>316</v>
      </c>
      <c r="H196" s="457" t="s">
        <v>53</v>
      </c>
      <c r="I196" s="457" t="s">
        <v>1860</v>
      </c>
      <c r="J196" s="190" t="s">
        <v>1671</v>
      </c>
      <c r="K196" s="457" t="s">
        <v>53</v>
      </c>
      <c r="L196" s="457" t="s">
        <v>316</v>
      </c>
      <c r="M196" s="457" t="s">
        <v>53</v>
      </c>
      <c r="N196" s="457" t="s">
        <v>1860</v>
      </c>
      <c r="O196" s="414" t="s">
        <v>2287</v>
      </c>
      <c r="P196" s="438"/>
      <c r="Q196" s="5"/>
      <c r="R196" s="252"/>
      <c r="S196" s="720"/>
      <c r="T196" s="720"/>
      <c r="U196" s="5"/>
      <c r="V196" s="252"/>
      <c r="W196" s="5"/>
      <c r="X196" s="252"/>
      <c r="Y196" s="7"/>
    </row>
    <row r="197" spans="1:25" s="427" customFormat="1" ht="75.75" thickBot="1">
      <c r="A197" s="457"/>
      <c r="B197" s="457"/>
      <c r="C197" s="457"/>
      <c r="D197" s="457"/>
      <c r="E197" s="450" t="s">
        <v>1554</v>
      </c>
      <c r="F197" s="457" t="s">
        <v>53</v>
      </c>
      <c r="G197" s="457" t="s">
        <v>316</v>
      </c>
      <c r="H197" s="457" t="s">
        <v>53</v>
      </c>
      <c r="I197" s="457" t="s">
        <v>2235</v>
      </c>
      <c r="J197" s="310" t="s">
        <v>2236</v>
      </c>
      <c r="K197" s="457"/>
      <c r="L197" s="457"/>
      <c r="M197" s="457"/>
      <c r="N197" s="457"/>
      <c r="O197" s="29" t="s">
        <v>2251</v>
      </c>
      <c r="P197" s="438"/>
      <c r="Q197" s="5"/>
      <c r="R197" s="252"/>
      <c r="S197" s="340"/>
      <c r="T197" s="340"/>
      <c r="U197" s="5"/>
      <c r="V197" s="252"/>
      <c r="W197" s="5"/>
      <c r="X197" s="252"/>
      <c r="Y197" s="7"/>
    </row>
    <row r="198" spans="1:25" s="427" customFormat="1" ht="132" thickBot="1">
      <c r="A198" s="457"/>
      <c r="B198" s="457"/>
      <c r="C198" s="457"/>
      <c r="D198" s="457"/>
      <c r="E198" s="450" t="s">
        <v>1554</v>
      </c>
      <c r="F198" s="457"/>
      <c r="G198" s="457"/>
      <c r="H198" s="457"/>
      <c r="I198" s="457"/>
      <c r="J198" s="29" t="s">
        <v>1837</v>
      </c>
      <c r="K198" s="457" t="s">
        <v>53</v>
      </c>
      <c r="L198" s="457" t="s">
        <v>316</v>
      </c>
      <c r="M198" s="457" t="s">
        <v>53</v>
      </c>
      <c r="N198" s="457" t="s">
        <v>2348</v>
      </c>
      <c r="O198" s="410" t="s">
        <v>2288</v>
      </c>
      <c r="P198" s="438"/>
      <c r="Q198" s="5"/>
      <c r="R198" s="252"/>
      <c r="S198" s="340"/>
      <c r="T198" s="340"/>
      <c r="U198" s="5"/>
      <c r="V198" s="252"/>
      <c r="W198" s="5"/>
      <c r="X198" s="252"/>
      <c r="Y198" s="7"/>
    </row>
    <row r="199" spans="1:25" s="427" customFormat="1" ht="38.25" thickBot="1">
      <c r="A199" s="457"/>
      <c r="B199" s="457"/>
      <c r="C199" s="457"/>
      <c r="D199" s="457"/>
      <c r="E199" s="450" t="s">
        <v>1554</v>
      </c>
      <c r="F199" s="457"/>
      <c r="G199" s="457"/>
      <c r="H199" s="457"/>
      <c r="I199" s="457"/>
      <c r="J199" s="29" t="s">
        <v>1837</v>
      </c>
      <c r="K199" s="457" t="s">
        <v>53</v>
      </c>
      <c r="L199" s="457" t="s">
        <v>316</v>
      </c>
      <c r="M199" s="457" t="s">
        <v>53</v>
      </c>
      <c r="N199" s="457" t="s">
        <v>2349</v>
      </c>
      <c r="O199" s="410" t="s">
        <v>2290</v>
      </c>
      <c r="P199" s="438"/>
      <c r="Q199" s="5"/>
      <c r="R199" s="252"/>
      <c r="S199" s="340"/>
      <c r="T199" s="340"/>
      <c r="U199" s="5"/>
      <c r="V199" s="252"/>
      <c r="W199" s="5"/>
      <c r="X199" s="252"/>
      <c r="Y199" s="7"/>
    </row>
    <row r="200" spans="1:25" s="427" customFormat="1" ht="68.25" thickBot="1">
      <c r="A200" s="207" t="s">
        <v>62</v>
      </c>
      <c r="B200" s="207" t="s">
        <v>8</v>
      </c>
      <c r="C200" s="207" t="s">
        <v>12</v>
      </c>
      <c r="D200" s="207" t="s">
        <v>13</v>
      </c>
      <c r="E200" s="267" t="s">
        <v>495</v>
      </c>
      <c r="F200" s="207" t="s">
        <v>62</v>
      </c>
      <c r="G200" s="207" t="s">
        <v>8</v>
      </c>
      <c r="H200" s="207" t="s">
        <v>12</v>
      </c>
      <c r="I200" s="207" t="s">
        <v>13</v>
      </c>
      <c r="J200" s="267" t="s">
        <v>1675</v>
      </c>
      <c r="K200" s="207" t="s">
        <v>62</v>
      </c>
      <c r="L200" s="207" t="s">
        <v>8</v>
      </c>
      <c r="M200" s="207" t="s">
        <v>12</v>
      </c>
      <c r="N200" s="207" t="s">
        <v>13</v>
      </c>
      <c r="O200" s="267" t="s">
        <v>1675</v>
      </c>
      <c r="P200" s="438"/>
      <c r="Q200" s="5"/>
      <c r="R200" s="252"/>
      <c r="S200" s="730"/>
      <c r="T200" s="730"/>
      <c r="U200" s="5"/>
      <c r="V200" s="252"/>
      <c r="W200" s="5"/>
      <c r="X200" s="252"/>
      <c r="Y200" s="7"/>
    </row>
    <row r="201" spans="1:25" s="427" customFormat="1" ht="38.25" thickBot="1">
      <c r="A201" s="25" t="s">
        <v>62</v>
      </c>
      <c r="B201" s="25" t="s">
        <v>15</v>
      </c>
      <c r="C201" s="25" t="s">
        <v>12</v>
      </c>
      <c r="D201" s="25" t="s">
        <v>13</v>
      </c>
      <c r="E201" s="223" t="s">
        <v>498</v>
      </c>
      <c r="F201" s="25" t="s">
        <v>62</v>
      </c>
      <c r="G201" s="25" t="s">
        <v>105</v>
      </c>
      <c r="H201" s="25" t="s">
        <v>12</v>
      </c>
      <c r="I201" s="25" t="s">
        <v>13</v>
      </c>
      <c r="J201" s="223" t="s">
        <v>1676</v>
      </c>
      <c r="K201" s="25" t="s">
        <v>62</v>
      </c>
      <c r="L201" s="25" t="s">
        <v>105</v>
      </c>
      <c r="M201" s="25" t="s">
        <v>12</v>
      </c>
      <c r="N201" s="25" t="s">
        <v>13</v>
      </c>
      <c r="O201" s="223" t="s">
        <v>1676</v>
      </c>
      <c r="P201" s="438"/>
      <c r="Q201" s="5"/>
      <c r="R201" s="252"/>
      <c r="S201" s="336"/>
      <c r="T201" s="336"/>
      <c r="U201" s="5"/>
      <c r="V201" s="252"/>
      <c r="W201" s="5"/>
      <c r="X201" s="252"/>
      <c r="Y201" s="7"/>
    </row>
    <row r="202" spans="1:25" ht="78">
      <c r="A202" s="452" t="s">
        <v>62</v>
      </c>
      <c r="B202" s="452" t="s">
        <v>15</v>
      </c>
      <c r="C202" s="452" t="s">
        <v>7</v>
      </c>
      <c r="D202" s="452" t="s">
        <v>13</v>
      </c>
      <c r="E202" s="453" t="s">
        <v>1349</v>
      </c>
      <c r="F202" s="452" t="s">
        <v>62</v>
      </c>
      <c r="G202" s="452" t="s">
        <v>105</v>
      </c>
      <c r="H202" s="452" t="s">
        <v>7</v>
      </c>
      <c r="I202" s="452" t="s">
        <v>13</v>
      </c>
      <c r="J202" s="453" t="s">
        <v>1349</v>
      </c>
      <c r="K202" s="452" t="s">
        <v>62</v>
      </c>
      <c r="L202" s="452" t="s">
        <v>105</v>
      </c>
      <c r="M202" s="452" t="s">
        <v>7</v>
      </c>
      <c r="N202" s="452" t="s">
        <v>13</v>
      </c>
      <c r="O202" s="453" t="s">
        <v>1349</v>
      </c>
      <c r="P202" s="438"/>
      <c r="S202" s="722"/>
      <c r="T202" s="722"/>
      <c r="Y202" s="7"/>
    </row>
    <row r="203" spans="1:25" ht="37.5">
      <c r="A203" s="440" t="s">
        <v>62</v>
      </c>
      <c r="B203" s="440" t="s">
        <v>15</v>
      </c>
      <c r="C203" s="440" t="s">
        <v>7</v>
      </c>
      <c r="D203" s="440" t="s">
        <v>503</v>
      </c>
      <c r="E203" s="190" t="s">
        <v>502</v>
      </c>
      <c r="F203" s="440" t="s">
        <v>62</v>
      </c>
      <c r="G203" s="440" t="s">
        <v>105</v>
      </c>
      <c r="H203" s="440" t="s">
        <v>7</v>
      </c>
      <c r="I203" s="440" t="s">
        <v>503</v>
      </c>
      <c r="J203" s="190" t="s">
        <v>1679</v>
      </c>
      <c r="K203" s="440" t="s">
        <v>62</v>
      </c>
      <c r="L203" s="440" t="s">
        <v>105</v>
      </c>
      <c r="M203" s="440" t="s">
        <v>7</v>
      </c>
      <c r="N203" s="440" t="s">
        <v>503</v>
      </c>
      <c r="O203" s="190" t="s">
        <v>1679</v>
      </c>
      <c r="P203" s="438"/>
      <c r="S203" s="720"/>
      <c r="T203" s="720"/>
      <c r="Y203" s="7"/>
    </row>
    <row r="204" spans="1:25" ht="78">
      <c r="A204" s="452" t="s">
        <v>62</v>
      </c>
      <c r="B204" s="452" t="s">
        <v>15</v>
      </c>
      <c r="C204" s="452" t="s">
        <v>37</v>
      </c>
      <c r="D204" s="452" t="s">
        <v>13</v>
      </c>
      <c r="E204" s="453" t="s">
        <v>1350</v>
      </c>
      <c r="F204" s="452" t="s">
        <v>62</v>
      </c>
      <c r="G204" s="452" t="s">
        <v>105</v>
      </c>
      <c r="H204" s="452" t="s">
        <v>37</v>
      </c>
      <c r="I204" s="452" t="s">
        <v>13</v>
      </c>
      <c r="J204" s="453" t="s">
        <v>1681</v>
      </c>
      <c r="K204" s="452" t="s">
        <v>62</v>
      </c>
      <c r="L204" s="452" t="s">
        <v>105</v>
      </c>
      <c r="M204" s="452" t="s">
        <v>37</v>
      </c>
      <c r="N204" s="452" t="s">
        <v>13</v>
      </c>
      <c r="O204" s="453" t="s">
        <v>1681</v>
      </c>
      <c r="P204" s="438"/>
      <c r="S204" s="722"/>
      <c r="T204" s="722"/>
      <c r="Y204" s="7"/>
    </row>
    <row r="205" spans="1:25">
      <c r="A205" s="440" t="s">
        <v>62</v>
      </c>
      <c r="B205" s="440" t="s">
        <v>15</v>
      </c>
      <c r="C205" s="440" t="s">
        <v>37</v>
      </c>
      <c r="D205" s="440" t="s">
        <v>503</v>
      </c>
      <c r="E205" s="190" t="s">
        <v>502</v>
      </c>
      <c r="F205" s="440" t="s">
        <v>62</v>
      </c>
      <c r="G205" s="440" t="s">
        <v>105</v>
      </c>
      <c r="H205" s="440" t="s">
        <v>37</v>
      </c>
      <c r="I205" s="440" t="s">
        <v>1896</v>
      </c>
      <c r="J205" s="190" t="s">
        <v>1897</v>
      </c>
      <c r="K205" s="440" t="s">
        <v>62</v>
      </c>
      <c r="L205" s="440" t="s">
        <v>105</v>
      </c>
      <c r="M205" s="440" t="s">
        <v>37</v>
      </c>
      <c r="N205" s="440" t="s">
        <v>1896</v>
      </c>
      <c r="O205" s="190" t="s">
        <v>1897</v>
      </c>
      <c r="P205" s="438"/>
      <c r="S205" s="720"/>
      <c r="T205" s="720"/>
      <c r="Y205" s="7"/>
    </row>
    <row r="206" spans="1:25" ht="45">
      <c r="A206" s="9" t="s">
        <v>68</v>
      </c>
      <c r="B206" s="9" t="s">
        <v>8</v>
      </c>
      <c r="C206" s="9" t="s">
        <v>12</v>
      </c>
      <c r="D206" s="9" t="s">
        <v>13</v>
      </c>
      <c r="E206" s="136" t="s">
        <v>508</v>
      </c>
      <c r="F206" s="9" t="s">
        <v>68</v>
      </c>
      <c r="G206" s="9" t="s">
        <v>8</v>
      </c>
      <c r="H206" s="9" t="s">
        <v>12</v>
      </c>
      <c r="I206" s="9" t="s">
        <v>13</v>
      </c>
      <c r="J206" s="136" t="s">
        <v>1684</v>
      </c>
      <c r="K206" s="9" t="s">
        <v>68</v>
      </c>
      <c r="L206" s="9" t="s">
        <v>8</v>
      </c>
      <c r="M206" s="9" t="s">
        <v>12</v>
      </c>
      <c r="N206" s="9" t="s">
        <v>13</v>
      </c>
      <c r="O206" s="136" t="s">
        <v>1684</v>
      </c>
      <c r="P206" s="438"/>
      <c r="S206" s="335"/>
      <c r="T206" s="335"/>
      <c r="Y206" s="7"/>
    </row>
    <row r="207" spans="1:25" ht="37.5">
      <c r="A207" s="25" t="s">
        <v>68</v>
      </c>
      <c r="B207" s="25" t="s">
        <v>15</v>
      </c>
      <c r="C207" s="25" t="s">
        <v>12</v>
      </c>
      <c r="D207" s="25" t="s">
        <v>13</v>
      </c>
      <c r="E207" s="223" t="s">
        <v>512</v>
      </c>
      <c r="F207" s="25" t="s">
        <v>68</v>
      </c>
      <c r="G207" s="25" t="s">
        <v>105</v>
      </c>
      <c r="H207" s="25" t="s">
        <v>12</v>
      </c>
      <c r="I207" s="25" t="s">
        <v>13</v>
      </c>
      <c r="J207" s="223" t="s">
        <v>1685</v>
      </c>
      <c r="K207" s="25" t="s">
        <v>68</v>
      </c>
      <c r="L207" s="25" t="s">
        <v>105</v>
      </c>
      <c r="M207" s="25" t="s">
        <v>12</v>
      </c>
      <c r="N207" s="25" t="s">
        <v>13</v>
      </c>
      <c r="O207" s="223" t="s">
        <v>1685</v>
      </c>
      <c r="P207" s="438"/>
      <c r="S207" s="336"/>
      <c r="T207" s="336"/>
      <c r="Y207" s="7"/>
    </row>
    <row r="208" spans="1:25" ht="39">
      <c r="A208" s="452" t="s">
        <v>68</v>
      </c>
      <c r="B208" s="452" t="s">
        <v>15</v>
      </c>
      <c r="C208" s="452" t="s">
        <v>7</v>
      </c>
      <c r="D208" s="452" t="s">
        <v>13</v>
      </c>
      <c r="E208" s="453" t="s">
        <v>1351</v>
      </c>
      <c r="F208" s="452" t="s">
        <v>68</v>
      </c>
      <c r="G208" s="452" t="s">
        <v>105</v>
      </c>
      <c r="H208" s="452" t="s">
        <v>7</v>
      </c>
      <c r="I208" s="452" t="s">
        <v>13</v>
      </c>
      <c r="J208" s="453" t="s">
        <v>1351</v>
      </c>
      <c r="K208" s="452" t="s">
        <v>68</v>
      </c>
      <c r="L208" s="452" t="s">
        <v>105</v>
      </c>
      <c r="M208" s="452" t="s">
        <v>7</v>
      </c>
      <c r="N208" s="452" t="s">
        <v>13</v>
      </c>
      <c r="O208" s="453" t="s">
        <v>1351</v>
      </c>
      <c r="P208" s="438"/>
      <c r="S208" s="722"/>
      <c r="T208" s="722"/>
      <c r="Y208" s="7"/>
    </row>
    <row r="209" spans="1:25" ht="37.5">
      <c r="A209" s="440" t="s">
        <v>68</v>
      </c>
      <c r="B209" s="440" t="s">
        <v>15</v>
      </c>
      <c r="C209" s="440" t="s">
        <v>7</v>
      </c>
      <c r="D209" s="440" t="s">
        <v>1567</v>
      </c>
      <c r="E209" s="450" t="s">
        <v>1352</v>
      </c>
      <c r="F209" s="440"/>
      <c r="G209" s="440"/>
      <c r="H209" s="440"/>
      <c r="I209" s="440"/>
      <c r="J209" s="29" t="s">
        <v>1837</v>
      </c>
      <c r="K209" s="440"/>
      <c r="L209" s="440"/>
      <c r="M209" s="440"/>
      <c r="N209" s="440"/>
      <c r="O209" s="29" t="s">
        <v>2251</v>
      </c>
      <c r="P209" s="438"/>
      <c r="S209" s="721"/>
      <c r="T209" s="721"/>
      <c r="Y209" s="7"/>
    </row>
    <row r="210" spans="1:25" ht="37.5">
      <c r="A210" s="440" t="s">
        <v>68</v>
      </c>
      <c r="B210" s="440" t="s">
        <v>15</v>
      </c>
      <c r="C210" s="440" t="s">
        <v>7</v>
      </c>
      <c r="D210" s="440" t="s">
        <v>1568</v>
      </c>
      <c r="E210" s="450" t="s">
        <v>517</v>
      </c>
      <c r="F210" s="440"/>
      <c r="G210" s="440"/>
      <c r="H210" s="440"/>
      <c r="I210" s="440"/>
      <c r="J210" s="29" t="s">
        <v>1837</v>
      </c>
      <c r="K210" s="440"/>
      <c r="L210" s="440"/>
      <c r="M210" s="440"/>
      <c r="N210" s="440"/>
      <c r="O210" s="29" t="s">
        <v>2251</v>
      </c>
      <c r="P210" s="438"/>
      <c r="S210" s="721"/>
      <c r="T210" s="721"/>
      <c r="Y210" s="7"/>
    </row>
    <row r="211" spans="1:25" ht="38.25" thickBot="1">
      <c r="A211" s="440" t="s">
        <v>68</v>
      </c>
      <c r="B211" s="440" t="s">
        <v>15</v>
      </c>
      <c r="C211" s="440" t="s">
        <v>7</v>
      </c>
      <c r="D211" s="14" t="s">
        <v>1885</v>
      </c>
      <c r="E211" s="450" t="s">
        <v>2626</v>
      </c>
      <c r="F211" s="440"/>
      <c r="G211" s="440"/>
      <c r="H211" s="440"/>
      <c r="I211" s="440"/>
      <c r="J211" s="29" t="s">
        <v>1837</v>
      </c>
      <c r="K211" s="440"/>
      <c r="L211" s="440"/>
      <c r="M211" s="440"/>
      <c r="N211" s="440"/>
      <c r="O211" s="29" t="s">
        <v>2251</v>
      </c>
      <c r="P211" s="438"/>
      <c r="S211" s="721"/>
      <c r="T211" s="721"/>
      <c r="Y211" s="7"/>
    </row>
    <row r="212" spans="1:25" s="435" customFormat="1" ht="38.25" thickBot="1">
      <c r="A212" s="440" t="s">
        <v>68</v>
      </c>
      <c r="B212" s="440" t="s">
        <v>15</v>
      </c>
      <c r="C212" s="440" t="s">
        <v>7</v>
      </c>
      <c r="D212" s="440" t="s">
        <v>1569</v>
      </c>
      <c r="E212" s="450" t="s">
        <v>517</v>
      </c>
      <c r="F212" s="440"/>
      <c r="G212" s="440"/>
      <c r="H212" s="440"/>
      <c r="I212" s="440"/>
      <c r="J212" s="29" t="s">
        <v>1837</v>
      </c>
      <c r="K212" s="440" t="s">
        <v>68</v>
      </c>
      <c r="L212" s="440" t="s">
        <v>105</v>
      </c>
      <c r="M212" s="440" t="s">
        <v>7</v>
      </c>
      <c r="N212" s="440" t="s">
        <v>1569</v>
      </c>
      <c r="O212" s="410" t="s">
        <v>2293</v>
      </c>
      <c r="P212" s="438"/>
      <c r="Q212" s="5"/>
      <c r="R212" s="252"/>
      <c r="S212" s="721"/>
      <c r="T212" s="721"/>
      <c r="U212" s="5"/>
      <c r="V212" s="252"/>
      <c r="W212" s="5"/>
      <c r="X212" s="252"/>
      <c r="Y212" s="7"/>
    </row>
    <row r="213" spans="1:25" s="436" customFormat="1" ht="37.5">
      <c r="A213" s="440" t="s">
        <v>68</v>
      </c>
      <c r="B213" s="440" t="s">
        <v>15</v>
      </c>
      <c r="C213" s="440" t="s">
        <v>7</v>
      </c>
      <c r="D213" s="440" t="s">
        <v>518</v>
      </c>
      <c r="E213" s="450" t="s">
        <v>517</v>
      </c>
      <c r="F213" s="440"/>
      <c r="G213" s="440"/>
      <c r="H213" s="440"/>
      <c r="I213" s="440"/>
      <c r="J213" s="29" t="s">
        <v>1837</v>
      </c>
      <c r="K213" s="440"/>
      <c r="L213" s="440"/>
      <c r="M213" s="440"/>
      <c r="N213" s="440"/>
      <c r="O213" s="29" t="s">
        <v>2251</v>
      </c>
      <c r="P213" s="438"/>
      <c r="Q213" s="5"/>
      <c r="R213" s="252"/>
      <c r="S213" s="721"/>
      <c r="T213" s="721"/>
      <c r="U213" s="5"/>
      <c r="V213" s="252"/>
      <c r="W213" s="5"/>
      <c r="X213" s="252"/>
      <c r="Y213" s="7"/>
    </row>
    <row r="214" spans="1:25" s="436" customFormat="1" ht="131.25">
      <c r="A214" s="440"/>
      <c r="B214" s="440"/>
      <c r="C214" s="440"/>
      <c r="D214" s="440"/>
      <c r="E214" s="29" t="s">
        <v>1554</v>
      </c>
      <c r="F214" s="440" t="s">
        <v>68</v>
      </c>
      <c r="G214" s="440" t="s">
        <v>105</v>
      </c>
      <c r="H214" s="440" t="s">
        <v>7</v>
      </c>
      <c r="I214" s="440" t="s">
        <v>2237</v>
      </c>
      <c r="J214" s="310" t="s">
        <v>2238</v>
      </c>
      <c r="K214" s="440"/>
      <c r="L214" s="440"/>
      <c r="M214" s="440"/>
      <c r="N214" s="440"/>
      <c r="O214" s="29" t="s">
        <v>2251</v>
      </c>
      <c r="P214" s="438"/>
      <c r="Q214" s="5"/>
      <c r="R214" s="252"/>
      <c r="S214" s="340"/>
      <c r="T214" s="340"/>
      <c r="U214" s="5"/>
      <c r="V214" s="252"/>
      <c r="W214" s="5"/>
      <c r="X214" s="252"/>
      <c r="Y214" s="7"/>
    </row>
    <row r="215" spans="1:25" s="436" customFormat="1" ht="131.25">
      <c r="A215" s="440"/>
      <c r="B215" s="440"/>
      <c r="C215" s="440"/>
      <c r="D215" s="440"/>
      <c r="E215" s="29" t="s">
        <v>1554</v>
      </c>
      <c r="F215" s="440" t="s">
        <v>68</v>
      </c>
      <c r="G215" s="440" t="s">
        <v>105</v>
      </c>
      <c r="H215" s="440" t="s">
        <v>7</v>
      </c>
      <c r="I215" s="440" t="s">
        <v>2239</v>
      </c>
      <c r="J215" s="310" t="s">
        <v>2240</v>
      </c>
      <c r="K215" s="440"/>
      <c r="L215" s="440"/>
      <c r="M215" s="440"/>
      <c r="N215" s="440"/>
      <c r="O215" s="29" t="s">
        <v>2251</v>
      </c>
      <c r="P215" s="438"/>
      <c r="Q215" s="5"/>
      <c r="R215" s="252"/>
      <c r="S215" s="340"/>
      <c r="T215" s="340"/>
      <c r="U215" s="5"/>
      <c r="V215" s="252"/>
      <c r="W215" s="5"/>
      <c r="X215" s="252"/>
      <c r="Y215" s="7"/>
    </row>
    <row r="216" spans="1:25" s="5" customFormat="1" ht="45">
      <c r="A216" s="9" t="s">
        <v>73</v>
      </c>
      <c r="B216" s="9" t="s">
        <v>8</v>
      </c>
      <c r="C216" s="9" t="s">
        <v>12</v>
      </c>
      <c r="D216" s="9" t="s">
        <v>13</v>
      </c>
      <c r="E216" s="136" t="s">
        <v>527</v>
      </c>
      <c r="F216" s="9" t="s">
        <v>73</v>
      </c>
      <c r="G216" s="9" t="s">
        <v>8</v>
      </c>
      <c r="H216" s="9" t="s">
        <v>12</v>
      </c>
      <c r="I216" s="9" t="s">
        <v>13</v>
      </c>
      <c r="J216" s="136" t="s">
        <v>1690</v>
      </c>
      <c r="K216" s="9" t="s">
        <v>73</v>
      </c>
      <c r="L216" s="9" t="s">
        <v>8</v>
      </c>
      <c r="M216" s="9" t="s">
        <v>12</v>
      </c>
      <c r="N216" s="9" t="s">
        <v>13</v>
      </c>
      <c r="O216" s="136" t="s">
        <v>1690</v>
      </c>
      <c r="P216" s="438"/>
      <c r="R216" s="252"/>
      <c r="S216" s="335"/>
      <c r="T216" s="335"/>
      <c r="V216" s="252"/>
      <c r="X216" s="252"/>
      <c r="Y216" s="7"/>
    </row>
    <row r="217" spans="1:25" s="5" customFormat="1" ht="56.25">
      <c r="A217" s="25" t="s">
        <v>73</v>
      </c>
      <c r="B217" s="25" t="s">
        <v>15</v>
      </c>
      <c r="C217" s="25" t="s">
        <v>12</v>
      </c>
      <c r="D217" s="25" t="s">
        <v>13</v>
      </c>
      <c r="E217" s="223" t="s">
        <v>530</v>
      </c>
      <c r="F217" s="25" t="s">
        <v>73</v>
      </c>
      <c r="G217" s="25" t="s">
        <v>15</v>
      </c>
      <c r="H217" s="25" t="s">
        <v>12</v>
      </c>
      <c r="I217" s="25" t="s">
        <v>13</v>
      </c>
      <c r="J217" s="223" t="s">
        <v>530</v>
      </c>
      <c r="K217" s="25" t="s">
        <v>73</v>
      </c>
      <c r="L217" s="25" t="s">
        <v>15</v>
      </c>
      <c r="M217" s="25" t="s">
        <v>12</v>
      </c>
      <c r="N217" s="25" t="s">
        <v>13</v>
      </c>
      <c r="O217" s="223" t="s">
        <v>1691</v>
      </c>
      <c r="P217" s="438"/>
      <c r="R217" s="252"/>
      <c r="S217" s="336"/>
      <c r="T217" s="336"/>
      <c r="V217" s="252"/>
      <c r="X217" s="252"/>
      <c r="Y217" s="7"/>
    </row>
    <row r="218" spans="1:25" s="5" customFormat="1" ht="97.5">
      <c r="A218" s="452" t="s">
        <v>73</v>
      </c>
      <c r="B218" s="452" t="s">
        <v>15</v>
      </c>
      <c r="C218" s="452" t="s">
        <v>7</v>
      </c>
      <c r="D218" s="452" t="s">
        <v>13</v>
      </c>
      <c r="E218" s="453" t="s">
        <v>1367</v>
      </c>
      <c r="F218" s="452" t="s">
        <v>73</v>
      </c>
      <c r="G218" s="452" t="s">
        <v>15</v>
      </c>
      <c r="H218" s="452" t="s">
        <v>7</v>
      </c>
      <c r="I218" s="452" t="s">
        <v>13</v>
      </c>
      <c r="J218" s="453" t="s">
        <v>1367</v>
      </c>
      <c r="K218" s="452" t="s">
        <v>73</v>
      </c>
      <c r="L218" s="452" t="s">
        <v>15</v>
      </c>
      <c r="M218" s="452" t="s">
        <v>7</v>
      </c>
      <c r="N218" s="452" t="s">
        <v>13</v>
      </c>
      <c r="O218" s="453" t="s">
        <v>1367</v>
      </c>
      <c r="P218" s="438"/>
      <c r="R218" s="252"/>
      <c r="S218" s="722"/>
      <c r="T218" s="722"/>
      <c r="V218" s="252"/>
      <c r="X218" s="252"/>
      <c r="Y218" s="7"/>
    </row>
    <row r="219" spans="1:25" s="5" customFormat="1" ht="37.5">
      <c r="A219" s="440" t="s">
        <v>73</v>
      </c>
      <c r="B219" s="440" t="s">
        <v>15</v>
      </c>
      <c r="C219" s="440" t="s">
        <v>7</v>
      </c>
      <c r="D219" s="440" t="s">
        <v>535</v>
      </c>
      <c r="E219" s="450" t="s">
        <v>534</v>
      </c>
      <c r="F219" s="440" t="s">
        <v>73</v>
      </c>
      <c r="G219" s="440" t="s">
        <v>15</v>
      </c>
      <c r="H219" s="440" t="s">
        <v>7</v>
      </c>
      <c r="I219" s="440" t="s">
        <v>535</v>
      </c>
      <c r="J219" s="450" t="s">
        <v>534</v>
      </c>
      <c r="K219" s="440" t="s">
        <v>73</v>
      </c>
      <c r="L219" s="440" t="s">
        <v>15</v>
      </c>
      <c r="M219" s="440" t="s">
        <v>7</v>
      </c>
      <c r="N219" s="440" t="s">
        <v>535</v>
      </c>
      <c r="O219" s="450" t="s">
        <v>534</v>
      </c>
      <c r="P219" s="438"/>
      <c r="R219" s="252"/>
      <c r="S219" s="338"/>
      <c r="T219" s="338"/>
      <c r="V219" s="252"/>
      <c r="X219" s="252"/>
      <c r="Y219" s="7"/>
    </row>
    <row r="220" spans="1:25" s="5" customFormat="1" ht="37.5">
      <c r="A220" s="440" t="s">
        <v>73</v>
      </c>
      <c r="B220" s="440" t="s">
        <v>15</v>
      </c>
      <c r="C220" s="440" t="s">
        <v>7</v>
      </c>
      <c r="D220" s="440" t="s">
        <v>537</v>
      </c>
      <c r="E220" s="450" t="s">
        <v>1368</v>
      </c>
      <c r="F220" s="440" t="s">
        <v>73</v>
      </c>
      <c r="G220" s="440" t="s">
        <v>15</v>
      </c>
      <c r="H220" s="440" t="s">
        <v>7</v>
      </c>
      <c r="I220" s="440" t="s">
        <v>537</v>
      </c>
      <c r="J220" s="450" t="s">
        <v>1692</v>
      </c>
      <c r="K220" s="440" t="s">
        <v>73</v>
      </c>
      <c r="L220" s="440" t="s">
        <v>15</v>
      </c>
      <c r="M220" s="440" t="s">
        <v>7</v>
      </c>
      <c r="N220" s="440" t="s">
        <v>537</v>
      </c>
      <c r="O220" s="450" t="s">
        <v>1692</v>
      </c>
      <c r="P220" s="438"/>
      <c r="R220" s="252"/>
      <c r="S220" s="338"/>
      <c r="T220" s="338"/>
      <c r="V220" s="252"/>
      <c r="X220" s="252"/>
      <c r="Y220" s="7"/>
    </row>
    <row r="221" spans="1:25" s="5" customFormat="1">
      <c r="A221" s="25" t="s">
        <v>73</v>
      </c>
      <c r="B221" s="25" t="s">
        <v>94</v>
      </c>
      <c r="C221" s="25" t="s">
        <v>12</v>
      </c>
      <c r="D221" s="25" t="s">
        <v>13</v>
      </c>
      <c r="E221" s="223" t="s">
        <v>540</v>
      </c>
      <c r="F221" s="25" t="s">
        <v>73</v>
      </c>
      <c r="G221" s="25" t="s">
        <v>94</v>
      </c>
      <c r="H221" s="25" t="s">
        <v>12</v>
      </c>
      <c r="I221" s="25" t="s">
        <v>13</v>
      </c>
      <c r="J221" s="223" t="s">
        <v>540</v>
      </c>
      <c r="K221" s="25" t="s">
        <v>73</v>
      </c>
      <c r="L221" s="25" t="s">
        <v>94</v>
      </c>
      <c r="M221" s="25" t="s">
        <v>12</v>
      </c>
      <c r="N221" s="25" t="s">
        <v>13</v>
      </c>
      <c r="O221" s="223" t="s">
        <v>540</v>
      </c>
      <c r="P221" s="438"/>
      <c r="R221" s="252"/>
      <c r="S221" s="336"/>
      <c r="T221" s="336"/>
      <c r="V221" s="252"/>
      <c r="X221" s="252"/>
      <c r="Y221" s="7"/>
    </row>
    <row r="222" spans="1:25" s="5" customFormat="1" ht="58.5">
      <c r="A222" s="452" t="s">
        <v>73</v>
      </c>
      <c r="B222" s="452" t="s">
        <v>94</v>
      </c>
      <c r="C222" s="452" t="s">
        <v>7</v>
      </c>
      <c r="D222" s="452" t="s">
        <v>13</v>
      </c>
      <c r="E222" s="453" t="s">
        <v>1369</v>
      </c>
      <c r="F222" s="452" t="s">
        <v>73</v>
      </c>
      <c r="G222" s="452" t="s">
        <v>94</v>
      </c>
      <c r="H222" s="452" t="s">
        <v>7</v>
      </c>
      <c r="I222" s="452" t="s">
        <v>13</v>
      </c>
      <c r="J222" s="453" t="s">
        <v>1693</v>
      </c>
      <c r="K222" s="452" t="s">
        <v>73</v>
      </c>
      <c r="L222" s="452" t="s">
        <v>94</v>
      </c>
      <c r="M222" s="452" t="s">
        <v>7</v>
      </c>
      <c r="N222" s="452" t="s">
        <v>13</v>
      </c>
      <c r="O222" s="453" t="s">
        <v>1693</v>
      </c>
      <c r="P222" s="438"/>
      <c r="R222" s="252"/>
      <c r="S222" s="722"/>
      <c r="T222" s="722"/>
      <c r="V222" s="252"/>
      <c r="X222" s="252"/>
      <c r="Y222" s="7"/>
    </row>
    <row r="223" spans="1:25" s="5" customFormat="1" ht="37.5">
      <c r="A223" s="440" t="s">
        <v>73</v>
      </c>
      <c r="B223" s="440" t="s">
        <v>94</v>
      </c>
      <c r="C223" s="440" t="s">
        <v>7</v>
      </c>
      <c r="D223" s="457" t="s">
        <v>22</v>
      </c>
      <c r="E223" s="450" t="s">
        <v>34</v>
      </c>
      <c r="F223" s="440" t="s">
        <v>73</v>
      </c>
      <c r="G223" s="440" t="s">
        <v>94</v>
      </c>
      <c r="H223" s="440" t="s">
        <v>7</v>
      </c>
      <c r="I223" s="457" t="s">
        <v>22</v>
      </c>
      <c r="J223" s="450" t="s">
        <v>34</v>
      </c>
      <c r="K223" s="440" t="s">
        <v>73</v>
      </c>
      <c r="L223" s="440" t="s">
        <v>94</v>
      </c>
      <c r="M223" s="440" t="s">
        <v>7</v>
      </c>
      <c r="N223" s="457" t="s">
        <v>22</v>
      </c>
      <c r="O223" s="450" t="s">
        <v>34</v>
      </c>
      <c r="P223" s="438"/>
      <c r="R223" s="252"/>
      <c r="S223" s="338"/>
      <c r="T223" s="338"/>
      <c r="V223" s="252"/>
      <c r="X223" s="252"/>
      <c r="Y223" s="7"/>
    </row>
    <row r="224" spans="1:25" s="5" customFormat="1" ht="56.25">
      <c r="A224" s="440" t="s">
        <v>73</v>
      </c>
      <c r="B224" s="440" t="s">
        <v>94</v>
      </c>
      <c r="C224" s="440" t="s">
        <v>7</v>
      </c>
      <c r="D224" s="457" t="s">
        <v>1539</v>
      </c>
      <c r="E224" s="190" t="s">
        <v>1238</v>
      </c>
      <c r="F224" s="440" t="s">
        <v>73</v>
      </c>
      <c r="G224" s="440" t="s">
        <v>94</v>
      </c>
      <c r="H224" s="440" t="s">
        <v>7</v>
      </c>
      <c r="I224" s="457" t="s">
        <v>1539</v>
      </c>
      <c r="J224" s="450" t="s">
        <v>2221</v>
      </c>
      <c r="K224" s="440"/>
      <c r="L224" s="440"/>
      <c r="M224" s="440"/>
      <c r="N224" s="457"/>
      <c r="O224" s="29" t="s">
        <v>2251</v>
      </c>
      <c r="P224" s="438"/>
      <c r="R224" s="252"/>
      <c r="S224" s="338"/>
      <c r="T224" s="338"/>
      <c r="V224" s="252"/>
      <c r="X224" s="252"/>
      <c r="Y224" s="7"/>
    </row>
    <row r="225" spans="1:25" s="5" customFormat="1" ht="37.5">
      <c r="A225" s="440" t="s">
        <v>73</v>
      </c>
      <c r="B225" s="440" t="s">
        <v>94</v>
      </c>
      <c r="C225" s="440" t="s">
        <v>7</v>
      </c>
      <c r="D225" s="457" t="s">
        <v>1536</v>
      </c>
      <c r="E225" s="190" t="s">
        <v>1232</v>
      </c>
      <c r="F225" s="440" t="s">
        <v>73</v>
      </c>
      <c r="G225" s="440" t="s">
        <v>94</v>
      </c>
      <c r="H225" s="440" t="s">
        <v>7</v>
      </c>
      <c r="I225" s="457" t="s">
        <v>1536</v>
      </c>
      <c r="J225" s="190" t="s">
        <v>1610</v>
      </c>
      <c r="K225" s="440"/>
      <c r="L225" s="440"/>
      <c r="M225" s="440"/>
      <c r="N225" s="457"/>
      <c r="O225" s="29" t="s">
        <v>2251</v>
      </c>
      <c r="P225" s="438"/>
      <c r="R225" s="252"/>
      <c r="S225" s="720"/>
      <c r="T225" s="720"/>
      <c r="V225" s="252"/>
      <c r="X225" s="252"/>
      <c r="Y225" s="7"/>
    </row>
    <row r="226" spans="1:25" s="5" customFormat="1" ht="56.25">
      <c r="A226" s="440" t="s">
        <v>73</v>
      </c>
      <c r="B226" s="440" t="s">
        <v>94</v>
      </c>
      <c r="C226" s="440" t="s">
        <v>7</v>
      </c>
      <c r="D226" s="457" t="s">
        <v>1540</v>
      </c>
      <c r="E226" s="190" t="s">
        <v>1241</v>
      </c>
      <c r="F226" s="440" t="s">
        <v>73</v>
      </c>
      <c r="G226" s="440" t="s">
        <v>94</v>
      </c>
      <c r="H226" s="440" t="s">
        <v>7</v>
      </c>
      <c r="I226" s="457" t="s">
        <v>1540</v>
      </c>
      <c r="J226" s="450" t="s">
        <v>2222</v>
      </c>
      <c r="K226" s="440"/>
      <c r="L226" s="440"/>
      <c r="M226" s="440"/>
      <c r="N226" s="457"/>
      <c r="O226" s="29" t="s">
        <v>2251</v>
      </c>
      <c r="P226" s="438"/>
      <c r="R226" s="252"/>
      <c r="S226" s="338"/>
      <c r="T226" s="338"/>
      <c r="V226" s="252"/>
      <c r="X226" s="252"/>
      <c r="Y226" s="7"/>
    </row>
    <row r="227" spans="1:25" s="5" customFormat="1" ht="39">
      <c r="A227" s="452" t="s">
        <v>73</v>
      </c>
      <c r="B227" s="452" t="s">
        <v>94</v>
      </c>
      <c r="C227" s="452" t="s">
        <v>37</v>
      </c>
      <c r="D227" s="452" t="s">
        <v>13</v>
      </c>
      <c r="E227" s="453" t="s">
        <v>1373</v>
      </c>
      <c r="F227" s="452" t="s">
        <v>73</v>
      </c>
      <c r="G227" s="452" t="s">
        <v>94</v>
      </c>
      <c r="H227" s="452" t="s">
        <v>37</v>
      </c>
      <c r="I227" s="452" t="s">
        <v>13</v>
      </c>
      <c r="J227" s="453" t="s">
        <v>1373</v>
      </c>
      <c r="K227" s="452" t="s">
        <v>73</v>
      </c>
      <c r="L227" s="452" t="s">
        <v>94</v>
      </c>
      <c r="M227" s="452" t="s">
        <v>37</v>
      </c>
      <c r="N227" s="452" t="s">
        <v>13</v>
      </c>
      <c r="O227" s="453" t="s">
        <v>1373</v>
      </c>
      <c r="P227" s="438"/>
      <c r="R227" s="252"/>
      <c r="S227" s="722"/>
      <c r="T227" s="722"/>
      <c r="V227" s="252"/>
      <c r="X227" s="252"/>
      <c r="Y227" s="7"/>
    </row>
    <row r="228" spans="1:25" s="5" customFormat="1" ht="37.5">
      <c r="A228" s="440" t="s">
        <v>73</v>
      </c>
      <c r="B228" s="440" t="s">
        <v>94</v>
      </c>
      <c r="C228" s="440" t="s">
        <v>37</v>
      </c>
      <c r="D228" s="457" t="s">
        <v>22</v>
      </c>
      <c r="E228" s="450" t="s">
        <v>34</v>
      </c>
      <c r="F228" s="440" t="s">
        <v>73</v>
      </c>
      <c r="G228" s="440" t="s">
        <v>94</v>
      </c>
      <c r="H228" s="440" t="s">
        <v>37</v>
      </c>
      <c r="I228" s="457" t="s">
        <v>22</v>
      </c>
      <c r="J228" s="450" t="s">
        <v>34</v>
      </c>
      <c r="K228" s="440" t="s">
        <v>73</v>
      </c>
      <c r="L228" s="440" t="s">
        <v>94</v>
      </c>
      <c r="M228" s="440" t="s">
        <v>37</v>
      </c>
      <c r="N228" s="457" t="s">
        <v>22</v>
      </c>
      <c r="O228" s="450" t="s">
        <v>34</v>
      </c>
      <c r="P228" s="438"/>
      <c r="R228" s="252"/>
      <c r="S228" s="338"/>
      <c r="T228" s="338"/>
      <c r="V228" s="252"/>
      <c r="X228" s="252"/>
      <c r="Y228" s="7"/>
    </row>
    <row r="229" spans="1:25" s="5" customFormat="1" ht="37.5">
      <c r="A229" s="440"/>
      <c r="B229" s="440"/>
      <c r="C229" s="440"/>
      <c r="D229" s="457"/>
      <c r="E229" s="29" t="s">
        <v>1554</v>
      </c>
      <c r="F229" s="440" t="s">
        <v>73</v>
      </c>
      <c r="G229" s="440" t="s">
        <v>94</v>
      </c>
      <c r="H229" s="440" t="s">
        <v>37</v>
      </c>
      <c r="I229" s="457" t="s">
        <v>1898</v>
      </c>
      <c r="J229" s="450" t="s">
        <v>1899</v>
      </c>
      <c r="K229" s="440"/>
      <c r="L229" s="440"/>
      <c r="M229" s="440"/>
      <c r="N229" s="457"/>
      <c r="O229" s="29" t="s">
        <v>2251</v>
      </c>
      <c r="P229" s="438"/>
      <c r="R229" s="252"/>
      <c r="S229" s="338"/>
      <c r="T229" s="338"/>
      <c r="V229" s="252"/>
      <c r="X229" s="252"/>
      <c r="Y229" s="7"/>
    </row>
    <row r="230" spans="1:25" s="5" customFormat="1" ht="37.5">
      <c r="A230" s="440"/>
      <c r="B230" s="440"/>
      <c r="C230" s="440"/>
      <c r="D230" s="457"/>
      <c r="E230" s="29" t="s">
        <v>1554</v>
      </c>
      <c r="F230" s="440" t="s">
        <v>73</v>
      </c>
      <c r="G230" s="440" t="s">
        <v>94</v>
      </c>
      <c r="H230" s="440" t="s">
        <v>37</v>
      </c>
      <c r="I230" s="457" t="s">
        <v>1900</v>
      </c>
      <c r="J230" s="748" t="s">
        <v>2488</v>
      </c>
      <c r="K230" s="440"/>
      <c r="L230" s="440"/>
      <c r="M230" s="440"/>
      <c r="N230" s="457"/>
      <c r="O230" s="29" t="s">
        <v>2251</v>
      </c>
      <c r="P230" s="438"/>
      <c r="R230" s="252"/>
      <c r="S230" s="338"/>
      <c r="T230" s="338"/>
      <c r="V230" s="252"/>
      <c r="X230" s="252"/>
      <c r="Y230" s="7"/>
    </row>
    <row r="231" spans="1:25" s="5" customFormat="1" ht="39">
      <c r="A231" s="452" t="s">
        <v>73</v>
      </c>
      <c r="B231" s="452" t="s">
        <v>94</v>
      </c>
      <c r="C231" s="452" t="s">
        <v>48</v>
      </c>
      <c r="D231" s="452" t="s">
        <v>13</v>
      </c>
      <c r="E231" s="453" t="s">
        <v>1374</v>
      </c>
      <c r="F231" s="452" t="s">
        <v>73</v>
      </c>
      <c r="G231" s="452" t="s">
        <v>94</v>
      </c>
      <c r="H231" s="452" t="s">
        <v>48</v>
      </c>
      <c r="I231" s="452" t="s">
        <v>13</v>
      </c>
      <c r="J231" s="453" t="s">
        <v>1374</v>
      </c>
      <c r="K231" s="452" t="s">
        <v>73</v>
      </c>
      <c r="L231" s="452" t="s">
        <v>94</v>
      </c>
      <c r="M231" s="452" t="s">
        <v>48</v>
      </c>
      <c r="N231" s="452" t="s">
        <v>13</v>
      </c>
      <c r="O231" s="453" t="s">
        <v>1374</v>
      </c>
      <c r="P231" s="438"/>
      <c r="R231" s="252"/>
      <c r="S231" s="722"/>
      <c r="T231" s="722"/>
      <c r="V231" s="252"/>
      <c r="X231" s="252"/>
      <c r="Y231" s="7"/>
    </row>
    <row r="232" spans="1:25" s="5" customFormat="1" ht="37.5">
      <c r="A232" s="440" t="s">
        <v>73</v>
      </c>
      <c r="B232" s="440" t="s">
        <v>94</v>
      </c>
      <c r="C232" s="440" t="s">
        <v>48</v>
      </c>
      <c r="D232" s="457" t="s">
        <v>22</v>
      </c>
      <c r="E232" s="450" t="s">
        <v>34</v>
      </c>
      <c r="F232" s="440" t="s">
        <v>73</v>
      </c>
      <c r="G232" s="440" t="s">
        <v>94</v>
      </c>
      <c r="H232" s="440" t="s">
        <v>48</v>
      </c>
      <c r="I232" s="457" t="s">
        <v>22</v>
      </c>
      <c r="J232" s="450" t="s">
        <v>34</v>
      </c>
      <c r="K232" s="440" t="s">
        <v>73</v>
      </c>
      <c r="L232" s="440" t="s">
        <v>94</v>
      </c>
      <c r="M232" s="440" t="s">
        <v>48</v>
      </c>
      <c r="N232" s="457" t="s">
        <v>22</v>
      </c>
      <c r="O232" s="450" t="s">
        <v>34</v>
      </c>
      <c r="P232" s="438"/>
      <c r="R232" s="252"/>
      <c r="S232" s="338"/>
      <c r="T232" s="338"/>
      <c r="V232" s="252"/>
      <c r="X232" s="252"/>
      <c r="Y232" s="7"/>
    </row>
    <row r="233" spans="1:25" s="5" customFormat="1" ht="37.5">
      <c r="A233" s="440"/>
      <c r="B233" s="440"/>
      <c r="C233" s="440"/>
      <c r="D233" s="457"/>
      <c r="E233" s="29" t="s">
        <v>1554</v>
      </c>
      <c r="F233" s="440" t="s">
        <v>73</v>
      </c>
      <c r="G233" s="440" t="s">
        <v>94</v>
      </c>
      <c r="H233" s="440" t="s">
        <v>48</v>
      </c>
      <c r="I233" s="457" t="s">
        <v>1898</v>
      </c>
      <c r="J233" s="450" t="s">
        <v>1899</v>
      </c>
      <c r="K233" s="440"/>
      <c r="L233" s="440"/>
      <c r="M233" s="440"/>
      <c r="N233" s="457"/>
      <c r="O233" s="29" t="s">
        <v>2251</v>
      </c>
      <c r="P233" s="438"/>
      <c r="R233" s="252"/>
      <c r="S233" s="338"/>
      <c r="T233" s="338"/>
      <c r="V233" s="252"/>
      <c r="X233" s="252"/>
      <c r="Y233" s="7"/>
    </row>
    <row r="234" spans="1:25" s="5" customFormat="1" ht="37.5">
      <c r="A234" s="440"/>
      <c r="B234" s="440"/>
      <c r="C234" s="440"/>
      <c r="D234" s="457"/>
      <c r="E234" s="29" t="s">
        <v>1554</v>
      </c>
      <c r="F234" s="440" t="s">
        <v>73</v>
      </c>
      <c r="G234" s="440" t="s">
        <v>94</v>
      </c>
      <c r="H234" s="440" t="s">
        <v>48</v>
      </c>
      <c r="I234" s="457" t="s">
        <v>1900</v>
      </c>
      <c r="J234" s="450" t="s">
        <v>2488</v>
      </c>
      <c r="K234" s="440"/>
      <c r="L234" s="440"/>
      <c r="M234" s="440"/>
      <c r="N234" s="457"/>
      <c r="O234" s="29" t="s">
        <v>2251</v>
      </c>
      <c r="P234" s="438"/>
      <c r="R234" s="252"/>
      <c r="S234" s="338"/>
      <c r="T234" s="338"/>
      <c r="V234" s="252"/>
      <c r="X234" s="252"/>
      <c r="Y234" s="7"/>
    </row>
    <row r="235" spans="1:25" s="5" customFormat="1" ht="39">
      <c r="A235" s="452" t="s">
        <v>73</v>
      </c>
      <c r="B235" s="452" t="s">
        <v>94</v>
      </c>
      <c r="C235" s="452" t="s">
        <v>53</v>
      </c>
      <c r="D235" s="452" t="s">
        <v>13</v>
      </c>
      <c r="E235" s="453" t="s">
        <v>1375</v>
      </c>
      <c r="F235" s="452" t="s">
        <v>73</v>
      </c>
      <c r="G235" s="452" t="s">
        <v>94</v>
      </c>
      <c r="H235" s="452" t="s">
        <v>53</v>
      </c>
      <c r="I235" s="452" t="s">
        <v>13</v>
      </c>
      <c r="J235" s="453" t="s">
        <v>1375</v>
      </c>
      <c r="K235" s="452" t="s">
        <v>73</v>
      </c>
      <c r="L235" s="452" t="s">
        <v>94</v>
      </c>
      <c r="M235" s="452" t="s">
        <v>53</v>
      </c>
      <c r="N235" s="452" t="s">
        <v>13</v>
      </c>
      <c r="O235" s="453" t="s">
        <v>1375</v>
      </c>
      <c r="P235" s="438"/>
      <c r="R235" s="252"/>
      <c r="S235" s="722"/>
      <c r="T235" s="722"/>
      <c r="V235" s="252"/>
      <c r="X235" s="252"/>
      <c r="Y235" s="7"/>
    </row>
    <row r="236" spans="1:25" s="5" customFormat="1" ht="37.5">
      <c r="A236" s="440" t="s">
        <v>73</v>
      </c>
      <c r="B236" s="440" t="s">
        <v>94</v>
      </c>
      <c r="C236" s="440" t="s">
        <v>53</v>
      </c>
      <c r="D236" s="457" t="s">
        <v>22</v>
      </c>
      <c r="E236" s="450" t="s">
        <v>34</v>
      </c>
      <c r="F236" s="440" t="s">
        <v>73</v>
      </c>
      <c r="G236" s="440" t="s">
        <v>94</v>
      </c>
      <c r="H236" s="440" t="s">
        <v>53</v>
      </c>
      <c r="I236" s="457" t="s">
        <v>22</v>
      </c>
      <c r="J236" s="450" t="s">
        <v>34</v>
      </c>
      <c r="K236" s="440" t="s">
        <v>73</v>
      </c>
      <c r="L236" s="440" t="s">
        <v>94</v>
      </c>
      <c r="M236" s="440" t="s">
        <v>53</v>
      </c>
      <c r="N236" s="457" t="s">
        <v>22</v>
      </c>
      <c r="O236" s="450" t="s">
        <v>34</v>
      </c>
      <c r="P236" s="438"/>
      <c r="R236" s="252"/>
      <c r="S236" s="338"/>
      <c r="T236" s="338"/>
      <c r="V236" s="252"/>
      <c r="X236" s="252"/>
      <c r="Y236" s="7"/>
    </row>
    <row r="237" spans="1:25" s="5" customFormat="1" ht="37.5">
      <c r="A237" s="440"/>
      <c r="B237" s="440"/>
      <c r="C237" s="440"/>
      <c r="D237" s="457"/>
      <c r="E237" s="29" t="s">
        <v>1554</v>
      </c>
      <c r="F237" s="440" t="s">
        <v>73</v>
      </c>
      <c r="G237" s="440" t="s">
        <v>94</v>
      </c>
      <c r="H237" s="440" t="s">
        <v>53</v>
      </c>
      <c r="I237" s="457" t="s">
        <v>1898</v>
      </c>
      <c r="J237" s="450" t="s">
        <v>1899</v>
      </c>
      <c r="K237" s="440"/>
      <c r="L237" s="440"/>
      <c r="M237" s="440"/>
      <c r="N237" s="457"/>
      <c r="O237" s="29" t="s">
        <v>2251</v>
      </c>
      <c r="P237" s="438"/>
      <c r="R237" s="252"/>
      <c r="S237" s="338"/>
      <c r="T237" s="338"/>
      <c r="V237" s="252"/>
      <c r="X237" s="252"/>
      <c r="Y237" s="7"/>
    </row>
    <row r="238" spans="1:25" s="5" customFormat="1" ht="37.5">
      <c r="A238" s="440" t="s">
        <v>73</v>
      </c>
      <c r="B238" s="440" t="s">
        <v>94</v>
      </c>
      <c r="C238" s="440" t="s">
        <v>53</v>
      </c>
      <c r="D238" s="457" t="s">
        <v>22</v>
      </c>
      <c r="E238" s="450" t="s">
        <v>34</v>
      </c>
      <c r="F238" s="440" t="s">
        <v>73</v>
      </c>
      <c r="G238" s="440" t="s">
        <v>94</v>
      </c>
      <c r="H238" s="440" t="s">
        <v>53</v>
      </c>
      <c r="I238" s="457" t="s">
        <v>1862</v>
      </c>
      <c r="J238" s="450" t="s">
        <v>1694</v>
      </c>
      <c r="K238" s="440" t="s">
        <v>73</v>
      </c>
      <c r="L238" s="440" t="s">
        <v>94</v>
      </c>
      <c r="M238" s="440" t="s">
        <v>53</v>
      </c>
      <c r="N238" s="457" t="s">
        <v>1862</v>
      </c>
      <c r="O238" s="450" t="s">
        <v>1694</v>
      </c>
      <c r="P238" s="438"/>
      <c r="R238" s="252"/>
      <c r="S238" s="338"/>
      <c r="T238" s="338"/>
      <c r="V238" s="252"/>
      <c r="X238" s="252"/>
      <c r="Y238" s="7"/>
    </row>
    <row r="239" spans="1:25" s="5" customFormat="1" ht="37.5">
      <c r="A239" s="440" t="s">
        <v>73</v>
      </c>
      <c r="B239" s="440" t="s">
        <v>94</v>
      </c>
      <c r="C239" s="440" t="s">
        <v>53</v>
      </c>
      <c r="D239" s="457" t="s">
        <v>1575</v>
      </c>
      <c r="E239" s="450" t="s">
        <v>1376</v>
      </c>
      <c r="F239" s="472" t="s">
        <v>73</v>
      </c>
      <c r="G239" s="472" t="s">
        <v>94</v>
      </c>
      <c r="H239" s="472" t="s">
        <v>53</v>
      </c>
      <c r="I239" s="528" t="s">
        <v>1901</v>
      </c>
      <c r="J239" s="749" t="s">
        <v>1902</v>
      </c>
      <c r="K239" s="472"/>
      <c r="L239" s="472"/>
      <c r="M239" s="472"/>
      <c r="N239" s="472"/>
      <c r="O239" s="749" t="s">
        <v>2251</v>
      </c>
      <c r="P239" s="438"/>
      <c r="R239" s="252"/>
      <c r="S239" s="721"/>
      <c r="T239" s="721"/>
      <c r="V239" s="252"/>
      <c r="X239" s="252"/>
      <c r="Y239" s="7"/>
    </row>
    <row r="240" spans="1:25" s="5" customFormat="1" ht="37.5">
      <c r="A240" s="440" t="s">
        <v>73</v>
      </c>
      <c r="B240" s="440" t="s">
        <v>94</v>
      </c>
      <c r="C240" s="440" t="s">
        <v>53</v>
      </c>
      <c r="D240" s="457" t="s">
        <v>1576</v>
      </c>
      <c r="E240" s="450" t="s">
        <v>1378</v>
      </c>
      <c r="F240" s="472"/>
      <c r="G240" s="472"/>
      <c r="H240" s="472"/>
      <c r="I240" s="528"/>
      <c r="J240" s="749"/>
      <c r="K240" s="472"/>
      <c r="L240" s="472"/>
      <c r="M240" s="472"/>
      <c r="N240" s="472"/>
      <c r="O240" s="749"/>
      <c r="P240" s="438"/>
      <c r="R240" s="252"/>
      <c r="S240" s="721"/>
      <c r="T240" s="721"/>
      <c r="V240" s="252"/>
      <c r="X240" s="252"/>
      <c r="Y240" s="7"/>
    </row>
    <row r="241" spans="1:25" s="5" customFormat="1" ht="37.5">
      <c r="A241" s="440"/>
      <c r="B241" s="440"/>
      <c r="C241" s="440"/>
      <c r="D241" s="457"/>
      <c r="E241" s="29" t="s">
        <v>1554</v>
      </c>
      <c r="F241" s="440" t="s">
        <v>73</v>
      </c>
      <c r="G241" s="440" t="s">
        <v>94</v>
      </c>
      <c r="H241" s="440" t="s">
        <v>53</v>
      </c>
      <c r="I241" s="457" t="s">
        <v>1900</v>
      </c>
      <c r="J241" s="450" t="s">
        <v>2488</v>
      </c>
      <c r="K241" s="440"/>
      <c r="L241" s="440"/>
      <c r="M241" s="440"/>
      <c r="N241" s="440"/>
      <c r="O241" s="29" t="s">
        <v>2251</v>
      </c>
      <c r="P241" s="438"/>
      <c r="R241" s="252"/>
      <c r="S241" s="338"/>
      <c r="T241" s="338"/>
      <c r="V241" s="252"/>
      <c r="X241" s="252"/>
      <c r="Y241" s="7"/>
    </row>
    <row r="242" spans="1:25" s="5" customFormat="1" ht="58.5">
      <c r="A242" s="452" t="s">
        <v>73</v>
      </c>
      <c r="B242" s="452" t="s">
        <v>94</v>
      </c>
      <c r="C242" s="452" t="s">
        <v>62</v>
      </c>
      <c r="D242" s="452" t="s">
        <v>13</v>
      </c>
      <c r="E242" s="453" t="s">
        <v>1380</v>
      </c>
      <c r="F242" s="452" t="s">
        <v>73</v>
      </c>
      <c r="G242" s="452" t="s">
        <v>94</v>
      </c>
      <c r="H242" s="452" t="s">
        <v>62</v>
      </c>
      <c r="I242" s="452" t="s">
        <v>13</v>
      </c>
      <c r="J242" s="453" t="s">
        <v>1380</v>
      </c>
      <c r="K242" s="452" t="s">
        <v>73</v>
      </c>
      <c r="L242" s="452" t="s">
        <v>94</v>
      </c>
      <c r="M242" s="452" t="s">
        <v>62</v>
      </c>
      <c r="N242" s="452" t="s">
        <v>13</v>
      </c>
      <c r="O242" s="453" t="s">
        <v>1380</v>
      </c>
      <c r="P242" s="438"/>
      <c r="R242" s="252"/>
      <c r="S242" s="722"/>
      <c r="T242" s="722"/>
      <c r="V242" s="252"/>
      <c r="X242" s="252"/>
      <c r="Y242" s="7"/>
    </row>
    <row r="243" spans="1:25" s="5" customFormat="1" ht="37.5">
      <c r="A243" s="440" t="s">
        <v>73</v>
      </c>
      <c r="B243" s="440" t="s">
        <v>94</v>
      </c>
      <c r="C243" s="440" t="s">
        <v>62</v>
      </c>
      <c r="D243" s="457" t="s">
        <v>22</v>
      </c>
      <c r="E243" s="450" t="s">
        <v>34</v>
      </c>
      <c r="F243" s="440" t="s">
        <v>73</v>
      </c>
      <c r="G243" s="440" t="s">
        <v>94</v>
      </c>
      <c r="H243" s="440" t="s">
        <v>62</v>
      </c>
      <c r="I243" s="457" t="s">
        <v>22</v>
      </c>
      <c r="J243" s="450" t="s">
        <v>34</v>
      </c>
      <c r="K243" s="440" t="s">
        <v>73</v>
      </c>
      <c r="L243" s="440" t="s">
        <v>94</v>
      </c>
      <c r="M243" s="440" t="s">
        <v>62</v>
      </c>
      <c r="N243" s="457" t="s">
        <v>22</v>
      </c>
      <c r="O243" s="450" t="s">
        <v>34</v>
      </c>
      <c r="P243" s="438"/>
      <c r="R243" s="252"/>
      <c r="S243" s="338"/>
      <c r="T243" s="338"/>
      <c r="V243" s="252"/>
      <c r="X243" s="252"/>
      <c r="Y243" s="7"/>
    </row>
    <row r="244" spans="1:25" s="5" customFormat="1" ht="37.5">
      <c r="A244" s="440"/>
      <c r="B244" s="440"/>
      <c r="C244" s="440"/>
      <c r="D244" s="457"/>
      <c r="E244" s="29" t="s">
        <v>1554</v>
      </c>
      <c r="F244" s="440" t="s">
        <v>73</v>
      </c>
      <c r="G244" s="440" t="s">
        <v>94</v>
      </c>
      <c r="H244" s="440" t="s">
        <v>62</v>
      </c>
      <c r="I244" s="457" t="s">
        <v>1898</v>
      </c>
      <c r="J244" s="450" t="s">
        <v>1899</v>
      </c>
      <c r="K244" s="440"/>
      <c r="L244" s="440"/>
      <c r="M244" s="440"/>
      <c r="N244" s="457"/>
      <c r="O244" s="29" t="s">
        <v>2251</v>
      </c>
      <c r="P244" s="438"/>
      <c r="R244" s="252"/>
      <c r="S244" s="338"/>
      <c r="T244" s="338"/>
      <c r="V244" s="252"/>
      <c r="X244" s="252"/>
      <c r="Y244" s="7"/>
    </row>
    <row r="245" spans="1:25" s="5" customFormat="1" ht="37.5">
      <c r="A245" s="440"/>
      <c r="B245" s="440"/>
      <c r="C245" s="440"/>
      <c r="D245" s="457"/>
      <c r="E245" s="29" t="s">
        <v>1554</v>
      </c>
      <c r="F245" s="440" t="s">
        <v>73</v>
      </c>
      <c r="G245" s="440" t="s">
        <v>94</v>
      </c>
      <c r="H245" s="440" t="s">
        <v>62</v>
      </c>
      <c r="I245" s="457" t="s">
        <v>1900</v>
      </c>
      <c r="J245" s="450" t="s">
        <v>2488</v>
      </c>
      <c r="K245" s="440"/>
      <c r="L245" s="440"/>
      <c r="M245" s="440"/>
      <c r="N245" s="457"/>
      <c r="O245" s="29" t="s">
        <v>2251</v>
      </c>
      <c r="P245" s="438"/>
      <c r="R245" s="252"/>
      <c r="S245" s="338"/>
      <c r="T245" s="338"/>
      <c r="V245" s="252"/>
      <c r="X245" s="252"/>
      <c r="Y245" s="7"/>
    </row>
    <row r="246" spans="1:25" s="5" customFormat="1" ht="58.5">
      <c r="A246" s="452" t="s">
        <v>73</v>
      </c>
      <c r="B246" s="452" t="s">
        <v>94</v>
      </c>
      <c r="C246" s="452" t="s">
        <v>68</v>
      </c>
      <c r="D246" s="452" t="s">
        <v>13</v>
      </c>
      <c r="E246" s="453" t="s">
        <v>1381</v>
      </c>
      <c r="F246" s="452" t="s">
        <v>73</v>
      </c>
      <c r="G246" s="452" t="s">
        <v>94</v>
      </c>
      <c r="H246" s="452" t="s">
        <v>68</v>
      </c>
      <c r="I246" s="452" t="s">
        <v>13</v>
      </c>
      <c r="J246" s="453" t="s">
        <v>1381</v>
      </c>
      <c r="K246" s="452" t="s">
        <v>73</v>
      </c>
      <c r="L246" s="452" t="s">
        <v>94</v>
      </c>
      <c r="M246" s="452" t="s">
        <v>68</v>
      </c>
      <c r="N246" s="452" t="s">
        <v>13</v>
      </c>
      <c r="O246" s="453" t="s">
        <v>1381</v>
      </c>
      <c r="P246" s="438"/>
      <c r="R246" s="252"/>
      <c r="S246" s="722"/>
      <c r="T246" s="722"/>
      <c r="V246" s="252"/>
      <c r="X246" s="252"/>
      <c r="Y246" s="7"/>
    </row>
    <row r="247" spans="1:25" s="5" customFormat="1" ht="37.5">
      <c r="A247" s="440" t="s">
        <v>73</v>
      </c>
      <c r="B247" s="440" t="s">
        <v>94</v>
      </c>
      <c r="C247" s="440" t="s">
        <v>68</v>
      </c>
      <c r="D247" s="440" t="s">
        <v>570</v>
      </c>
      <c r="E247" s="450" t="s">
        <v>569</v>
      </c>
      <c r="F247" s="440" t="s">
        <v>73</v>
      </c>
      <c r="G247" s="440" t="s">
        <v>94</v>
      </c>
      <c r="H247" s="440" t="s">
        <v>68</v>
      </c>
      <c r="I247" s="440" t="s">
        <v>570</v>
      </c>
      <c r="J247" s="450" t="s">
        <v>569</v>
      </c>
      <c r="K247" s="440" t="s">
        <v>73</v>
      </c>
      <c r="L247" s="440" t="s">
        <v>94</v>
      </c>
      <c r="M247" s="440" t="s">
        <v>68</v>
      </c>
      <c r="N247" s="440" t="s">
        <v>570</v>
      </c>
      <c r="O247" s="450" t="s">
        <v>569</v>
      </c>
      <c r="P247" s="438"/>
      <c r="R247" s="252"/>
      <c r="S247" s="338"/>
      <c r="T247" s="338"/>
      <c r="V247" s="252"/>
      <c r="X247" s="252"/>
      <c r="Y247" s="7"/>
    </row>
    <row r="248" spans="1:25" s="5" customFormat="1" ht="117">
      <c r="A248" s="452" t="s">
        <v>73</v>
      </c>
      <c r="B248" s="452" t="s">
        <v>94</v>
      </c>
      <c r="C248" s="452" t="s">
        <v>93</v>
      </c>
      <c r="D248" s="452" t="s">
        <v>13</v>
      </c>
      <c r="E248" s="453" t="s">
        <v>1383</v>
      </c>
      <c r="F248" s="452" t="s">
        <v>73</v>
      </c>
      <c r="G248" s="452" t="s">
        <v>94</v>
      </c>
      <c r="H248" s="452" t="s">
        <v>93</v>
      </c>
      <c r="I248" s="452" t="s">
        <v>13</v>
      </c>
      <c r="J248" s="453" t="s">
        <v>1696</v>
      </c>
      <c r="K248" s="452" t="s">
        <v>73</v>
      </c>
      <c r="L248" s="452" t="s">
        <v>94</v>
      </c>
      <c r="M248" s="452" t="s">
        <v>93</v>
      </c>
      <c r="N248" s="452" t="s">
        <v>13</v>
      </c>
      <c r="O248" s="453" t="s">
        <v>1696</v>
      </c>
      <c r="P248" s="438"/>
      <c r="R248" s="252"/>
      <c r="S248" s="722"/>
      <c r="T248" s="722"/>
      <c r="V248" s="252"/>
      <c r="X248" s="252"/>
      <c r="Y248" s="7"/>
    </row>
    <row r="249" spans="1:25" s="5" customFormat="1" ht="112.5">
      <c r="A249" s="440" t="s">
        <v>73</v>
      </c>
      <c r="B249" s="440" t="s">
        <v>94</v>
      </c>
      <c r="C249" s="440" t="s">
        <v>93</v>
      </c>
      <c r="D249" s="440" t="s">
        <v>578</v>
      </c>
      <c r="E249" s="450" t="s">
        <v>1384</v>
      </c>
      <c r="F249" s="440" t="s">
        <v>73</v>
      </c>
      <c r="G249" s="440" t="s">
        <v>94</v>
      </c>
      <c r="H249" s="440" t="s">
        <v>93</v>
      </c>
      <c r="I249" s="440" t="s">
        <v>578</v>
      </c>
      <c r="J249" s="450" t="s">
        <v>1697</v>
      </c>
      <c r="K249" s="440" t="s">
        <v>73</v>
      </c>
      <c r="L249" s="440" t="s">
        <v>94</v>
      </c>
      <c r="M249" s="440" t="s">
        <v>93</v>
      </c>
      <c r="N249" s="440" t="s">
        <v>578</v>
      </c>
      <c r="O249" s="450" t="s">
        <v>1697</v>
      </c>
      <c r="P249" s="438"/>
      <c r="R249" s="252"/>
      <c r="S249" s="338"/>
      <c r="T249" s="338"/>
      <c r="V249" s="252"/>
      <c r="X249" s="252"/>
      <c r="Y249" s="7"/>
    </row>
    <row r="250" spans="1:25" s="5" customFormat="1" ht="39">
      <c r="A250" s="452" t="s">
        <v>73</v>
      </c>
      <c r="B250" s="452" t="s">
        <v>94</v>
      </c>
      <c r="C250" s="452" t="s">
        <v>580</v>
      </c>
      <c r="D250" s="452" t="s">
        <v>13</v>
      </c>
      <c r="E250" s="453" t="s">
        <v>1385</v>
      </c>
      <c r="F250" s="452" t="s">
        <v>73</v>
      </c>
      <c r="G250" s="452" t="s">
        <v>94</v>
      </c>
      <c r="H250" s="452" t="s">
        <v>580</v>
      </c>
      <c r="I250" s="452" t="s">
        <v>13</v>
      </c>
      <c r="J250" s="453" t="s">
        <v>1698</v>
      </c>
      <c r="K250" s="452" t="s">
        <v>73</v>
      </c>
      <c r="L250" s="452" t="s">
        <v>94</v>
      </c>
      <c r="M250" s="452" t="s">
        <v>580</v>
      </c>
      <c r="N250" s="452" t="s">
        <v>13</v>
      </c>
      <c r="O250" s="453" t="s">
        <v>1698</v>
      </c>
      <c r="P250" s="438"/>
      <c r="R250" s="252"/>
      <c r="S250" s="722"/>
      <c r="T250" s="722"/>
      <c r="V250" s="252"/>
      <c r="X250" s="252"/>
      <c r="Y250" s="7"/>
    </row>
    <row r="251" spans="1:25" s="5" customFormat="1" ht="37.5">
      <c r="A251" s="440" t="s">
        <v>73</v>
      </c>
      <c r="B251" s="440" t="s">
        <v>94</v>
      </c>
      <c r="C251" s="440" t="s">
        <v>580</v>
      </c>
      <c r="D251" s="440" t="s">
        <v>1577</v>
      </c>
      <c r="E251" s="450" t="s">
        <v>1386</v>
      </c>
      <c r="F251" s="440" t="s">
        <v>73</v>
      </c>
      <c r="G251" s="440" t="s">
        <v>94</v>
      </c>
      <c r="H251" s="440" t="s">
        <v>580</v>
      </c>
      <c r="I251" s="440" t="s">
        <v>1577</v>
      </c>
      <c r="J251" s="450" t="s">
        <v>1699</v>
      </c>
      <c r="K251" s="440" t="s">
        <v>73</v>
      </c>
      <c r="L251" s="440" t="s">
        <v>94</v>
      </c>
      <c r="M251" s="440" t="s">
        <v>580</v>
      </c>
      <c r="N251" s="440" t="s">
        <v>1577</v>
      </c>
      <c r="O251" s="450" t="s">
        <v>1699</v>
      </c>
      <c r="P251" s="438"/>
      <c r="R251" s="252"/>
      <c r="S251" s="338"/>
      <c r="T251" s="338"/>
      <c r="V251" s="252"/>
      <c r="X251" s="252"/>
      <c r="Y251" s="7"/>
    </row>
    <row r="252" spans="1:25" s="5" customFormat="1" ht="97.5">
      <c r="A252" s="452" t="s">
        <v>73</v>
      </c>
      <c r="B252" s="452" t="s">
        <v>94</v>
      </c>
      <c r="C252" s="452" t="s">
        <v>652</v>
      </c>
      <c r="D252" s="452" t="s">
        <v>13</v>
      </c>
      <c r="E252" s="453" t="s">
        <v>1388</v>
      </c>
      <c r="F252" s="452"/>
      <c r="G252" s="452"/>
      <c r="H252" s="452"/>
      <c r="I252" s="452"/>
      <c r="J252" s="453"/>
      <c r="K252" s="452"/>
      <c r="L252" s="452"/>
      <c r="M252" s="452"/>
      <c r="N252" s="452"/>
      <c r="O252" s="453"/>
      <c r="P252" s="438"/>
      <c r="R252" s="252"/>
      <c r="S252" s="722"/>
      <c r="T252" s="722"/>
      <c r="V252" s="252"/>
      <c r="X252" s="252"/>
      <c r="Y252" s="7"/>
    </row>
    <row r="253" spans="1:25" s="5" customFormat="1" ht="75">
      <c r="A253" s="440" t="s">
        <v>73</v>
      </c>
      <c r="B253" s="440" t="s">
        <v>94</v>
      </c>
      <c r="C253" s="440" t="s">
        <v>652</v>
      </c>
      <c r="D253" s="440" t="s">
        <v>1578</v>
      </c>
      <c r="E253" s="190" t="s">
        <v>1390</v>
      </c>
      <c r="F253" s="440"/>
      <c r="G253" s="440"/>
      <c r="H253" s="440"/>
      <c r="I253" s="440"/>
      <c r="J253" s="29" t="s">
        <v>1837</v>
      </c>
      <c r="K253" s="440"/>
      <c r="L253" s="440"/>
      <c r="M253" s="440"/>
      <c r="N253" s="440"/>
      <c r="O253" s="29" t="s">
        <v>2251</v>
      </c>
      <c r="P253" s="438"/>
      <c r="R253" s="252"/>
      <c r="S253" s="721"/>
      <c r="T253" s="721"/>
      <c r="V253" s="252"/>
      <c r="X253" s="252"/>
      <c r="Y253" s="7"/>
    </row>
    <row r="254" spans="1:25" s="5" customFormat="1" ht="37.5">
      <c r="A254" s="440" t="s">
        <v>73</v>
      </c>
      <c r="B254" s="440" t="s">
        <v>94</v>
      </c>
      <c r="C254" s="440" t="s">
        <v>652</v>
      </c>
      <c r="D254" s="440" t="s">
        <v>1579</v>
      </c>
      <c r="E254" s="190" t="s">
        <v>1392</v>
      </c>
      <c r="F254" s="440"/>
      <c r="G254" s="440"/>
      <c r="H254" s="440"/>
      <c r="I254" s="440"/>
      <c r="J254" s="29" t="s">
        <v>1837</v>
      </c>
      <c r="K254" s="440"/>
      <c r="L254" s="440"/>
      <c r="M254" s="440"/>
      <c r="N254" s="440"/>
      <c r="O254" s="29" t="s">
        <v>2251</v>
      </c>
      <c r="P254" s="438"/>
      <c r="R254" s="252"/>
      <c r="S254" s="721"/>
      <c r="T254" s="721"/>
      <c r="V254" s="252"/>
      <c r="X254" s="252"/>
      <c r="Y254" s="7"/>
    </row>
    <row r="255" spans="1:25" s="5" customFormat="1" ht="58.5">
      <c r="A255" s="452" t="s">
        <v>73</v>
      </c>
      <c r="B255" s="452" t="s">
        <v>94</v>
      </c>
      <c r="C255" s="452" t="s">
        <v>674</v>
      </c>
      <c r="D255" s="452" t="s">
        <v>13</v>
      </c>
      <c r="E255" s="453" t="s">
        <v>1580</v>
      </c>
      <c r="F255" s="452" t="s">
        <v>73</v>
      </c>
      <c r="G255" s="452" t="s">
        <v>94</v>
      </c>
      <c r="H255" s="452" t="s">
        <v>674</v>
      </c>
      <c r="I255" s="452" t="s">
        <v>13</v>
      </c>
      <c r="J255" s="453" t="s">
        <v>1580</v>
      </c>
      <c r="K255" s="452"/>
      <c r="L255" s="452"/>
      <c r="M255" s="452"/>
      <c r="N255" s="452"/>
      <c r="O255" s="453"/>
      <c r="P255" s="438"/>
      <c r="R255" s="252"/>
      <c r="S255" s="722"/>
      <c r="T255" s="722"/>
      <c r="V255" s="252"/>
      <c r="X255" s="252"/>
      <c r="Y255" s="7"/>
    </row>
    <row r="256" spans="1:25" s="5" customFormat="1" ht="56.25">
      <c r="A256" s="440" t="s">
        <v>73</v>
      </c>
      <c r="B256" s="440" t="s">
        <v>94</v>
      </c>
      <c r="C256" s="440" t="s">
        <v>674</v>
      </c>
      <c r="D256" s="440" t="s">
        <v>1581</v>
      </c>
      <c r="E256" s="190" t="s">
        <v>1394</v>
      </c>
      <c r="F256" s="440" t="s">
        <v>73</v>
      </c>
      <c r="G256" s="440" t="s">
        <v>94</v>
      </c>
      <c r="H256" s="440" t="s">
        <v>674</v>
      </c>
      <c r="I256" s="440" t="s">
        <v>1581</v>
      </c>
      <c r="J256" s="190" t="s">
        <v>1394</v>
      </c>
      <c r="K256" s="440"/>
      <c r="L256" s="440"/>
      <c r="M256" s="440"/>
      <c r="N256" s="440"/>
      <c r="O256" s="29" t="s">
        <v>2251</v>
      </c>
      <c r="P256" s="438"/>
      <c r="R256" s="252"/>
      <c r="S256" s="720"/>
      <c r="T256" s="720"/>
      <c r="V256" s="252"/>
      <c r="X256" s="252"/>
      <c r="Y256" s="7"/>
    </row>
    <row r="257" spans="1:25" s="5" customFormat="1" ht="78">
      <c r="A257" s="452"/>
      <c r="B257" s="452"/>
      <c r="C257" s="452"/>
      <c r="D257" s="452"/>
      <c r="E257" s="453"/>
      <c r="F257" s="452" t="s">
        <v>73</v>
      </c>
      <c r="G257" s="452" t="s">
        <v>94</v>
      </c>
      <c r="H257" s="452" t="s">
        <v>703</v>
      </c>
      <c r="I257" s="452" t="s">
        <v>13</v>
      </c>
      <c r="J257" s="453" t="s">
        <v>1701</v>
      </c>
      <c r="K257" s="452" t="s">
        <v>73</v>
      </c>
      <c r="L257" s="452" t="s">
        <v>94</v>
      </c>
      <c r="M257" s="452" t="s">
        <v>703</v>
      </c>
      <c r="N257" s="452" t="s">
        <v>13</v>
      </c>
      <c r="O257" s="453" t="s">
        <v>2294</v>
      </c>
      <c r="P257" s="438"/>
      <c r="R257" s="252"/>
      <c r="S257" s="722"/>
      <c r="T257" s="722"/>
      <c r="V257" s="252"/>
      <c r="X257" s="252"/>
      <c r="Y257" s="7"/>
    </row>
    <row r="258" spans="1:25" s="5" customFormat="1" ht="93.75">
      <c r="A258" s="440"/>
      <c r="B258" s="440"/>
      <c r="C258" s="440"/>
      <c r="D258" s="440"/>
      <c r="E258" s="29" t="s">
        <v>1554</v>
      </c>
      <c r="F258" s="440" t="s">
        <v>73</v>
      </c>
      <c r="G258" s="440" t="s">
        <v>94</v>
      </c>
      <c r="H258" s="440" t="s">
        <v>703</v>
      </c>
      <c r="I258" s="440" t="s">
        <v>1863</v>
      </c>
      <c r="J258" s="190" t="s">
        <v>1703</v>
      </c>
      <c r="K258" s="440"/>
      <c r="L258" s="440"/>
      <c r="M258" s="440"/>
      <c r="N258" s="440"/>
      <c r="O258" s="29" t="s">
        <v>2251</v>
      </c>
      <c r="P258" s="438"/>
      <c r="R258" s="252"/>
      <c r="S258" s="720"/>
      <c r="T258" s="720"/>
      <c r="V258" s="252"/>
      <c r="X258" s="252"/>
      <c r="Y258" s="7"/>
    </row>
    <row r="259" spans="1:25" s="5" customFormat="1" ht="37.5">
      <c r="A259" s="440"/>
      <c r="B259" s="440"/>
      <c r="C259" s="440"/>
      <c r="D259" s="440"/>
      <c r="E259" s="29" t="s">
        <v>1554</v>
      </c>
      <c r="F259" s="440" t="s">
        <v>73</v>
      </c>
      <c r="G259" s="440" t="s">
        <v>94</v>
      </c>
      <c r="H259" s="440" t="s">
        <v>703</v>
      </c>
      <c r="I259" s="440" t="s">
        <v>2223</v>
      </c>
      <c r="J259" s="190" t="s">
        <v>2224</v>
      </c>
      <c r="K259" s="440"/>
      <c r="L259" s="440"/>
      <c r="M259" s="440"/>
      <c r="N259" s="440"/>
      <c r="O259" s="29" t="s">
        <v>2251</v>
      </c>
      <c r="P259" s="438"/>
      <c r="R259" s="252"/>
      <c r="S259" s="720"/>
      <c r="T259" s="720"/>
      <c r="V259" s="252"/>
      <c r="X259" s="252"/>
      <c r="Y259" s="7"/>
    </row>
    <row r="260" spans="1:25" s="5" customFormat="1" ht="37.5">
      <c r="A260" s="440"/>
      <c r="B260" s="440"/>
      <c r="C260" s="440"/>
      <c r="D260" s="440"/>
      <c r="E260" s="29" t="s">
        <v>1554</v>
      </c>
      <c r="F260" s="440" t="s">
        <v>73</v>
      </c>
      <c r="G260" s="440" t="s">
        <v>94</v>
      </c>
      <c r="H260" s="440" t="s">
        <v>703</v>
      </c>
      <c r="I260" s="440" t="s">
        <v>2242</v>
      </c>
      <c r="J260" s="249" t="s">
        <v>2244</v>
      </c>
      <c r="K260" s="440"/>
      <c r="L260" s="440"/>
      <c r="M260" s="440"/>
      <c r="N260" s="440"/>
      <c r="O260" s="29" t="s">
        <v>2251</v>
      </c>
      <c r="P260" s="438"/>
      <c r="R260" s="252"/>
      <c r="S260" s="738"/>
      <c r="T260" s="738"/>
      <c r="V260" s="252"/>
      <c r="X260" s="252"/>
      <c r="Y260" s="7"/>
    </row>
    <row r="261" spans="1:25" s="5" customFormat="1" ht="37.5">
      <c r="A261" s="440"/>
      <c r="B261" s="440"/>
      <c r="C261" s="440"/>
      <c r="D261" s="440"/>
      <c r="E261" s="29" t="s">
        <v>1554</v>
      </c>
      <c r="F261" s="440" t="s">
        <v>73</v>
      </c>
      <c r="G261" s="440" t="s">
        <v>94</v>
      </c>
      <c r="H261" s="440" t="s">
        <v>703</v>
      </c>
      <c r="I261" s="440" t="s">
        <v>2243</v>
      </c>
      <c r="J261" s="229" t="s">
        <v>2245</v>
      </c>
      <c r="K261" s="440" t="s">
        <v>73</v>
      </c>
      <c r="L261" s="440" t="s">
        <v>94</v>
      </c>
      <c r="M261" s="440" t="s">
        <v>703</v>
      </c>
      <c r="N261" s="440" t="s">
        <v>2243</v>
      </c>
      <c r="O261" s="229" t="s">
        <v>2245</v>
      </c>
      <c r="P261" s="438"/>
      <c r="R261" s="252"/>
      <c r="S261" s="739"/>
      <c r="T261" s="739"/>
      <c r="V261" s="252"/>
      <c r="X261" s="252"/>
      <c r="Y261" s="7"/>
    </row>
    <row r="262" spans="1:25" s="5" customFormat="1" ht="37.5">
      <c r="A262" s="440"/>
      <c r="B262" s="440"/>
      <c r="C262" s="440"/>
      <c r="D262" s="440"/>
      <c r="E262" s="29" t="s">
        <v>1554</v>
      </c>
      <c r="F262" s="440" t="s">
        <v>73</v>
      </c>
      <c r="G262" s="440" t="s">
        <v>94</v>
      </c>
      <c r="H262" s="440" t="s">
        <v>703</v>
      </c>
      <c r="I262" s="440" t="s">
        <v>1579</v>
      </c>
      <c r="J262" s="190" t="s">
        <v>1392</v>
      </c>
      <c r="K262" s="440"/>
      <c r="L262" s="440"/>
      <c r="M262" s="440"/>
      <c r="N262" s="440"/>
      <c r="O262" s="29" t="s">
        <v>2251</v>
      </c>
      <c r="P262" s="438"/>
      <c r="R262" s="252"/>
      <c r="S262" s="720"/>
      <c r="T262" s="720"/>
      <c r="V262" s="252"/>
      <c r="X262" s="252"/>
      <c r="Y262" s="7"/>
    </row>
    <row r="263" spans="1:25" s="5" customFormat="1" ht="37.5">
      <c r="A263" s="440"/>
      <c r="B263" s="440"/>
      <c r="C263" s="440"/>
      <c r="D263" s="440"/>
      <c r="E263" s="29" t="s">
        <v>1554</v>
      </c>
      <c r="F263" s="440" t="s">
        <v>73</v>
      </c>
      <c r="G263" s="440" t="s">
        <v>94</v>
      </c>
      <c r="H263" s="440" t="s">
        <v>703</v>
      </c>
      <c r="I263" s="440" t="s">
        <v>1578</v>
      </c>
      <c r="J263" s="190" t="s">
        <v>1705</v>
      </c>
      <c r="K263" s="440"/>
      <c r="L263" s="440"/>
      <c r="M263" s="440"/>
      <c r="N263" s="440"/>
      <c r="O263" s="29" t="s">
        <v>2251</v>
      </c>
      <c r="P263" s="438"/>
      <c r="R263" s="252"/>
      <c r="S263" s="720"/>
      <c r="T263" s="720"/>
      <c r="V263" s="252"/>
      <c r="X263" s="252"/>
      <c r="Y263" s="7"/>
    </row>
    <row r="264" spans="1:25" s="5" customFormat="1" ht="39">
      <c r="A264" s="452" t="s">
        <v>73</v>
      </c>
      <c r="B264" s="452" t="s">
        <v>94</v>
      </c>
      <c r="C264" s="452" t="s">
        <v>751</v>
      </c>
      <c r="D264" s="452" t="s">
        <v>13</v>
      </c>
      <c r="E264" s="453" t="s">
        <v>1396</v>
      </c>
      <c r="F264" s="452" t="s">
        <v>73</v>
      </c>
      <c r="G264" s="452" t="s">
        <v>94</v>
      </c>
      <c r="H264" s="452" t="s">
        <v>751</v>
      </c>
      <c r="I264" s="452" t="s">
        <v>13</v>
      </c>
      <c r="J264" s="453" t="s">
        <v>1707</v>
      </c>
      <c r="K264" s="452"/>
      <c r="L264" s="452"/>
      <c r="M264" s="452"/>
      <c r="N264" s="452"/>
      <c r="O264" s="453"/>
      <c r="P264" s="438"/>
      <c r="R264" s="252"/>
      <c r="S264" s="722"/>
      <c r="T264" s="722"/>
      <c r="V264" s="252"/>
      <c r="X264" s="252"/>
      <c r="Y264" s="7"/>
    </row>
    <row r="265" spans="1:25" s="5" customFormat="1" ht="75">
      <c r="A265" s="440" t="s">
        <v>73</v>
      </c>
      <c r="B265" s="440" t="s">
        <v>94</v>
      </c>
      <c r="C265" s="440" t="s">
        <v>751</v>
      </c>
      <c r="D265" s="440" t="s">
        <v>101</v>
      </c>
      <c r="E265" s="190" t="s">
        <v>100</v>
      </c>
      <c r="F265" s="440" t="s">
        <v>73</v>
      </c>
      <c r="G265" s="440" t="s">
        <v>94</v>
      </c>
      <c r="H265" s="440" t="s">
        <v>751</v>
      </c>
      <c r="I265" s="440" t="s">
        <v>1864</v>
      </c>
      <c r="J265" s="190" t="s">
        <v>1708</v>
      </c>
      <c r="K265" s="440"/>
      <c r="L265" s="440"/>
      <c r="M265" s="440"/>
      <c r="N265" s="440"/>
      <c r="O265" s="29" t="s">
        <v>2251</v>
      </c>
      <c r="P265" s="438"/>
      <c r="R265" s="252"/>
      <c r="S265" s="720"/>
      <c r="T265" s="720"/>
      <c r="V265" s="252"/>
      <c r="X265" s="252"/>
      <c r="Y265" s="7"/>
    </row>
    <row r="266" spans="1:25" s="5" customFormat="1" ht="58.5">
      <c r="A266" s="452" t="s">
        <v>73</v>
      </c>
      <c r="B266" s="452" t="s">
        <v>94</v>
      </c>
      <c r="C266" s="452" t="s">
        <v>73</v>
      </c>
      <c r="D266" s="452" t="s">
        <v>13</v>
      </c>
      <c r="E266" s="453" t="s">
        <v>1382</v>
      </c>
      <c r="F266" s="452" t="s">
        <v>73</v>
      </c>
      <c r="G266" s="452" t="s">
        <v>94</v>
      </c>
      <c r="H266" s="452" t="s">
        <v>776</v>
      </c>
      <c r="I266" s="452" t="s">
        <v>13</v>
      </c>
      <c r="J266" s="453" t="s">
        <v>1710</v>
      </c>
      <c r="K266" s="452"/>
      <c r="L266" s="452"/>
      <c r="M266" s="452"/>
      <c r="N266" s="452"/>
      <c r="O266" s="453"/>
      <c r="P266" s="438"/>
      <c r="R266" s="252"/>
      <c r="S266" s="722"/>
      <c r="T266" s="722"/>
      <c r="V266" s="252"/>
      <c r="X266" s="252"/>
      <c r="Y266" s="7"/>
    </row>
    <row r="267" spans="1:25" s="5" customFormat="1" ht="56.25">
      <c r="A267" s="440" t="s">
        <v>73</v>
      </c>
      <c r="B267" s="440" t="s">
        <v>94</v>
      </c>
      <c r="C267" s="440" t="s">
        <v>73</v>
      </c>
      <c r="D267" s="440" t="s">
        <v>101</v>
      </c>
      <c r="E267" s="450" t="s">
        <v>100</v>
      </c>
      <c r="F267" s="440" t="s">
        <v>73</v>
      </c>
      <c r="G267" s="440" t="s">
        <v>94</v>
      </c>
      <c r="H267" s="440" t="s">
        <v>776</v>
      </c>
      <c r="I267" s="440" t="s">
        <v>101</v>
      </c>
      <c r="J267" s="190" t="s">
        <v>100</v>
      </c>
      <c r="K267" s="440"/>
      <c r="L267" s="440"/>
      <c r="M267" s="440"/>
      <c r="N267" s="440"/>
      <c r="O267" s="29" t="s">
        <v>2251</v>
      </c>
      <c r="P267" s="438"/>
      <c r="R267" s="252"/>
      <c r="S267" s="720"/>
      <c r="T267" s="720"/>
      <c r="V267" s="252"/>
      <c r="X267" s="252"/>
      <c r="Y267" s="7"/>
    </row>
    <row r="268" spans="1:25" s="5" customFormat="1" ht="67.5">
      <c r="A268" s="9" t="s">
        <v>93</v>
      </c>
      <c r="B268" s="9" t="s">
        <v>8</v>
      </c>
      <c r="C268" s="9" t="s">
        <v>12</v>
      </c>
      <c r="D268" s="9" t="s">
        <v>13</v>
      </c>
      <c r="E268" s="136" t="s">
        <v>584</v>
      </c>
      <c r="F268" s="9" t="s">
        <v>93</v>
      </c>
      <c r="G268" s="9" t="s">
        <v>8</v>
      </c>
      <c r="H268" s="9" t="s">
        <v>12</v>
      </c>
      <c r="I268" s="9" t="s">
        <v>13</v>
      </c>
      <c r="J268" s="136" t="s">
        <v>1713</v>
      </c>
      <c r="K268" s="9" t="s">
        <v>93</v>
      </c>
      <c r="L268" s="9" t="s">
        <v>8</v>
      </c>
      <c r="M268" s="9" t="s">
        <v>12</v>
      </c>
      <c r="N268" s="9" t="s">
        <v>13</v>
      </c>
      <c r="O268" s="136" t="s">
        <v>1713</v>
      </c>
      <c r="P268" s="438"/>
      <c r="R268" s="252"/>
      <c r="S268" s="335"/>
      <c r="T268" s="335"/>
      <c r="V268" s="252"/>
      <c r="X268" s="252"/>
      <c r="Y268" s="7"/>
    </row>
    <row r="269" spans="1:25" s="5" customFormat="1" ht="56.25">
      <c r="A269" s="25" t="s">
        <v>93</v>
      </c>
      <c r="B269" s="25" t="s">
        <v>15</v>
      </c>
      <c r="C269" s="25" t="s">
        <v>12</v>
      </c>
      <c r="D269" s="25" t="s">
        <v>13</v>
      </c>
      <c r="E269" s="232" t="s">
        <v>587</v>
      </c>
      <c r="F269" s="25" t="s">
        <v>93</v>
      </c>
      <c r="G269" s="25" t="s">
        <v>15</v>
      </c>
      <c r="H269" s="25" t="s">
        <v>12</v>
      </c>
      <c r="I269" s="25" t="s">
        <v>13</v>
      </c>
      <c r="J269" s="232" t="s">
        <v>587</v>
      </c>
      <c r="K269" s="25" t="s">
        <v>93</v>
      </c>
      <c r="L269" s="25" t="s">
        <v>15</v>
      </c>
      <c r="M269" s="25" t="s">
        <v>12</v>
      </c>
      <c r="N269" s="25" t="s">
        <v>13</v>
      </c>
      <c r="O269" s="232" t="s">
        <v>587</v>
      </c>
      <c r="P269" s="438"/>
      <c r="R269" s="252"/>
      <c r="S269" s="339"/>
      <c r="T269" s="339"/>
      <c r="V269" s="252"/>
      <c r="X269" s="252"/>
      <c r="Y269" s="7"/>
    </row>
    <row r="270" spans="1:25" s="5" customFormat="1" ht="58.5">
      <c r="A270" s="452" t="s">
        <v>93</v>
      </c>
      <c r="B270" s="452" t="s">
        <v>15</v>
      </c>
      <c r="C270" s="452" t="s">
        <v>7</v>
      </c>
      <c r="D270" s="452" t="s">
        <v>13</v>
      </c>
      <c r="E270" s="453" t="s">
        <v>2510</v>
      </c>
      <c r="F270" s="452" t="s">
        <v>93</v>
      </c>
      <c r="G270" s="452" t="s">
        <v>15</v>
      </c>
      <c r="H270" s="452" t="s">
        <v>7</v>
      </c>
      <c r="I270" s="452" t="s">
        <v>13</v>
      </c>
      <c r="J270" s="453" t="s">
        <v>1399</v>
      </c>
      <c r="K270" s="452" t="s">
        <v>93</v>
      </c>
      <c r="L270" s="452" t="s">
        <v>15</v>
      </c>
      <c r="M270" s="452" t="s">
        <v>7</v>
      </c>
      <c r="N270" s="452" t="s">
        <v>13</v>
      </c>
      <c r="O270" s="453" t="s">
        <v>1399</v>
      </c>
      <c r="P270" s="438"/>
      <c r="R270" s="252"/>
      <c r="S270" s="722"/>
      <c r="T270" s="722"/>
      <c r="V270" s="252"/>
      <c r="X270" s="252"/>
      <c r="Y270" s="7"/>
    </row>
    <row r="271" spans="1:25" s="5" customFormat="1" ht="37.5">
      <c r="A271" s="440" t="s">
        <v>93</v>
      </c>
      <c r="B271" s="440" t="s">
        <v>15</v>
      </c>
      <c r="C271" s="440" t="s">
        <v>7</v>
      </c>
      <c r="D271" s="457" t="s">
        <v>22</v>
      </c>
      <c r="E271" s="450" t="s">
        <v>34</v>
      </c>
      <c r="F271" s="440" t="s">
        <v>93</v>
      </c>
      <c r="G271" s="440" t="s">
        <v>15</v>
      </c>
      <c r="H271" s="440" t="s">
        <v>7</v>
      </c>
      <c r="I271" s="457" t="s">
        <v>22</v>
      </c>
      <c r="J271" s="450" t="s">
        <v>34</v>
      </c>
      <c r="K271" s="440" t="s">
        <v>93</v>
      </c>
      <c r="L271" s="440" t="s">
        <v>15</v>
      </c>
      <c r="M271" s="440" t="s">
        <v>7</v>
      </c>
      <c r="N271" s="457" t="s">
        <v>22</v>
      </c>
      <c r="O271" s="450" t="s">
        <v>34</v>
      </c>
      <c r="P271" s="438"/>
      <c r="R271" s="252"/>
      <c r="S271" s="338"/>
      <c r="T271" s="338"/>
      <c r="V271" s="252"/>
      <c r="X271" s="252"/>
      <c r="Y271" s="7"/>
    </row>
    <row r="272" spans="1:25" s="5" customFormat="1" ht="56.25">
      <c r="A272" s="440"/>
      <c r="B272" s="440"/>
      <c r="C272" s="440"/>
      <c r="D272" s="457"/>
      <c r="E272" s="29" t="s">
        <v>1554</v>
      </c>
      <c r="F272" s="440" t="s">
        <v>93</v>
      </c>
      <c r="G272" s="440" t="s">
        <v>15</v>
      </c>
      <c r="H272" s="440" t="s">
        <v>7</v>
      </c>
      <c r="I272" s="457" t="s">
        <v>1539</v>
      </c>
      <c r="J272" s="310" t="s">
        <v>2221</v>
      </c>
      <c r="K272" s="440"/>
      <c r="L272" s="440"/>
      <c r="M272" s="440"/>
      <c r="N272" s="457"/>
      <c r="O272" s="29" t="s">
        <v>2251</v>
      </c>
      <c r="P272" s="438"/>
      <c r="R272" s="252"/>
      <c r="S272" s="340"/>
      <c r="T272" s="340"/>
      <c r="V272" s="252"/>
      <c r="X272" s="252"/>
      <c r="Y272" s="7"/>
    </row>
    <row r="273" spans="1:25" s="5" customFormat="1" ht="37.5">
      <c r="A273" s="440" t="s">
        <v>93</v>
      </c>
      <c r="B273" s="440" t="s">
        <v>15</v>
      </c>
      <c r="C273" s="440" t="s">
        <v>7</v>
      </c>
      <c r="D273" s="457" t="s">
        <v>1536</v>
      </c>
      <c r="E273" s="190" t="s">
        <v>1232</v>
      </c>
      <c r="F273" s="440" t="s">
        <v>93</v>
      </c>
      <c r="G273" s="440" t="s">
        <v>15</v>
      </c>
      <c r="H273" s="440" t="s">
        <v>7</v>
      </c>
      <c r="I273" s="457" t="s">
        <v>1536</v>
      </c>
      <c r="J273" s="190" t="s">
        <v>1610</v>
      </c>
      <c r="K273" s="440"/>
      <c r="L273" s="440"/>
      <c r="M273" s="440"/>
      <c r="N273" s="457"/>
      <c r="O273" s="29" t="s">
        <v>2251</v>
      </c>
      <c r="P273" s="438"/>
      <c r="R273" s="252"/>
      <c r="S273" s="720"/>
      <c r="T273" s="720"/>
      <c r="V273" s="252"/>
      <c r="X273" s="252"/>
      <c r="Y273" s="7"/>
    </row>
    <row r="274" spans="1:25" s="5" customFormat="1" ht="56.25">
      <c r="A274" s="440"/>
      <c r="B274" s="440"/>
      <c r="C274" s="440"/>
      <c r="D274" s="457"/>
      <c r="E274" s="29" t="s">
        <v>1554</v>
      </c>
      <c r="F274" s="440" t="s">
        <v>93</v>
      </c>
      <c r="G274" s="440" t="s">
        <v>15</v>
      </c>
      <c r="H274" s="440" t="s">
        <v>7</v>
      </c>
      <c r="I274" s="457" t="s">
        <v>1540</v>
      </c>
      <c r="J274" s="229" t="s">
        <v>2222</v>
      </c>
      <c r="K274" s="440"/>
      <c r="L274" s="440"/>
      <c r="M274" s="440"/>
      <c r="N274" s="457"/>
      <c r="O274" s="29" t="s">
        <v>2251</v>
      </c>
      <c r="P274" s="438"/>
      <c r="R274" s="252"/>
      <c r="S274" s="739"/>
      <c r="T274" s="739"/>
      <c r="V274" s="252"/>
      <c r="X274" s="252"/>
      <c r="Y274" s="7"/>
    </row>
    <row r="275" spans="1:25" s="5" customFormat="1" ht="39">
      <c r="A275" s="452" t="s">
        <v>93</v>
      </c>
      <c r="B275" s="452" t="s">
        <v>15</v>
      </c>
      <c r="C275" s="452" t="s">
        <v>37</v>
      </c>
      <c r="D275" s="452" t="s">
        <v>13</v>
      </c>
      <c r="E275" s="453" t="s">
        <v>1401</v>
      </c>
      <c r="F275" s="452" t="s">
        <v>93</v>
      </c>
      <c r="G275" s="452" t="s">
        <v>15</v>
      </c>
      <c r="H275" s="452" t="s">
        <v>37</v>
      </c>
      <c r="I275" s="452" t="s">
        <v>13</v>
      </c>
      <c r="J275" s="453" t="s">
        <v>1401</v>
      </c>
      <c r="K275" s="452" t="s">
        <v>93</v>
      </c>
      <c r="L275" s="452" t="s">
        <v>15</v>
      </c>
      <c r="M275" s="452" t="s">
        <v>37</v>
      </c>
      <c r="N275" s="452" t="s">
        <v>13</v>
      </c>
      <c r="O275" s="453" t="s">
        <v>1401</v>
      </c>
      <c r="P275" s="438"/>
      <c r="R275" s="252"/>
      <c r="S275" s="722"/>
      <c r="T275" s="722"/>
      <c r="V275" s="252"/>
      <c r="X275" s="252"/>
      <c r="Y275" s="7"/>
    </row>
    <row r="276" spans="1:25" s="5" customFormat="1" ht="37.5">
      <c r="A276" s="440" t="s">
        <v>93</v>
      </c>
      <c r="B276" s="440" t="s">
        <v>15</v>
      </c>
      <c r="C276" s="440" t="s">
        <v>37</v>
      </c>
      <c r="D276" s="457" t="s">
        <v>22</v>
      </c>
      <c r="E276" s="450" t="s">
        <v>34</v>
      </c>
      <c r="F276" s="440" t="s">
        <v>93</v>
      </c>
      <c r="G276" s="440" t="s">
        <v>15</v>
      </c>
      <c r="H276" s="440" t="s">
        <v>37</v>
      </c>
      <c r="I276" s="457" t="s">
        <v>22</v>
      </c>
      <c r="J276" s="450" t="s">
        <v>34</v>
      </c>
      <c r="K276" s="440" t="s">
        <v>93</v>
      </c>
      <c r="L276" s="440" t="s">
        <v>15</v>
      </c>
      <c r="M276" s="440" t="s">
        <v>37</v>
      </c>
      <c r="N276" s="457" t="s">
        <v>22</v>
      </c>
      <c r="O276" s="450" t="s">
        <v>34</v>
      </c>
      <c r="P276" s="438"/>
      <c r="R276" s="252"/>
      <c r="S276" s="338"/>
      <c r="T276" s="338"/>
      <c r="V276" s="252"/>
      <c r="X276" s="252"/>
      <c r="Y276" s="7"/>
    </row>
    <row r="277" spans="1:25" ht="37.5">
      <c r="A277" s="440" t="s">
        <v>93</v>
      </c>
      <c r="B277" s="440" t="s">
        <v>15</v>
      </c>
      <c r="C277" s="440" t="s">
        <v>37</v>
      </c>
      <c r="D277" s="457" t="s">
        <v>1536</v>
      </c>
      <c r="E277" s="190" t="s">
        <v>1232</v>
      </c>
      <c r="F277" s="440" t="s">
        <v>93</v>
      </c>
      <c r="G277" s="440" t="s">
        <v>15</v>
      </c>
      <c r="H277" s="440" t="s">
        <v>37</v>
      </c>
      <c r="I277" s="457" t="s">
        <v>1536</v>
      </c>
      <c r="J277" s="190" t="s">
        <v>1610</v>
      </c>
      <c r="K277" s="440"/>
      <c r="L277" s="440"/>
      <c r="M277" s="440"/>
      <c r="N277" s="457"/>
      <c r="O277" s="29" t="s">
        <v>2251</v>
      </c>
      <c r="P277" s="438"/>
      <c r="S277" s="720"/>
      <c r="T277" s="720"/>
      <c r="Y277" s="7"/>
    </row>
    <row r="278" spans="1:25" ht="37.5">
      <c r="A278" s="25" t="s">
        <v>93</v>
      </c>
      <c r="B278" s="25" t="s">
        <v>94</v>
      </c>
      <c r="C278" s="25" t="s">
        <v>12</v>
      </c>
      <c r="D278" s="25" t="s">
        <v>13</v>
      </c>
      <c r="E278" s="223" t="s">
        <v>597</v>
      </c>
      <c r="F278" s="529" t="s">
        <v>93</v>
      </c>
      <c r="G278" s="529" t="s">
        <v>15</v>
      </c>
      <c r="H278" s="529" t="s">
        <v>48</v>
      </c>
      <c r="I278" s="529" t="s">
        <v>13</v>
      </c>
      <c r="J278" s="530" t="s">
        <v>1714</v>
      </c>
      <c r="K278" s="529" t="s">
        <v>93</v>
      </c>
      <c r="L278" s="529" t="s">
        <v>15</v>
      </c>
      <c r="M278" s="529" t="s">
        <v>48</v>
      </c>
      <c r="N278" s="529" t="s">
        <v>13</v>
      </c>
      <c r="O278" s="530" t="s">
        <v>2296</v>
      </c>
      <c r="P278" s="438"/>
      <c r="S278" s="722"/>
      <c r="T278" s="722"/>
      <c r="Y278" s="7"/>
    </row>
    <row r="279" spans="1:25" s="5" customFormat="1" ht="74.25" customHeight="1">
      <c r="A279" s="452" t="s">
        <v>93</v>
      </c>
      <c r="B279" s="452" t="s">
        <v>94</v>
      </c>
      <c r="C279" s="452" t="s">
        <v>7</v>
      </c>
      <c r="D279" s="452" t="s">
        <v>13</v>
      </c>
      <c r="E279" s="453" t="s">
        <v>1403</v>
      </c>
      <c r="F279" s="529"/>
      <c r="G279" s="529"/>
      <c r="H279" s="529"/>
      <c r="I279" s="529"/>
      <c r="J279" s="530"/>
      <c r="K279" s="529"/>
      <c r="L279" s="529"/>
      <c r="M279" s="529"/>
      <c r="N279" s="529"/>
      <c r="O279" s="530"/>
      <c r="P279" s="438"/>
      <c r="R279" s="252"/>
      <c r="S279" s="722"/>
      <c r="T279" s="722"/>
      <c r="V279" s="252"/>
      <c r="X279" s="252"/>
      <c r="Y279" s="7"/>
    </row>
    <row r="280" spans="1:25" s="5" customFormat="1" ht="37.5">
      <c r="A280" s="440" t="s">
        <v>93</v>
      </c>
      <c r="B280" s="440" t="s">
        <v>94</v>
      </c>
      <c r="C280" s="440" t="s">
        <v>7</v>
      </c>
      <c r="D280" s="440" t="s">
        <v>602</v>
      </c>
      <c r="E280" s="450" t="s">
        <v>601</v>
      </c>
      <c r="F280" s="440" t="s">
        <v>93</v>
      </c>
      <c r="G280" s="440" t="s">
        <v>15</v>
      </c>
      <c r="H280" s="440" t="s">
        <v>48</v>
      </c>
      <c r="I280" s="457" t="s">
        <v>22</v>
      </c>
      <c r="J280" s="450" t="s">
        <v>34</v>
      </c>
      <c r="K280" s="440" t="s">
        <v>93</v>
      </c>
      <c r="L280" s="440" t="s">
        <v>15</v>
      </c>
      <c r="M280" s="440" t="s">
        <v>48</v>
      </c>
      <c r="N280" s="457" t="s">
        <v>22</v>
      </c>
      <c r="O280" s="450" t="s">
        <v>34</v>
      </c>
      <c r="P280" s="438"/>
      <c r="R280" s="252"/>
      <c r="S280" s="338"/>
      <c r="T280" s="338"/>
      <c r="V280" s="252"/>
      <c r="X280" s="252"/>
      <c r="Y280" s="7"/>
    </row>
    <row r="281" spans="1:25" s="5" customFormat="1" ht="37.5">
      <c r="A281" s="25" t="s">
        <v>93</v>
      </c>
      <c r="B281" s="25" t="s">
        <v>316</v>
      </c>
      <c r="C281" s="25" t="s">
        <v>12</v>
      </c>
      <c r="D281" s="25" t="s">
        <v>13</v>
      </c>
      <c r="E281" s="223" t="s">
        <v>613</v>
      </c>
      <c r="F281" s="529" t="s">
        <v>93</v>
      </c>
      <c r="G281" s="529" t="s">
        <v>15</v>
      </c>
      <c r="H281" s="529" t="s">
        <v>53</v>
      </c>
      <c r="I281" s="529" t="s">
        <v>13</v>
      </c>
      <c r="J281" s="530" t="s">
        <v>1406</v>
      </c>
      <c r="K281" s="529"/>
      <c r="L281" s="529"/>
      <c r="M281" s="529"/>
      <c r="N281" s="529"/>
      <c r="O281" s="530"/>
      <c r="P281" s="438"/>
      <c r="R281" s="252"/>
      <c r="S281" s="722"/>
      <c r="T281" s="722"/>
      <c r="V281" s="252"/>
      <c r="X281" s="252"/>
      <c r="Y281" s="7"/>
    </row>
    <row r="282" spans="1:25" s="5" customFormat="1" ht="39">
      <c r="A282" s="452" t="s">
        <v>93</v>
      </c>
      <c r="B282" s="452" t="s">
        <v>316</v>
      </c>
      <c r="C282" s="452" t="s">
        <v>7</v>
      </c>
      <c r="D282" s="452" t="s">
        <v>13</v>
      </c>
      <c r="E282" s="453" t="s">
        <v>1406</v>
      </c>
      <c r="F282" s="529"/>
      <c r="G282" s="529"/>
      <c r="H282" s="529"/>
      <c r="I282" s="529"/>
      <c r="J282" s="530"/>
      <c r="K282" s="529"/>
      <c r="L282" s="529"/>
      <c r="M282" s="529"/>
      <c r="N282" s="529"/>
      <c r="O282" s="530"/>
      <c r="P282" s="438"/>
      <c r="R282" s="252"/>
      <c r="S282" s="722"/>
      <c r="T282" s="722"/>
      <c r="V282" s="252"/>
      <c r="X282" s="252"/>
      <c r="Y282" s="7"/>
    </row>
    <row r="283" spans="1:25" s="5" customFormat="1" ht="56.25">
      <c r="A283" s="440" t="s">
        <v>93</v>
      </c>
      <c r="B283" s="440" t="s">
        <v>316</v>
      </c>
      <c r="C283" s="440" t="s">
        <v>7</v>
      </c>
      <c r="D283" s="440" t="s">
        <v>1585</v>
      </c>
      <c r="E283" s="190" t="s">
        <v>575</v>
      </c>
      <c r="F283" s="440" t="s">
        <v>93</v>
      </c>
      <c r="G283" s="440" t="s">
        <v>15</v>
      </c>
      <c r="H283" s="440" t="s">
        <v>53</v>
      </c>
      <c r="I283" s="457" t="s">
        <v>2225</v>
      </c>
      <c r="J283" s="450" t="s">
        <v>2226</v>
      </c>
      <c r="K283" s="440"/>
      <c r="L283" s="440"/>
      <c r="M283" s="440"/>
      <c r="N283" s="457"/>
      <c r="O283" s="29" t="s">
        <v>2251</v>
      </c>
      <c r="P283" s="438"/>
      <c r="R283" s="252"/>
      <c r="S283" s="338"/>
      <c r="T283" s="338"/>
      <c r="V283" s="252"/>
      <c r="X283" s="252"/>
      <c r="Y283" s="7"/>
    </row>
    <row r="284" spans="1:25" ht="37.5">
      <c r="A284" s="25" t="s">
        <v>93</v>
      </c>
      <c r="B284" s="25" t="s">
        <v>94</v>
      </c>
      <c r="C284" s="25" t="s">
        <v>12</v>
      </c>
      <c r="D284" s="25" t="s">
        <v>13</v>
      </c>
      <c r="E284" s="223" t="s">
        <v>597</v>
      </c>
      <c r="F284" s="25" t="s">
        <v>93</v>
      </c>
      <c r="G284" s="25" t="s">
        <v>94</v>
      </c>
      <c r="H284" s="25" t="s">
        <v>12</v>
      </c>
      <c r="I284" s="25" t="s">
        <v>13</v>
      </c>
      <c r="J284" s="223" t="s">
        <v>1717</v>
      </c>
      <c r="K284" s="25" t="s">
        <v>93</v>
      </c>
      <c r="L284" s="25" t="s">
        <v>94</v>
      </c>
      <c r="M284" s="25" t="s">
        <v>12</v>
      </c>
      <c r="N284" s="25" t="s">
        <v>13</v>
      </c>
      <c r="O284" s="223" t="s">
        <v>1717</v>
      </c>
      <c r="P284" s="438"/>
      <c r="S284" s="336"/>
      <c r="T284" s="336"/>
      <c r="Y284" s="7"/>
    </row>
    <row r="285" spans="1:25" ht="39">
      <c r="A285" s="452" t="s">
        <v>93</v>
      </c>
      <c r="B285" s="452" t="s">
        <v>94</v>
      </c>
      <c r="C285" s="452" t="s">
        <v>7</v>
      </c>
      <c r="D285" s="452" t="s">
        <v>13</v>
      </c>
      <c r="E285" s="453" t="s">
        <v>1403</v>
      </c>
      <c r="F285" s="452" t="s">
        <v>93</v>
      </c>
      <c r="G285" s="452" t="s">
        <v>94</v>
      </c>
      <c r="H285" s="452" t="s">
        <v>7</v>
      </c>
      <c r="I285" s="452" t="s">
        <v>13</v>
      </c>
      <c r="J285" s="453" t="s">
        <v>1403</v>
      </c>
      <c r="K285" s="452" t="s">
        <v>93</v>
      </c>
      <c r="L285" s="452" t="s">
        <v>94</v>
      </c>
      <c r="M285" s="452" t="s">
        <v>7</v>
      </c>
      <c r="N285" s="452" t="s">
        <v>13</v>
      </c>
      <c r="O285" s="453" t="s">
        <v>1403</v>
      </c>
      <c r="P285" s="438"/>
      <c r="S285" s="722"/>
      <c r="T285" s="722"/>
      <c r="Y285" s="7"/>
    </row>
    <row r="286" spans="1:25" ht="38.25" thickBot="1">
      <c r="A286" s="440" t="s">
        <v>93</v>
      </c>
      <c r="B286" s="440" t="s">
        <v>94</v>
      </c>
      <c r="C286" s="440" t="s">
        <v>7</v>
      </c>
      <c r="D286" s="440" t="s">
        <v>602</v>
      </c>
      <c r="E286" s="450" t="s">
        <v>601</v>
      </c>
      <c r="F286" s="440" t="s">
        <v>93</v>
      </c>
      <c r="G286" s="440" t="s">
        <v>94</v>
      </c>
      <c r="H286" s="440" t="s">
        <v>7</v>
      </c>
      <c r="I286" s="440" t="s">
        <v>602</v>
      </c>
      <c r="J286" s="450" t="s">
        <v>601</v>
      </c>
      <c r="K286" s="440" t="s">
        <v>93</v>
      </c>
      <c r="L286" s="440" t="s">
        <v>94</v>
      </c>
      <c r="M286" s="440" t="s">
        <v>7</v>
      </c>
      <c r="N286" s="440" t="s">
        <v>602</v>
      </c>
      <c r="O286" s="450" t="s">
        <v>601</v>
      </c>
      <c r="P286" s="438"/>
      <c r="S286" s="338"/>
      <c r="T286" s="338"/>
      <c r="Y286" s="7"/>
    </row>
    <row r="287" spans="1:25" s="427" customFormat="1" ht="39.75" thickBot="1">
      <c r="A287" s="452"/>
      <c r="B287" s="452"/>
      <c r="C287" s="452"/>
      <c r="D287" s="452"/>
      <c r="E287" s="453" t="s">
        <v>1554</v>
      </c>
      <c r="F287" s="452" t="s">
        <v>93</v>
      </c>
      <c r="G287" s="452" t="s">
        <v>94</v>
      </c>
      <c r="H287" s="452" t="s">
        <v>37</v>
      </c>
      <c r="I287" s="452" t="s">
        <v>13</v>
      </c>
      <c r="J287" s="453" t="s">
        <v>1583</v>
      </c>
      <c r="K287" s="452" t="s">
        <v>93</v>
      </c>
      <c r="L287" s="452" t="s">
        <v>94</v>
      </c>
      <c r="M287" s="452" t="s">
        <v>37</v>
      </c>
      <c r="N287" s="452" t="s">
        <v>13</v>
      </c>
      <c r="O287" s="453" t="s">
        <v>1583</v>
      </c>
      <c r="P287" s="438"/>
      <c r="Q287" s="5"/>
      <c r="R287" s="252"/>
      <c r="S287" s="722"/>
      <c r="T287" s="722"/>
      <c r="U287" s="5"/>
      <c r="V287" s="252"/>
      <c r="W287" s="5"/>
      <c r="X287" s="252"/>
      <c r="Y287" s="7"/>
    </row>
    <row r="288" spans="1:25">
      <c r="A288" s="440"/>
      <c r="B288" s="440"/>
      <c r="C288" s="440"/>
      <c r="D288" s="440"/>
      <c r="E288" s="450"/>
      <c r="F288" s="440" t="s">
        <v>93</v>
      </c>
      <c r="G288" s="440" t="s">
        <v>94</v>
      </c>
      <c r="H288" s="440" t="s">
        <v>37</v>
      </c>
      <c r="I288" s="440" t="s">
        <v>606</v>
      </c>
      <c r="J288" s="450" t="s">
        <v>1719</v>
      </c>
      <c r="K288" s="440" t="s">
        <v>93</v>
      </c>
      <c r="L288" s="440" t="s">
        <v>94</v>
      </c>
      <c r="M288" s="440" t="s">
        <v>37</v>
      </c>
      <c r="N288" s="440" t="s">
        <v>606</v>
      </c>
      <c r="O288" s="450" t="s">
        <v>1719</v>
      </c>
      <c r="P288" s="438"/>
      <c r="S288" s="338"/>
      <c r="T288" s="338"/>
      <c r="Y288" s="7"/>
    </row>
    <row r="289" spans="1:25" ht="58.5">
      <c r="A289" s="452"/>
      <c r="B289" s="452"/>
      <c r="C289" s="452"/>
      <c r="D289" s="452"/>
      <c r="E289" s="453" t="s">
        <v>1554</v>
      </c>
      <c r="F289" s="452" t="s">
        <v>93</v>
      </c>
      <c r="G289" s="452" t="s">
        <v>94</v>
      </c>
      <c r="H289" s="452" t="s">
        <v>48</v>
      </c>
      <c r="I289" s="452" t="s">
        <v>13</v>
      </c>
      <c r="J289" s="453" t="s">
        <v>1582</v>
      </c>
      <c r="K289" s="452" t="s">
        <v>93</v>
      </c>
      <c r="L289" s="452" t="s">
        <v>94</v>
      </c>
      <c r="M289" s="452" t="s">
        <v>48</v>
      </c>
      <c r="N289" s="452" t="s">
        <v>13</v>
      </c>
      <c r="O289" s="453" t="s">
        <v>1582</v>
      </c>
      <c r="P289" s="438"/>
      <c r="S289" s="722"/>
      <c r="T289" s="722"/>
      <c r="Y289" s="7"/>
    </row>
    <row r="290" spans="1:25" ht="37.5">
      <c r="A290" s="440"/>
      <c r="B290" s="440"/>
      <c r="C290" s="440"/>
      <c r="D290" s="440"/>
      <c r="E290" s="450"/>
      <c r="F290" s="440"/>
      <c r="G290" s="440"/>
      <c r="H290" s="440"/>
      <c r="I290" s="440"/>
      <c r="J290" s="29" t="s">
        <v>1837</v>
      </c>
      <c r="K290" s="440" t="s">
        <v>93</v>
      </c>
      <c r="L290" s="440" t="s">
        <v>94</v>
      </c>
      <c r="M290" s="440" t="s">
        <v>48</v>
      </c>
      <c r="N290" s="440" t="s">
        <v>1865</v>
      </c>
      <c r="O290" s="450" t="s">
        <v>1722</v>
      </c>
      <c r="P290" s="438"/>
      <c r="S290" s="338"/>
      <c r="T290" s="338"/>
      <c r="Y290" s="7"/>
    </row>
    <row r="291" spans="1:25" ht="78">
      <c r="A291" s="452" t="s">
        <v>93</v>
      </c>
      <c r="B291" s="452" t="s">
        <v>94</v>
      </c>
      <c r="C291" s="452" t="s">
        <v>53</v>
      </c>
      <c r="D291" s="452" t="s">
        <v>13</v>
      </c>
      <c r="E291" s="453" t="s">
        <v>1404</v>
      </c>
      <c r="F291" s="452" t="s">
        <v>93</v>
      </c>
      <c r="G291" s="452" t="s">
        <v>94</v>
      </c>
      <c r="H291" s="452" t="s">
        <v>53</v>
      </c>
      <c r="I291" s="452" t="s">
        <v>13</v>
      </c>
      <c r="J291" s="453" t="s">
        <v>1404</v>
      </c>
      <c r="K291" s="452" t="s">
        <v>93</v>
      </c>
      <c r="L291" s="452" t="s">
        <v>94</v>
      </c>
      <c r="M291" s="452" t="s">
        <v>53</v>
      </c>
      <c r="N291" s="452" t="s">
        <v>13</v>
      </c>
      <c r="O291" s="453" t="s">
        <v>1404</v>
      </c>
      <c r="P291" s="438"/>
      <c r="S291" s="722"/>
      <c r="T291" s="722"/>
      <c r="Y291" s="7"/>
    </row>
    <row r="292" spans="1:25" ht="75">
      <c r="A292" s="440" t="s">
        <v>93</v>
      </c>
      <c r="B292" s="440" t="s">
        <v>94</v>
      </c>
      <c r="C292" s="440" t="s">
        <v>53</v>
      </c>
      <c r="D292" s="440" t="s">
        <v>610</v>
      </c>
      <c r="E292" s="450" t="s">
        <v>1405</v>
      </c>
      <c r="F292" s="440" t="s">
        <v>93</v>
      </c>
      <c r="G292" s="440" t="s">
        <v>94</v>
      </c>
      <c r="H292" s="440" t="s">
        <v>53</v>
      </c>
      <c r="I292" s="440" t="s">
        <v>610</v>
      </c>
      <c r="J292" s="450" t="s">
        <v>1724</v>
      </c>
      <c r="K292" s="440" t="s">
        <v>93</v>
      </c>
      <c r="L292" s="440" t="s">
        <v>94</v>
      </c>
      <c r="M292" s="440" t="s">
        <v>53</v>
      </c>
      <c r="N292" s="440" t="s">
        <v>610</v>
      </c>
      <c r="O292" s="450" t="s">
        <v>1724</v>
      </c>
      <c r="P292" s="438"/>
      <c r="S292" s="338"/>
      <c r="T292" s="338"/>
      <c r="Y292" s="7"/>
    </row>
    <row r="293" spans="1:25" ht="56.25">
      <c r="A293" s="440"/>
      <c r="B293" s="440"/>
      <c r="C293" s="440"/>
      <c r="D293" s="440"/>
      <c r="E293" s="450" t="s">
        <v>1554</v>
      </c>
      <c r="F293" s="440" t="s">
        <v>93</v>
      </c>
      <c r="G293" s="440" t="s">
        <v>94</v>
      </c>
      <c r="H293" s="440" t="s">
        <v>53</v>
      </c>
      <c r="I293" s="440" t="s">
        <v>1866</v>
      </c>
      <c r="J293" s="450" t="s">
        <v>1725</v>
      </c>
      <c r="K293" s="440"/>
      <c r="L293" s="440"/>
      <c r="M293" s="440"/>
      <c r="N293" s="440"/>
      <c r="O293" s="29" t="s">
        <v>2251</v>
      </c>
      <c r="P293" s="438"/>
      <c r="S293" s="338"/>
      <c r="T293" s="338"/>
      <c r="Y293" s="7"/>
    </row>
    <row r="294" spans="1:25" ht="37.5">
      <c r="A294" s="25" t="s">
        <v>93</v>
      </c>
      <c r="B294" s="25" t="s">
        <v>316</v>
      </c>
      <c r="C294" s="25" t="s">
        <v>12</v>
      </c>
      <c r="D294" s="25" t="s">
        <v>13</v>
      </c>
      <c r="E294" s="223" t="s">
        <v>2637</v>
      </c>
      <c r="F294" s="25"/>
      <c r="G294" s="25"/>
      <c r="H294" s="25"/>
      <c r="I294" s="25"/>
      <c r="J294" s="223"/>
      <c r="K294" s="25"/>
      <c r="L294" s="25"/>
      <c r="M294" s="25"/>
      <c r="N294" s="25"/>
      <c r="O294" s="223"/>
      <c r="P294" s="438"/>
      <c r="S294" s="336"/>
      <c r="T294" s="336"/>
      <c r="Y294" s="7"/>
    </row>
    <row r="295" spans="1:25" ht="39">
      <c r="A295" s="452" t="s">
        <v>93</v>
      </c>
      <c r="B295" s="452" t="s">
        <v>316</v>
      </c>
      <c r="C295" s="452" t="s">
        <v>7</v>
      </c>
      <c r="D295" s="452" t="s">
        <v>13</v>
      </c>
      <c r="E295" s="453" t="s">
        <v>1406</v>
      </c>
      <c r="F295" s="452"/>
      <c r="G295" s="452"/>
      <c r="H295" s="452"/>
      <c r="I295" s="452"/>
      <c r="J295" s="453"/>
      <c r="K295" s="452"/>
      <c r="L295" s="452"/>
      <c r="M295" s="452"/>
      <c r="N295" s="452"/>
      <c r="O295" s="453"/>
      <c r="P295" s="438"/>
      <c r="S295" s="722"/>
      <c r="T295" s="722"/>
      <c r="Y295" s="7"/>
    </row>
    <row r="296" spans="1:25">
      <c r="A296" s="440" t="s">
        <v>93</v>
      </c>
      <c r="B296" s="440" t="s">
        <v>316</v>
      </c>
      <c r="C296" s="440" t="s">
        <v>7</v>
      </c>
      <c r="D296" s="440" t="s">
        <v>1584</v>
      </c>
      <c r="E296" s="450" t="s">
        <v>1407</v>
      </c>
      <c r="F296" s="440"/>
      <c r="G296" s="440"/>
      <c r="H296" s="440"/>
      <c r="I296" s="440"/>
      <c r="J296" s="29" t="s">
        <v>1837</v>
      </c>
      <c r="K296" s="440"/>
      <c r="L296" s="440"/>
      <c r="M296" s="440"/>
      <c r="N296" s="440"/>
      <c r="O296" s="29" t="s">
        <v>2251</v>
      </c>
      <c r="P296" s="438"/>
      <c r="S296" s="721"/>
      <c r="T296" s="721"/>
      <c r="Y296" s="7"/>
    </row>
    <row r="297" spans="1:25" ht="45">
      <c r="A297" s="9" t="s">
        <v>580</v>
      </c>
      <c r="B297" s="9" t="s">
        <v>8</v>
      </c>
      <c r="C297" s="9" t="s">
        <v>12</v>
      </c>
      <c r="D297" s="9" t="s">
        <v>13</v>
      </c>
      <c r="E297" s="136" t="s">
        <v>620</v>
      </c>
      <c r="F297" s="9" t="s">
        <v>580</v>
      </c>
      <c r="G297" s="9" t="s">
        <v>8</v>
      </c>
      <c r="H297" s="9" t="s">
        <v>12</v>
      </c>
      <c r="I297" s="9" t="s">
        <v>13</v>
      </c>
      <c r="J297" s="136" t="s">
        <v>1727</v>
      </c>
      <c r="K297" s="9" t="s">
        <v>580</v>
      </c>
      <c r="L297" s="9" t="s">
        <v>8</v>
      </c>
      <c r="M297" s="9" t="s">
        <v>12</v>
      </c>
      <c r="N297" s="9" t="s">
        <v>13</v>
      </c>
      <c r="O297" s="136" t="s">
        <v>1727</v>
      </c>
      <c r="P297" s="438"/>
      <c r="S297" s="335"/>
      <c r="T297" s="335"/>
      <c r="Y297" s="7"/>
    </row>
    <row r="298" spans="1:25" ht="37.5">
      <c r="A298" s="25" t="s">
        <v>580</v>
      </c>
      <c r="B298" s="25" t="s">
        <v>105</v>
      </c>
      <c r="C298" s="25" t="s">
        <v>12</v>
      </c>
      <c r="D298" s="25" t="s">
        <v>13</v>
      </c>
      <c r="E298" s="232" t="s">
        <v>623</v>
      </c>
      <c r="F298" s="25" t="s">
        <v>580</v>
      </c>
      <c r="G298" s="25" t="s">
        <v>105</v>
      </c>
      <c r="H298" s="25" t="s">
        <v>12</v>
      </c>
      <c r="I298" s="25" t="s">
        <v>13</v>
      </c>
      <c r="J298" s="232" t="s">
        <v>1728</v>
      </c>
      <c r="K298" s="25" t="s">
        <v>580</v>
      </c>
      <c r="L298" s="25" t="s">
        <v>105</v>
      </c>
      <c r="M298" s="25" t="s">
        <v>12</v>
      </c>
      <c r="N298" s="25" t="s">
        <v>13</v>
      </c>
      <c r="O298" s="232" t="s">
        <v>1728</v>
      </c>
      <c r="P298" s="438"/>
      <c r="S298" s="339"/>
      <c r="T298" s="339"/>
      <c r="Y298" s="7"/>
    </row>
    <row r="299" spans="1:25" ht="39">
      <c r="A299" s="452" t="s">
        <v>580</v>
      </c>
      <c r="B299" s="452" t="s">
        <v>105</v>
      </c>
      <c r="C299" s="452" t="s">
        <v>7</v>
      </c>
      <c r="D299" s="452" t="s">
        <v>13</v>
      </c>
      <c r="E299" s="453" t="s">
        <v>625</v>
      </c>
      <c r="F299" s="452" t="s">
        <v>580</v>
      </c>
      <c r="G299" s="452" t="s">
        <v>105</v>
      </c>
      <c r="H299" s="452" t="s">
        <v>7</v>
      </c>
      <c r="I299" s="452" t="s">
        <v>13</v>
      </c>
      <c r="J299" s="453" t="s">
        <v>625</v>
      </c>
      <c r="K299" s="452" t="s">
        <v>580</v>
      </c>
      <c r="L299" s="452" t="s">
        <v>105</v>
      </c>
      <c r="M299" s="452" t="s">
        <v>7</v>
      </c>
      <c r="N299" s="452" t="s">
        <v>13</v>
      </c>
      <c r="O299" s="453" t="s">
        <v>625</v>
      </c>
      <c r="P299" s="438"/>
      <c r="S299" s="722"/>
      <c r="T299" s="722"/>
      <c r="Y299" s="7"/>
    </row>
    <row r="300" spans="1:25" ht="56.25">
      <c r="A300" s="440" t="s">
        <v>580</v>
      </c>
      <c r="B300" s="440" t="s">
        <v>105</v>
      </c>
      <c r="C300" s="440" t="s">
        <v>7</v>
      </c>
      <c r="D300" s="440" t="s">
        <v>632</v>
      </c>
      <c r="E300" s="450" t="s">
        <v>631</v>
      </c>
      <c r="F300" s="440" t="s">
        <v>580</v>
      </c>
      <c r="G300" s="440" t="s">
        <v>105</v>
      </c>
      <c r="H300" s="440" t="s">
        <v>7</v>
      </c>
      <c r="I300" s="440" t="s">
        <v>632</v>
      </c>
      <c r="J300" s="450" t="s">
        <v>631</v>
      </c>
      <c r="K300" s="440" t="s">
        <v>580</v>
      </c>
      <c r="L300" s="440" t="s">
        <v>105</v>
      </c>
      <c r="M300" s="440" t="s">
        <v>7</v>
      </c>
      <c r="N300" s="440" t="s">
        <v>632</v>
      </c>
      <c r="O300" s="29" t="s">
        <v>631</v>
      </c>
      <c r="P300" s="438"/>
      <c r="S300" s="338"/>
      <c r="T300" s="338"/>
      <c r="Y300" s="7"/>
    </row>
    <row r="301" spans="1:25" ht="39">
      <c r="A301" s="452" t="s">
        <v>580</v>
      </c>
      <c r="B301" s="452" t="s">
        <v>105</v>
      </c>
      <c r="C301" s="452" t="s">
        <v>37</v>
      </c>
      <c r="D301" s="452" t="s">
        <v>13</v>
      </c>
      <c r="E301" s="453" t="s">
        <v>634</v>
      </c>
      <c r="F301" s="452" t="s">
        <v>580</v>
      </c>
      <c r="G301" s="452" t="s">
        <v>105</v>
      </c>
      <c r="H301" s="452" t="s">
        <v>37</v>
      </c>
      <c r="I301" s="452" t="s">
        <v>13</v>
      </c>
      <c r="J301" s="453" t="s">
        <v>634</v>
      </c>
      <c r="K301" s="452" t="s">
        <v>580</v>
      </c>
      <c r="L301" s="452" t="s">
        <v>105</v>
      </c>
      <c r="M301" s="452" t="s">
        <v>37</v>
      </c>
      <c r="N301" s="452" t="s">
        <v>13</v>
      </c>
      <c r="O301" s="453" t="s">
        <v>634</v>
      </c>
      <c r="P301" s="438"/>
      <c r="S301" s="722"/>
      <c r="T301" s="722"/>
      <c r="Y301" s="7"/>
    </row>
    <row r="302" spans="1:25">
      <c r="A302" s="440" t="s">
        <v>580</v>
      </c>
      <c r="B302" s="440" t="s">
        <v>105</v>
      </c>
      <c r="C302" s="440" t="s">
        <v>37</v>
      </c>
      <c r="D302" s="440" t="s">
        <v>629</v>
      </c>
      <c r="E302" s="450" t="s">
        <v>628</v>
      </c>
      <c r="F302" s="472" t="s">
        <v>580</v>
      </c>
      <c r="G302" s="472" t="s">
        <v>105</v>
      </c>
      <c r="H302" s="472" t="s">
        <v>37</v>
      </c>
      <c r="I302" s="472" t="s">
        <v>632</v>
      </c>
      <c r="J302" s="486" t="s">
        <v>631</v>
      </c>
      <c r="K302" s="472" t="s">
        <v>580</v>
      </c>
      <c r="L302" s="472" t="s">
        <v>105</v>
      </c>
      <c r="M302" s="472" t="s">
        <v>37</v>
      </c>
      <c r="N302" s="472" t="s">
        <v>632</v>
      </c>
      <c r="O302" s="486" t="s">
        <v>631</v>
      </c>
      <c r="P302" s="438"/>
      <c r="S302" s="338"/>
      <c r="T302" s="338"/>
      <c r="Y302" s="7"/>
    </row>
    <row r="303" spans="1:25" ht="56.25">
      <c r="A303" s="440" t="s">
        <v>580</v>
      </c>
      <c r="B303" s="440" t="s">
        <v>105</v>
      </c>
      <c r="C303" s="440" t="s">
        <v>37</v>
      </c>
      <c r="D303" s="440" t="s">
        <v>632</v>
      </c>
      <c r="E303" s="450" t="s">
        <v>631</v>
      </c>
      <c r="F303" s="472"/>
      <c r="G303" s="472"/>
      <c r="H303" s="472"/>
      <c r="I303" s="472"/>
      <c r="J303" s="486"/>
      <c r="K303" s="472"/>
      <c r="L303" s="472"/>
      <c r="M303" s="472"/>
      <c r="N303" s="472"/>
      <c r="O303" s="486"/>
      <c r="P303" s="438"/>
      <c r="S303" s="338"/>
      <c r="T303" s="338"/>
      <c r="Y303" s="7"/>
    </row>
    <row r="304" spans="1:25" ht="39.75" thickBot="1">
      <c r="A304" s="452" t="s">
        <v>580</v>
      </c>
      <c r="B304" s="452" t="s">
        <v>105</v>
      </c>
      <c r="C304" s="452" t="s">
        <v>48</v>
      </c>
      <c r="D304" s="452" t="s">
        <v>13</v>
      </c>
      <c r="E304" s="453" t="s">
        <v>638</v>
      </c>
      <c r="F304" s="452" t="s">
        <v>580</v>
      </c>
      <c r="G304" s="452" t="s">
        <v>105</v>
      </c>
      <c r="H304" s="452" t="s">
        <v>48</v>
      </c>
      <c r="I304" s="452" t="s">
        <v>13</v>
      </c>
      <c r="J304" s="453" t="s">
        <v>638</v>
      </c>
      <c r="K304" s="452" t="s">
        <v>580</v>
      </c>
      <c r="L304" s="452" t="s">
        <v>105</v>
      </c>
      <c r="M304" s="452" t="s">
        <v>48</v>
      </c>
      <c r="N304" s="452" t="s">
        <v>13</v>
      </c>
      <c r="O304" s="453" t="s">
        <v>638</v>
      </c>
      <c r="P304" s="438"/>
      <c r="S304" s="722"/>
      <c r="T304" s="722"/>
      <c r="Y304" s="7"/>
    </row>
    <row r="305" spans="1:25" s="427" customFormat="1" ht="57" thickBot="1">
      <c r="A305" s="440" t="s">
        <v>580</v>
      </c>
      <c r="B305" s="440" t="s">
        <v>105</v>
      </c>
      <c r="C305" s="440" t="s">
        <v>48</v>
      </c>
      <c r="D305" s="440" t="s">
        <v>632</v>
      </c>
      <c r="E305" s="450" t="s">
        <v>631</v>
      </c>
      <c r="F305" s="440" t="s">
        <v>580</v>
      </c>
      <c r="G305" s="440" t="s">
        <v>105</v>
      </c>
      <c r="H305" s="440" t="s">
        <v>48</v>
      </c>
      <c r="I305" s="440" t="s">
        <v>632</v>
      </c>
      <c r="J305" s="450" t="s">
        <v>631</v>
      </c>
      <c r="K305" s="440" t="s">
        <v>580</v>
      </c>
      <c r="L305" s="440" t="s">
        <v>105</v>
      </c>
      <c r="M305" s="440" t="s">
        <v>48</v>
      </c>
      <c r="N305" s="440" t="s">
        <v>632</v>
      </c>
      <c r="O305" s="29" t="s">
        <v>631</v>
      </c>
      <c r="P305" s="438"/>
      <c r="Q305" s="5"/>
      <c r="R305" s="252"/>
      <c r="S305" s="338"/>
      <c r="T305" s="338"/>
      <c r="U305" s="5"/>
      <c r="V305" s="252"/>
      <c r="W305" s="5"/>
      <c r="X305" s="252"/>
      <c r="Y305" s="7"/>
    </row>
    <row r="306" spans="1:25" ht="59.25" thickBot="1">
      <c r="A306" s="452" t="s">
        <v>580</v>
      </c>
      <c r="B306" s="452" t="s">
        <v>105</v>
      </c>
      <c r="C306" s="452" t="s">
        <v>53</v>
      </c>
      <c r="D306" s="452" t="s">
        <v>13</v>
      </c>
      <c r="E306" s="453" t="s">
        <v>641</v>
      </c>
      <c r="F306" s="452" t="s">
        <v>580</v>
      </c>
      <c r="G306" s="452" t="s">
        <v>105</v>
      </c>
      <c r="H306" s="452" t="s">
        <v>53</v>
      </c>
      <c r="I306" s="452" t="s">
        <v>13</v>
      </c>
      <c r="J306" s="453" t="s">
        <v>641</v>
      </c>
      <c r="K306" s="452" t="s">
        <v>580</v>
      </c>
      <c r="L306" s="452" t="s">
        <v>105</v>
      </c>
      <c r="M306" s="452" t="s">
        <v>53</v>
      </c>
      <c r="N306" s="452" t="s">
        <v>13</v>
      </c>
      <c r="O306" s="453" t="s">
        <v>641</v>
      </c>
      <c r="P306" s="438"/>
      <c r="S306" s="722"/>
      <c r="T306" s="722"/>
      <c r="Y306" s="7"/>
    </row>
    <row r="307" spans="1:25" s="427" customFormat="1" ht="57" thickBot="1">
      <c r="A307" s="440" t="s">
        <v>580</v>
      </c>
      <c r="B307" s="440" t="s">
        <v>105</v>
      </c>
      <c r="C307" s="440" t="s">
        <v>53</v>
      </c>
      <c r="D307" s="440" t="s">
        <v>632</v>
      </c>
      <c r="E307" s="450" t="s">
        <v>631</v>
      </c>
      <c r="F307" s="440" t="s">
        <v>580</v>
      </c>
      <c r="G307" s="440" t="s">
        <v>105</v>
      </c>
      <c r="H307" s="440" t="s">
        <v>53</v>
      </c>
      <c r="I307" s="440" t="s">
        <v>632</v>
      </c>
      <c r="J307" s="450" t="s">
        <v>631</v>
      </c>
      <c r="K307" s="440" t="s">
        <v>580</v>
      </c>
      <c r="L307" s="440" t="s">
        <v>105</v>
      </c>
      <c r="M307" s="440" t="s">
        <v>53</v>
      </c>
      <c r="N307" s="440" t="s">
        <v>632</v>
      </c>
      <c r="O307" s="29" t="s">
        <v>631</v>
      </c>
      <c r="P307" s="438"/>
      <c r="Q307" s="5"/>
      <c r="R307" s="252"/>
      <c r="S307" s="338"/>
      <c r="T307" s="338"/>
      <c r="U307" s="5"/>
      <c r="V307" s="252"/>
      <c r="W307" s="5"/>
      <c r="X307" s="252"/>
      <c r="Y307" s="7"/>
    </row>
    <row r="308" spans="1:25" ht="39.75" thickBot="1">
      <c r="A308" s="452" t="s">
        <v>580</v>
      </c>
      <c r="B308" s="452" t="s">
        <v>105</v>
      </c>
      <c r="C308" s="452" t="s">
        <v>62</v>
      </c>
      <c r="D308" s="452" t="s">
        <v>13</v>
      </c>
      <c r="E308" s="453" t="s">
        <v>644</v>
      </c>
      <c r="F308" s="452" t="s">
        <v>580</v>
      </c>
      <c r="G308" s="452" t="s">
        <v>105</v>
      </c>
      <c r="H308" s="452" t="s">
        <v>62</v>
      </c>
      <c r="I308" s="452" t="s">
        <v>13</v>
      </c>
      <c r="J308" s="453" t="s">
        <v>644</v>
      </c>
      <c r="K308" s="452" t="s">
        <v>580</v>
      </c>
      <c r="L308" s="452" t="s">
        <v>105</v>
      </c>
      <c r="M308" s="452" t="s">
        <v>62</v>
      </c>
      <c r="N308" s="452" t="s">
        <v>13</v>
      </c>
      <c r="O308" s="453" t="s">
        <v>644</v>
      </c>
      <c r="P308" s="438"/>
      <c r="S308" s="722"/>
      <c r="T308" s="722"/>
      <c r="Y308" s="7"/>
    </row>
    <row r="309" spans="1:25" s="427" customFormat="1" ht="57" thickBot="1">
      <c r="A309" s="440" t="s">
        <v>580</v>
      </c>
      <c r="B309" s="440" t="s">
        <v>105</v>
      </c>
      <c r="C309" s="440" t="s">
        <v>62</v>
      </c>
      <c r="D309" s="440" t="s">
        <v>632</v>
      </c>
      <c r="E309" s="450" t="s">
        <v>631</v>
      </c>
      <c r="F309" s="440" t="s">
        <v>580</v>
      </c>
      <c r="G309" s="440" t="s">
        <v>105</v>
      </c>
      <c r="H309" s="440" t="s">
        <v>62</v>
      </c>
      <c r="I309" s="440" t="s">
        <v>632</v>
      </c>
      <c r="J309" s="450" t="s">
        <v>631</v>
      </c>
      <c r="K309" s="440" t="s">
        <v>580</v>
      </c>
      <c r="L309" s="440" t="s">
        <v>105</v>
      </c>
      <c r="M309" s="440" t="s">
        <v>62</v>
      </c>
      <c r="N309" s="440" t="s">
        <v>632</v>
      </c>
      <c r="O309" s="29" t="s">
        <v>631</v>
      </c>
      <c r="P309" s="438"/>
      <c r="Q309" s="5"/>
      <c r="R309" s="252"/>
      <c r="S309" s="338"/>
      <c r="T309" s="338"/>
      <c r="U309" s="5"/>
      <c r="V309" s="252"/>
      <c r="W309" s="5"/>
      <c r="X309" s="252"/>
      <c r="Y309" s="7"/>
    </row>
    <row r="310" spans="1:25" ht="39.75" thickBot="1">
      <c r="A310" s="452" t="s">
        <v>580</v>
      </c>
      <c r="B310" s="452" t="s">
        <v>105</v>
      </c>
      <c r="C310" s="452" t="s">
        <v>68</v>
      </c>
      <c r="D310" s="452" t="s">
        <v>13</v>
      </c>
      <c r="E310" s="453" t="s">
        <v>647</v>
      </c>
      <c r="F310" s="452" t="s">
        <v>580</v>
      </c>
      <c r="G310" s="452" t="s">
        <v>105</v>
      </c>
      <c r="H310" s="452" t="s">
        <v>68</v>
      </c>
      <c r="I310" s="452" t="s">
        <v>13</v>
      </c>
      <c r="J310" s="453" t="s">
        <v>647</v>
      </c>
      <c r="K310" s="452" t="s">
        <v>580</v>
      </c>
      <c r="L310" s="452" t="s">
        <v>105</v>
      </c>
      <c r="M310" s="452" t="s">
        <v>68</v>
      </c>
      <c r="N310" s="452" t="s">
        <v>13</v>
      </c>
      <c r="O310" s="453" t="s">
        <v>647</v>
      </c>
      <c r="P310" s="438"/>
      <c r="S310" s="722"/>
      <c r="T310" s="722"/>
      <c r="Y310" s="7"/>
    </row>
    <row r="311" spans="1:25" s="427" customFormat="1" ht="38.25" thickBot="1">
      <c r="A311" s="440" t="s">
        <v>580</v>
      </c>
      <c r="B311" s="440" t="s">
        <v>105</v>
      </c>
      <c r="C311" s="440" t="s">
        <v>68</v>
      </c>
      <c r="D311" s="440" t="s">
        <v>22</v>
      </c>
      <c r="E311" s="450" t="s">
        <v>34</v>
      </c>
      <c r="F311" s="440" t="s">
        <v>580</v>
      </c>
      <c r="G311" s="440" t="s">
        <v>105</v>
      </c>
      <c r="H311" s="440" t="s">
        <v>68</v>
      </c>
      <c r="I311" s="440" t="s">
        <v>22</v>
      </c>
      <c r="J311" s="450" t="s">
        <v>34</v>
      </c>
      <c r="K311" s="440" t="s">
        <v>580</v>
      </c>
      <c r="L311" s="440" t="s">
        <v>105</v>
      </c>
      <c r="M311" s="440" t="s">
        <v>68</v>
      </c>
      <c r="N311" s="440" t="s">
        <v>22</v>
      </c>
      <c r="O311" s="29" t="s">
        <v>34</v>
      </c>
      <c r="P311" s="438"/>
      <c r="Q311" s="5"/>
      <c r="R311" s="252"/>
      <c r="S311" s="338"/>
      <c r="T311" s="338"/>
      <c r="U311" s="5"/>
      <c r="V311" s="252"/>
      <c r="W311" s="5"/>
      <c r="X311" s="252"/>
      <c r="Y311" s="7"/>
    </row>
    <row r="312" spans="1:25" ht="67.5">
      <c r="A312" s="9" t="s">
        <v>652</v>
      </c>
      <c r="B312" s="9" t="s">
        <v>8</v>
      </c>
      <c r="C312" s="9" t="s">
        <v>12</v>
      </c>
      <c r="D312" s="9" t="s">
        <v>13</v>
      </c>
      <c r="E312" s="136" t="s">
        <v>654</v>
      </c>
      <c r="F312" s="9" t="s">
        <v>652</v>
      </c>
      <c r="G312" s="9" t="s">
        <v>8</v>
      </c>
      <c r="H312" s="9" t="s">
        <v>12</v>
      </c>
      <c r="I312" s="9" t="s">
        <v>13</v>
      </c>
      <c r="J312" s="136" t="s">
        <v>1729</v>
      </c>
      <c r="K312" s="9" t="s">
        <v>652</v>
      </c>
      <c r="L312" s="9" t="s">
        <v>8</v>
      </c>
      <c r="M312" s="9" t="s">
        <v>12</v>
      </c>
      <c r="N312" s="9" t="s">
        <v>13</v>
      </c>
      <c r="O312" s="136" t="s">
        <v>1729</v>
      </c>
      <c r="P312" s="438"/>
      <c r="S312" s="335"/>
      <c r="T312" s="335"/>
      <c r="Y312" s="7"/>
    </row>
    <row r="313" spans="1:25" ht="56.25">
      <c r="A313" s="25" t="s">
        <v>652</v>
      </c>
      <c r="B313" s="25" t="s">
        <v>105</v>
      </c>
      <c r="C313" s="25" t="s">
        <v>12</v>
      </c>
      <c r="D313" s="25" t="s">
        <v>13</v>
      </c>
      <c r="E313" s="223" t="s">
        <v>1410</v>
      </c>
      <c r="F313" s="25" t="s">
        <v>652</v>
      </c>
      <c r="G313" s="25" t="s">
        <v>105</v>
      </c>
      <c r="H313" s="25" t="s">
        <v>12</v>
      </c>
      <c r="I313" s="25" t="s">
        <v>13</v>
      </c>
      <c r="J313" s="223" t="s">
        <v>1730</v>
      </c>
      <c r="K313" s="25" t="s">
        <v>652</v>
      </c>
      <c r="L313" s="25" t="s">
        <v>105</v>
      </c>
      <c r="M313" s="25" t="s">
        <v>12</v>
      </c>
      <c r="N313" s="25" t="s">
        <v>13</v>
      </c>
      <c r="O313" s="223" t="s">
        <v>1730</v>
      </c>
      <c r="P313" s="438"/>
      <c r="S313" s="336"/>
      <c r="T313" s="336"/>
      <c r="Y313" s="7"/>
    </row>
    <row r="314" spans="1:25" s="21" customFormat="1" ht="78">
      <c r="A314" s="452" t="s">
        <v>652</v>
      </c>
      <c r="B314" s="452" t="s">
        <v>105</v>
      </c>
      <c r="C314" s="452" t="s">
        <v>37</v>
      </c>
      <c r="D314" s="452" t="s">
        <v>13</v>
      </c>
      <c r="E314" s="453" t="s">
        <v>1412</v>
      </c>
      <c r="F314" s="452" t="s">
        <v>652</v>
      </c>
      <c r="G314" s="452" t="s">
        <v>105</v>
      </c>
      <c r="H314" s="452" t="s">
        <v>37</v>
      </c>
      <c r="I314" s="452" t="s">
        <v>13</v>
      </c>
      <c r="J314" s="453" t="s">
        <v>1412</v>
      </c>
      <c r="K314" s="452" t="s">
        <v>652</v>
      </c>
      <c r="L314" s="452" t="s">
        <v>105</v>
      </c>
      <c r="M314" s="452" t="s">
        <v>7</v>
      </c>
      <c r="N314" s="452" t="s">
        <v>13</v>
      </c>
      <c r="O314" s="453" t="s">
        <v>1412</v>
      </c>
      <c r="P314" s="438"/>
      <c r="Q314" s="5"/>
      <c r="R314" s="252"/>
      <c r="S314" s="722"/>
      <c r="T314" s="722"/>
      <c r="U314" s="5"/>
      <c r="V314" s="252"/>
      <c r="W314" s="5"/>
      <c r="X314" s="252"/>
      <c r="Y314" s="7"/>
    </row>
    <row r="315" spans="1:25" s="21" customFormat="1">
      <c r="A315" s="440" t="s">
        <v>652</v>
      </c>
      <c r="B315" s="440" t="s">
        <v>105</v>
      </c>
      <c r="C315" s="440" t="s">
        <v>37</v>
      </c>
      <c r="D315" s="440" t="s">
        <v>667</v>
      </c>
      <c r="E315" s="450" t="s">
        <v>666</v>
      </c>
      <c r="F315" s="440" t="s">
        <v>652</v>
      </c>
      <c r="G315" s="440" t="s">
        <v>105</v>
      </c>
      <c r="H315" s="440" t="s">
        <v>37</v>
      </c>
      <c r="I315" s="440" t="s">
        <v>667</v>
      </c>
      <c r="J315" s="450" t="s">
        <v>666</v>
      </c>
      <c r="K315" s="440" t="s">
        <v>652</v>
      </c>
      <c r="L315" s="440" t="s">
        <v>105</v>
      </c>
      <c r="M315" s="440" t="s">
        <v>7</v>
      </c>
      <c r="N315" s="440" t="s">
        <v>667</v>
      </c>
      <c r="O315" s="450" t="s">
        <v>666</v>
      </c>
      <c r="P315" s="438"/>
      <c r="Q315" s="5"/>
      <c r="R315" s="252"/>
      <c r="S315" s="338"/>
      <c r="T315" s="338"/>
      <c r="U315" s="5"/>
      <c r="V315" s="252"/>
      <c r="W315" s="5"/>
      <c r="X315" s="252"/>
      <c r="Y315" s="7"/>
    </row>
    <row r="316" spans="1:25" ht="58.5">
      <c r="A316" s="452" t="s">
        <v>652</v>
      </c>
      <c r="B316" s="452" t="s">
        <v>105</v>
      </c>
      <c r="C316" s="452" t="s">
        <v>48</v>
      </c>
      <c r="D316" s="452" t="s">
        <v>13</v>
      </c>
      <c r="E316" s="453" t="s">
        <v>1413</v>
      </c>
      <c r="F316" s="452" t="s">
        <v>652</v>
      </c>
      <c r="G316" s="452" t="s">
        <v>105</v>
      </c>
      <c r="H316" s="452" t="s">
        <v>48</v>
      </c>
      <c r="I316" s="452" t="s">
        <v>13</v>
      </c>
      <c r="J316" s="453" t="s">
        <v>1413</v>
      </c>
      <c r="K316" s="452" t="s">
        <v>652</v>
      </c>
      <c r="L316" s="452" t="s">
        <v>105</v>
      </c>
      <c r="M316" s="452" t="s">
        <v>37</v>
      </c>
      <c r="N316" s="452" t="s">
        <v>13</v>
      </c>
      <c r="O316" s="453" t="s">
        <v>1413</v>
      </c>
      <c r="P316" s="438"/>
      <c r="S316" s="722"/>
      <c r="T316" s="722"/>
      <c r="Y316" s="7"/>
    </row>
    <row r="317" spans="1:25">
      <c r="A317" s="440" t="s">
        <v>652</v>
      </c>
      <c r="B317" s="440" t="s">
        <v>105</v>
      </c>
      <c r="C317" s="440" t="s">
        <v>48</v>
      </c>
      <c r="D317" s="440" t="s">
        <v>672</v>
      </c>
      <c r="E317" s="450" t="s">
        <v>671</v>
      </c>
      <c r="F317" s="440" t="s">
        <v>652</v>
      </c>
      <c r="G317" s="440" t="s">
        <v>105</v>
      </c>
      <c r="H317" s="440" t="s">
        <v>48</v>
      </c>
      <c r="I317" s="440" t="s">
        <v>672</v>
      </c>
      <c r="J317" s="450" t="s">
        <v>671</v>
      </c>
      <c r="K317" s="440" t="s">
        <v>652</v>
      </c>
      <c r="L317" s="440" t="s">
        <v>105</v>
      </c>
      <c r="M317" s="440" t="s">
        <v>37</v>
      </c>
      <c r="N317" s="440" t="s">
        <v>672</v>
      </c>
      <c r="O317" s="450" t="s">
        <v>671</v>
      </c>
      <c r="P317" s="438"/>
      <c r="S317" s="338"/>
      <c r="T317" s="338"/>
      <c r="Y317" s="7"/>
    </row>
    <row r="318" spans="1:25" s="21" customFormat="1" ht="90">
      <c r="A318" s="209" t="s">
        <v>674</v>
      </c>
      <c r="B318" s="210" t="s">
        <v>8</v>
      </c>
      <c r="C318" s="9" t="s">
        <v>12</v>
      </c>
      <c r="D318" s="9" t="s">
        <v>13</v>
      </c>
      <c r="E318" s="136" t="s">
        <v>676</v>
      </c>
      <c r="F318" s="209" t="s">
        <v>674</v>
      </c>
      <c r="G318" s="210" t="s">
        <v>8</v>
      </c>
      <c r="H318" s="9" t="s">
        <v>12</v>
      </c>
      <c r="I318" s="9" t="s">
        <v>13</v>
      </c>
      <c r="J318" s="136" t="s">
        <v>1731</v>
      </c>
      <c r="K318" s="209" t="s">
        <v>674</v>
      </c>
      <c r="L318" s="210" t="s">
        <v>8</v>
      </c>
      <c r="M318" s="9" t="s">
        <v>12</v>
      </c>
      <c r="N318" s="9" t="s">
        <v>13</v>
      </c>
      <c r="O318" s="136" t="s">
        <v>1731</v>
      </c>
      <c r="P318" s="438"/>
      <c r="Q318" s="5"/>
      <c r="R318" s="252"/>
      <c r="S318" s="335"/>
      <c r="T318" s="335"/>
      <c r="U318" s="5"/>
      <c r="V318" s="252"/>
      <c r="W318" s="5"/>
      <c r="X318" s="252"/>
      <c r="Y318" s="7"/>
    </row>
    <row r="319" spans="1:25" ht="75">
      <c r="A319" s="211" t="s">
        <v>674</v>
      </c>
      <c r="B319" s="212" t="s">
        <v>105</v>
      </c>
      <c r="C319" s="25" t="s">
        <v>12</v>
      </c>
      <c r="D319" s="25" t="s">
        <v>13</v>
      </c>
      <c r="E319" s="223" t="s">
        <v>657</v>
      </c>
      <c r="F319" s="211" t="s">
        <v>674</v>
      </c>
      <c r="G319" s="212" t="s">
        <v>105</v>
      </c>
      <c r="H319" s="25" t="s">
        <v>12</v>
      </c>
      <c r="I319" s="25" t="s">
        <v>13</v>
      </c>
      <c r="J319" s="223" t="s">
        <v>1732</v>
      </c>
      <c r="K319" s="211" t="s">
        <v>674</v>
      </c>
      <c r="L319" s="212" t="s">
        <v>105</v>
      </c>
      <c r="M319" s="25" t="s">
        <v>12</v>
      </c>
      <c r="N319" s="25" t="s">
        <v>13</v>
      </c>
      <c r="O319" s="223" t="s">
        <v>1732</v>
      </c>
      <c r="P319" s="438"/>
      <c r="S319" s="336"/>
      <c r="T319" s="336"/>
      <c r="Y319" s="7"/>
    </row>
    <row r="320" spans="1:25" s="21" customFormat="1" ht="58.5">
      <c r="A320" s="452" t="s">
        <v>674</v>
      </c>
      <c r="B320" s="253" t="s">
        <v>105</v>
      </c>
      <c r="C320" s="452" t="s">
        <v>7</v>
      </c>
      <c r="D320" s="452" t="s">
        <v>13</v>
      </c>
      <c r="E320" s="453" t="s">
        <v>1414</v>
      </c>
      <c r="F320" s="452" t="s">
        <v>674</v>
      </c>
      <c r="G320" s="253" t="s">
        <v>105</v>
      </c>
      <c r="H320" s="452" t="s">
        <v>7</v>
      </c>
      <c r="I320" s="452" t="s">
        <v>13</v>
      </c>
      <c r="J320" s="453" t="s">
        <v>1414</v>
      </c>
      <c r="K320" s="452" t="s">
        <v>674</v>
      </c>
      <c r="L320" s="253" t="s">
        <v>105</v>
      </c>
      <c r="M320" s="452" t="s">
        <v>7</v>
      </c>
      <c r="N320" s="452" t="s">
        <v>13</v>
      </c>
      <c r="O320" s="453" t="s">
        <v>1414</v>
      </c>
      <c r="P320" s="438"/>
      <c r="Q320" s="5"/>
      <c r="R320" s="252"/>
      <c r="S320" s="722"/>
      <c r="T320" s="722"/>
      <c r="U320" s="5"/>
      <c r="V320" s="252"/>
      <c r="W320" s="5"/>
      <c r="X320" s="252"/>
      <c r="Y320" s="7"/>
    </row>
    <row r="321" spans="1:25" ht="75">
      <c r="A321" s="440" t="s">
        <v>674</v>
      </c>
      <c r="B321" s="254" t="s">
        <v>105</v>
      </c>
      <c r="C321" s="440" t="s">
        <v>7</v>
      </c>
      <c r="D321" s="440" t="s">
        <v>683</v>
      </c>
      <c r="E321" s="450" t="s">
        <v>682</v>
      </c>
      <c r="F321" s="440" t="s">
        <v>674</v>
      </c>
      <c r="G321" s="254" t="s">
        <v>105</v>
      </c>
      <c r="H321" s="440" t="s">
        <v>7</v>
      </c>
      <c r="I321" s="440" t="s">
        <v>683</v>
      </c>
      <c r="J321" s="450" t="s">
        <v>682</v>
      </c>
      <c r="K321" s="440" t="s">
        <v>674</v>
      </c>
      <c r="L321" s="254" t="s">
        <v>105</v>
      </c>
      <c r="M321" s="440" t="s">
        <v>7</v>
      </c>
      <c r="N321" s="440" t="s">
        <v>683</v>
      </c>
      <c r="O321" s="450" t="s">
        <v>682</v>
      </c>
      <c r="P321" s="438"/>
      <c r="S321" s="338"/>
      <c r="T321" s="338"/>
      <c r="Y321" s="7"/>
    </row>
    <row r="322" spans="1:25" ht="37.5">
      <c r="A322" s="440" t="s">
        <v>674</v>
      </c>
      <c r="B322" s="254" t="s">
        <v>105</v>
      </c>
      <c r="C322" s="440" t="s">
        <v>7</v>
      </c>
      <c r="D322" s="440" t="s">
        <v>687</v>
      </c>
      <c r="E322" s="450" t="s">
        <v>686</v>
      </c>
      <c r="F322" s="440" t="s">
        <v>674</v>
      </c>
      <c r="G322" s="254" t="s">
        <v>105</v>
      </c>
      <c r="H322" s="440" t="s">
        <v>7</v>
      </c>
      <c r="I322" s="440" t="s">
        <v>687</v>
      </c>
      <c r="J322" s="450" t="s">
        <v>686</v>
      </c>
      <c r="K322" s="440" t="s">
        <v>674</v>
      </c>
      <c r="L322" s="254" t="s">
        <v>105</v>
      </c>
      <c r="M322" s="440" t="s">
        <v>7</v>
      </c>
      <c r="N322" s="440" t="s">
        <v>687</v>
      </c>
      <c r="O322" s="450" t="s">
        <v>686</v>
      </c>
      <c r="P322" s="438"/>
      <c r="S322" s="338"/>
      <c r="T322" s="338"/>
      <c r="Y322" s="7"/>
    </row>
    <row r="323" spans="1:25" ht="37.5">
      <c r="A323" s="440" t="s">
        <v>674</v>
      </c>
      <c r="B323" s="254" t="s">
        <v>105</v>
      </c>
      <c r="C323" s="440" t="s">
        <v>7</v>
      </c>
      <c r="D323" s="440" t="s">
        <v>691</v>
      </c>
      <c r="E323" s="450" t="s">
        <v>690</v>
      </c>
      <c r="F323" s="440" t="s">
        <v>674</v>
      </c>
      <c r="G323" s="254" t="s">
        <v>105</v>
      </c>
      <c r="H323" s="440" t="s">
        <v>7</v>
      </c>
      <c r="I323" s="440" t="s">
        <v>691</v>
      </c>
      <c r="J323" s="450" t="s">
        <v>690</v>
      </c>
      <c r="K323" s="440" t="s">
        <v>674</v>
      </c>
      <c r="L323" s="254" t="s">
        <v>105</v>
      </c>
      <c r="M323" s="440" t="s">
        <v>7</v>
      </c>
      <c r="N323" s="440" t="s">
        <v>691</v>
      </c>
      <c r="O323" s="450" t="s">
        <v>690</v>
      </c>
      <c r="P323" s="438"/>
      <c r="S323" s="338"/>
      <c r="T323" s="338"/>
      <c r="Y323" s="7"/>
    </row>
    <row r="324" spans="1:25" ht="93.75">
      <c r="A324" s="28">
        <v>72</v>
      </c>
      <c r="B324" s="28" t="s">
        <v>94</v>
      </c>
      <c r="C324" s="457" t="s">
        <v>12</v>
      </c>
      <c r="D324" s="59">
        <v>21120</v>
      </c>
      <c r="E324" s="270" t="s">
        <v>1480</v>
      </c>
      <c r="F324" s="472" t="s">
        <v>674</v>
      </c>
      <c r="G324" s="750" t="s">
        <v>105</v>
      </c>
      <c r="H324" s="472" t="s">
        <v>7</v>
      </c>
      <c r="I324" s="472" t="s">
        <v>1867</v>
      </c>
      <c r="J324" s="486" t="s">
        <v>1733</v>
      </c>
      <c r="K324" s="472" t="s">
        <v>674</v>
      </c>
      <c r="L324" s="750" t="s">
        <v>105</v>
      </c>
      <c r="M324" s="472" t="s">
        <v>7</v>
      </c>
      <c r="N324" s="472" t="s">
        <v>1867</v>
      </c>
      <c r="O324" s="486" t="s">
        <v>1733</v>
      </c>
      <c r="P324" s="438"/>
      <c r="S324" s="338"/>
      <c r="T324" s="338"/>
      <c r="Y324" s="7"/>
    </row>
    <row r="325" spans="1:25" ht="93.75">
      <c r="A325" s="28">
        <v>77</v>
      </c>
      <c r="B325" s="28" t="s">
        <v>94</v>
      </c>
      <c r="C325" s="457" t="s">
        <v>12</v>
      </c>
      <c r="D325" s="59">
        <v>21120</v>
      </c>
      <c r="E325" s="270" t="s">
        <v>1480</v>
      </c>
      <c r="F325" s="472"/>
      <c r="G325" s="750"/>
      <c r="H325" s="472"/>
      <c r="I325" s="472"/>
      <c r="J325" s="486"/>
      <c r="K325" s="472"/>
      <c r="L325" s="750"/>
      <c r="M325" s="472"/>
      <c r="N325" s="472"/>
      <c r="O325" s="486"/>
      <c r="P325" s="438"/>
      <c r="S325" s="338"/>
      <c r="T325" s="338"/>
      <c r="Y325" s="7"/>
    </row>
    <row r="326" spans="1:25" ht="93.75">
      <c r="A326" s="28">
        <v>80</v>
      </c>
      <c r="B326" s="28" t="s">
        <v>94</v>
      </c>
      <c r="C326" s="457" t="s">
        <v>12</v>
      </c>
      <c r="D326" s="59">
        <v>21120</v>
      </c>
      <c r="E326" s="270" t="s">
        <v>1480</v>
      </c>
      <c r="F326" s="472"/>
      <c r="G326" s="750"/>
      <c r="H326" s="472"/>
      <c r="I326" s="472"/>
      <c r="J326" s="486"/>
      <c r="K326" s="472"/>
      <c r="L326" s="750"/>
      <c r="M326" s="472"/>
      <c r="N326" s="472"/>
      <c r="O326" s="486"/>
      <c r="P326" s="438"/>
      <c r="S326" s="338"/>
      <c r="T326" s="338"/>
      <c r="Y326" s="7"/>
    </row>
    <row r="327" spans="1:25" ht="93.75">
      <c r="A327" s="28">
        <v>82</v>
      </c>
      <c r="B327" s="28" t="s">
        <v>94</v>
      </c>
      <c r="C327" s="457" t="s">
        <v>12</v>
      </c>
      <c r="D327" s="59">
        <v>21120</v>
      </c>
      <c r="E327" s="270" t="s">
        <v>1480</v>
      </c>
      <c r="F327" s="472"/>
      <c r="G327" s="750"/>
      <c r="H327" s="472"/>
      <c r="I327" s="472"/>
      <c r="J327" s="486"/>
      <c r="K327" s="472"/>
      <c r="L327" s="750"/>
      <c r="M327" s="472"/>
      <c r="N327" s="472"/>
      <c r="O327" s="486"/>
      <c r="P327" s="438"/>
      <c r="S327" s="338"/>
      <c r="T327" s="338"/>
      <c r="Y327" s="7"/>
    </row>
    <row r="328" spans="1:25" ht="93.75">
      <c r="A328" s="28" t="s">
        <v>1184</v>
      </c>
      <c r="B328" s="28" t="s">
        <v>94</v>
      </c>
      <c r="C328" s="457" t="s">
        <v>12</v>
      </c>
      <c r="D328" s="59">
        <v>21120</v>
      </c>
      <c r="E328" s="270" t="s">
        <v>1507</v>
      </c>
      <c r="F328" s="472"/>
      <c r="G328" s="750"/>
      <c r="H328" s="472"/>
      <c r="I328" s="472"/>
      <c r="J328" s="486"/>
      <c r="K328" s="472"/>
      <c r="L328" s="750"/>
      <c r="M328" s="472"/>
      <c r="N328" s="472"/>
      <c r="O328" s="486"/>
      <c r="P328" s="438"/>
      <c r="S328" s="338"/>
      <c r="T328" s="338"/>
      <c r="Y328" s="7"/>
    </row>
    <row r="329" spans="1:25" ht="39">
      <c r="A329" s="452" t="s">
        <v>674</v>
      </c>
      <c r="B329" s="253" t="s">
        <v>105</v>
      </c>
      <c r="C329" s="452" t="s">
        <v>37</v>
      </c>
      <c r="D329" s="452" t="s">
        <v>13</v>
      </c>
      <c r="E329" s="453" t="s">
        <v>1415</v>
      </c>
      <c r="F329" s="452" t="s">
        <v>674</v>
      </c>
      <c r="G329" s="253" t="s">
        <v>105</v>
      </c>
      <c r="H329" s="452" t="s">
        <v>37</v>
      </c>
      <c r="I329" s="452" t="s">
        <v>13</v>
      </c>
      <c r="J329" s="453" t="s">
        <v>1415</v>
      </c>
      <c r="K329" s="452" t="s">
        <v>674</v>
      </c>
      <c r="L329" s="253" t="s">
        <v>105</v>
      </c>
      <c r="M329" s="452" t="s">
        <v>37</v>
      </c>
      <c r="N329" s="452" t="s">
        <v>13</v>
      </c>
      <c r="O329" s="453" t="s">
        <v>1415</v>
      </c>
      <c r="P329" s="438"/>
      <c r="S329" s="722"/>
      <c r="T329" s="722"/>
      <c r="Y329" s="7"/>
    </row>
    <row r="330" spans="1:25" ht="56.25">
      <c r="A330" s="440" t="s">
        <v>674</v>
      </c>
      <c r="B330" s="254" t="s">
        <v>105</v>
      </c>
      <c r="C330" s="440" t="s">
        <v>37</v>
      </c>
      <c r="D330" s="440" t="s">
        <v>696</v>
      </c>
      <c r="E330" s="450" t="s">
        <v>1416</v>
      </c>
      <c r="F330" s="440" t="s">
        <v>674</v>
      </c>
      <c r="G330" s="254" t="s">
        <v>105</v>
      </c>
      <c r="H330" s="440" t="s">
        <v>37</v>
      </c>
      <c r="I330" s="440" t="s">
        <v>696</v>
      </c>
      <c r="J330" s="450" t="s">
        <v>1735</v>
      </c>
      <c r="K330" s="440" t="s">
        <v>674</v>
      </c>
      <c r="L330" s="254" t="s">
        <v>105</v>
      </c>
      <c r="M330" s="440" t="s">
        <v>37</v>
      </c>
      <c r="N330" s="440" t="s">
        <v>696</v>
      </c>
      <c r="O330" s="450" t="s">
        <v>1735</v>
      </c>
      <c r="P330" s="438"/>
      <c r="S330" s="338"/>
      <c r="T330" s="338"/>
      <c r="Y330" s="7"/>
    </row>
    <row r="331" spans="1:25" ht="75">
      <c r="A331" s="440"/>
      <c r="B331" s="254"/>
      <c r="C331" s="440"/>
      <c r="D331" s="440"/>
      <c r="E331" s="29" t="s">
        <v>1554</v>
      </c>
      <c r="F331" s="440"/>
      <c r="G331" s="254"/>
      <c r="H331" s="440"/>
      <c r="I331" s="440"/>
      <c r="J331" s="29" t="s">
        <v>1837</v>
      </c>
      <c r="K331" s="440" t="s">
        <v>674</v>
      </c>
      <c r="L331" s="254" t="s">
        <v>105</v>
      </c>
      <c r="M331" s="440" t="s">
        <v>37</v>
      </c>
      <c r="N331" s="440" t="s">
        <v>2359</v>
      </c>
      <c r="O331" s="450" t="s">
        <v>2299</v>
      </c>
      <c r="P331" s="438"/>
      <c r="S331" s="338"/>
      <c r="T331" s="338"/>
      <c r="Y331" s="7"/>
    </row>
    <row r="332" spans="1:25" ht="78">
      <c r="A332" s="452" t="s">
        <v>674</v>
      </c>
      <c r="B332" s="253" t="s">
        <v>105</v>
      </c>
      <c r="C332" s="452" t="s">
        <v>48</v>
      </c>
      <c r="D332" s="452" t="s">
        <v>13</v>
      </c>
      <c r="E332" s="453" t="s">
        <v>1417</v>
      </c>
      <c r="F332" s="452" t="s">
        <v>674</v>
      </c>
      <c r="G332" s="253" t="s">
        <v>105</v>
      </c>
      <c r="H332" s="452" t="s">
        <v>48</v>
      </c>
      <c r="I332" s="452" t="s">
        <v>13</v>
      </c>
      <c r="J332" s="453" t="s">
        <v>1736</v>
      </c>
      <c r="K332" s="452" t="s">
        <v>674</v>
      </c>
      <c r="L332" s="253" t="s">
        <v>105</v>
      </c>
      <c r="M332" s="452" t="s">
        <v>48</v>
      </c>
      <c r="N332" s="452" t="s">
        <v>13</v>
      </c>
      <c r="O332" s="453" t="s">
        <v>1736</v>
      </c>
      <c r="P332" s="438"/>
      <c r="S332" s="722"/>
      <c r="T332" s="722"/>
      <c r="Y332" s="7"/>
    </row>
    <row r="333" spans="1:25" ht="56.25">
      <c r="A333" s="440" t="s">
        <v>674</v>
      </c>
      <c r="B333" s="254" t="s">
        <v>105</v>
      </c>
      <c r="C333" s="440" t="s">
        <v>48</v>
      </c>
      <c r="D333" s="440" t="s">
        <v>701</v>
      </c>
      <c r="E333" s="450" t="s">
        <v>700</v>
      </c>
      <c r="F333" s="440" t="s">
        <v>674</v>
      </c>
      <c r="G333" s="254" t="s">
        <v>105</v>
      </c>
      <c r="H333" s="440" t="s">
        <v>48</v>
      </c>
      <c r="I333" s="440" t="s">
        <v>701</v>
      </c>
      <c r="J333" s="450" t="s">
        <v>700</v>
      </c>
      <c r="K333" s="440" t="s">
        <v>674</v>
      </c>
      <c r="L333" s="254" t="s">
        <v>105</v>
      </c>
      <c r="M333" s="440" t="s">
        <v>48</v>
      </c>
      <c r="N333" s="440" t="s">
        <v>701</v>
      </c>
      <c r="O333" s="450" t="s">
        <v>700</v>
      </c>
      <c r="P333" s="438"/>
      <c r="S333" s="338"/>
      <c r="T333" s="338"/>
      <c r="Y333" s="7"/>
    </row>
    <row r="334" spans="1:25" ht="45">
      <c r="A334" s="9" t="s">
        <v>703</v>
      </c>
      <c r="B334" s="9" t="s">
        <v>8</v>
      </c>
      <c r="C334" s="9" t="s">
        <v>12</v>
      </c>
      <c r="D334" s="9" t="s">
        <v>13</v>
      </c>
      <c r="E334" s="136" t="s">
        <v>705</v>
      </c>
      <c r="F334" s="9" t="s">
        <v>703</v>
      </c>
      <c r="G334" s="9" t="s">
        <v>8</v>
      </c>
      <c r="H334" s="9" t="s">
        <v>12</v>
      </c>
      <c r="I334" s="9" t="s">
        <v>13</v>
      </c>
      <c r="J334" s="136" t="s">
        <v>1737</v>
      </c>
      <c r="K334" s="9" t="s">
        <v>703</v>
      </c>
      <c r="L334" s="9" t="s">
        <v>8</v>
      </c>
      <c r="M334" s="9" t="s">
        <v>12</v>
      </c>
      <c r="N334" s="9" t="s">
        <v>13</v>
      </c>
      <c r="O334" s="136" t="s">
        <v>1737</v>
      </c>
      <c r="P334" s="438"/>
      <c r="S334" s="335"/>
      <c r="T334" s="335"/>
      <c r="Y334" s="7"/>
    </row>
    <row r="335" spans="1:25" ht="37.5">
      <c r="A335" s="25" t="s">
        <v>703</v>
      </c>
      <c r="B335" s="25" t="s">
        <v>15</v>
      </c>
      <c r="C335" s="25" t="s">
        <v>12</v>
      </c>
      <c r="D335" s="25" t="s">
        <v>13</v>
      </c>
      <c r="E335" s="223" t="s">
        <v>708</v>
      </c>
      <c r="F335" s="25" t="s">
        <v>703</v>
      </c>
      <c r="G335" s="25" t="s">
        <v>15</v>
      </c>
      <c r="H335" s="25" t="s">
        <v>12</v>
      </c>
      <c r="I335" s="25" t="s">
        <v>13</v>
      </c>
      <c r="J335" s="223" t="s">
        <v>708</v>
      </c>
      <c r="K335" s="25" t="s">
        <v>703</v>
      </c>
      <c r="L335" s="25" t="s">
        <v>15</v>
      </c>
      <c r="M335" s="25" t="s">
        <v>12</v>
      </c>
      <c r="N335" s="25" t="s">
        <v>13</v>
      </c>
      <c r="O335" s="223" t="s">
        <v>708</v>
      </c>
      <c r="P335" s="438"/>
      <c r="S335" s="336"/>
      <c r="T335" s="336"/>
      <c r="Y335" s="7"/>
    </row>
    <row r="336" spans="1:25" ht="39">
      <c r="A336" s="452" t="s">
        <v>703</v>
      </c>
      <c r="B336" s="452" t="s">
        <v>15</v>
      </c>
      <c r="C336" s="452" t="s">
        <v>7</v>
      </c>
      <c r="D336" s="452" t="s">
        <v>13</v>
      </c>
      <c r="E336" s="453" t="s">
        <v>1418</v>
      </c>
      <c r="F336" s="452" t="s">
        <v>703</v>
      </c>
      <c r="G336" s="452" t="s">
        <v>15</v>
      </c>
      <c r="H336" s="452" t="s">
        <v>7</v>
      </c>
      <c r="I336" s="452" t="s">
        <v>13</v>
      </c>
      <c r="J336" s="453" t="s">
        <v>1418</v>
      </c>
      <c r="K336" s="452" t="s">
        <v>703</v>
      </c>
      <c r="L336" s="452" t="s">
        <v>15</v>
      </c>
      <c r="M336" s="452" t="s">
        <v>7</v>
      </c>
      <c r="N336" s="452" t="s">
        <v>13</v>
      </c>
      <c r="O336" s="453" t="s">
        <v>1418</v>
      </c>
      <c r="P336" s="438"/>
      <c r="S336" s="722"/>
      <c r="T336" s="722"/>
      <c r="Y336" s="7"/>
    </row>
    <row r="337" spans="1:25" ht="56.25">
      <c r="A337" s="440" t="s">
        <v>703</v>
      </c>
      <c r="B337" s="440" t="s">
        <v>15</v>
      </c>
      <c r="C337" s="440" t="s">
        <v>7</v>
      </c>
      <c r="D337" s="440" t="s">
        <v>713</v>
      </c>
      <c r="E337" s="450" t="s">
        <v>1419</v>
      </c>
      <c r="F337" s="440" t="s">
        <v>703</v>
      </c>
      <c r="G337" s="440" t="s">
        <v>15</v>
      </c>
      <c r="H337" s="440" t="s">
        <v>7</v>
      </c>
      <c r="I337" s="440" t="s">
        <v>713</v>
      </c>
      <c r="J337" s="450" t="s">
        <v>1419</v>
      </c>
      <c r="K337" s="440" t="s">
        <v>703</v>
      </c>
      <c r="L337" s="440" t="s">
        <v>15</v>
      </c>
      <c r="M337" s="440" t="s">
        <v>7</v>
      </c>
      <c r="N337" s="440" t="s">
        <v>713</v>
      </c>
      <c r="O337" s="450" t="s">
        <v>1419</v>
      </c>
      <c r="P337" s="438"/>
      <c r="S337" s="338"/>
      <c r="T337" s="338"/>
      <c r="Y337" s="7"/>
    </row>
    <row r="338" spans="1:25" ht="58.5">
      <c r="A338" s="452" t="s">
        <v>703</v>
      </c>
      <c r="B338" s="452" t="s">
        <v>15</v>
      </c>
      <c r="C338" s="452" t="s">
        <v>37</v>
      </c>
      <c r="D338" s="452" t="s">
        <v>13</v>
      </c>
      <c r="E338" s="453" t="s">
        <v>1420</v>
      </c>
      <c r="F338" s="452" t="s">
        <v>703</v>
      </c>
      <c r="G338" s="452" t="s">
        <v>15</v>
      </c>
      <c r="H338" s="452" t="s">
        <v>37</v>
      </c>
      <c r="I338" s="452" t="s">
        <v>13</v>
      </c>
      <c r="J338" s="453" t="s">
        <v>1420</v>
      </c>
      <c r="K338" s="452" t="s">
        <v>703</v>
      </c>
      <c r="L338" s="452" t="s">
        <v>15</v>
      </c>
      <c r="M338" s="452" t="s">
        <v>37</v>
      </c>
      <c r="N338" s="452" t="s">
        <v>13</v>
      </c>
      <c r="O338" s="453" t="s">
        <v>1420</v>
      </c>
      <c r="P338" s="438"/>
      <c r="S338" s="722"/>
      <c r="T338" s="722"/>
      <c r="Y338" s="7"/>
    </row>
    <row r="339" spans="1:25" s="429" customFormat="1" ht="56.25">
      <c r="A339" s="440" t="s">
        <v>703</v>
      </c>
      <c r="B339" s="440" t="s">
        <v>15</v>
      </c>
      <c r="C339" s="440" t="s">
        <v>37</v>
      </c>
      <c r="D339" s="440" t="s">
        <v>716</v>
      </c>
      <c r="E339" s="450" t="s">
        <v>717</v>
      </c>
      <c r="F339" s="440" t="s">
        <v>703</v>
      </c>
      <c r="G339" s="440" t="s">
        <v>15</v>
      </c>
      <c r="H339" s="440" t="s">
        <v>37</v>
      </c>
      <c r="I339" s="440" t="s">
        <v>716</v>
      </c>
      <c r="J339" s="450" t="s">
        <v>1738</v>
      </c>
      <c r="K339" s="440" t="s">
        <v>703</v>
      </c>
      <c r="L339" s="440" t="s">
        <v>15</v>
      </c>
      <c r="M339" s="440" t="s">
        <v>37</v>
      </c>
      <c r="N339" s="440" t="s">
        <v>716</v>
      </c>
      <c r="O339" s="450" t="s">
        <v>1738</v>
      </c>
      <c r="P339" s="438"/>
      <c r="Q339" s="5"/>
      <c r="R339" s="252"/>
      <c r="S339" s="338"/>
      <c r="T339" s="338"/>
      <c r="U339" s="5"/>
      <c r="V339" s="252"/>
      <c r="W339" s="5"/>
      <c r="X339" s="252"/>
      <c r="Y339" s="7"/>
    </row>
    <row r="340" spans="1:25" ht="58.5">
      <c r="A340" s="452" t="s">
        <v>703</v>
      </c>
      <c r="B340" s="452" t="s">
        <v>15</v>
      </c>
      <c r="C340" s="452" t="s">
        <v>48</v>
      </c>
      <c r="D340" s="452" t="s">
        <v>13</v>
      </c>
      <c r="E340" s="453" t="s">
        <v>1421</v>
      </c>
      <c r="F340" s="452" t="s">
        <v>703</v>
      </c>
      <c r="G340" s="452" t="s">
        <v>15</v>
      </c>
      <c r="H340" s="452" t="s">
        <v>48</v>
      </c>
      <c r="I340" s="452" t="s">
        <v>13</v>
      </c>
      <c r="J340" s="453" t="s">
        <v>1421</v>
      </c>
      <c r="K340" s="452" t="s">
        <v>703</v>
      </c>
      <c r="L340" s="452" t="s">
        <v>15</v>
      </c>
      <c r="M340" s="452" t="s">
        <v>48</v>
      </c>
      <c r="N340" s="452" t="s">
        <v>13</v>
      </c>
      <c r="O340" s="453" t="s">
        <v>1421</v>
      </c>
      <c r="P340" s="438"/>
      <c r="S340" s="722"/>
      <c r="T340" s="722"/>
      <c r="Y340" s="7"/>
    </row>
    <row r="341" spans="1:25" ht="56.25">
      <c r="A341" s="440" t="s">
        <v>703</v>
      </c>
      <c r="B341" s="440" t="s">
        <v>15</v>
      </c>
      <c r="C341" s="440" t="s">
        <v>48</v>
      </c>
      <c r="D341" s="440" t="s">
        <v>716</v>
      </c>
      <c r="E341" s="450" t="s">
        <v>717</v>
      </c>
      <c r="F341" s="440" t="s">
        <v>703</v>
      </c>
      <c r="G341" s="440" t="s">
        <v>15</v>
      </c>
      <c r="H341" s="440" t="s">
        <v>48</v>
      </c>
      <c r="I341" s="440" t="s">
        <v>716</v>
      </c>
      <c r="J341" s="450" t="s">
        <v>1738</v>
      </c>
      <c r="K341" s="440" t="s">
        <v>703</v>
      </c>
      <c r="L341" s="440" t="s">
        <v>15</v>
      </c>
      <c r="M341" s="440" t="s">
        <v>48</v>
      </c>
      <c r="N341" s="440" t="s">
        <v>716</v>
      </c>
      <c r="O341" s="450" t="s">
        <v>1738</v>
      </c>
      <c r="P341" s="438"/>
      <c r="S341" s="338"/>
      <c r="T341" s="338"/>
      <c r="Y341" s="7"/>
    </row>
    <row r="342" spans="1:25" ht="37.5">
      <c r="A342" s="25" t="s">
        <v>703</v>
      </c>
      <c r="B342" s="25" t="s">
        <v>94</v>
      </c>
      <c r="C342" s="25" t="s">
        <v>12</v>
      </c>
      <c r="D342" s="25" t="s">
        <v>13</v>
      </c>
      <c r="E342" s="223" t="s">
        <v>1422</v>
      </c>
      <c r="F342" s="751" t="s">
        <v>703</v>
      </c>
      <c r="G342" s="751" t="s">
        <v>94</v>
      </c>
      <c r="H342" s="751" t="s">
        <v>12</v>
      </c>
      <c r="I342" s="751" t="s">
        <v>13</v>
      </c>
      <c r="J342" s="752" t="s">
        <v>1739</v>
      </c>
      <c r="K342" s="751" t="s">
        <v>703</v>
      </c>
      <c r="L342" s="751" t="s">
        <v>94</v>
      </c>
      <c r="M342" s="751" t="s">
        <v>12</v>
      </c>
      <c r="N342" s="751" t="s">
        <v>13</v>
      </c>
      <c r="O342" s="752" t="s">
        <v>1739</v>
      </c>
      <c r="P342" s="438"/>
      <c r="S342" s="336"/>
      <c r="T342" s="336"/>
      <c r="Y342" s="7"/>
    </row>
    <row r="343" spans="1:25" ht="37.5">
      <c r="A343" s="25" t="s">
        <v>703</v>
      </c>
      <c r="B343" s="25" t="s">
        <v>316</v>
      </c>
      <c r="C343" s="25" t="s">
        <v>12</v>
      </c>
      <c r="D343" s="25" t="s">
        <v>13</v>
      </c>
      <c r="E343" s="223" t="s">
        <v>740</v>
      </c>
      <c r="F343" s="751"/>
      <c r="G343" s="751"/>
      <c r="H343" s="751"/>
      <c r="I343" s="751"/>
      <c r="J343" s="752"/>
      <c r="K343" s="751"/>
      <c r="L343" s="751"/>
      <c r="M343" s="751"/>
      <c r="N343" s="751"/>
      <c r="O343" s="752"/>
      <c r="P343" s="438"/>
      <c r="S343" s="336"/>
      <c r="T343" s="336"/>
      <c r="Y343" s="7"/>
    </row>
    <row r="344" spans="1:25" s="437" customFormat="1" ht="39">
      <c r="A344" s="452" t="s">
        <v>703</v>
      </c>
      <c r="B344" s="452" t="s">
        <v>316</v>
      </c>
      <c r="C344" s="452" t="s">
        <v>7</v>
      </c>
      <c r="D344" s="452" t="s">
        <v>13</v>
      </c>
      <c r="E344" s="453" t="s">
        <v>1425</v>
      </c>
      <c r="F344" s="452" t="s">
        <v>703</v>
      </c>
      <c r="G344" s="452" t="s">
        <v>94</v>
      </c>
      <c r="H344" s="452" t="s">
        <v>7</v>
      </c>
      <c r="I344" s="452" t="s">
        <v>13</v>
      </c>
      <c r="J344" s="453" t="s">
        <v>1740</v>
      </c>
      <c r="K344" s="452" t="s">
        <v>703</v>
      </c>
      <c r="L344" s="452" t="s">
        <v>94</v>
      </c>
      <c r="M344" s="452" t="s">
        <v>7</v>
      </c>
      <c r="N344" s="452" t="s">
        <v>13</v>
      </c>
      <c r="O344" s="453" t="s">
        <v>1740</v>
      </c>
      <c r="P344" s="438"/>
      <c r="Q344" s="5"/>
      <c r="R344" s="252"/>
      <c r="S344" s="722"/>
      <c r="T344" s="722"/>
      <c r="U344" s="5"/>
      <c r="V344" s="252"/>
      <c r="W344" s="5"/>
      <c r="X344" s="252"/>
      <c r="Y344" s="7"/>
    </row>
    <row r="345" spans="1:25" ht="37.5">
      <c r="A345" s="440" t="s">
        <v>703</v>
      </c>
      <c r="B345" s="440" t="s">
        <v>316</v>
      </c>
      <c r="C345" s="440" t="s">
        <v>7</v>
      </c>
      <c r="D345" s="440" t="s">
        <v>745</v>
      </c>
      <c r="E345" s="450" t="s">
        <v>746</v>
      </c>
      <c r="F345" s="472" t="s">
        <v>703</v>
      </c>
      <c r="G345" s="472" t="s">
        <v>94</v>
      </c>
      <c r="H345" s="472" t="s">
        <v>7</v>
      </c>
      <c r="I345" s="472" t="s">
        <v>745</v>
      </c>
      <c r="J345" s="486" t="s">
        <v>1742</v>
      </c>
      <c r="K345" s="472" t="s">
        <v>703</v>
      </c>
      <c r="L345" s="472" t="s">
        <v>94</v>
      </c>
      <c r="M345" s="472" t="s">
        <v>7</v>
      </c>
      <c r="N345" s="472" t="s">
        <v>745</v>
      </c>
      <c r="O345" s="486" t="s">
        <v>1742</v>
      </c>
      <c r="P345" s="438"/>
      <c r="S345" s="338"/>
      <c r="T345" s="338"/>
      <c r="Y345" s="7"/>
    </row>
    <row r="346" spans="1:25" ht="58.5">
      <c r="A346" s="452" t="s">
        <v>703</v>
      </c>
      <c r="B346" s="452" t="s">
        <v>316</v>
      </c>
      <c r="C346" s="452" t="s">
        <v>37</v>
      </c>
      <c r="D346" s="452" t="s">
        <v>13</v>
      </c>
      <c r="E346" s="453" t="s">
        <v>748</v>
      </c>
      <c r="F346" s="472"/>
      <c r="G346" s="472"/>
      <c r="H346" s="472"/>
      <c r="I346" s="472"/>
      <c r="J346" s="486"/>
      <c r="K346" s="472"/>
      <c r="L346" s="472"/>
      <c r="M346" s="472"/>
      <c r="N346" s="472"/>
      <c r="O346" s="486"/>
      <c r="P346" s="438"/>
      <c r="S346" s="338"/>
      <c r="T346" s="338"/>
      <c r="Y346" s="7"/>
    </row>
    <row r="347" spans="1:25" ht="37.5">
      <c r="A347" s="440" t="s">
        <v>703</v>
      </c>
      <c r="B347" s="440" t="s">
        <v>316</v>
      </c>
      <c r="C347" s="440" t="s">
        <v>37</v>
      </c>
      <c r="D347" s="440" t="s">
        <v>745</v>
      </c>
      <c r="E347" s="450" t="s">
        <v>746</v>
      </c>
      <c r="F347" s="472"/>
      <c r="G347" s="472"/>
      <c r="H347" s="472"/>
      <c r="I347" s="472"/>
      <c r="J347" s="486"/>
      <c r="K347" s="472"/>
      <c r="L347" s="472"/>
      <c r="M347" s="472"/>
      <c r="N347" s="472"/>
      <c r="O347" s="486"/>
      <c r="P347" s="438"/>
      <c r="S347" s="338"/>
      <c r="T347" s="338"/>
      <c r="Y347" s="7"/>
    </row>
    <row r="348" spans="1:25" ht="39">
      <c r="A348" s="452"/>
      <c r="B348" s="452"/>
      <c r="C348" s="452"/>
      <c r="D348" s="452"/>
      <c r="E348" s="453" t="s">
        <v>1554</v>
      </c>
      <c r="F348" s="452" t="s">
        <v>703</v>
      </c>
      <c r="G348" s="452" t="s">
        <v>94</v>
      </c>
      <c r="H348" s="452" t="s">
        <v>37</v>
      </c>
      <c r="I348" s="452" t="s">
        <v>13</v>
      </c>
      <c r="J348" s="453" t="s">
        <v>1744</v>
      </c>
      <c r="K348" s="452" t="s">
        <v>703</v>
      </c>
      <c r="L348" s="452" t="s">
        <v>94</v>
      </c>
      <c r="M348" s="452" t="s">
        <v>37</v>
      </c>
      <c r="N348" s="452" t="s">
        <v>13</v>
      </c>
      <c r="O348" s="453" t="s">
        <v>1744</v>
      </c>
      <c r="P348" s="438"/>
      <c r="S348" s="722"/>
      <c r="T348" s="722"/>
      <c r="Y348" s="7"/>
    </row>
    <row r="349" spans="1:25">
      <c r="A349" s="440"/>
      <c r="B349" s="440"/>
      <c r="C349" s="440"/>
      <c r="D349" s="440"/>
      <c r="E349" s="450"/>
      <c r="F349" s="472" t="s">
        <v>703</v>
      </c>
      <c r="G349" s="472" t="s">
        <v>94</v>
      </c>
      <c r="H349" s="472" t="s">
        <v>37</v>
      </c>
      <c r="I349" s="472" t="s">
        <v>726</v>
      </c>
      <c r="J349" s="486" t="s">
        <v>1745</v>
      </c>
      <c r="K349" s="472" t="s">
        <v>703</v>
      </c>
      <c r="L349" s="472" t="s">
        <v>94</v>
      </c>
      <c r="M349" s="472" t="s">
        <v>37</v>
      </c>
      <c r="N349" s="472" t="s">
        <v>726</v>
      </c>
      <c r="O349" s="486" t="s">
        <v>1745</v>
      </c>
      <c r="P349" s="438"/>
      <c r="S349" s="338"/>
      <c r="T349" s="338"/>
      <c r="Y349" s="7"/>
    </row>
    <row r="350" spans="1:25" ht="39">
      <c r="A350" s="452" t="s">
        <v>703</v>
      </c>
      <c r="B350" s="452" t="s">
        <v>94</v>
      </c>
      <c r="C350" s="452" t="s">
        <v>37</v>
      </c>
      <c r="D350" s="452" t="s">
        <v>13</v>
      </c>
      <c r="E350" s="453" t="s">
        <v>1423</v>
      </c>
      <c r="F350" s="472"/>
      <c r="G350" s="472"/>
      <c r="H350" s="472"/>
      <c r="I350" s="472"/>
      <c r="J350" s="486"/>
      <c r="K350" s="472"/>
      <c r="L350" s="472"/>
      <c r="M350" s="472"/>
      <c r="N350" s="472"/>
      <c r="O350" s="486"/>
      <c r="P350" s="438"/>
      <c r="S350" s="338"/>
      <c r="T350" s="338"/>
      <c r="Y350" s="7"/>
    </row>
    <row r="351" spans="1:25" ht="37.5">
      <c r="A351" s="440" t="s">
        <v>703</v>
      </c>
      <c r="B351" s="440" t="s">
        <v>94</v>
      </c>
      <c r="C351" s="440" t="s">
        <v>37</v>
      </c>
      <c r="D351" s="440" t="s">
        <v>726</v>
      </c>
      <c r="E351" s="450" t="s">
        <v>725</v>
      </c>
      <c r="F351" s="472"/>
      <c r="G351" s="472"/>
      <c r="H351" s="472"/>
      <c r="I351" s="472"/>
      <c r="J351" s="486"/>
      <c r="K351" s="472"/>
      <c r="L351" s="472"/>
      <c r="M351" s="472"/>
      <c r="N351" s="472"/>
      <c r="O351" s="486"/>
      <c r="P351" s="438"/>
      <c r="S351" s="338"/>
      <c r="T351" s="338"/>
      <c r="Y351" s="7"/>
    </row>
    <row r="352" spans="1:25" ht="39">
      <c r="A352" s="452" t="s">
        <v>703</v>
      </c>
      <c r="B352" s="452" t="s">
        <v>94</v>
      </c>
      <c r="C352" s="452" t="s">
        <v>48</v>
      </c>
      <c r="D352" s="452" t="s">
        <v>13</v>
      </c>
      <c r="E352" s="453" t="s">
        <v>1424</v>
      </c>
      <c r="F352" s="452" t="s">
        <v>703</v>
      </c>
      <c r="G352" s="452" t="s">
        <v>94</v>
      </c>
      <c r="H352" s="452" t="s">
        <v>48</v>
      </c>
      <c r="I352" s="452" t="s">
        <v>13</v>
      </c>
      <c r="J352" s="453" t="s">
        <v>1746</v>
      </c>
      <c r="K352" s="452" t="s">
        <v>703</v>
      </c>
      <c r="L352" s="452" t="s">
        <v>94</v>
      </c>
      <c r="M352" s="452" t="s">
        <v>48</v>
      </c>
      <c r="N352" s="452" t="s">
        <v>13</v>
      </c>
      <c r="O352" s="453" t="s">
        <v>1746</v>
      </c>
      <c r="P352" s="438"/>
      <c r="S352" s="722"/>
      <c r="T352" s="722"/>
      <c r="Y352" s="7"/>
    </row>
    <row r="353" spans="1:25" ht="37.5">
      <c r="A353" s="440" t="s">
        <v>703</v>
      </c>
      <c r="B353" s="440" t="s">
        <v>94</v>
      </c>
      <c r="C353" s="440" t="s">
        <v>48</v>
      </c>
      <c r="D353" s="440" t="s">
        <v>733</v>
      </c>
      <c r="E353" s="450" t="s">
        <v>732</v>
      </c>
      <c r="F353" s="440" t="s">
        <v>703</v>
      </c>
      <c r="G353" s="440" t="s">
        <v>94</v>
      </c>
      <c r="H353" s="440" t="s">
        <v>48</v>
      </c>
      <c r="I353" s="440" t="s">
        <v>733</v>
      </c>
      <c r="J353" s="450" t="s">
        <v>1747</v>
      </c>
      <c r="K353" s="440" t="s">
        <v>703</v>
      </c>
      <c r="L353" s="440" t="s">
        <v>94</v>
      </c>
      <c r="M353" s="440" t="s">
        <v>48</v>
      </c>
      <c r="N353" s="440" t="s">
        <v>733</v>
      </c>
      <c r="O353" s="450" t="s">
        <v>1747</v>
      </c>
      <c r="P353" s="438"/>
      <c r="S353" s="338"/>
      <c r="T353" s="338"/>
      <c r="Y353" s="7"/>
    </row>
    <row r="354" spans="1:25" ht="75">
      <c r="A354" s="440" t="s">
        <v>703</v>
      </c>
      <c r="B354" s="440" t="s">
        <v>94</v>
      </c>
      <c r="C354" s="440" t="s">
        <v>48</v>
      </c>
      <c r="D354" s="440" t="s">
        <v>737</v>
      </c>
      <c r="E354" s="450" t="s">
        <v>736</v>
      </c>
      <c r="F354" s="440" t="s">
        <v>703</v>
      </c>
      <c r="G354" s="440" t="s">
        <v>94</v>
      </c>
      <c r="H354" s="440" t="s">
        <v>48</v>
      </c>
      <c r="I354" s="440" t="s">
        <v>737</v>
      </c>
      <c r="J354" s="450" t="s">
        <v>1748</v>
      </c>
      <c r="K354" s="440" t="s">
        <v>703</v>
      </c>
      <c r="L354" s="440" t="s">
        <v>94</v>
      </c>
      <c r="M354" s="440" t="s">
        <v>48</v>
      </c>
      <c r="N354" s="440" t="s">
        <v>737</v>
      </c>
      <c r="O354" s="450" t="s">
        <v>1748</v>
      </c>
      <c r="P354" s="438"/>
      <c r="S354" s="338"/>
      <c r="T354" s="338"/>
      <c r="Y354" s="7"/>
    </row>
    <row r="355" spans="1:25" ht="67.5">
      <c r="A355" s="9" t="s">
        <v>751</v>
      </c>
      <c r="B355" s="9" t="s">
        <v>8</v>
      </c>
      <c r="C355" s="9" t="s">
        <v>12</v>
      </c>
      <c r="D355" s="9" t="s">
        <v>13</v>
      </c>
      <c r="E355" s="136" t="s">
        <v>754</v>
      </c>
      <c r="F355" s="9" t="s">
        <v>751</v>
      </c>
      <c r="G355" s="9" t="s">
        <v>8</v>
      </c>
      <c r="H355" s="9" t="s">
        <v>12</v>
      </c>
      <c r="I355" s="9" t="s">
        <v>13</v>
      </c>
      <c r="J355" s="136" t="s">
        <v>1749</v>
      </c>
      <c r="K355" s="9" t="s">
        <v>751</v>
      </c>
      <c r="L355" s="9" t="s">
        <v>8</v>
      </c>
      <c r="M355" s="9" t="s">
        <v>12</v>
      </c>
      <c r="N355" s="9" t="s">
        <v>13</v>
      </c>
      <c r="O355" s="136" t="s">
        <v>1749</v>
      </c>
      <c r="P355" s="438"/>
      <c r="S355" s="335"/>
      <c r="T355" s="335"/>
      <c r="Y355" s="7"/>
    </row>
    <row r="356" spans="1:25" ht="37.5">
      <c r="A356" s="25" t="s">
        <v>751</v>
      </c>
      <c r="B356" s="25" t="s">
        <v>15</v>
      </c>
      <c r="C356" s="25" t="s">
        <v>12</v>
      </c>
      <c r="D356" s="25" t="s">
        <v>13</v>
      </c>
      <c r="E356" s="232" t="s">
        <v>2595</v>
      </c>
      <c r="F356" s="25" t="s">
        <v>751</v>
      </c>
      <c r="G356" s="25" t="s">
        <v>15</v>
      </c>
      <c r="H356" s="25" t="s">
        <v>12</v>
      </c>
      <c r="I356" s="25" t="s">
        <v>13</v>
      </c>
      <c r="J356" s="232" t="s">
        <v>1750</v>
      </c>
      <c r="K356" s="25" t="s">
        <v>751</v>
      </c>
      <c r="L356" s="25" t="s">
        <v>15</v>
      </c>
      <c r="M356" s="25" t="s">
        <v>12</v>
      </c>
      <c r="N356" s="25" t="s">
        <v>13</v>
      </c>
      <c r="O356" s="232" t="s">
        <v>1750</v>
      </c>
      <c r="P356" s="438"/>
      <c r="S356" s="339"/>
      <c r="T356" s="339"/>
      <c r="Y356" s="7"/>
    </row>
    <row r="357" spans="1:25" ht="58.5">
      <c r="A357" s="452" t="s">
        <v>751</v>
      </c>
      <c r="B357" s="452" t="s">
        <v>15</v>
      </c>
      <c r="C357" s="452" t="s">
        <v>7</v>
      </c>
      <c r="D357" s="452" t="s">
        <v>13</v>
      </c>
      <c r="E357" s="453" t="s">
        <v>1427</v>
      </c>
      <c r="F357" s="452" t="s">
        <v>751</v>
      </c>
      <c r="G357" s="452" t="s">
        <v>15</v>
      </c>
      <c r="H357" s="452" t="s">
        <v>7</v>
      </c>
      <c r="I357" s="452" t="s">
        <v>13</v>
      </c>
      <c r="J357" s="453" t="s">
        <v>1427</v>
      </c>
      <c r="K357" s="452" t="s">
        <v>751</v>
      </c>
      <c r="L357" s="452" t="s">
        <v>15</v>
      </c>
      <c r="M357" s="452" t="s">
        <v>7</v>
      </c>
      <c r="N357" s="452" t="s">
        <v>13</v>
      </c>
      <c r="O357" s="453" t="s">
        <v>1427</v>
      </c>
      <c r="P357" s="438"/>
      <c r="S357" s="722"/>
      <c r="T357" s="722"/>
      <c r="Y357" s="7"/>
    </row>
    <row r="358" spans="1:25" s="429" customFormat="1" ht="56.25">
      <c r="A358" s="440" t="s">
        <v>751</v>
      </c>
      <c r="B358" s="440" t="s">
        <v>15</v>
      </c>
      <c r="C358" s="440" t="s">
        <v>7</v>
      </c>
      <c r="D358" s="440" t="s">
        <v>762</v>
      </c>
      <c r="E358" s="233" t="s">
        <v>1428</v>
      </c>
      <c r="F358" s="440" t="s">
        <v>751</v>
      </c>
      <c r="G358" s="440" t="s">
        <v>15</v>
      </c>
      <c r="H358" s="440" t="s">
        <v>7</v>
      </c>
      <c r="I358" s="440" t="s">
        <v>762</v>
      </c>
      <c r="J358" s="233" t="s">
        <v>1751</v>
      </c>
      <c r="K358" s="440" t="s">
        <v>751</v>
      </c>
      <c r="L358" s="440" t="s">
        <v>15</v>
      </c>
      <c r="M358" s="440" t="s">
        <v>7</v>
      </c>
      <c r="N358" s="440" t="s">
        <v>762</v>
      </c>
      <c r="O358" s="233" t="s">
        <v>1751</v>
      </c>
      <c r="P358" s="438"/>
      <c r="Q358" s="5"/>
      <c r="R358" s="252"/>
      <c r="S358" s="719"/>
      <c r="T358" s="719"/>
      <c r="U358" s="5"/>
      <c r="V358" s="252"/>
      <c r="W358" s="5"/>
      <c r="X358" s="252"/>
      <c r="Y358" s="7"/>
    </row>
    <row r="359" spans="1:25" ht="37.5">
      <c r="A359" s="25" t="s">
        <v>751</v>
      </c>
      <c r="B359" s="25" t="s">
        <v>94</v>
      </c>
      <c r="C359" s="25" t="s">
        <v>12</v>
      </c>
      <c r="D359" s="25" t="s">
        <v>13</v>
      </c>
      <c r="E359" s="223" t="s">
        <v>765</v>
      </c>
      <c r="F359" s="25" t="s">
        <v>751</v>
      </c>
      <c r="G359" s="25" t="s">
        <v>94</v>
      </c>
      <c r="H359" s="25" t="s">
        <v>12</v>
      </c>
      <c r="I359" s="25" t="s">
        <v>13</v>
      </c>
      <c r="J359" s="223" t="s">
        <v>2419</v>
      </c>
      <c r="K359" s="25" t="s">
        <v>751</v>
      </c>
      <c r="L359" s="25" t="s">
        <v>94</v>
      </c>
      <c r="M359" s="25" t="s">
        <v>12</v>
      </c>
      <c r="N359" s="25" t="s">
        <v>13</v>
      </c>
      <c r="O359" s="223" t="s">
        <v>1752</v>
      </c>
      <c r="P359" s="438"/>
      <c r="S359" s="336"/>
      <c r="T359" s="336"/>
      <c r="Y359" s="7"/>
    </row>
    <row r="360" spans="1:25" s="429" customFormat="1" ht="136.5">
      <c r="A360" s="452" t="s">
        <v>751</v>
      </c>
      <c r="B360" s="452" t="s">
        <v>94</v>
      </c>
      <c r="C360" s="452" t="s">
        <v>7</v>
      </c>
      <c r="D360" s="452" t="s">
        <v>13</v>
      </c>
      <c r="E360" s="453" t="s">
        <v>1429</v>
      </c>
      <c r="F360" s="452" t="s">
        <v>751</v>
      </c>
      <c r="G360" s="452" t="s">
        <v>94</v>
      </c>
      <c r="H360" s="452" t="s">
        <v>7</v>
      </c>
      <c r="I360" s="452" t="s">
        <v>13</v>
      </c>
      <c r="J360" s="453" t="s">
        <v>1430</v>
      </c>
      <c r="K360" s="452" t="s">
        <v>751</v>
      </c>
      <c r="L360" s="452" t="s">
        <v>94</v>
      </c>
      <c r="M360" s="452" t="s">
        <v>7</v>
      </c>
      <c r="N360" s="452" t="s">
        <v>13</v>
      </c>
      <c r="O360" s="453" t="s">
        <v>1430</v>
      </c>
      <c r="P360" s="438"/>
      <c r="Q360" s="5"/>
      <c r="R360" s="252"/>
      <c r="S360" s="722"/>
      <c r="T360" s="722"/>
      <c r="U360" s="5"/>
      <c r="V360" s="252"/>
      <c r="W360" s="5"/>
      <c r="X360" s="252"/>
      <c r="Y360" s="7"/>
    </row>
    <row r="361" spans="1:25" ht="56.25">
      <c r="A361" s="440" t="s">
        <v>751</v>
      </c>
      <c r="B361" s="440" t="s">
        <v>94</v>
      </c>
      <c r="C361" s="440" t="s">
        <v>7</v>
      </c>
      <c r="D361" s="440" t="s">
        <v>770</v>
      </c>
      <c r="E361" s="233" t="s">
        <v>769</v>
      </c>
      <c r="F361" s="440" t="s">
        <v>751</v>
      </c>
      <c r="G361" s="440" t="s">
        <v>94</v>
      </c>
      <c r="H361" s="440" t="s">
        <v>7</v>
      </c>
      <c r="I361" s="440" t="s">
        <v>770</v>
      </c>
      <c r="J361" s="233" t="s">
        <v>769</v>
      </c>
      <c r="K361" s="440" t="s">
        <v>751</v>
      </c>
      <c r="L361" s="440" t="s">
        <v>94</v>
      </c>
      <c r="M361" s="440" t="s">
        <v>7</v>
      </c>
      <c r="N361" s="440" t="s">
        <v>770</v>
      </c>
      <c r="O361" s="233" t="s">
        <v>769</v>
      </c>
      <c r="P361" s="438"/>
      <c r="S361" s="719"/>
      <c r="T361" s="719"/>
      <c r="Y361" s="7"/>
    </row>
    <row r="362" spans="1:25" s="429" customFormat="1" ht="39.75" thickBot="1">
      <c r="A362" s="452" t="s">
        <v>751</v>
      </c>
      <c r="B362" s="452" t="s">
        <v>94</v>
      </c>
      <c r="C362" s="452" t="s">
        <v>37</v>
      </c>
      <c r="D362" s="452" t="s">
        <v>13</v>
      </c>
      <c r="E362" s="453" t="s">
        <v>1430</v>
      </c>
      <c r="F362" s="452"/>
      <c r="G362" s="452"/>
      <c r="H362" s="452"/>
      <c r="I362" s="452"/>
      <c r="J362" s="453"/>
      <c r="K362" s="452"/>
      <c r="L362" s="452"/>
      <c r="M362" s="452"/>
      <c r="N362" s="452"/>
      <c r="O362" s="453"/>
      <c r="P362" s="438"/>
      <c r="Q362" s="5"/>
      <c r="R362" s="252"/>
      <c r="S362" s="722"/>
      <c r="T362" s="722"/>
      <c r="U362" s="5"/>
      <c r="V362" s="252"/>
      <c r="W362" s="5"/>
      <c r="X362" s="252"/>
      <c r="Y362" s="7"/>
    </row>
    <row r="363" spans="1:25" s="427" customFormat="1" ht="57" thickBot="1">
      <c r="A363" s="440" t="s">
        <v>751</v>
      </c>
      <c r="B363" s="440" t="s">
        <v>94</v>
      </c>
      <c r="C363" s="440" t="s">
        <v>37</v>
      </c>
      <c r="D363" s="440" t="s">
        <v>770</v>
      </c>
      <c r="E363" s="233" t="s">
        <v>769</v>
      </c>
      <c r="F363" s="440"/>
      <c r="G363" s="440"/>
      <c r="H363" s="440"/>
      <c r="I363" s="440"/>
      <c r="J363" s="29" t="s">
        <v>1837</v>
      </c>
      <c r="K363" s="440"/>
      <c r="L363" s="440"/>
      <c r="M363" s="440"/>
      <c r="N363" s="440"/>
      <c r="O363" s="29" t="s">
        <v>2251</v>
      </c>
      <c r="P363" s="438"/>
      <c r="Q363" s="5"/>
      <c r="R363" s="252"/>
      <c r="S363" s="721"/>
      <c r="T363" s="721"/>
      <c r="U363" s="5"/>
      <c r="V363" s="252"/>
      <c r="W363" s="5"/>
      <c r="X363" s="252"/>
      <c r="Y363" s="7"/>
    </row>
    <row r="364" spans="1:25" ht="90">
      <c r="A364" s="215" t="s">
        <v>776</v>
      </c>
      <c r="B364" s="215" t="s">
        <v>8</v>
      </c>
      <c r="C364" s="215" t="s">
        <v>12</v>
      </c>
      <c r="D364" s="215" t="s">
        <v>13</v>
      </c>
      <c r="E364" s="268" t="s">
        <v>1431</v>
      </c>
      <c r="F364" s="215" t="s">
        <v>776</v>
      </c>
      <c r="G364" s="215" t="s">
        <v>8</v>
      </c>
      <c r="H364" s="215" t="s">
        <v>12</v>
      </c>
      <c r="I364" s="215" t="s">
        <v>13</v>
      </c>
      <c r="J364" s="268" t="s">
        <v>1753</v>
      </c>
      <c r="K364" s="215" t="s">
        <v>776</v>
      </c>
      <c r="L364" s="215" t="s">
        <v>8</v>
      </c>
      <c r="M364" s="215" t="s">
        <v>12</v>
      </c>
      <c r="N364" s="215" t="s">
        <v>13</v>
      </c>
      <c r="O364" s="268" t="s">
        <v>1753</v>
      </c>
      <c r="P364" s="438"/>
      <c r="S364" s="727"/>
      <c r="T364" s="727"/>
      <c r="Y364" s="7"/>
    </row>
    <row r="365" spans="1:25" s="429" customFormat="1" ht="37.5">
      <c r="A365" s="216" t="s">
        <v>776</v>
      </c>
      <c r="B365" s="216" t="s">
        <v>15</v>
      </c>
      <c r="C365" s="216" t="s">
        <v>12</v>
      </c>
      <c r="D365" s="216" t="s">
        <v>13</v>
      </c>
      <c r="E365" s="269" t="s">
        <v>779</v>
      </c>
      <c r="F365" s="216" t="s">
        <v>776</v>
      </c>
      <c r="G365" s="216" t="s">
        <v>15</v>
      </c>
      <c r="H365" s="216" t="s">
        <v>12</v>
      </c>
      <c r="I365" s="216" t="s">
        <v>13</v>
      </c>
      <c r="J365" s="269" t="s">
        <v>779</v>
      </c>
      <c r="K365" s="216" t="s">
        <v>776</v>
      </c>
      <c r="L365" s="216" t="s">
        <v>15</v>
      </c>
      <c r="M365" s="216" t="s">
        <v>12</v>
      </c>
      <c r="N365" s="216" t="s">
        <v>13</v>
      </c>
      <c r="O365" s="269" t="s">
        <v>779</v>
      </c>
      <c r="P365" s="438"/>
      <c r="Q365" s="5"/>
      <c r="R365" s="252"/>
      <c r="S365" s="726"/>
      <c r="T365" s="726"/>
      <c r="U365" s="5"/>
      <c r="V365" s="252"/>
      <c r="W365" s="5"/>
      <c r="X365" s="252"/>
      <c r="Y365" s="7"/>
    </row>
    <row r="366" spans="1:25" ht="39">
      <c r="A366" s="217" t="s">
        <v>776</v>
      </c>
      <c r="B366" s="217" t="s">
        <v>15</v>
      </c>
      <c r="C366" s="217" t="s">
        <v>7</v>
      </c>
      <c r="D366" s="217" t="s">
        <v>13</v>
      </c>
      <c r="E366" s="453" t="s">
        <v>1432</v>
      </c>
      <c r="F366" s="217" t="s">
        <v>776</v>
      </c>
      <c r="G366" s="217" t="s">
        <v>15</v>
      </c>
      <c r="H366" s="217" t="s">
        <v>7</v>
      </c>
      <c r="I366" s="217" t="s">
        <v>13</v>
      </c>
      <c r="J366" s="453" t="s">
        <v>1432</v>
      </c>
      <c r="K366" s="217" t="s">
        <v>776</v>
      </c>
      <c r="L366" s="217" t="s">
        <v>15</v>
      </c>
      <c r="M366" s="217" t="s">
        <v>7</v>
      </c>
      <c r="N366" s="217" t="s">
        <v>13</v>
      </c>
      <c r="O366" s="453" t="s">
        <v>1432</v>
      </c>
      <c r="P366" s="438"/>
      <c r="S366" s="722"/>
      <c r="T366" s="722"/>
      <c r="Y366" s="7"/>
    </row>
    <row r="367" spans="1:25" s="429" customFormat="1" ht="37.5">
      <c r="A367" s="28" t="s">
        <v>776</v>
      </c>
      <c r="B367" s="28" t="s">
        <v>15</v>
      </c>
      <c r="C367" s="28" t="s">
        <v>7</v>
      </c>
      <c r="D367" s="28" t="s">
        <v>784</v>
      </c>
      <c r="E367" s="233" t="s">
        <v>783</v>
      </c>
      <c r="F367" s="28" t="s">
        <v>776</v>
      </c>
      <c r="G367" s="28" t="s">
        <v>15</v>
      </c>
      <c r="H367" s="28" t="s">
        <v>7</v>
      </c>
      <c r="I367" s="28" t="s">
        <v>784</v>
      </c>
      <c r="J367" s="233" t="s">
        <v>783</v>
      </c>
      <c r="K367" s="28" t="s">
        <v>776</v>
      </c>
      <c r="L367" s="28" t="s">
        <v>15</v>
      </c>
      <c r="M367" s="28" t="s">
        <v>7</v>
      </c>
      <c r="N367" s="28" t="s">
        <v>784</v>
      </c>
      <c r="O367" s="233" t="s">
        <v>783</v>
      </c>
      <c r="P367" s="438"/>
      <c r="Q367" s="5"/>
      <c r="R367" s="252"/>
      <c r="S367" s="719"/>
      <c r="T367" s="719"/>
      <c r="U367" s="5"/>
      <c r="V367" s="252"/>
      <c r="W367" s="5"/>
      <c r="X367" s="252"/>
      <c r="Y367" s="7"/>
    </row>
    <row r="368" spans="1:25" s="429" customFormat="1" ht="37.5">
      <c r="A368" s="28"/>
      <c r="B368" s="28"/>
      <c r="C368" s="28"/>
      <c r="D368" s="28"/>
      <c r="E368" s="29" t="s">
        <v>1554</v>
      </c>
      <c r="F368" s="28" t="s">
        <v>776</v>
      </c>
      <c r="G368" s="28" t="s">
        <v>15</v>
      </c>
      <c r="H368" s="28" t="s">
        <v>7</v>
      </c>
      <c r="I368" s="28" t="s">
        <v>1880</v>
      </c>
      <c r="J368" s="328" t="s">
        <v>1828</v>
      </c>
      <c r="K368" s="28"/>
      <c r="L368" s="28"/>
      <c r="M368" s="28"/>
      <c r="N368" s="28"/>
      <c r="O368" s="29" t="s">
        <v>2251</v>
      </c>
      <c r="P368" s="438"/>
      <c r="Q368" s="5"/>
      <c r="R368" s="252"/>
      <c r="S368" s="740"/>
      <c r="T368" s="740"/>
      <c r="U368" s="5"/>
      <c r="V368" s="252"/>
      <c r="W368" s="5"/>
      <c r="X368" s="252"/>
      <c r="Y368" s="7"/>
    </row>
    <row r="369" spans="1:25" ht="58.5">
      <c r="A369" s="217" t="s">
        <v>776</v>
      </c>
      <c r="B369" s="217" t="s">
        <v>15</v>
      </c>
      <c r="C369" s="217" t="s">
        <v>37</v>
      </c>
      <c r="D369" s="217" t="s">
        <v>13</v>
      </c>
      <c r="E369" s="453" t="s">
        <v>1433</v>
      </c>
      <c r="F369" s="217" t="s">
        <v>776</v>
      </c>
      <c r="G369" s="217" t="s">
        <v>15</v>
      </c>
      <c r="H369" s="217" t="s">
        <v>37</v>
      </c>
      <c r="I369" s="217" t="s">
        <v>13</v>
      </c>
      <c r="J369" s="453" t="s">
        <v>1433</v>
      </c>
      <c r="K369" s="217" t="s">
        <v>776</v>
      </c>
      <c r="L369" s="217" t="s">
        <v>15</v>
      </c>
      <c r="M369" s="217" t="s">
        <v>37</v>
      </c>
      <c r="N369" s="217" t="s">
        <v>13</v>
      </c>
      <c r="O369" s="453" t="s">
        <v>1433</v>
      </c>
      <c r="P369" s="438"/>
      <c r="S369" s="722"/>
      <c r="T369" s="722"/>
      <c r="Y369" s="7"/>
    </row>
    <row r="370" spans="1:25" s="429" customFormat="1" ht="37.5">
      <c r="A370" s="218" t="s">
        <v>776</v>
      </c>
      <c r="B370" s="218" t="s">
        <v>15</v>
      </c>
      <c r="C370" s="218" t="s">
        <v>37</v>
      </c>
      <c r="D370" s="218" t="s">
        <v>784</v>
      </c>
      <c r="E370" s="233" t="s">
        <v>783</v>
      </c>
      <c r="F370" s="218" t="s">
        <v>776</v>
      </c>
      <c r="G370" s="218" t="s">
        <v>15</v>
      </c>
      <c r="H370" s="218" t="s">
        <v>37</v>
      </c>
      <c r="I370" s="218" t="s">
        <v>784</v>
      </c>
      <c r="J370" s="233" t="s">
        <v>783</v>
      </c>
      <c r="K370" s="218" t="s">
        <v>776</v>
      </c>
      <c r="L370" s="218" t="s">
        <v>15</v>
      </c>
      <c r="M370" s="218" t="s">
        <v>37</v>
      </c>
      <c r="N370" s="218" t="s">
        <v>784</v>
      </c>
      <c r="O370" s="233" t="s">
        <v>783</v>
      </c>
      <c r="P370" s="438"/>
      <c r="Q370" s="5"/>
      <c r="R370" s="252"/>
      <c r="S370" s="719"/>
      <c r="T370" s="719"/>
      <c r="U370" s="5"/>
      <c r="V370" s="252"/>
      <c r="W370" s="5"/>
      <c r="X370" s="252"/>
      <c r="Y370" s="7"/>
    </row>
    <row r="371" spans="1:25" ht="58.5">
      <c r="A371" s="217" t="s">
        <v>776</v>
      </c>
      <c r="B371" s="217" t="s">
        <v>15</v>
      </c>
      <c r="C371" s="217" t="s">
        <v>48</v>
      </c>
      <c r="D371" s="217" t="s">
        <v>13</v>
      </c>
      <c r="E371" s="453" t="s">
        <v>1434</v>
      </c>
      <c r="F371" s="217" t="s">
        <v>776</v>
      </c>
      <c r="G371" s="217" t="s">
        <v>15</v>
      </c>
      <c r="H371" s="217" t="s">
        <v>48</v>
      </c>
      <c r="I371" s="217" t="s">
        <v>13</v>
      </c>
      <c r="J371" s="453" t="s">
        <v>1434</v>
      </c>
      <c r="K371" s="217" t="s">
        <v>776</v>
      </c>
      <c r="L371" s="217" t="s">
        <v>15</v>
      </c>
      <c r="M371" s="217" t="s">
        <v>48</v>
      </c>
      <c r="N371" s="217" t="s">
        <v>13</v>
      </c>
      <c r="O371" s="453" t="s">
        <v>1434</v>
      </c>
      <c r="P371" s="438"/>
      <c r="S371" s="722"/>
      <c r="T371" s="722"/>
      <c r="Y371" s="7"/>
    </row>
    <row r="372" spans="1:25" s="429" customFormat="1" ht="38.25" thickBot="1">
      <c r="A372" s="218" t="s">
        <v>776</v>
      </c>
      <c r="B372" s="218" t="s">
        <v>15</v>
      </c>
      <c r="C372" s="218" t="s">
        <v>48</v>
      </c>
      <c r="D372" s="218" t="s">
        <v>791</v>
      </c>
      <c r="E372" s="233" t="s">
        <v>790</v>
      </c>
      <c r="F372" s="218" t="s">
        <v>776</v>
      </c>
      <c r="G372" s="218" t="s">
        <v>15</v>
      </c>
      <c r="H372" s="218" t="s">
        <v>48</v>
      </c>
      <c r="I372" s="218" t="s">
        <v>1868</v>
      </c>
      <c r="J372" s="233" t="s">
        <v>790</v>
      </c>
      <c r="K372" s="218" t="s">
        <v>776</v>
      </c>
      <c r="L372" s="218" t="s">
        <v>15</v>
      </c>
      <c r="M372" s="218" t="s">
        <v>48</v>
      </c>
      <c r="N372" s="218" t="s">
        <v>1868</v>
      </c>
      <c r="O372" s="233" t="s">
        <v>790</v>
      </c>
      <c r="P372" s="438"/>
      <c r="Q372" s="5"/>
      <c r="R372" s="252"/>
      <c r="S372" s="719"/>
      <c r="T372" s="719"/>
      <c r="U372" s="5"/>
      <c r="V372" s="252"/>
      <c r="W372" s="5"/>
      <c r="X372" s="252"/>
      <c r="Y372" s="7"/>
    </row>
    <row r="373" spans="1:25" s="427" customFormat="1" ht="39.75" thickBot="1">
      <c r="A373" s="217" t="s">
        <v>776</v>
      </c>
      <c r="B373" s="217" t="s">
        <v>15</v>
      </c>
      <c r="C373" s="217" t="s">
        <v>53</v>
      </c>
      <c r="D373" s="217" t="s">
        <v>13</v>
      </c>
      <c r="E373" s="453" t="s">
        <v>1435</v>
      </c>
      <c r="F373" s="217" t="s">
        <v>776</v>
      </c>
      <c r="G373" s="217" t="s">
        <v>15</v>
      </c>
      <c r="H373" s="217" t="s">
        <v>53</v>
      </c>
      <c r="I373" s="217" t="s">
        <v>13</v>
      </c>
      <c r="J373" s="453" t="s">
        <v>1435</v>
      </c>
      <c r="K373" s="217" t="s">
        <v>776</v>
      </c>
      <c r="L373" s="217" t="s">
        <v>15</v>
      </c>
      <c r="M373" s="217" t="s">
        <v>53</v>
      </c>
      <c r="N373" s="217" t="s">
        <v>13</v>
      </c>
      <c r="O373" s="453" t="s">
        <v>1435</v>
      </c>
      <c r="P373" s="438"/>
      <c r="Q373" s="5"/>
      <c r="R373" s="252"/>
      <c r="S373" s="722"/>
      <c r="T373" s="722"/>
      <c r="U373" s="5"/>
      <c r="V373" s="252"/>
      <c r="W373" s="5"/>
      <c r="X373" s="252"/>
      <c r="Y373" s="7"/>
    </row>
    <row r="374" spans="1:25" ht="37.5">
      <c r="A374" s="218" t="s">
        <v>776</v>
      </c>
      <c r="B374" s="218" t="s">
        <v>15</v>
      </c>
      <c r="C374" s="218" t="s">
        <v>53</v>
      </c>
      <c r="D374" s="218" t="s">
        <v>796</v>
      </c>
      <c r="E374" s="233" t="s">
        <v>1436</v>
      </c>
      <c r="F374" s="218" t="s">
        <v>776</v>
      </c>
      <c r="G374" s="218" t="s">
        <v>15</v>
      </c>
      <c r="H374" s="218" t="s">
        <v>53</v>
      </c>
      <c r="I374" s="218" t="s">
        <v>1869</v>
      </c>
      <c r="J374" s="233" t="s">
        <v>1436</v>
      </c>
      <c r="K374" s="218" t="s">
        <v>776</v>
      </c>
      <c r="L374" s="218" t="s">
        <v>15</v>
      </c>
      <c r="M374" s="218" t="s">
        <v>53</v>
      </c>
      <c r="N374" s="218" t="s">
        <v>1869</v>
      </c>
      <c r="O374" s="233" t="s">
        <v>1436</v>
      </c>
      <c r="P374" s="438"/>
      <c r="S374" s="719"/>
      <c r="T374" s="719"/>
      <c r="Y374" s="7"/>
    </row>
    <row r="375" spans="1:25" s="429" customFormat="1" ht="56.25">
      <c r="A375" s="216" t="s">
        <v>776</v>
      </c>
      <c r="B375" s="216" t="s">
        <v>94</v>
      </c>
      <c r="C375" s="216" t="s">
        <v>12</v>
      </c>
      <c r="D375" s="216" t="s">
        <v>13</v>
      </c>
      <c r="E375" s="269" t="s">
        <v>2592</v>
      </c>
      <c r="F375" s="216" t="s">
        <v>776</v>
      </c>
      <c r="G375" s="216" t="s">
        <v>94</v>
      </c>
      <c r="H375" s="216" t="s">
        <v>12</v>
      </c>
      <c r="I375" s="216" t="s">
        <v>13</v>
      </c>
      <c r="J375" s="269" t="s">
        <v>2421</v>
      </c>
      <c r="K375" s="216" t="s">
        <v>776</v>
      </c>
      <c r="L375" s="216" t="s">
        <v>94</v>
      </c>
      <c r="M375" s="216" t="s">
        <v>12</v>
      </c>
      <c r="N375" s="216" t="s">
        <v>13</v>
      </c>
      <c r="O375" s="269" t="s">
        <v>1756</v>
      </c>
      <c r="P375" s="438"/>
      <c r="Q375" s="5"/>
      <c r="R375" s="252"/>
      <c r="S375" s="726"/>
      <c r="T375" s="726"/>
      <c r="U375" s="5"/>
      <c r="V375" s="252"/>
      <c r="W375" s="5"/>
      <c r="X375" s="252"/>
      <c r="Y375" s="7"/>
    </row>
    <row r="376" spans="1:25" ht="39">
      <c r="A376" s="217" t="s">
        <v>776</v>
      </c>
      <c r="B376" s="217" t="s">
        <v>94</v>
      </c>
      <c r="C376" s="217" t="s">
        <v>7</v>
      </c>
      <c r="D376" s="217" t="s">
        <v>13</v>
      </c>
      <c r="E376" s="453" t="s">
        <v>1438</v>
      </c>
      <c r="F376" s="217" t="s">
        <v>776</v>
      </c>
      <c r="G376" s="217" t="s">
        <v>94</v>
      </c>
      <c r="H376" s="217" t="s">
        <v>7</v>
      </c>
      <c r="I376" s="217" t="s">
        <v>13</v>
      </c>
      <c r="J376" s="453" t="s">
        <v>1837</v>
      </c>
      <c r="K376" s="217" t="s">
        <v>776</v>
      </c>
      <c r="L376" s="217" t="s">
        <v>94</v>
      </c>
      <c r="M376" s="217" t="s">
        <v>7</v>
      </c>
      <c r="N376" s="217" t="s">
        <v>13</v>
      </c>
      <c r="O376" s="453" t="s">
        <v>1757</v>
      </c>
      <c r="P376" s="438"/>
      <c r="S376" s="722"/>
      <c r="T376" s="722"/>
      <c r="Y376" s="7"/>
    </row>
    <row r="377" spans="1:25" ht="75">
      <c r="A377" s="218" t="s">
        <v>776</v>
      </c>
      <c r="B377" s="218" t="s">
        <v>94</v>
      </c>
      <c r="C377" s="218" t="s">
        <v>7</v>
      </c>
      <c r="D377" s="218" t="s">
        <v>804</v>
      </c>
      <c r="E377" s="233" t="s">
        <v>803</v>
      </c>
      <c r="F377" s="218"/>
      <c r="G377" s="218"/>
      <c r="H377" s="218"/>
      <c r="I377" s="218"/>
      <c r="J377" s="29" t="s">
        <v>1837</v>
      </c>
      <c r="K377" s="218" t="s">
        <v>776</v>
      </c>
      <c r="L377" s="218" t="s">
        <v>94</v>
      </c>
      <c r="M377" s="218" t="s">
        <v>7</v>
      </c>
      <c r="N377" s="218" t="s">
        <v>804</v>
      </c>
      <c r="O377" s="233" t="s">
        <v>1758</v>
      </c>
      <c r="P377" s="438"/>
      <c r="S377" s="719"/>
      <c r="T377" s="719"/>
      <c r="Y377" s="7"/>
    </row>
    <row r="378" spans="1:25" ht="78">
      <c r="A378" s="217" t="s">
        <v>776</v>
      </c>
      <c r="B378" s="217" t="s">
        <v>94</v>
      </c>
      <c r="C378" s="217" t="s">
        <v>37</v>
      </c>
      <c r="D378" s="217" t="s">
        <v>13</v>
      </c>
      <c r="E378" s="453" t="s">
        <v>1439</v>
      </c>
      <c r="F378" s="217" t="s">
        <v>776</v>
      </c>
      <c r="G378" s="217" t="s">
        <v>94</v>
      </c>
      <c r="H378" s="217" t="s">
        <v>37</v>
      </c>
      <c r="I378" s="217" t="s">
        <v>13</v>
      </c>
      <c r="J378" s="453" t="s">
        <v>1439</v>
      </c>
      <c r="K378" s="217" t="s">
        <v>776</v>
      </c>
      <c r="L378" s="217" t="s">
        <v>94</v>
      </c>
      <c r="M378" s="217" t="s">
        <v>37</v>
      </c>
      <c r="N378" s="217" t="s">
        <v>13</v>
      </c>
      <c r="O378" s="453" t="s">
        <v>1439</v>
      </c>
      <c r="P378" s="438"/>
      <c r="S378" s="722"/>
      <c r="T378" s="722"/>
      <c r="Y378" s="7"/>
    </row>
    <row r="379" spans="1:25" ht="75">
      <c r="A379" s="218" t="s">
        <v>776</v>
      </c>
      <c r="B379" s="218" t="s">
        <v>94</v>
      </c>
      <c r="C379" s="218" t="s">
        <v>37</v>
      </c>
      <c r="D379" s="218" t="s">
        <v>804</v>
      </c>
      <c r="E379" s="233" t="s">
        <v>803</v>
      </c>
      <c r="F379" s="218" t="s">
        <v>776</v>
      </c>
      <c r="G379" s="218" t="s">
        <v>94</v>
      </c>
      <c r="H379" s="218" t="s">
        <v>37</v>
      </c>
      <c r="I379" s="218" t="s">
        <v>804</v>
      </c>
      <c r="J379" s="233" t="s">
        <v>1758</v>
      </c>
      <c r="K379" s="218" t="s">
        <v>776</v>
      </c>
      <c r="L379" s="218" t="s">
        <v>94</v>
      </c>
      <c r="M379" s="218" t="s">
        <v>37</v>
      </c>
      <c r="N379" s="218" t="s">
        <v>804</v>
      </c>
      <c r="O379" s="233" t="s">
        <v>1758</v>
      </c>
      <c r="P379" s="438"/>
      <c r="S379" s="719"/>
      <c r="T379" s="719"/>
      <c r="Y379" s="7"/>
    </row>
    <row r="380" spans="1:25" s="5" customFormat="1" ht="78">
      <c r="A380" s="217"/>
      <c r="B380" s="217"/>
      <c r="C380" s="217"/>
      <c r="D380" s="217"/>
      <c r="E380" s="453" t="s">
        <v>1554</v>
      </c>
      <c r="F380" s="217"/>
      <c r="G380" s="217"/>
      <c r="H380" s="217"/>
      <c r="I380" s="217"/>
      <c r="J380" s="453" t="s">
        <v>1837</v>
      </c>
      <c r="K380" s="217" t="s">
        <v>776</v>
      </c>
      <c r="L380" s="217" t="s">
        <v>94</v>
      </c>
      <c r="M380" s="217" t="s">
        <v>48</v>
      </c>
      <c r="N380" s="217" t="s">
        <v>13</v>
      </c>
      <c r="O380" s="453" t="s">
        <v>1587</v>
      </c>
      <c r="P380" s="438"/>
      <c r="R380" s="252"/>
      <c r="S380" s="722"/>
      <c r="T380" s="722"/>
      <c r="V380" s="252"/>
      <c r="X380" s="252"/>
      <c r="Y380" s="7"/>
    </row>
    <row r="381" spans="1:25" s="5" customFormat="1" ht="56.25">
      <c r="A381" s="218"/>
      <c r="B381" s="218"/>
      <c r="C381" s="218"/>
      <c r="D381" s="218"/>
      <c r="E381" s="29" t="s">
        <v>1554</v>
      </c>
      <c r="F381" s="218"/>
      <c r="G381" s="218"/>
      <c r="H381" s="218"/>
      <c r="I381" s="218"/>
      <c r="J381" s="29" t="s">
        <v>1837</v>
      </c>
      <c r="K381" s="218" t="s">
        <v>776</v>
      </c>
      <c r="L381" s="218" t="s">
        <v>94</v>
      </c>
      <c r="M381" s="218" t="s">
        <v>48</v>
      </c>
      <c r="N381" s="218" t="s">
        <v>804</v>
      </c>
      <c r="O381" s="233" t="s">
        <v>1758</v>
      </c>
      <c r="P381" s="438"/>
      <c r="R381" s="252"/>
      <c r="S381" s="719"/>
      <c r="T381" s="719"/>
      <c r="V381" s="252"/>
      <c r="X381" s="252"/>
      <c r="Y381" s="7"/>
    </row>
    <row r="382" spans="1:25" s="5" customFormat="1" ht="58.5">
      <c r="A382" s="217" t="s">
        <v>776</v>
      </c>
      <c r="B382" s="217" t="s">
        <v>94</v>
      </c>
      <c r="C382" s="217" t="s">
        <v>53</v>
      </c>
      <c r="D382" s="217" t="s">
        <v>13</v>
      </c>
      <c r="E382" s="453" t="s">
        <v>1440</v>
      </c>
      <c r="F382" s="217" t="s">
        <v>776</v>
      </c>
      <c r="G382" s="217" t="s">
        <v>94</v>
      </c>
      <c r="H382" s="217" t="s">
        <v>53</v>
      </c>
      <c r="I382" s="217" t="s">
        <v>13</v>
      </c>
      <c r="J382" s="453" t="s">
        <v>1440</v>
      </c>
      <c r="K382" s="217" t="s">
        <v>776</v>
      </c>
      <c r="L382" s="217" t="s">
        <v>94</v>
      </c>
      <c r="M382" s="217" t="s">
        <v>53</v>
      </c>
      <c r="N382" s="217" t="s">
        <v>13</v>
      </c>
      <c r="O382" s="453" t="s">
        <v>1440</v>
      </c>
      <c r="P382" s="438"/>
      <c r="R382" s="252"/>
      <c r="S382" s="722"/>
      <c r="T382" s="722"/>
      <c r="V382" s="252"/>
      <c r="X382" s="252"/>
      <c r="Y382" s="7"/>
    </row>
    <row r="383" spans="1:25" s="5" customFormat="1" ht="37.5">
      <c r="A383" s="218">
        <v>14</v>
      </c>
      <c r="B383" s="218">
        <v>2</v>
      </c>
      <c r="C383" s="218" t="s">
        <v>53</v>
      </c>
      <c r="D383" s="457" t="s">
        <v>22</v>
      </c>
      <c r="E383" s="233" t="s">
        <v>34</v>
      </c>
      <c r="F383" s="218">
        <v>14</v>
      </c>
      <c r="G383" s="218">
        <v>2</v>
      </c>
      <c r="H383" s="218" t="s">
        <v>53</v>
      </c>
      <c r="I383" s="457" t="s">
        <v>22</v>
      </c>
      <c r="J383" s="233" t="s">
        <v>34</v>
      </c>
      <c r="K383" s="218">
        <v>14</v>
      </c>
      <c r="L383" s="218">
        <v>2</v>
      </c>
      <c r="M383" s="218" t="s">
        <v>53</v>
      </c>
      <c r="N383" s="457" t="s">
        <v>22</v>
      </c>
      <c r="O383" s="233" t="s">
        <v>34</v>
      </c>
      <c r="P383" s="438"/>
      <c r="R383" s="252"/>
      <c r="S383" s="719"/>
      <c r="T383" s="719"/>
      <c r="V383" s="252"/>
      <c r="X383" s="252"/>
      <c r="Y383" s="7"/>
    </row>
    <row r="384" spans="1:25" s="5" customFormat="1" ht="90">
      <c r="A384" s="9" t="s">
        <v>813</v>
      </c>
      <c r="B384" s="9" t="s">
        <v>8</v>
      </c>
      <c r="C384" s="9" t="s">
        <v>12</v>
      </c>
      <c r="D384" s="9" t="s">
        <v>13</v>
      </c>
      <c r="E384" s="136" t="s">
        <v>815</v>
      </c>
      <c r="F384" s="9" t="s">
        <v>813</v>
      </c>
      <c r="G384" s="9" t="s">
        <v>8</v>
      </c>
      <c r="H384" s="9" t="s">
        <v>12</v>
      </c>
      <c r="I384" s="9" t="s">
        <v>13</v>
      </c>
      <c r="J384" s="136" t="s">
        <v>1761</v>
      </c>
      <c r="K384" s="9" t="s">
        <v>813</v>
      </c>
      <c r="L384" s="9" t="s">
        <v>8</v>
      </c>
      <c r="M384" s="9" t="s">
        <v>12</v>
      </c>
      <c r="N384" s="9" t="s">
        <v>13</v>
      </c>
      <c r="O384" s="136" t="s">
        <v>1761</v>
      </c>
      <c r="P384" s="438"/>
      <c r="R384" s="252"/>
      <c r="S384" s="335"/>
      <c r="T384" s="335"/>
      <c r="V384" s="252"/>
      <c r="X384" s="252"/>
      <c r="Y384" s="7"/>
    </row>
    <row r="385" spans="1:25" s="5" customFormat="1">
      <c r="A385" s="25" t="s">
        <v>813</v>
      </c>
      <c r="B385" s="25" t="s">
        <v>15</v>
      </c>
      <c r="C385" s="25" t="s">
        <v>12</v>
      </c>
      <c r="D385" s="25" t="s">
        <v>13</v>
      </c>
      <c r="E385" s="223" t="s">
        <v>818</v>
      </c>
      <c r="F385" s="25" t="s">
        <v>813</v>
      </c>
      <c r="G385" s="25" t="s">
        <v>15</v>
      </c>
      <c r="H385" s="25" t="s">
        <v>12</v>
      </c>
      <c r="I385" s="25" t="s">
        <v>13</v>
      </c>
      <c r="J385" s="223" t="s">
        <v>1762</v>
      </c>
      <c r="K385" s="25" t="s">
        <v>813</v>
      </c>
      <c r="L385" s="25" t="s">
        <v>15</v>
      </c>
      <c r="M385" s="25" t="s">
        <v>12</v>
      </c>
      <c r="N385" s="25" t="s">
        <v>13</v>
      </c>
      <c r="O385" s="223" t="s">
        <v>1762</v>
      </c>
      <c r="P385" s="438"/>
      <c r="R385" s="252"/>
      <c r="S385" s="336"/>
      <c r="T385" s="336"/>
      <c r="V385" s="252"/>
      <c r="X385" s="252"/>
      <c r="Y385" s="7"/>
    </row>
    <row r="386" spans="1:25" s="5" customFormat="1" ht="78">
      <c r="A386" s="452"/>
      <c r="B386" s="452"/>
      <c r="C386" s="452"/>
      <c r="D386" s="452"/>
      <c r="E386" s="453" t="s">
        <v>1554</v>
      </c>
      <c r="F386" s="452" t="s">
        <v>813</v>
      </c>
      <c r="G386" s="452" t="s">
        <v>15</v>
      </c>
      <c r="H386" s="452" t="s">
        <v>7</v>
      </c>
      <c r="I386" s="452" t="s">
        <v>13</v>
      </c>
      <c r="J386" s="453" t="s">
        <v>2246</v>
      </c>
      <c r="K386" s="452" t="s">
        <v>813</v>
      </c>
      <c r="L386" s="452" t="s">
        <v>15</v>
      </c>
      <c r="M386" s="452" t="s">
        <v>7</v>
      </c>
      <c r="N386" s="452" t="s">
        <v>13</v>
      </c>
      <c r="O386" s="453" t="s">
        <v>2246</v>
      </c>
      <c r="P386" s="438"/>
      <c r="R386" s="252"/>
      <c r="S386" s="722"/>
      <c r="T386" s="722"/>
      <c r="V386" s="252"/>
      <c r="X386" s="252"/>
      <c r="Y386" s="7"/>
    </row>
    <row r="387" spans="1:25" s="5" customFormat="1" ht="37.5">
      <c r="A387" s="28"/>
      <c r="B387" s="28"/>
      <c r="C387" s="28"/>
      <c r="D387" s="28"/>
      <c r="E387" s="233" t="s">
        <v>1554</v>
      </c>
      <c r="F387" s="28" t="s">
        <v>813</v>
      </c>
      <c r="G387" s="28" t="s">
        <v>15</v>
      </c>
      <c r="H387" s="28" t="s">
        <v>7</v>
      </c>
      <c r="I387" s="28" t="s">
        <v>823</v>
      </c>
      <c r="J387" s="233" t="s">
        <v>822</v>
      </c>
      <c r="K387" s="28" t="s">
        <v>813</v>
      </c>
      <c r="L387" s="28" t="s">
        <v>15</v>
      </c>
      <c r="M387" s="28" t="s">
        <v>7</v>
      </c>
      <c r="N387" s="28" t="s">
        <v>823</v>
      </c>
      <c r="O387" s="233" t="s">
        <v>822</v>
      </c>
      <c r="P387" s="438"/>
      <c r="R387" s="252"/>
      <c r="S387" s="719"/>
      <c r="T387" s="719"/>
      <c r="V387" s="252"/>
      <c r="X387" s="252"/>
      <c r="Y387" s="7"/>
    </row>
    <row r="388" spans="1:25" s="5" customFormat="1" ht="58.5">
      <c r="A388" s="452" t="s">
        <v>813</v>
      </c>
      <c r="B388" s="452" t="s">
        <v>15</v>
      </c>
      <c r="C388" s="452" t="s">
        <v>53</v>
      </c>
      <c r="D388" s="452" t="s">
        <v>13</v>
      </c>
      <c r="E388" s="453" t="s">
        <v>1444</v>
      </c>
      <c r="F388" s="452" t="s">
        <v>813</v>
      </c>
      <c r="G388" s="452" t="s">
        <v>15</v>
      </c>
      <c r="H388" s="452" t="s">
        <v>37</v>
      </c>
      <c r="I388" s="452" t="s">
        <v>13</v>
      </c>
      <c r="J388" s="453" t="s">
        <v>2247</v>
      </c>
      <c r="K388" s="452" t="s">
        <v>813</v>
      </c>
      <c r="L388" s="452" t="s">
        <v>15</v>
      </c>
      <c r="M388" s="452" t="s">
        <v>37</v>
      </c>
      <c r="N388" s="452" t="s">
        <v>13</v>
      </c>
      <c r="O388" s="453" t="s">
        <v>2247</v>
      </c>
      <c r="P388" s="438"/>
      <c r="R388" s="252"/>
      <c r="S388" s="722"/>
      <c r="T388" s="722"/>
      <c r="V388" s="252"/>
      <c r="X388" s="252"/>
      <c r="Y388" s="7"/>
    </row>
    <row r="389" spans="1:25" s="5" customFormat="1" ht="37.5">
      <c r="A389" s="28" t="s">
        <v>813</v>
      </c>
      <c r="B389" s="28" t="s">
        <v>15</v>
      </c>
      <c r="C389" s="28" t="s">
        <v>53</v>
      </c>
      <c r="D389" s="28" t="s">
        <v>823</v>
      </c>
      <c r="E389" s="233" t="s">
        <v>822</v>
      </c>
      <c r="F389" s="28" t="s">
        <v>813</v>
      </c>
      <c r="G389" s="28" t="s">
        <v>15</v>
      </c>
      <c r="H389" s="28" t="s">
        <v>37</v>
      </c>
      <c r="I389" s="28" t="s">
        <v>823</v>
      </c>
      <c r="J389" s="233" t="s">
        <v>822</v>
      </c>
      <c r="K389" s="28" t="s">
        <v>813</v>
      </c>
      <c r="L389" s="28" t="s">
        <v>15</v>
      </c>
      <c r="M389" s="28" t="s">
        <v>37</v>
      </c>
      <c r="N389" s="28" t="s">
        <v>823</v>
      </c>
      <c r="O389" s="233" t="s">
        <v>822</v>
      </c>
      <c r="P389" s="438"/>
      <c r="R389" s="252"/>
      <c r="S389" s="719"/>
      <c r="T389" s="719"/>
      <c r="V389" s="252"/>
      <c r="X389" s="252"/>
      <c r="Y389" s="7"/>
    </row>
    <row r="390" spans="1:25" s="5" customFormat="1" ht="56.25">
      <c r="A390" s="28" t="s">
        <v>813</v>
      </c>
      <c r="B390" s="28" t="s">
        <v>15</v>
      </c>
      <c r="C390" s="28" t="s">
        <v>53</v>
      </c>
      <c r="D390" s="28" t="s">
        <v>1588</v>
      </c>
      <c r="E390" s="190" t="s">
        <v>1445</v>
      </c>
      <c r="F390" s="28" t="s">
        <v>813</v>
      </c>
      <c r="G390" s="28" t="s">
        <v>15</v>
      </c>
      <c r="H390" s="28" t="s">
        <v>37</v>
      </c>
      <c r="I390" s="28" t="s">
        <v>1588</v>
      </c>
      <c r="J390" s="441" t="s">
        <v>1445</v>
      </c>
      <c r="K390" s="28"/>
      <c r="L390" s="28"/>
      <c r="M390" s="28"/>
      <c r="N390" s="28"/>
      <c r="O390" s="29" t="s">
        <v>2251</v>
      </c>
      <c r="P390" s="438"/>
      <c r="R390" s="252"/>
      <c r="S390" s="741"/>
      <c r="T390" s="741"/>
      <c r="V390" s="252"/>
      <c r="X390" s="252"/>
      <c r="Y390" s="7"/>
    </row>
    <row r="391" spans="1:25" s="5" customFormat="1" ht="56.25">
      <c r="A391" s="28" t="s">
        <v>813</v>
      </c>
      <c r="B391" s="28" t="s">
        <v>15</v>
      </c>
      <c r="C391" s="28" t="s">
        <v>53</v>
      </c>
      <c r="D391" s="28" t="s">
        <v>1589</v>
      </c>
      <c r="E391" s="190" t="s">
        <v>1447</v>
      </c>
      <c r="F391" s="28" t="s">
        <v>813</v>
      </c>
      <c r="G391" s="28" t="s">
        <v>15</v>
      </c>
      <c r="H391" s="28" t="s">
        <v>37</v>
      </c>
      <c r="I391" s="28" t="s">
        <v>1589</v>
      </c>
      <c r="J391" s="329" t="s">
        <v>1447</v>
      </c>
      <c r="K391" s="28"/>
      <c r="L391" s="28"/>
      <c r="M391" s="28"/>
      <c r="N391" s="28"/>
      <c r="O391" s="29" t="s">
        <v>2251</v>
      </c>
      <c r="P391" s="438"/>
      <c r="R391" s="252"/>
      <c r="S391" s="742"/>
      <c r="T391" s="742"/>
      <c r="V391" s="252"/>
      <c r="X391" s="252"/>
      <c r="Y391" s="7"/>
    </row>
    <row r="392" spans="1:25">
      <c r="A392" s="25" t="s">
        <v>813</v>
      </c>
      <c r="B392" s="25" t="s">
        <v>94</v>
      </c>
      <c r="C392" s="25" t="s">
        <v>12</v>
      </c>
      <c r="D392" s="25" t="s">
        <v>13</v>
      </c>
      <c r="E392" s="223" t="s">
        <v>832</v>
      </c>
      <c r="F392" s="25" t="s">
        <v>813</v>
      </c>
      <c r="G392" s="25" t="s">
        <v>94</v>
      </c>
      <c r="H392" s="25" t="s">
        <v>12</v>
      </c>
      <c r="I392" s="25" t="s">
        <v>13</v>
      </c>
      <c r="J392" s="223" t="s">
        <v>1764</v>
      </c>
      <c r="K392" s="25" t="s">
        <v>813</v>
      </c>
      <c r="L392" s="25" t="s">
        <v>94</v>
      </c>
      <c r="M392" s="25" t="s">
        <v>12</v>
      </c>
      <c r="N392" s="25" t="s">
        <v>13</v>
      </c>
      <c r="O392" s="223" t="s">
        <v>1764</v>
      </c>
      <c r="P392" s="438"/>
      <c r="S392" s="336"/>
      <c r="T392" s="336"/>
      <c r="Y392" s="7"/>
    </row>
    <row r="393" spans="1:25" ht="58.5">
      <c r="A393" s="452"/>
      <c r="B393" s="452"/>
      <c r="C393" s="452"/>
      <c r="D393" s="452"/>
      <c r="E393" s="453" t="s">
        <v>1554</v>
      </c>
      <c r="F393" s="452" t="s">
        <v>813</v>
      </c>
      <c r="G393" s="452" t="s">
        <v>94</v>
      </c>
      <c r="H393" s="452" t="s">
        <v>7</v>
      </c>
      <c r="I393" s="452" t="s">
        <v>13</v>
      </c>
      <c r="J393" s="453" t="s">
        <v>1590</v>
      </c>
      <c r="K393" s="452" t="s">
        <v>813</v>
      </c>
      <c r="L393" s="452" t="s">
        <v>94</v>
      </c>
      <c r="M393" s="452" t="s">
        <v>7</v>
      </c>
      <c r="N393" s="452" t="s">
        <v>13</v>
      </c>
      <c r="O393" s="453" t="s">
        <v>1590</v>
      </c>
      <c r="P393" s="438"/>
      <c r="S393" s="722"/>
      <c r="T393" s="722"/>
      <c r="Y393" s="7"/>
    </row>
    <row r="394" spans="1:25" ht="56.25">
      <c r="A394" s="28"/>
      <c r="B394" s="28"/>
      <c r="C394" s="28"/>
      <c r="D394" s="28"/>
      <c r="E394" s="233" t="s">
        <v>1554</v>
      </c>
      <c r="F394" s="28" t="s">
        <v>813</v>
      </c>
      <c r="G394" s="28" t="s">
        <v>94</v>
      </c>
      <c r="H394" s="28" t="s">
        <v>7</v>
      </c>
      <c r="I394" s="28" t="s">
        <v>837</v>
      </c>
      <c r="J394" s="233" t="s">
        <v>1766</v>
      </c>
      <c r="K394" s="28" t="s">
        <v>813</v>
      </c>
      <c r="L394" s="28" t="s">
        <v>94</v>
      </c>
      <c r="M394" s="28" t="s">
        <v>7</v>
      </c>
      <c r="N394" s="28" t="s">
        <v>837</v>
      </c>
      <c r="O394" s="415" t="s">
        <v>2301</v>
      </c>
      <c r="P394" s="438"/>
      <c r="S394" s="719"/>
      <c r="T394" s="719"/>
      <c r="Y394" s="7"/>
    </row>
    <row r="395" spans="1:25" ht="58.5">
      <c r="A395" s="452" t="s">
        <v>813</v>
      </c>
      <c r="B395" s="452" t="s">
        <v>94</v>
      </c>
      <c r="C395" s="452" t="s">
        <v>37</v>
      </c>
      <c r="D395" s="452" t="s">
        <v>13</v>
      </c>
      <c r="E395" s="453" t="s">
        <v>1449</v>
      </c>
      <c r="F395" s="452" t="s">
        <v>813</v>
      </c>
      <c r="G395" s="452" t="s">
        <v>94</v>
      </c>
      <c r="H395" s="452" t="s">
        <v>37</v>
      </c>
      <c r="I395" s="452" t="s">
        <v>13</v>
      </c>
      <c r="J395" s="453" t="s">
        <v>1449</v>
      </c>
      <c r="K395" s="452" t="s">
        <v>813</v>
      </c>
      <c r="L395" s="452" t="s">
        <v>94</v>
      </c>
      <c r="M395" s="452" t="s">
        <v>37</v>
      </c>
      <c r="N395" s="452" t="s">
        <v>13</v>
      </c>
      <c r="O395" s="453" t="s">
        <v>1449</v>
      </c>
      <c r="P395" s="438"/>
      <c r="S395" s="722"/>
      <c r="T395" s="722"/>
      <c r="Y395" s="7"/>
    </row>
    <row r="396" spans="1:25" ht="75">
      <c r="A396" s="28" t="s">
        <v>813</v>
      </c>
      <c r="B396" s="28" t="s">
        <v>94</v>
      </c>
      <c r="C396" s="28" t="s">
        <v>37</v>
      </c>
      <c r="D396" s="28" t="s">
        <v>837</v>
      </c>
      <c r="E396" s="233" t="s">
        <v>836</v>
      </c>
      <c r="F396" s="28" t="s">
        <v>813</v>
      </c>
      <c r="G396" s="28" t="s">
        <v>94</v>
      </c>
      <c r="H396" s="28" t="s">
        <v>37</v>
      </c>
      <c r="I396" s="28" t="s">
        <v>837</v>
      </c>
      <c r="J396" s="233" t="s">
        <v>1766</v>
      </c>
      <c r="K396" s="28" t="s">
        <v>813</v>
      </c>
      <c r="L396" s="28" t="s">
        <v>94</v>
      </c>
      <c r="M396" s="28" t="s">
        <v>37</v>
      </c>
      <c r="N396" s="28" t="s">
        <v>837</v>
      </c>
      <c r="O396" s="415" t="s">
        <v>2301</v>
      </c>
      <c r="P396" s="438"/>
      <c r="S396" s="719"/>
      <c r="T396" s="719"/>
      <c r="Y396" s="7"/>
    </row>
    <row r="397" spans="1:25" ht="39">
      <c r="A397" s="452" t="s">
        <v>813</v>
      </c>
      <c r="B397" s="452" t="s">
        <v>94</v>
      </c>
      <c r="C397" s="452" t="s">
        <v>48</v>
      </c>
      <c r="D397" s="452" t="s">
        <v>13</v>
      </c>
      <c r="E397" s="453" t="s">
        <v>1450</v>
      </c>
      <c r="F397" s="452" t="s">
        <v>813</v>
      </c>
      <c r="G397" s="452" t="s">
        <v>94</v>
      </c>
      <c r="H397" s="452" t="s">
        <v>48</v>
      </c>
      <c r="I397" s="452" t="s">
        <v>13</v>
      </c>
      <c r="J397" s="453" t="s">
        <v>1450</v>
      </c>
      <c r="K397" s="452" t="s">
        <v>813</v>
      </c>
      <c r="L397" s="452" t="s">
        <v>94</v>
      </c>
      <c r="M397" s="452" t="s">
        <v>48</v>
      </c>
      <c r="N397" s="452" t="s">
        <v>13</v>
      </c>
      <c r="O397" s="453" t="s">
        <v>1450</v>
      </c>
      <c r="P397" s="438"/>
      <c r="S397" s="722"/>
      <c r="T397" s="722"/>
      <c r="Y397" s="7"/>
    </row>
    <row r="398" spans="1:25" ht="75">
      <c r="A398" s="28" t="s">
        <v>813</v>
      </c>
      <c r="B398" s="28" t="s">
        <v>94</v>
      </c>
      <c r="C398" s="28" t="s">
        <v>48</v>
      </c>
      <c r="D398" s="28" t="s">
        <v>837</v>
      </c>
      <c r="E398" s="233" t="s">
        <v>836</v>
      </c>
      <c r="F398" s="28" t="s">
        <v>813</v>
      </c>
      <c r="G398" s="28" t="s">
        <v>94</v>
      </c>
      <c r="H398" s="28" t="s">
        <v>48</v>
      </c>
      <c r="I398" s="28" t="s">
        <v>837</v>
      </c>
      <c r="J398" s="233" t="s">
        <v>1766</v>
      </c>
      <c r="K398" s="28" t="s">
        <v>813</v>
      </c>
      <c r="L398" s="28" t="s">
        <v>94</v>
      </c>
      <c r="M398" s="28" t="s">
        <v>48</v>
      </c>
      <c r="N398" s="28" t="s">
        <v>837</v>
      </c>
      <c r="O398" s="415" t="s">
        <v>2301</v>
      </c>
      <c r="P398" s="438"/>
      <c r="S398" s="719"/>
      <c r="T398" s="719"/>
      <c r="Y398" s="7"/>
    </row>
    <row r="399" spans="1:25" ht="37.5">
      <c r="A399" s="25" t="s">
        <v>813</v>
      </c>
      <c r="B399" s="25" t="s">
        <v>316</v>
      </c>
      <c r="C399" s="25" t="s">
        <v>12</v>
      </c>
      <c r="D399" s="25" t="s">
        <v>13</v>
      </c>
      <c r="E399" s="223" t="s">
        <v>843</v>
      </c>
      <c r="F399" s="25" t="s">
        <v>813</v>
      </c>
      <c r="G399" s="25" t="s">
        <v>316</v>
      </c>
      <c r="H399" s="25" t="s">
        <v>12</v>
      </c>
      <c r="I399" s="25" t="s">
        <v>13</v>
      </c>
      <c r="J399" s="223" t="s">
        <v>1768</v>
      </c>
      <c r="K399" s="25" t="s">
        <v>813</v>
      </c>
      <c r="L399" s="25" t="s">
        <v>316</v>
      </c>
      <c r="M399" s="25" t="s">
        <v>12</v>
      </c>
      <c r="N399" s="25" t="s">
        <v>13</v>
      </c>
      <c r="O399" s="223" t="s">
        <v>1768</v>
      </c>
      <c r="P399" s="438"/>
      <c r="S399" s="336"/>
      <c r="T399" s="336"/>
      <c r="Y399" s="7"/>
    </row>
    <row r="400" spans="1:25" ht="39">
      <c r="A400" s="452" t="s">
        <v>813</v>
      </c>
      <c r="B400" s="452" t="s">
        <v>316</v>
      </c>
      <c r="C400" s="452" t="s">
        <v>7</v>
      </c>
      <c r="D400" s="452" t="s">
        <v>13</v>
      </c>
      <c r="E400" s="453" t="s">
        <v>1451</v>
      </c>
      <c r="F400" s="452" t="s">
        <v>813</v>
      </c>
      <c r="G400" s="452" t="s">
        <v>316</v>
      </c>
      <c r="H400" s="452" t="s">
        <v>7</v>
      </c>
      <c r="I400" s="452" t="s">
        <v>13</v>
      </c>
      <c r="J400" s="453" t="s">
        <v>1451</v>
      </c>
      <c r="K400" s="452" t="s">
        <v>813</v>
      </c>
      <c r="L400" s="452" t="s">
        <v>316</v>
      </c>
      <c r="M400" s="452" t="s">
        <v>7</v>
      </c>
      <c r="N400" s="452" t="s">
        <v>13</v>
      </c>
      <c r="O400" s="453" t="s">
        <v>1451</v>
      </c>
      <c r="P400" s="438"/>
      <c r="S400" s="722"/>
      <c r="T400" s="722"/>
      <c r="Y400" s="7"/>
    </row>
    <row r="401" spans="1:25" ht="37.5">
      <c r="A401" s="28" t="s">
        <v>813</v>
      </c>
      <c r="B401" s="28" t="s">
        <v>316</v>
      </c>
      <c r="C401" s="28" t="s">
        <v>7</v>
      </c>
      <c r="D401" s="28" t="s">
        <v>849</v>
      </c>
      <c r="E401" s="233" t="s">
        <v>848</v>
      </c>
      <c r="F401" s="28" t="s">
        <v>813</v>
      </c>
      <c r="G401" s="28" t="s">
        <v>316</v>
      </c>
      <c r="H401" s="28" t="s">
        <v>7</v>
      </c>
      <c r="I401" s="28" t="s">
        <v>849</v>
      </c>
      <c r="J401" s="233" t="s">
        <v>848</v>
      </c>
      <c r="K401" s="28" t="s">
        <v>813</v>
      </c>
      <c r="L401" s="28" t="s">
        <v>316</v>
      </c>
      <c r="M401" s="28" t="s">
        <v>7</v>
      </c>
      <c r="N401" s="28" t="s">
        <v>849</v>
      </c>
      <c r="O401" s="233" t="s">
        <v>848</v>
      </c>
      <c r="P401" s="438"/>
      <c r="S401" s="719"/>
      <c r="T401" s="719"/>
      <c r="Y401" s="7"/>
    </row>
    <row r="402" spans="1:25" ht="39">
      <c r="A402" s="452" t="s">
        <v>813</v>
      </c>
      <c r="B402" s="452" t="s">
        <v>316</v>
      </c>
      <c r="C402" s="452" t="s">
        <v>37</v>
      </c>
      <c r="D402" s="452" t="s">
        <v>13</v>
      </c>
      <c r="E402" s="453" t="s">
        <v>1452</v>
      </c>
      <c r="F402" s="452" t="s">
        <v>813</v>
      </c>
      <c r="G402" s="452" t="s">
        <v>316</v>
      </c>
      <c r="H402" s="452" t="s">
        <v>37</v>
      </c>
      <c r="I402" s="452" t="s">
        <v>13</v>
      </c>
      <c r="J402" s="453" t="s">
        <v>1452</v>
      </c>
      <c r="K402" s="452" t="s">
        <v>813</v>
      </c>
      <c r="L402" s="452" t="s">
        <v>316</v>
      </c>
      <c r="M402" s="452" t="s">
        <v>37</v>
      </c>
      <c r="N402" s="452" t="s">
        <v>13</v>
      </c>
      <c r="O402" s="453" t="s">
        <v>1452</v>
      </c>
      <c r="P402" s="438"/>
      <c r="S402" s="722"/>
      <c r="T402" s="722"/>
      <c r="Y402" s="7"/>
    </row>
    <row r="403" spans="1:25" ht="37.5">
      <c r="A403" s="28" t="s">
        <v>813</v>
      </c>
      <c r="B403" s="28" t="s">
        <v>316</v>
      </c>
      <c r="C403" s="28" t="s">
        <v>37</v>
      </c>
      <c r="D403" s="28" t="s">
        <v>849</v>
      </c>
      <c r="E403" s="233" t="s">
        <v>848</v>
      </c>
      <c r="F403" s="28" t="s">
        <v>813</v>
      </c>
      <c r="G403" s="28" t="s">
        <v>316</v>
      </c>
      <c r="H403" s="28" t="s">
        <v>37</v>
      </c>
      <c r="I403" s="28" t="s">
        <v>1870</v>
      </c>
      <c r="J403" s="233" t="s">
        <v>1769</v>
      </c>
      <c r="K403" s="28" t="s">
        <v>813</v>
      </c>
      <c r="L403" s="28" t="s">
        <v>316</v>
      </c>
      <c r="M403" s="28" t="s">
        <v>37</v>
      </c>
      <c r="N403" s="28" t="s">
        <v>1870</v>
      </c>
      <c r="O403" s="233" t="s">
        <v>1769</v>
      </c>
      <c r="P403" s="438"/>
      <c r="S403" s="719"/>
      <c r="T403" s="719"/>
      <c r="Y403" s="7"/>
    </row>
    <row r="404" spans="1:25" ht="39">
      <c r="A404" s="452" t="s">
        <v>813</v>
      </c>
      <c r="B404" s="452" t="s">
        <v>316</v>
      </c>
      <c r="C404" s="452" t="s">
        <v>48</v>
      </c>
      <c r="D404" s="452" t="s">
        <v>13</v>
      </c>
      <c r="E404" s="453" t="s">
        <v>1453</v>
      </c>
      <c r="F404" s="452" t="s">
        <v>813</v>
      </c>
      <c r="G404" s="452" t="s">
        <v>316</v>
      </c>
      <c r="H404" s="452" t="s">
        <v>48</v>
      </c>
      <c r="I404" s="452" t="s">
        <v>13</v>
      </c>
      <c r="J404" s="453" t="s">
        <v>1453</v>
      </c>
      <c r="K404" s="452" t="s">
        <v>813</v>
      </c>
      <c r="L404" s="452" t="s">
        <v>316</v>
      </c>
      <c r="M404" s="452" t="s">
        <v>48</v>
      </c>
      <c r="N404" s="452" t="s">
        <v>13</v>
      </c>
      <c r="O404" s="453" t="s">
        <v>1453</v>
      </c>
      <c r="P404" s="438"/>
      <c r="S404" s="722"/>
      <c r="T404" s="722"/>
      <c r="Y404" s="7"/>
    </row>
    <row r="405" spans="1:25" ht="56.25">
      <c r="A405" s="28" t="s">
        <v>813</v>
      </c>
      <c r="B405" s="28" t="s">
        <v>316</v>
      </c>
      <c r="C405" s="28" t="s">
        <v>48</v>
      </c>
      <c r="D405" s="28" t="s">
        <v>857</v>
      </c>
      <c r="E405" s="233" t="s">
        <v>1454</v>
      </c>
      <c r="F405" s="28" t="s">
        <v>813</v>
      </c>
      <c r="G405" s="28" t="s">
        <v>316</v>
      </c>
      <c r="H405" s="28" t="s">
        <v>48</v>
      </c>
      <c r="I405" s="28" t="s">
        <v>857</v>
      </c>
      <c r="J405" s="233" t="s">
        <v>1454</v>
      </c>
      <c r="K405" s="28" t="s">
        <v>813</v>
      </c>
      <c r="L405" s="28" t="s">
        <v>316</v>
      </c>
      <c r="M405" s="28" t="s">
        <v>48</v>
      </c>
      <c r="N405" s="28" t="s">
        <v>857</v>
      </c>
      <c r="O405" s="233" t="s">
        <v>1454</v>
      </c>
      <c r="P405" s="438"/>
      <c r="S405" s="719"/>
      <c r="T405" s="719"/>
      <c r="Y405" s="7"/>
    </row>
    <row r="406" spans="1:25" ht="135">
      <c r="A406" s="23">
        <v>16</v>
      </c>
      <c r="B406" s="23" t="s">
        <v>8</v>
      </c>
      <c r="C406" s="23" t="s">
        <v>12</v>
      </c>
      <c r="D406" s="23" t="s">
        <v>13</v>
      </c>
      <c r="E406" s="136" t="s">
        <v>862</v>
      </c>
      <c r="F406" s="23">
        <v>16</v>
      </c>
      <c r="G406" s="23" t="s">
        <v>8</v>
      </c>
      <c r="H406" s="23" t="s">
        <v>12</v>
      </c>
      <c r="I406" s="23" t="s">
        <v>13</v>
      </c>
      <c r="J406" s="136" t="s">
        <v>1771</v>
      </c>
      <c r="K406" s="23">
        <v>16</v>
      </c>
      <c r="L406" s="23" t="s">
        <v>8</v>
      </c>
      <c r="M406" s="23" t="s">
        <v>12</v>
      </c>
      <c r="N406" s="23" t="s">
        <v>13</v>
      </c>
      <c r="O406" s="136" t="s">
        <v>1771</v>
      </c>
      <c r="P406" s="438"/>
      <c r="S406" s="335"/>
      <c r="T406" s="335"/>
      <c r="Y406" s="7"/>
    </row>
    <row r="407" spans="1:25" ht="37.5">
      <c r="A407" s="25" t="s">
        <v>859</v>
      </c>
      <c r="B407" s="25" t="s">
        <v>15</v>
      </c>
      <c r="C407" s="25" t="s">
        <v>12</v>
      </c>
      <c r="D407" s="25" t="s">
        <v>13</v>
      </c>
      <c r="E407" s="232" t="s">
        <v>865</v>
      </c>
      <c r="F407" s="25" t="s">
        <v>859</v>
      </c>
      <c r="G407" s="25" t="s">
        <v>15</v>
      </c>
      <c r="H407" s="25" t="s">
        <v>12</v>
      </c>
      <c r="I407" s="25" t="s">
        <v>13</v>
      </c>
      <c r="J407" s="232" t="s">
        <v>865</v>
      </c>
      <c r="K407" s="25" t="s">
        <v>859</v>
      </c>
      <c r="L407" s="25" t="s">
        <v>15</v>
      </c>
      <c r="M407" s="25" t="s">
        <v>12</v>
      </c>
      <c r="N407" s="25" t="s">
        <v>13</v>
      </c>
      <c r="O407" s="232" t="s">
        <v>865</v>
      </c>
      <c r="P407" s="438"/>
      <c r="S407" s="339"/>
      <c r="T407" s="339"/>
      <c r="Y407" s="7"/>
    </row>
    <row r="408" spans="1:25" ht="58.5">
      <c r="A408" s="452" t="s">
        <v>859</v>
      </c>
      <c r="B408" s="452" t="s">
        <v>15</v>
      </c>
      <c r="C408" s="452" t="s">
        <v>7</v>
      </c>
      <c r="D408" s="452" t="s">
        <v>13</v>
      </c>
      <c r="E408" s="453" t="s">
        <v>1455</v>
      </c>
      <c r="F408" s="452" t="s">
        <v>859</v>
      </c>
      <c r="G408" s="452" t="s">
        <v>15</v>
      </c>
      <c r="H408" s="452" t="s">
        <v>7</v>
      </c>
      <c r="I408" s="452" t="s">
        <v>13</v>
      </c>
      <c r="J408" s="453" t="s">
        <v>1455</v>
      </c>
      <c r="K408" s="452" t="s">
        <v>859</v>
      </c>
      <c r="L408" s="452" t="s">
        <v>15</v>
      </c>
      <c r="M408" s="452" t="s">
        <v>7</v>
      </c>
      <c r="N408" s="452" t="s">
        <v>13</v>
      </c>
      <c r="O408" s="453" t="s">
        <v>1455</v>
      </c>
      <c r="P408" s="438"/>
      <c r="S408" s="722"/>
      <c r="T408" s="722"/>
      <c r="Y408" s="7"/>
    </row>
    <row r="409" spans="1:25" ht="75">
      <c r="A409" s="457" t="s">
        <v>859</v>
      </c>
      <c r="B409" s="457" t="s">
        <v>15</v>
      </c>
      <c r="C409" s="457" t="s">
        <v>7</v>
      </c>
      <c r="D409" s="457" t="s">
        <v>871</v>
      </c>
      <c r="E409" s="270" t="s">
        <v>1456</v>
      </c>
      <c r="F409" s="457" t="s">
        <v>859</v>
      </c>
      <c r="G409" s="457" t="s">
        <v>15</v>
      </c>
      <c r="H409" s="457" t="s">
        <v>7</v>
      </c>
      <c r="I409" s="457" t="s">
        <v>871</v>
      </c>
      <c r="J409" s="270" t="s">
        <v>1456</v>
      </c>
      <c r="K409" s="457" t="s">
        <v>859</v>
      </c>
      <c r="L409" s="457" t="s">
        <v>15</v>
      </c>
      <c r="M409" s="457" t="s">
        <v>7</v>
      </c>
      <c r="N409" s="457" t="s">
        <v>871</v>
      </c>
      <c r="O409" s="270" t="s">
        <v>1456</v>
      </c>
      <c r="P409" s="438"/>
      <c r="S409" s="717"/>
      <c r="T409" s="717"/>
      <c r="Y409" s="7"/>
    </row>
    <row r="410" spans="1:25" ht="58.5">
      <c r="A410" s="452" t="s">
        <v>859</v>
      </c>
      <c r="B410" s="452" t="s">
        <v>15</v>
      </c>
      <c r="C410" s="452" t="s">
        <v>48</v>
      </c>
      <c r="D410" s="452" t="s">
        <v>13</v>
      </c>
      <c r="E410" s="453" t="s">
        <v>1458</v>
      </c>
      <c r="F410" s="452" t="s">
        <v>859</v>
      </c>
      <c r="G410" s="452" t="s">
        <v>15</v>
      </c>
      <c r="H410" s="452" t="s">
        <v>37</v>
      </c>
      <c r="I410" s="452" t="s">
        <v>13</v>
      </c>
      <c r="J410" s="453" t="s">
        <v>1772</v>
      </c>
      <c r="K410" s="452" t="s">
        <v>859</v>
      </c>
      <c r="L410" s="452" t="s">
        <v>15</v>
      </c>
      <c r="M410" s="452" t="s">
        <v>37</v>
      </c>
      <c r="N410" s="452" t="s">
        <v>13</v>
      </c>
      <c r="O410" s="453" t="s">
        <v>1772</v>
      </c>
      <c r="P410" s="438"/>
      <c r="S410" s="722"/>
      <c r="T410" s="722"/>
      <c r="Y410" s="7"/>
    </row>
    <row r="411" spans="1:25" ht="37.5">
      <c r="A411" s="457" t="s">
        <v>859</v>
      </c>
      <c r="B411" s="457" t="s">
        <v>15</v>
      </c>
      <c r="C411" s="457" t="s">
        <v>48</v>
      </c>
      <c r="D411" s="457" t="s">
        <v>22</v>
      </c>
      <c r="E411" s="270" t="s">
        <v>34</v>
      </c>
      <c r="F411" s="457" t="s">
        <v>859</v>
      </c>
      <c r="G411" s="457" t="s">
        <v>15</v>
      </c>
      <c r="H411" s="457" t="s">
        <v>37</v>
      </c>
      <c r="I411" s="457" t="s">
        <v>22</v>
      </c>
      <c r="J411" s="270" t="s">
        <v>34</v>
      </c>
      <c r="K411" s="457" t="s">
        <v>859</v>
      </c>
      <c r="L411" s="457" t="s">
        <v>15</v>
      </c>
      <c r="M411" s="457" t="s">
        <v>37</v>
      </c>
      <c r="N411" s="457" t="s">
        <v>22</v>
      </c>
      <c r="O411" s="270" t="s">
        <v>34</v>
      </c>
      <c r="P411" s="438"/>
      <c r="S411" s="717"/>
      <c r="T411" s="717"/>
      <c r="Y411" s="7"/>
    </row>
    <row r="412" spans="1:25" ht="39">
      <c r="A412" s="452" t="s">
        <v>859</v>
      </c>
      <c r="B412" s="452" t="s">
        <v>15</v>
      </c>
      <c r="C412" s="452" t="s">
        <v>62</v>
      </c>
      <c r="D412" s="452" t="s">
        <v>13</v>
      </c>
      <c r="E412" s="453" t="s">
        <v>1452</v>
      </c>
      <c r="F412" s="452" t="s">
        <v>859</v>
      </c>
      <c r="G412" s="452" t="s">
        <v>15</v>
      </c>
      <c r="H412" s="452" t="s">
        <v>48</v>
      </c>
      <c r="I412" s="452" t="s">
        <v>13</v>
      </c>
      <c r="J412" s="453" t="s">
        <v>1452</v>
      </c>
      <c r="K412" s="452" t="s">
        <v>859</v>
      </c>
      <c r="L412" s="452" t="s">
        <v>15</v>
      </c>
      <c r="M412" s="452" t="s">
        <v>48</v>
      </c>
      <c r="N412" s="452" t="s">
        <v>13</v>
      </c>
      <c r="O412" s="453" t="s">
        <v>1452</v>
      </c>
      <c r="P412" s="438"/>
      <c r="S412" s="722"/>
      <c r="T412" s="722"/>
      <c r="Y412" s="7"/>
    </row>
    <row r="413" spans="1:25" ht="75">
      <c r="A413" s="457" t="s">
        <v>859</v>
      </c>
      <c r="B413" s="457" t="s">
        <v>15</v>
      </c>
      <c r="C413" s="457" t="s">
        <v>62</v>
      </c>
      <c r="D413" s="457" t="s">
        <v>871</v>
      </c>
      <c r="E413" s="270" t="s">
        <v>870</v>
      </c>
      <c r="F413" s="457" t="s">
        <v>859</v>
      </c>
      <c r="G413" s="457" t="s">
        <v>15</v>
      </c>
      <c r="H413" s="457" t="s">
        <v>48</v>
      </c>
      <c r="I413" s="457" t="s">
        <v>871</v>
      </c>
      <c r="J413" s="270" t="s">
        <v>870</v>
      </c>
      <c r="K413" s="457" t="s">
        <v>859</v>
      </c>
      <c r="L413" s="457" t="s">
        <v>15</v>
      </c>
      <c r="M413" s="457" t="s">
        <v>48</v>
      </c>
      <c r="N413" s="457" t="s">
        <v>871</v>
      </c>
      <c r="O413" s="270" t="s">
        <v>1456</v>
      </c>
      <c r="P413" s="438"/>
      <c r="S413" s="717"/>
      <c r="T413" s="717"/>
      <c r="Y413" s="7"/>
    </row>
    <row r="414" spans="1:25" ht="37.5">
      <c r="A414" s="25" t="s">
        <v>859</v>
      </c>
      <c r="B414" s="25" t="s">
        <v>94</v>
      </c>
      <c r="C414" s="25" t="s">
        <v>12</v>
      </c>
      <c r="D414" s="25" t="s">
        <v>13</v>
      </c>
      <c r="E414" s="223" t="s">
        <v>889</v>
      </c>
      <c r="F414" s="25" t="s">
        <v>859</v>
      </c>
      <c r="G414" s="25" t="s">
        <v>94</v>
      </c>
      <c r="H414" s="25" t="s">
        <v>12</v>
      </c>
      <c r="I414" s="25" t="s">
        <v>13</v>
      </c>
      <c r="J414" s="223" t="s">
        <v>889</v>
      </c>
      <c r="K414" s="25" t="s">
        <v>859</v>
      </c>
      <c r="L414" s="25" t="s">
        <v>94</v>
      </c>
      <c r="M414" s="25" t="s">
        <v>12</v>
      </c>
      <c r="N414" s="25" t="s">
        <v>13</v>
      </c>
      <c r="O414" s="223" t="s">
        <v>889</v>
      </c>
      <c r="P414" s="438"/>
      <c r="S414" s="336"/>
      <c r="T414" s="336"/>
      <c r="Y414" s="7"/>
    </row>
    <row r="415" spans="1:25" ht="39">
      <c r="A415" s="452" t="s">
        <v>859</v>
      </c>
      <c r="B415" s="452" t="s">
        <v>94</v>
      </c>
      <c r="C415" s="452" t="s">
        <v>7</v>
      </c>
      <c r="D415" s="452" t="s">
        <v>13</v>
      </c>
      <c r="E415" s="453" t="s">
        <v>1460</v>
      </c>
      <c r="F415" s="452" t="s">
        <v>859</v>
      </c>
      <c r="G415" s="452" t="s">
        <v>94</v>
      </c>
      <c r="H415" s="452" t="s">
        <v>7</v>
      </c>
      <c r="I415" s="452" t="s">
        <v>13</v>
      </c>
      <c r="J415" s="453" t="s">
        <v>1775</v>
      </c>
      <c r="K415" s="452" t="s">
        <v>859</v>
      </c>
      <c r="L415" s="452" t="s">
        <v>94</v>
      </c>
      <c r="M415" s="452" t="s">
        <v>7</v>
      </c>
      <c r="N415" s="452" t="s">
        <v>13</v>
      </c>
      <c r="O415" s="453" t="s">
        <v>1775</v>
      </c>
      <c r="P415" s="438"/>
      <c r="S415" s="722"/>
      <c r="T415" s="722"/>
      <c r="Y415" s="7"/>
    </row>
    <row r="416" spans="1:25" ht="37.5">
      <c r="A416" s="457" t="s">
        <v>859</v>
      </c>
      <c r="B416" s="457" t="s">
        <v>94</v>
      </c>
      <c r="C416" s="457" t="s">
        <v>7</v>
      </c>
      <c r="D416" s="457" t="s">
        <v>895</v>
      </c>
      <c r="E416" s="270" t="s">
        <v>894</v>
      </c>
      <c r="F416" s="457" t="s">
        <v>859</v>
      </c>
      <c r="G416" s="457" t="s">
        <v>94</v>
      </c>
      <c r="H416" s="457" t="s">
        <v>7</v>
      </c>
      <c r="I416" s="457" t="s">
        <v>895</v>
      </c>
      <c r="J416" s="270" t="s">
        <v>894</v>
      </c>
      <c r="K416" s="457" t="s">
        <v>859</v>
      </c>
      <c r="L416" s="457" t="s">
        <v>94</v>
      </c>
      <c r="M416" s="457" t="s">
        <v>7</v>
      </c>
      <c r="N416" s="457" t="s">
        <v>895</v>
      </c>
      <c r="O416" s="270" t="s">
        <v>894</v>
      </c>
      <c r="P416" s="438"/>
      <c r="S416" s="717"/>
      <c r="T416" s="717"/>
      <c r="Y416" s="7"/>
    </row>
    <row r="417" spans="1:25" ht="39">
      <c r="A417" s="452" t="s">
        <v>859</v>
      </c>
      <c r="B417" s="452" t="s">
        <v>94</v>
      </c>
      <c r="C417" s="452" t="s">
        <v>37</v>
      </c>
      <c r="D417" s="452" t="s">
        <v>13</v>
      </c>
      <c r="E417" s="453" t="s">
        <v>1461</v>
      </c>
      <c r="F417" s="452" t="s">
        <v>859</v>
      </c>
      <c r="G417" s="452" t="s">
        <v>94</v>
      </c>
      <c r="H417" s="452" t="s">
        <v>37</v>
      </c>
      <c r="I417" s="452" t="s">
        <v>13</v>
      </c>
      <c r="J417" s="453" t="s">
        <v>1461</v>
      </c>
      <c r="K417" s="452" t="s">
        <v>859</v>
      </c>
      <c r="L417" s="452" t="s">
        <v>94</v>
      </c>
      <c r="M417" s="452" t="s">
        <v>37</v>
      </c>
      <c r="N417" s="452" t="s">
        <v>13</v>
      </c>
      <c r="O417" s="453" t="s">
        <v>1461</v>
      </c>
      <c r="P417" s="438"/>
      <c r="S417" s="722"/>
      <c r="T417" s="722"/>
      <c r="Y417" s="7"/>
    </row>
    <row r="418" spans="1:25" ht="37.5">
      <c r="A418" s="440" t="s">
        <v>859</v>
      </c>
      <c r="B418" s="440" t="s">
        <v>94</v>
      </c>
      <c r="C418" s="440" t="s">
        <v>37</v>
      </c>
      <c r="D418" s="440" t="s">
        <v>901</v>
      </c>
      <c r="E418" s="270" t="s">
        <v>900</v>
      </c>
      <c r="F418" s="440" t="s">
        <v>859</v>
      </c>
      <c r="G418" s="440" t="s">
        <v>94</v>
      </c>
      <c r="H418" s="440" t="s">
        <v>37</v>
      </c>
      <c r="I418" s="440" t="s">
        <v>901</v>
      </c>
      <c r="J418" s="270" t="s">
        <v>900</v>
      </c>
      <c r="K418" s="440" t="s">
        <v>859</v>
      </c>
      <c r="L418" s="440" t="s">
        <v>94</v>
      </c>
      <c r="M418" s="440" t="s">
        <v>37</v>
      </c>
      <c r="N418" s="440" t="s">
        <v>901</v>
      </c>
      <c r="O418" s="270" t="s">
        <v>900</v>
      </c>
      <c r="P418" s="438"/>
      <c r="S418" s="717"/>
      <c r="T418" s="717"/>
      <c r="Y418" s="7"/>
    </row>
    <row r="419" spans="1:25" ht="37.5">
      <c r="A419" s="25" t="s">
        <v>859</v>
      </c>
      <c r="B419" s="25" t="s">
        <v>15</v>
      </c>
      <c r="C419" s="25" t="s">
        <v>12</v>
      </c>
      <c r="D419" s="25" t="s">
        <v>13</v>
      </c>
      <c r="E419" s="232" t="s">
        <v>865</v>
      </c>
      <c r="F419" s="25" t="s">
        <v>859</v>
      </c>
      <c r="G419" s="25" t="s">
        <v>316</v>
      </c>
      <c r="H419" s="25" t="s">
        <v>12</v>
      </c>
      <c r="I419" s="25" t="s">
        <v>13</v>
      </c>
      <c r="J419" s="223" t="s">
        <v>1776</v>
      </c>
      <c r="K419" s="25" t="s">
        <v>859</v>
      </c>
      <c r="L419" s="25" t="s">
        <v>316</v>
      </c>
      <c r="M419" s="25" t="s">
        <v>12</v>
      </c>
      <c r="N419" s="25" t="s">
        <v>13</v>
      </c>
      <c r="O419" s="223" t="s">
        <v>1776</v>
      </c>
      <c r="P419" s="438"/>
      <c r="S419" s="336"/>
      <c r="T419" s="336"/>
      <c r="Y419" s="7"/>
    </row>
    <row r="420" spans="1:25" ht="58.5">
      <c r="A420" s="452" t="s">
        <v>859</v>
      </c>
      <c r="B420" s="452" t="s">
        <v>15</v>
      </c>
      <c r="C420" s="452" t="s">
        <v>53</v>
      </c>
      <c r="D420" s="452" t="s">
        <v>13</v>
      </c>
      <c r="E420" s="453" t="s">
        <v>1459</v>
      </c>
      <c r="F420" s="452" t="s">
        <v>859</v>
      </c>
      <c r="G420" s="452" t="s">
        <v>316</v>
      </c>
      <c r="H420" s="452" t="s">
        <v>7</v>
      </c>
      <c r="I420" s="452" t="s">
        <v>13</v>
      </c>
      <c r="J420" s="453" t="s">
        <v>1778</v>
      </c>
      <c r="K420" s="452" t="s">
        <v>859</v>
      </c>
      <c r="L420" s="452" t="s">
        <v>316</v>
      </c>
      <c r="M420" s="452" t="s">
        <v>7</v>
      </c>
      <c r="N420" s="452" t="s">
        <v>13</v>
      </c>
      <c r="O420" s="453" t="s">
        <v>1778</v>
      </c>
      <c r="P420" s="438"/>
      <c r="S420" s="722"/>
      <c r="T420" s="722"/>
      <c r="Y420" s="7"/>
    </row>
    <row r="421" spans="1:25" ht="37.5">
      <c r="A421" s="457" t="s">
        <v>859</v>
      </c>
      <c r="B421" s="457" t="s">
        <v>15</v>
      </c>
      <c r="C421" s="457" t="s">
        <v>53</v>
      </c>
      <c r="D421" s="457" t="s">
        <v>22</v>
      </c>
      <c r="E421" s="270" t="s">
        <v>34</v>
      </c>
      <c r="F421" s="457" t="s">
        <v>859</v>
      </c>
      <c r="G421" s="457" t="s">
        <v>316</v>
      </c>
      <c r="H421" s="457" t="s">
        <v>7</v>
      </c>
      <c r="I421" s="457" t="s">
        <v>22</v>
      </c>
      <c r="J421" s="270" t="s">
        <v>34</v>
      </c>
      <c r="K421" s="457" t="s">
        <v>859</v>
      </c>
      <c r="L421" s="457" t="s">
        <v>316</v>
      </c>
      <c r="M421" s="457" t="s">
        <v>7</v>
      </c>
      <c r="N421" s="457" t="s">
        <v>22</v>
      </c>
      <c r="O421" s="270" t="s">
        <v>34</v>
      </c>
      <c r="P421" s="438"/>
      <c r="S421" s="717"/>
      <c r="T421" s="717"/>
      <c r="Y421" s="7"/>
    </row>
    <row r="422" spans="1:25" ht="97.5">
      <c r="A422" s="452" t="s">
        <v>859</v>
      </c>
      <c r="B422" s="452" t="s">
        <v>15</v>
      </c>
      <c r="C422" s="452" t="s">
        <v>37</v>
      </c>
      <c r="D422" s="452" t="s">
        <v>13</v>
      </c>
      <c r="E422" s="453" t="s">
        <v>1457</v>
      </c>
      <c r="F422" s="452" t="s">
        <v>859</v>
      </c>
      <c r="G422" s="452" t="s">
        <v>316</v>
      </c>
      <c r="H422" s="452" t="s">
        <v>37</v>
      </c>
      <c r="I422" s="452" t="s">
        <v>13</v>
      </c>
      <c r="J422" s="453" t="s">
        <v>1457</v>
      </c>
      <c r="K422" s="452" t="s">
        <v>859</v>
      </c>
      <c r="L422" s="452" t="s">
        <v>316</v>
      </c>
      <c r="M422" s="452" t="s">
        <v>37</v>
      </c>
      <c r="N422" s="452" t="s">
        <v>13</v>
      </c>
      <c r="O422" s="453" t="s">
        <v>1457</v>
      </c>
      <c r="P422" s="438"/>
      <c r="S422" s="722"/>
      <c r="T422" s="722"/>
      <c r="Y422" s="7"/>
    </row>
    <row r="423" spans="1:25" ht="56.25">
      <c r="A423" s="457" t="s">
        <v>859</v>
      </c>
      <c r="B423" s="457" t="s">
        <v>15</v>
      </c>
      <c r="C423" s="457" t="s">
        <v>37</v>
      </c>
      <c r="D423" s="457" t="s">
        <v>877</v>
      </c>
      <c r="E423" s="270" t="s">
        <v>876</v>
      </c>
      <c r="F423" s="457" t="s">
        <v>859</v>
      </c>
      <c r="G423" s="457" t="s">
        <v>316</v>
      </c>
      <c r="H423" s="457" t="s">
        <v>37</v>
      </c>
      <c r="I423" s="457" t="s">
        <v>877</v>
      </c>
      <c r="J423" s="270" t="s">
        <v>876</v>
      </c>
      <c r="K423" s="457" t="s">
        <v>859</v>
      </c>
      <c r="L423" s="457" t="s">
        <v>316</v>
      </c>
      <c r="M423" s="457" t="s">
        <v>37</v>
      </c>
      <c r="N423" s="457" t="s">
        <v>877</v>
      </c>
      <c r="O423" s="270" t="s">
        <v>876</v>
      </c>
      <c r="P423" s="438"/>
      <c r="S423" s="717"/>
      <c r="T423" s="717"/>
      <c r="Y423" s="7"/>
    </row>
    <row r="424" spans="1:25" ht="90">
      <c r="A424" s="9" t="s">
        <v>813</v>
      </c>
      <c r="B424" s="9" t="s">
        <v>8</v>
      </c>
      <c r="C424" s="9" t="s">
        <v>12</v>
      </c>
      <c r="D424" s="9" t="s">
        <v>13</v>
      </c>
      <c r="E424" s="136" t="s">
        <v>815</v>
      </c>
      <c r="F424" s="529" t="s">
        <v>859</v>
      </c>
      <c r="G424" s="529" t="s">
        <v>316</v>
      </c>
      <c r="H424" s="529" t="s">
        <v>48</v>
      </c>
      <c r="I424" s="529" t="s">
        <v>13</v>
      </c>
      <c r="J424" s="530" t="s">
        <v>2303</v>
      </c>
      <c r="K424" s="529" t="s">
        <v>859</v>
      </c>
      <c r="L424" s="529" t="s">
        <v>316</v>
      </c>
      <c r="M424" s="529" t="s">
        <v>48</v>
      </c>
      <c r="N424" s="529" t="s">
        <v>13</v>
      </c>
      <c r="O424" s="530" t="s">
        <v>2303</v>
      </c>
      <c r="P424" s="438"/>
      <c r="S424" s="717"/>
      <c r="T424" s="717"/>
      <c r="Y424" s="7"/>
    </row>
    <row r="425" spans="1:25">
      <c r="A425" s="25" t="s">
        <v>813</v>
      </c>
      <c r="B425" s="25" t="s">
        <v>15</v>
      </c>
      <c r="C425" s="25" t="s">
        <v>12</v>
      </c>
      <c r="D425" s="25" t="s">
        <v>13</v>
      </c>
      <c r="E425" s="223" t="s">
        <v>818</v>
      </c>
      <c r="F425" s="529"/>
      <c r="G425" s="529"/>
      <c r="H425" s="529"/>
      <c r="I425" s="529"/>
      <c r="J425" s="530"/>
      <c r="K425" s="529"/>
      <c r="L425" s="529"/>
      <c r="M425" s="529"/>
      <c r="N425" s="529"/>
      <c r="O425" s="530"/>
      <c r="P425" s="438"/>
      <c r="S425" s="717"/>
      <c r="T425" s="717"/>
      <c r="Y425" s="7"/>
    </row>
    <row r="426" spans="1:25" ht="39">
      <c r="A426" s="452" t="s">
        <v>813</v>
      </c>
      <c r="B426" s="452" t="s">
        <v>15</v>
      </c>
      <c r="C426" s="452" t="s">
        <v>7</v>
      </c>
      <c r="D426" s="452" t="s">
        <v>13</v>
      </c>
      <c r="E426" s="453" t="s">
        <v>2640</v>
      </c>
      <c r="F426" s="529"/>
      <c r="G426" s="529"/>
      <c r="H426" s="529"/>
      <c r="I426" s="529"/>
      <c r="J426" s="530"/>
      <c r="K426" s="529"/>
      <c r="L426" s="529"/>
      <c r="M426" s="529"/>
      <c r="N426" s="529"/>
      <c r="O426" s="530"/>
      <c r="P426" s="438"/>
      <c r="S426" s="722"/>
      <c r="T426" s="722"/>
      <c r="Y426" s="7"/>
    </row>
    <row r="427" spans="1:25" ht="37.5">
      <c r="A427" s="457" t="s">
        <v>813</v>
      </c>
      <c r="B427" s="457" t="s">
        <v>15</v>
      </c>
      <c r="C427" s="457" t="s">
        <v>7</v>
      </c>
      <c r="D427" s="457" t="s">
        <v>823</v>
      </c>
      <c r="E427" s="270" t="s">
        <v>822</v>
      </c>
      <c r="F427" s="457" t="s">
        <v>859</v>
      </c>
      <c r="G427" s="457" t="s">
        <v>316</v>
      </c>
      <c r="H427" s="457" t="s">
        <v>48</v>
      </c>
      <c r="I427" s="457" t="s">
        <v>823</v>
      </c>
      <c r="J427" s="270" t="s">
        <v>822</v>
      </c>
      <c r="K427" s="457" t="s">
        <v>859</v>
      </c>
      <c r="L427" s="457" t="s">
        <v>316</v>
      </c>
      <c r="M427" s="457" t="s">
        <v>48</v>
      </c>
      <c r="N427" s="457" t="s">
        <v>823</v>
      </c>
      <c r="O427" s="270" t="s">
        <v>822</v>
      </c>
      <c r="P427" s="438"/>
      <c r="S427" s="717"/>
      <c r="T427" s="717"/>
      <c r="Y427" s="7"/>
    </row>
    <row r="428" spans="1:25" ht="90">
      <c r="A428" s="9" t="s">
        <v>813</v>
      </c>
      <c r="B428" s="9" t="s">
        <v>8</v>
      </c>
      <c r="C428" s="9" t="s">
        <v>12</v>
      </c>
      <c r="D428" s="9" t="s">
        <v>13</v>
      </c>
      <c r="E428" s="136" t="s">
        <v>815</v>
      </c>
      <c r="F428" s="529" t="s">
        <v>859</v>
      </c>
      <c r="G428" s="529" t="s">
        <v>316</v>
      </c>
      <c r="H428" s="529" t="s">
        <v>53</v>
      </c>
      <c r="I428" s="529" t="s">
        <v>13</v>
      </c>
      <c r="J428" s="530" t="s">
        <v>1785</v>
      </c>
      <c r="K428" s="529" t="s">
        <v>859</v>
      </c>
      <c r="L428" s="529" t="s">
        <v>316</v>
      </c>
      <c r="M428" s="529" t="s">
        <v>53</v>
      </c>
      <c r="N428" s="529" t="s">
        <v>13</v>
      </c>
      <c r="O428" s="530" t="s">
        <v>1785</v>
      </c>
      <c r="P428" s="438"/>
      <c r="S428" s="717"/>
      <c r="T428" s="717"/>
      <c r="Y428" s="7"/>
    </row>
    <row r="429" spans="1:25">
      <c r="A429" s="25" t="s">
        <v>813</v>
      </c>
      <c r="B429" s="25" t="s">
        <v>15</v>
      </c>
      <c r="C429" s="25" t="s">
        <v>12</v>
      </c>
      <c r="D429" s="25" t="s">
        <v>13</v>
      </c>
      <c r="E429" s="223" t="s">
        <v>818</v>
      </c>
      <c r="F429" s="529"/>
      <c r="G429" s="529"/>
      <c r="H429" s="529"/>
      <c r="I429" s="529"/>
      <c r="J429" s="530"/>
      <c r="K429" s="529"/>
      <c r="L429" s="529"/>
      <c r="M429" s="529"/>
      <c r="N429" s="529"/>
      <c r="O429" s="530"/>
      <c r="P429" s="438"/>
      <c r="S429" s="717"/>
      <c r="T429" s="717"/>
      <c r="Y429" s="7"/>
    </row>
    <row r="430" spans="1:25" s="5" customFormat="1" ht="58.5">
      <c r="A430" s="452" t="s">
        <v>813</v>
      </c>
      <c r="B430" s="452" t="s">
        <v>15</v>
      </c>
      <c r="C430" s="452" t="s">
        <v>37</v>
      </c>
      <c r="D430" s="452" t="s">
        <v>13</v>
      </c>
      <c r="E430" s="453" t="s">
        <v>1442</v>
      </c>
      <c r="F430" s="529"/>
      <c r="G430" s="529"/>
      <c r="H430" s="529"/>
      <c r="I430" s="529"/>
      <c r="J430" s="530"/>
      <c r="K430" s="529"/>
      <c r="L430" s="529"/>
      <c r="M430" s="529"/>
      <c r="N430" s="529"/>
      <c r="O430" s="530"/>
      <c r="P430" s="438"/>
      <c r="R430" s="252"/>
      <c r="S430" s="722"/>
      <c r="T430" s="722"/>
      <c r="V430" s="252"/>
      <c r="X430" s="252"/>
      <c r="Y430" s="7"/>
    </row>
    <row r="431" spans="1:25" s="5" customFormat="1" ht="37.5">
      <c r="A431" s="28" t="s">
        <v>813</v>
      </c>
      <c r="B431" s="28" t="s">
        <v>15</v>
      </c>
      <c r="C431" s="28" t="s">
        <v>37</v>
      </c>
      <c r="D431" s="28" t="s">
        <v>823</v>
      </c>
      <c r="E431" s="233" t="s">
        <v>822</v>
      </c>
      <c r="F431" s="28" t="s">
        <v>859</v>
      </c>
      <c r="G431" s="28" t="s">
        <v>316</v>
      </c>
      <c r="H431" s="28" t="s">
        <v>53</v>
      </c>
      <c r="I431" s="28" t="s">
        <v>823</v>
      </c>
      <c r="J431" s="270" t="s">
        <v>822</v>
      </c>
      <c r="K431" s="28" t="s">
        <v>859</v>
      </c>
      <c r="L431" s="28" t="s">
        <v>316</v>
      </c>
      <c r="M431" s="28" t="s">
        <v>53</v>
      </c>
      <c r="N431" s="28" t="s">
        <v>823</v>
      </c>
      <c r="O431" s="270" t="s">
        <v>822</v>
      </c>
      <c r="P431" s="438"/>
      <c r="R431" s="252"/>
      <c r="S431" s="717"/>
      <c r="T431" s="717"/>
      <c r="V431" s="252"/>
      <c r="X431" s="252"/>
      <c r="Y431" s="7"/>
    </row>
    <row r="432" spans="1:25" ht="67.5">
      <c r="A432" s="9" t="s">
        <v>903</v>
      </c>
      <c r="B432" s="9" t="s">
        <v>8</v>
      </c>
      <c r="C432" s="9" t="s">
        <v>12</v>
      </c>
      <c r="D432" s="9" t="s">
        <v>13</v>
      </c>
      <c r="E432" s="136" t="s">
        <v>905</v>
      </c>
      <c r="F432" s="9" t="s">
        <v>903</v>
      </c>
      <c r="G432" s="9" t="s">
        <v>8</v>
      </c>
      <c r="H432" s="9" t="s">
        <v>12</v>
      </c>
      <c r="I432" s="9" t="s">
        <v>13</v>
      </c>
      <c r="J432" s="136" t="s">
        <v>1788</v>
      </c>
      <c r="K432" s="9" t="s">
        <v>903</v>
      </c>
      <c r="L432" s="9" t="s">
        <v>8</v>
      </c>
      <c r="M432" s="9" t="s">
        <v>12</v>
      </c>
      <c r="N432" s="9" t="s">
        <v>13</v>
      </c>
      <c r="O432" s="136" t="s">
        <v>1788</v>
      </c>
      <c r="P432" s="438"/>
      <c r="S432" s="335"/>
      <c r="T432" s="335"/>
      <c r="Y432" s="7"/>
    </row>
    <row r="433" spans="1:25" ht="56.25">
      <c r="A433" s="25" t="s">
        <v>903</v>
      </c>
      <c r="B433" s="25" t="s">
        <v>105</v>
      </c>
      <c r="C433" s="25" t="s">
        <v>12</v>
      </c>
      <c r="D433" s="25" t="s">
        <v>13</v>
      </c>
      <c r="E433" s="223" t="s">
        <v>908</v>
      </c>
      <c r="F433" s="25" t="s">
        <v>903</v>
      </c>
      <c r="G433" s="25" t="s">
        <v>105</v>
      </c>
      <c r="H433" s="25" t="s">
        <v>12</v>
      </c>
      <c r="I433" s="25" t="s">
        <v>13</v>
      </c>
      <c r="J433" s="223" t="s">
        <v>1789</v>
      </c>
      <c r="K433" s="25" t="s">
        <v>903</v>
      </c>
      <c r="L433" s="25" t="s">
        <v>105</v>
      </c>
      <c r="M433" s="25" t="s">
        <v>12</v>
      </c>
      <c r="N433" s="25" t="s">
        <v>13</v>
      </c>
      <c r="O433" s="223" t="s">
        <v>1789</v>
      </c>
      <c r="P433" s="438"/>
      <c r="S433" s="336"/>
      <c r="T433" s="336"/>
      <c r="Y433" s="7"/>
    </row>
    <row r="434" spans="1:25" ht="39">
      <c r="A434" s="452" t="s">
        <v>903</v>
      </c>
      <c r="B434" s="452" t="s">
        <v>105</v>
      </c>
      <c r="C434" s="452" t="s">
        <v>7</v>
      </c>
      <c r="D434" s="452" t="s">
        <v>13</v>
      </c>
      <c r="E434" s="453" t="s">
        <v>1462</v>
      </c>
      <c r="F434" s="452" t="s">
        <v>903</v>
      </c>
      <c r="G434" s="452" t="s">
        <v>105</v>
      </c>
      <c r="H434" s="452" t="s">
        <v>7</v>
      </c>
      <c r="I434" s="452" t="s">
        <v>13</v>
      </c>
      <c r="J434" s="453" t="s">
        <v>1462</v>
      </c>
      <c r="K434" s="452" t="s">
        <v>903</v>
      </c>
      <c r="L434" s="452" t="s">
        <v>105</v>
      </c>
      <c r="M434" s="452" t="s">
        <v>7</v>
      </c>
      <c r="N434" s="452" t="s">
        <v>13</v>
      </c>
      <c r="O434" s="453" t="s">
        <v>1462</v>
      </c>
      <c r="P434" s="438"/>
      <c r="S434" s="722"/>
      <c r="T434" s="722"/>
      <c r="Y434" s="7"/>
    </row>
    <row r="435" spans="1:25" ht="37.5">
      <c r="A435" s="28" t="s">
        <v>903</v>
      </c>
      <c r="B435" s="28" t="s">
        <v>105</v>
      </c>
      <c r="C435" s="28" t="s">
        <v>7</v>
      </c>
      <c r="D435" s="28" t="s">
        <v>914</v>
      </c>
      <c r="E435" s="233" t="s">
        <v>913</v>
      </c>
      <c r="F435" s="28" t="s">
        <v>903</v>
      </c>
      <c r="G435" s="28" t="s">
        <v>105</v>
      </c>
      <c r="H435" s="28" t="s">
        <v>7</v>
      </c>
      <c r="I435" s="28" t="s">
        <v>914</v>
      </c>
      <c r="J435" s="233" t="s">
        <v>913</v>
      </c>
      <c r="K435" s="28" t="s">
        <v>903</v>
      </c>
      <c r="L435" s="28" t="s">
        <v>105</v>
      </c>
      <c r="M435" s="28" t="s">
        <v>7</v>
      </c>
      <c r="N435" s="28" t="s">
        <v>914</v>
      </c>
      <c r="O435" s="412" t="s">
        <v>2304</v>
      </c>
      <c r="P435" s="438"/>
      <c r="S435" s="719"/>
      <c r="T435" s="719"/>
      <c r="Y435" s="7"/>
    </row>
    <row r="436" spans="1:25" ht="39">
      <c r="A436" s="452" t="s">
        <v>903</v>
      </c>
      <c r="B436" s="452" t="s">
        <v>105</v>
      </c>
      <c r="C436" s="452" t="s">
        <v>37</v>
      </c>
      <c r="D436" s="452" t="s">
        <v>13</v>
      </c>
      <c r="E436" s="453" t="s">
        <v>1463</v>
      </c>
      <c r="F436" s="452" t="s">
        <v>903</v>
      </c>
      <c r="G436" s="452" t="s">
        <v>105</v>
      </c>
      <c r="H436" s="452" t="s">
        <v>37</v>
      </c>
      <c r="I436" s="452" t="s">
        <v>13</v>
      </c>
      <c r="J436" s="453" t="s">
        <v>1463</v>
      </c>
      <c r="K436" s="452" t="s">
        <v>903</v>
      </c>
      <c r="L436" s="452" t="s">
        <v>105</v>
      </c>
      <c r="M436" s="452" t="s">
        <v>37</v>
      </c>
      <c r="N436" s="452" t="s">
        <v>13</v>
      </c>
      <c r="O436" s="453" t="s">
        <v>1463</v>
      </c>
      <c r="P436" s="438"/>
      <c r="S436" s="722"/>
      <c r="T436" s="722"/>
      <c r="Y436" s="7"/>
    </row>
    <row r="437" spans="1:25" ht="37.5">
      <c r="A437" s="28" t="s">
        <v>903</v>
      </c>
      <c r="B437" s="28" t="s">
        <v>105</v>
      </c>
      <c r="C437" s="28" t="s">
        <v>37</v>
      </c>
      <c r="D437" s="28" t="s">
        <v>914</v>
      </c>
      <c r="E437" s="233" t="s">
        <v>913</v>
      </c>
      <c r="F437" s="28" t="s">
        <v>903</v>
      </c>
      <c r="G437" s="28" t="s">
        <v>105</v>
      </c>
      <c r="H437" s="28" t="s">
        <v>37</v>
      </c>
      <c r="I437" s="28" t="s">
        <v>914</v>
      </c>
      <c r="J437" s="233" t="s">
        <v>913</v>
      </c>
      <c r="K437" s="28" t="s">
        <v>903</v>
      </c>
      <c r="L437" s="28" t="s">
        <v>105</v>
      </c>
      <c r="M437" s="28" t="s">
        <v>37</v>
      </c>
      <c r="N437" s="28" t="s">
        <v>914</v>
      </c>
      <c r="O437" s="412" t="s">
        <v>2304</v>
      </c>
      <c r="P437" s="438"/>
      <c r="S437" s="719"/>
      <c r="T437" s="719"/>
      <c r="Y437" s="7"/>
    </row>
    <row r="438" spans="1:25" ht="45">
      <c r="A438" s="9" t="s">
        <v>918</v>
      </c>
      <c r="B438" s="9" t="s">
        <v>8</v>
      </c>
      <c r="C438" s="9" t="s">
        <v>12</v>
      </c>
      <c r="D438" s="9" t="s">
        <v>13</v>
      </c>
      <c r="E438" s="136" t="s">
        <v>920</v>
      </c>
      <c r="F438" s="9" t="s">
        <v>918</v>
      </c>
      <c r="G438" s="9" t="s">
        <v>8</v>
      </c>
      <c r="H438" s="9" t="s">
        <v>12</v>
      </c>
      <c r="I438" s="9" t="s">
        <v>13</v>
      </c>
      <c r="J438" s="136" t="s">
        <v>1790</v>
      </c>
      <c r="K438" s="9" t="s">
        <v>918</v>
      </c>
      <c r="L438" s="9" t="s">
        <v>8</v>
      </c>
      <c r="M438" s="9" t="s">
        <v>12</v>
      </c>
      <c r="N438" s="9" t="s">
        <v>13</v>
      </c>
      <c r="O438" s="136" t="s">
        <v>1790</v>
      </c>
      <c r="P438" s="438"/>
      <c r="S438" s="335"/>
      <c r="T438" s="335"/>
      <c r="Y438" s="7"/>
    </row>
    <row r="439" spans="1:25" ht="37.5">
      <c r="A439" s="25" t="s">
        <v>918</v>
      </c>
      <c r="B439" s="25" t="s">
        <v>105</v>
      </c>
      <c r="C439" s="25" t="s">
        <v>12</v>
      </c>
      <c r="D439" s="25" t="s">
        <v>13</v>
      </c>
      <c r="E439" s="223" t="s">
        <v>924</v>
      </c>
      <c r="F439" s="25" t="s">
        <v>918</v>
      </c>
      <c r="G439" s="25" t="s">
        <v>105</v>
      </c>
      <c r="H439" s="25" t="s">
        <v>12</v>
      </c>
      <c r="I439" s="25" t="s">
        <v>13</v>
      </c>
      <c r="J439" s="223" t="s">
        <v>1791</v>
      </c>
      <c r="K439" s="25" t="s">
        <v>918</v>
      </c>
      <c r="L439" s="25" t="s">
        <v>105</v>
      </c>
      <c r="M439" s="25" t="s">
        <v>12</v>
      </c>
      <c r="N439" s="25" t="s">
        <v>13</v>
      </c>
      <c r="O439" s="223" t="s">
        <v>1791</v>
      </c>
      <c r="P439" s="438"/>
      <c r="S439" s="336"/>
      <c r="T439" s="336"/>
      <c r="Y439" s="7"/>
    </row>
    <row r="440" spans="1:25" ht="58.5">
      <c r="A440" s="452" t="s">
        <v>918</v>
      </c>
      <c r="B440" s="452" t="s">
        <v>105</v>
      </c>
      <c r="C440" s="452" t="s">
        <v>7</v>
      </c>
      <c r="D440" s="452" t="s">
        <v>13</v>
      </c>
      <c r="E440" s="453" t="s">
        <v>1464</v>
      </c>
      <c r="F440" s="452" t="s">
        <v>918</v>
      </c>
      <c r="G440" s="452" t="s">
        <v>105</v>
      </c>
      <c r="H440" s="452" t="s">
        <v>7</v>
      </c>
      <c r="I440" s="452" t="s">
        <v>13</v>
      </c>
      <c r="J440" s="453" t="s">
        <v>1464</v>
      </c>
      <c r="K440" s="452" t="s">
        <v>918</v>
      </c>
      <c r="L440" s="452" t="s">
        <v>105</v>
      </c>
      <c r="M440" s="452" t="s">
        <v>7</v>
      </c>
      <c r="N440" s="452" t="s">
        <v>13</v>
      </c>
      <c r="O440" s="453" t="s">
        <v>1464</v>
      </c>
      <c r="P440" s="438"/>
      <c r="S440" s="722"/>
      <c r="T440" s="722"/>
      <c r="Y440" s="7"/>
    </row>
    <row r="441" spans="1:25" ht="112.5">
      <c r="A441" s="28" t="s">
        <v>918</v>
      </c>
      <c r="B441" s="28" t="s">
        <v>105</v>
      </c>
      <c r="C441" s="28" t="s">
        <v>7</v>
      </c>
      <c r="D441" s="28" t="s">
        <v>929</v>
      </c>
      <c r="E441" s="233" t="s">
        <v>1465</v>
      </c>
      <c r="F441" s="28" t="s">
        <v>918</v>
      </c>
      <c r="G441" s="28" t="s">
        <v>105</v>
      </c>
      <c r="H441" s="28" t="s">
        <v>7</v>
      </c>
      <c r="I441" s="28" t="s">
        <v>929</v>
      </c>
      <c r="J441" s="233" t="s">
        <v>1465</v>
      </c>
      <c r="K441" s="28" t="s">
        <v>918</v>
      </c>
      <c r="L441" s="28" t="s">
        <v>105</v>
      </c>
      <c r="M441" s="28" t="s">
        <v>7</v>
      </c>
      <c r="N441" s="28" t="s">
        <v>929</v>
      </c>
      <c r="O441" s="233" t="s">
        <v>1465</v>
      </c>
      <c r="P441" s="438"/>
      <c r="S441" s="719"/>
      <c r="T441" s="719"/>
      <c r="Y441" s="7"/>
    </row>
    <row r="442" spans="1:25" ht="78">
      <c r="A442" s="452"/>
      <c r="B442" s="452"/>
      <c r="C442" s="452"/>
      <c r="D442" s="452"/>
      <c r="E442" s="453" t="s">
        <v>1554</v>
      </c>
      <c r="F442" s="452"/>
      <c r="G442" s="452"/>
      <c r="H442" s="452"/>
      <c r="I442" s="452"/>
      <c r="J442" s="453" t="s">
        <v>1837</v>
      </c>
      <c r="K442" s="452" t="s">
        <v>918</v>
      </c>
      <c r="L442" s="452" t="s">
        <v>105</v>
      </c>
      <c r="M442" s="452" t="s">
        <v>37</v>
      </c>
      <c r="N442" s="452" t="s">
        <v>13</v>
      </c>
      <c r="O442" s="453" t="s">
        <v>1591</v>
      </c>
      <c r="P442" s="438"/>
      <c r="S442" s="722"/>
      <c r="T442" s="722"/>
      <c r="Y442" s="7"/>
    </row>
    <row r="443" spans="1:25" ht="37.5">
      <c r="A443" s="28"/>
      <c r="B443" s="28"/>
      <c r="C443" s="28"/>
      <c r="D443" s="28"/>
      <c r="E443" s="233" t="s">
        <v>1554</v>
      </c>
      <c r="F443" s="28"/>
      <c r="G443" s="28"/>
      <c r="H443" s="28"/>
      <c r="I443" s="28"/>
      <c r="J443" s="29" t="s">
        <v>1837</v>
      </c>
      <c r="K443" s="28" t="s">
        <v>918</v>
      </c>
      <c r="L443" s="28" t="s">
        <v>105</v>
      </c>
      <c r="M443" s="28" t="s">
        <v>37</v>
      </c>
      <c r="N443" s="28" t="s">
        <v>933</v>
      </c>
      <c r="O443" s="233" t="s">
        <v>932</v>
      </c>
      <c r="P443" s="438"/>
      <c r="S443" s="719"/>
      <c r="T443" s="719"/>
      <c r="Y443" s="7"/>
    </row>
    <row r="444" spans="1:25" ht="45">
      <c r="A444" s="9" t="s">
        <v>68</v>
      </c>
      <c r="B444" s="9" t="s">
        <v>8</v>
      </c>
      <c r="C444" s="9" t="s">
        <v>12</v>
      </c>
      <c r="D444" s="9" t="s">
        <v>13</v>
      </c>
      <c r="E444" s="136" t="s">
        <v>508</v>
      </c>
      <c r="F444" s="9" t="s">
        <v>1872</v>
      </c>
      <c r="G444" s="9" t="s">
        <v>8</v>
      </c>
      <c r="H444" s="9" t="s">
        <v>12</v>
      </c>
      <c r="I444" s="9" t="s">
        <v>13</v>
      </c>
      <c r="J444" s="136" t="s">
        <v>1794</v>
      </c>
      <c r="K444" s="9"/>
      <c r="L444" s="9"/>
      <c r="M444" s="9"/>
      <c r="N444" s="9"/>
      <c r="O444" s="136" t="s">
        <v>2251</v>
      </c>
      <c r="P444" s="438"/>
      <c r="S444" s="335"/>
      <c r="T444" s="335"/>
      <c r="Y444" s="7"/>
    </row>
    <row r="445" spans="1:25" ht="56.25">
      <c r="A445" s="25" t="s">
        <v>68</v>
      </c>
      <c r="B445" s="25" t="s">
        <v>94</v>
      </c>
      <c r="C445" s="25" t="s">
        <v>12</v>
      </c>
      <c r="D445" s="25" t="s">
        <v>13</v>
      </c>
      <c r="E445" s="223" t="s">
        <v>1356</v>
      </c>
      <c r="F445" s="25" t="s">
        <v>1872</v>
      </c>
      <c r="G445" s="25" t="s">
        <v>105</v>
      </c>
      <c r="H445" s="25" t="s">
        <v>12</v>
      </c>
      <c r="I445" s="25" t="s">
        <v>13</v>
      </c>
      <c r="J445" s="223" t="s">
        <v>1796</v>
      </c>
      <c r="K445" s="25"/>
      <c r="L445" s="25"/>
      <c r="M445" s="25"/>
      <c r="N445" s="25"/>
      <c r="O445" s="223"/>
      <c r="P445" s="438"/>
      <c r="S445" s="336"/>
      <c r="T445" s="336"/>
      <c r="Y445" s="7"/>
    </row>
    <row r="446" spans="1:25" ht="58.5">
      <c r="A446" s="452" t="s">
        <v>68</v>
      </c>
      <c r="B446" s="452" t="s">
        <v>94</v>
      </c>
      <c r="C446" s="452" t="s">
        <v>7</v>
      </c>
      <c r="D446" s="452" t="s">
        <v>13</v>
      </c>
      <c r="E446" s="453" t="s">
        <v>522</v>
      </c>
      <c r="F446" s="452" t="s">
        <v>1872</v>
      </c>
      <c r="G446" s="452" t="s">
        <v>105</v>
      </c>
      <c r="H446" s="452" t="s">
        <v>7</v>
      </c>
      <c r="I446" s="452" t="s">
        <v>13</v>
      </c>
      <c r="J446" s="453" t="s">
        <v>1798</v>
      </c>
      <c r="K446" s="452"/>
      <c r="L446" s="452"/>
      <c r="M446" s="452"/>
      <c r="N446" s="452"/>
      <c r="O446" s="453"/>
      <c r="P446" s="438"/>
      <c r="S446" s="722"/>
      <c r="T446" s="722"/>
      <c r="Y446" s="7"/>
    </row>
    <row r="447" spans="1:25" s="5" customFormat="1" ht="56.25">
      <c r="A447" s="457" t="s">
        <v>68</v>
      </c>
      <c r="B447" s="457" t="s">
        <v>94</v>
      </c>
      <c r="C447" s="457" t="s">
        <v>7</v>
      </c>
      <c r="D447" s="457" t="s">
        <v>1570</v>
      </c>
      <c r="E447" s="450" t="s">
        <v>1358</v>
      </c>
      <c r="F447" s="457"/>
      <c r="G447" s="457"/>
      <c r="H447" s="457"/>
      <c r="I447" s="457"/>
      <c r="J447" s="29" t="s">
        <v>1837</v>
      </c>
      <c r="K447" s="457"/>
      <c r="L447" s="457"/>
      <c r="M447" s="457"/>
      <c r="N447" s="457"/>
      <c r="O447" s="29"/>
      <c r="P447" s="438"/>
      <c r="R447" s="252"/>
      <c r="S447" s="721"/>
      <c r="T447" s="721"/>
      <c r="V447" s="252"/>
      <c r="X447" s="252"/>
      <c r="Y447" s="7"/>
    </row>
    <row r="448" spans="1:25" s="5" customFormat="1" ht="37.5">
      <c r="A448" s="457" t="s">
        <v>68</v>
      </c>
      <c r="B448" s="457" t="s">
        <v>94</v>
      </c>
      <c r="C448" s="457" t="s">
        <v>7</v>
      </c>
      <c r="D448" s="457" t="s">
        <v>1571</v>
      </c>
      <c r="E448" s="450" t="s">
        <v>525</v>
      </c>
      <c r="F448" s="457" t="s">
        <v>1872</v>
      </c>
      <c r="G448" s="457" t="s">
        <v>105</v>
      </c>
      <c r="H448" s="457" t="s">
        <v>7</v>
      </c>
      <c r="I448" s="457" t="s">
        <v>1571</v>
      </c>
      <c r="J448" s="450" t="s">
        <v>525</v>
      </c>
      <c r="K448" s="457"/>
      <c r="L448" s="457"/>
      <c r="M448" s="457"/>
      <c r="N448" s="457"/>
      <c r="O448" s="450"/>
      <c r="P448" s="438"/>
      <c r="R448" s="252"/>
      <c r="S448" s="338"/>
      <c r="T448" s="338"/>
      <c r="V448" s="252"/>
      <c r="X448" s="252"/>
      <c r="Y448" s="7"/>
    </row>
    <row r="449" spans="1:25" s="5" customFormat="1" ht="37.5">
      <c r="A449" s="457" t="s">
        <v>68</v>
      </c>
      <c r="B449" s="457" t="s">
        <v>94</v>
      </c>
      <c r="C449" s="457" t="s">
        <v>7</v>
      </c>
      <c r="D449" s="457" t="s">
        <v>1572</v>
      </c>
      <c r="E449" s="450" t="s">
        <v>1362</v>
      </c>
      <c r="F449" s="457"/>
      <c r="G449" s="457"/>
      <c r="H449" s="457"/>
      <c r="I449" s="457"/>
      <c r="J449" s="29" t="s">
        <v>1837</v>
      </c>
      <c r="K449" s="457"/>
      <c r="L449" s="457"/>
      <c r="M449" s="457"/>
      <c r="N449" s="457"/>
      <c r="O449" s="29"/>
      <c r="P449" s="438"/>
      <c r="R449" s="252"/>
      <c r="S449" s="721"/>
      <c r="T449" s="721"/>
      <c r="V449" s="252"/>
      <c r="X449" s="252"/>
      <c r="Y449" s="7"/>
    </row>
    <row r="450" spans="1:25" s="5" customFormat="1" ht="75">
      <c r="A450" s="457" t="s">
        <v>68</v>
      </c>
      <c r="B450" s="457" t="s">
        <v>94</v>
      </c>
      <c r="C450" s="457" t="s">
        <v>7</v>
      </c>
      <c r="D450" s="457" t="s">
        <v>1573</v>
      </c>
      <c r="E450" s="190" t="s">
        <v>1364</v>
      </c>
      <c r="F450" s="457"/>
      <c r="G450" s="457"/>
      <c r="H450" s="457"/>
      <c r="I450" s="457"/>
      <c r="J450" s="29" t="s">
        <v>1837</v>
      </c>
      <c r="K450" s="457"/>
      <c r="L450" s="457"/>
      <c r="M450" s="457"/>
      <c r="N450" s="457"/>
      <c r="O450" s="29"/>
      <c r="P450" s="438"/>
      <c r="R450" s="252"/>
      <c r="S450" s="721"/>
      <c r="T450" s="721"/>
      <c r="V450" s="252"/>
      <c r="X450" s="252"/>
      <c r="Y450" s="7"/>
    </row>
    <row r="451" spans="1:25" s="5" customFormat="1" ht="37.5">
      <c r="A451" s="457" t="s">
        <v>68</v>
      </c>
      <c r="B451" s="457" t="s">
        <v>94</v>
      </c>
      <c r="C451" s="457" t="s">
        <v>7</v>
      </c>
      <c r="D451" s="457" t="s">
        <v>1574</v>
      </c>
      <c r="E451" s="450" t="s">
        <v>525</v>
      </c>
      <c r="F451" s="457"/>
      <c r="G451" s="457"/>
      <c r="H451" s="457"/>
      <c r="I451" s="457"/>
      <c r="J451" s="29" t="s">
        <v>1837</v>
      </c>
      <c r="K451" s="457"/>
      <c r="L451" s="457"/>
      <c r="M451" s="457"/>
      <c r="N451" s="457"/>
      <c r="O451" s="29"/>
      <c r="P451" s="438"/>
      <c r="R451" s="252"/>
      <c r="S451" s="721"/>
      <c r="T451" s="721"/>
      <c r="V451" s="252"/>
      <c r="X451" s="252"/>
      <c r="Y451" s="7"/>
    </row>
    <row r="452" spans="1:25" ht="90">
      <c r="A452" s="9"/>
      <c r="B452" s="9"/>
      <c r="C452" s="9"/>
      <c r="D452" s="9"/>
      <c r="E452" s="136" t="s">
        <v>1554</v>
      </c>
      <c r="F452" s="9" t="s">
        <v>53</v>
      </c>
      <c r="G452" s="9" t="s">
        <v>8</v>
      </c>
      <c r="H452" s="9" t="s">
        <v>12</v>
      </c>
      <c r="I452" s="9" t="s">
        <v>13</v>
      </c>
      <c r="J452" s="136" t="s">
        <v>1652</v>
      </c>
      <c r="K452" s="9" t="s">
        <v>2350</v>
      </c>
      <c r="L452" s="9" t="s">
        <v>8</v>
      </c>
      <c r="M452" s="9" t="s">
        <v>12</v>
      </c>
      <c r="N452" s="9" t="s">
        <v>13</v>
      </c>
      <c r="O452" s="136" t="s">
        <v>2305</v>
      </c>
      <c r="P452" s="438"/>
      <c r="S452" s="335"/>
      <c r="T452" s="335"/>
      <c r="Y452" s="7"/>
    </row>
    <row r="453" spans="1:25" s="5" customFormat="1" ht="56.25">
      <c r="A453" s="528"/>
      <c r="B453" s="528"/>
      <c r="C453" s="528"/>
      <c r="D453" s="528"/>
      <c r="E453" s="528"/>
      <c r="F453" s="25" t="s">
        <v>53</v>
      </c>
      <c r="G453" s="25" t="s">
        <v>316</v>
      </c>
      <c r="H453" s="25" t="s">
        <v>12</v>
      </c>
      <c r="I453" s="25" t="s">
        <v>13</v>
      </c>
      <c r="J453" s="223" t="s">
        <v>2220</v>
      </c>
      <c r="K453" s="25" t="s">
        <v>2350</v>
      </c>
      <c r="L453" s="25" t="s">
        <v>105</v>
      </c>
      <c r="M453" s="25" t="s">
        <v>12</v>
      </c>
      <c r="N453" s="25" t="s">
        <v>13</v>
      </c>
      <c r="O453" s="223" t="s">
        <v>2307</v>
      </c>
      <c r="P453" s="438"/>
      <c r="R453" s="252"/>
      <c r="S453" s="721"/>
      <c r="T453" s="721"/>
      <c r="V453" s="252"/>
      <c r="X453" s="252"/>
      <c r="Y453" s="7"/>
    </row>
    <row r="454" spans="1:25" s="5" customFormat="1" ht="39.75" thickBot="1">
      <c r="A454" s="528"/>
      <c r="B454" s="528"/>
      <c r="C454" s="528"/>
      <c r="D454" s="528"/>
      <c r="E454" s="528"/>
      <c r="F454" s="452" t="s">
        <v>53</v>
      </c>
      <c r="G454" s="452" t="s">
        <v>316</v>
      </c>
      <c r="H454" s="452" t="s">
        <v>53</v>
      </c>
      <c r="I454" s="452" t="s">
        <v>13</v>
      </c>
      <c r="J454" s="453" t="s">
        <v>1344</v>
      </c>
      <c r="K454" s="452" t="s">
        <v>2350</v>
      </c>
      <c r="L454" s="452" t="s">
        <v>105</v>
      </c>
      <c r="M454" s="452" t="s">
        <v>7</v>
      </c>
      <c r="N454" s="452" t="s">
        <v>13</v>
      </c>
      <c r="O454" s="453" t="s">
        <v>2309</v>
      </c>
      <c r="P454" s="438"/>
      <c r="R454" s="252"/>
      <c r="S454" s="721"/>
      <c r="T454" s="721"/>
      <c r="V454" s="252"/>
      <c r="X454" s="252"/>
      <c r="Y454" s="7"/>
    </row>
    <row r="455" spans="1:25" s="427" customFormat="1" ht="38.25" thickBot="1">
      <c r="A455" s="528"/>
      <c r="B455" s="528"/>
      <c r="C455" s="528"/>
      <c r="D455" s="528"/>
      <c r="E455" s="528"/>
      <c r="F455" s="472" t="s">
        <v>53</v>
      </c>
      <c r="G455" s="472" t="s">
        <v>316</v>
      </c>
      <c r="H455" s="472" t="s">
        <v>53</v>
      </c>
      <c r="I455" s="472" t="s">
        <v>1861</v>
      </c>
      <c r="J455" s="486" t="s">
        <v>1673</v>
      </c>
      <c r="K455" s="457" t="s">
        <v>2350</v>
      </c>
      <c r="L455" s="457" t="s">
        <v>105</v>
      </c>
      <c r="M455" s="457" t="s">
        <v>7</v>
      </c>
      <c r="N455" s="440" t="s">
        <v>1861</v>
      </c>
      <c r="O455" s="410" t="s">
        <v>1673</v>
      </c>
      <c r="P455" s="438"/>
      <c r="Q455" s="5"/>
      <c r="R455" s="252"/>
      <c r="S455" s="338"/>
      <c r="T455" s="338"/>
      <c r="U455" s="5"/>
      <c r="V455" s="252"/>
      <c r="W455" s="5"/>
      <c r="X455" s="252"/>
      <c r="Y455" s="7"/>
    </row>
    <row r="456" spans="1:25" s="427" customFormat="1" ht="39.75" thickBot="1">
      <c r="A456" s="528"/>
      <c r="B456" s="528"/>
      <c r="C456" s="528"/>
      <c r="D456" s="528"/>
      <c r="E456" s="528"/>
      <c r="F456" s="472"/>
      <c r="G456" s="472"/>
      <c r="H456" s="472"/>
      <c r="I456" s="472"/>
      <c r="J456" s="486"/>
      <c r="K456" s="452" t="s">
        <v>2350</v>
      </c>
      <c r="L456" s="452" t="s">
        <v>105</v>
      </c>
      <c r="M456" s="452" t="s">
        <v>37</v>
      </c>
      <c r="N456" s="452" t="s">
        <v>13</v>
      </c>
      <c r="O456" s="453" t="s">
        <v>2312</v>
      </c>
      <c r="P456" s="438"/>
      <c r="Q456" s="5"/>
      <c r="R456" s="252"/>
      <c r="S456" s="338"/>
      <c r="T456" s="338"/>
      <c r="U456" s="5"/>
      <c r="V456" s="252"/>
      <c r="W456" s="5"/>
      <c r="X456" s="252"/>
      <c r="Y456" s="7"/>
    </row>
    <row r="457" spans="1:25" s="427" customFormat="1" ht="38.25" thickBot="1">
      <c r="A457" s="528"/>
      <c r="B457" s="528"/>
      <c r="C457" s="528"/>
      <c r="D457" s="528"/>
      <c r="E457" s="528"/>
      <c r="F457" s="472"/>
      <c r="G457" s="472"/>
      <c r="H457" s="472"/>
      <c r="I457" s="472"/>
      <c r="J457" s="486"/>
      <c r="K457" s="457" t="s">
        <v>2350</v>
      </c>
      <c r="L457" s="457" t="s">
        <v>105</v>
      </c>
      <c r="M457" s="457" t="s">
        <v>37</v>
      </c>
      <c r="N457" s="440" t="s">
        <v>1861</v>
      </c>
      <c r="O457" s="410" t="s">
        <v>1673</v>
      </c>
      <c r="P457" s="438"/>
      <c r="Q457" s="5"/>
      <c r="R457" s="252"/>
      <c r="S457" s="338"/>
      <c r="T457" s="338"/>
      <c r="U457" s="5"/>
      <c r="V457" s="252"/>
      <c r="W457" s="5"/>
      <c r="X457" s="252"/>
      <c r="Y457" s="7"/>
    </row>
    <row r="458" spans="1:25" s="427" customFormat="1" ht="39.75" thickBot="1">
      <c r="A458" s="528"/>
      <c r="B458" s="528"/>
      <c r="C458" s="528"/>
      <c r="D458" s="528"/>
      <c r="E458" s="528"/>
      <c r="F458" s="472"/>
      <c r="G458" s="472"/>
      <c r="H458" s="472"/>
      <c r="I458" s="472"/>
      <c r="J458" s="486"/>
      <c r="K458" s="452" t="s">
        <v>2350</v>
      </c>
      <c r="L458" s="452" t="s">
        <v>105</v>
      </c>
      <c r="M458" s="452" t="s">
        <v>48</v>
      </c>
      <c r="N458" s="452" t="s">
        <v>13</v>
      </c>
      <c r="O458" s="453" t="s">
        <v>2315</v>
      </c>
      <c r="P458" s="438"/>
      <c r="Q458" s="5"/>
      <c r="R458" s="252"/>
      <c r="S458" s="338"/>
      <c r="T458" s="338"/>
      <c r="U458" s="5"/>
      <c r="V458" s="252"/>
      <c r="W458" s="5"/>
      <c r="X458" s="252"/>
      <c r="Y458" s="7"/>
    </row>
    <row r="459" spans="1:25" s="427" customFormat="1" ht="38.25" thickBot="1">
      <c r="A459" s="528"/>
      <c r="B459" s="528"/>
      <c r="C459" s="528"/>
      <c r="D459" s="528"/>
      <c r="E459" s="528"/>
      <c r="F459" s="21"/>
      <c r="G459" s="21"/>
      <c r="H459" s="21"/>
      <c r="I459" s="21"/>
      <c r="J459" s="29" t="s">
        <v>1837</v>
      </c>
      <c r="K459" s="457" t="s">
        <v>2350</v>
      </c>
      <c r="L459" s="457" t="s">
        <v>105</v>
      </c>
      <c r="M459" s="457" t="s">
        <v>48</v>
      </c>
      <c r="N459" s="440" t="s">
        <v>477</v>
      </c>
      <c r="O459" s="418" t="s">
        <v>476</v>
      </c>
      <c r="P459" s="438"/>
      <c r="Q459" s="5"/>
      <c r="R459" s="252"/>
      <c r="S459" s="338"/>
      <c r="T459" s="338"/>
      <c r="U459" s="5"/>
      <c r="V459" s="252"/>
      <c r="W459" s="5"/>
      <c r="X459" s="252"/>
      <c r="Y459" s="7"/>
    </row>
    <row r="460" spans="1:25" s="427" customFormat="1" ht="38.25" thickBot="1">
      <c r="A460" s="528"/>
      <c r="B460" s="528"/>
      <c r="C460" s="528"/>
      <c r="D460" s="528"/>
      <c r="E460" s="528"/>
      <c r="F460" s="440" t="s">
        <v>53</v>
      </c>
      <c r="G460" s="440" t="s">
        <v>316</v>
      </c>
      <c r="H460" s="440" t="s">
        <v>53</v>
      </c>
      <c r="I460" s="440" t="s">
        <v>1894</v>
      </c>
      <c r="J460" s="450" t="s">
        <v>1895</v>
      </c>
      <c r="K460" s="440"/>
      <c r="L460" s="440"/>
      <c r="M460" s="440"/>
      <c r="N460" s="440"/>
      <c r="O460" s="29" t="s">
        <v>2251</v>
      </c>
      <c r="P460" s="438"/>
      <c r="Q460" s="5"/>
      <c r="R460" s="252"/>
      <c r="S460" s="338"/>
      <c r="T460" s="338"/>
      <c r="U460" s="5"/>
      <c r="V460" s="252"/>
      <c r="W460" s="5"/>
      <c r="X460" s="252"/>
      <c r="Y460" s="7"/>
    </row>
    <row r="461" spans="1:25" ht="45">
      <c r="A461" s="23">
        <v>70</v>
      </c>
      <c r="B461" s="23">
        <v>0</v>
      </c>
      <c r="C461" s="9" t="s">
        <v>12</v>
      </c>
      <c r="D461" s="9" t="s">
        <v>13</v>
      </c>
      <c r="E461" s="136" t="s">
        <v>935</v>
      </c>
      <c r="F461" s="23">
        <v>70</v>
      </c>
      <c r="G461" s="23">
        <v>0</v>
      </c>
      <c r="H461" s="9" t="s">
        <v>12</v>
      </c>
      <c r="I461" s="9" t="s">
        <v>13</v>
      </c>
      <c r="J461" s="136" t="s">
        <v>935</v>
      </c>
      <c r="K461" s="23">
        <v>70</v>
      </c>
      <c r="L461" s="23">
        <v>0</v>
      </c>
      <c r="M461" s="9" t="s">
        <v>12</v>
      </c>
      <c r="N461" s="9" t="s">
        <v>13</v>
      </c>
      <c r="O461" s="136" t="s">
        <v>935</v>
      </c>
      <c r="P461" s="438"/>
      <c r="S461" s="335"/>
      <c r="T461" s="335"/>
      <c r="Y461" s="7"/>
    </row>
    <row r="462" spans="1:25" ht="37.5">
      <c r="A462" s="24" t="s">
        <v>937</v>
      </c>
      <c r="B462" s="24" t="s">
        <v>15</v>
      </c>
      <c r="C462" s="25" t="s">
        <v>12</v>
      </c>
      <c r="D462" s="25" t="s">
        <v>13</v>
      </c>
      <c r="E462" s="223" t="s">
        <v>939</v>
      </c>
      <c r="F462" s="24" t="s">
        <v>937</v>
      </c>
      <c r="G462" s="24" t="s">
        <v>15</v>
      </c>
      <c r="H462" s="25" t="s">
        <v>12</v>
      </c>
      <c r="I462" s="25" t="s">
        <v>13</v>
      </c>
      <c r="J462" s="223" t="s">
        <v>939</v>
      </c>
      <c r="K462" s="24" t="s">
        <v>937</v>
      </c>
      <c r="L462" s="24" t="s">
        <v>15</v>
      </c>
      <c r="M462" s="25" t="s">
        <v>12</v>
      </c>
      <c r="N462" s="25" t="s">
        <v>13</v>
      </c>
      <c r="O462" s="223" t="s">
        <v>939</v>
      </c>
      <c r="P462" s="438"/>
      <c r="S462" s="336"/>
      <c r="T462" s="336"/>
      <c r="Y462" s="7"/>
    </row>
    <row r="463" spans="1:25" ht="37.5">
      <c r="A463" s="28">
        <v>70</v>
      </c>
      <c r="B463" s="28">
        <v>1</v>
      </c>
      <c r="C463" s="457" t="s">
        <v>12</v>
      </c>
      <c r="D463" s="59">
        <v>10010</v>
      </c>
      <c r="E463" s="270" t="s">
        <v>942</v>
      </c>
      <c r="F463" s="28">
        <v>70</v>
      </c>
      <c r="G463" s="28">
        <v>1</v>
      </c>
      <c r="H463" s="457" t="s">
        <v>12</v>
      </c>
      <c r="I463" s="59">
        <v>10010</v>
      </c>
      <c r="J463" s="270" t="s">
        <v>942</v>
      </c>
      <c r="K463" s="28">
        <v>70</v>
      </c>
      <c r="L463" s="28">
        <v>1</v>
      </c>
      <c r="M463" s="457" t="s">
        <v>12</v>
      </c>
      <c r="N463" s="59">
        <v>10010</v>
      </c>
      <c r="O463" s="270" t="s">
        <v>942</v>
      </c>
      <c r="P463" s="438"/>
      <c r="S463" s="717"/>
      <c r="T463" s="717"/>
      <c r="Y463" s="7"/>
    </row>
    <row r="464" spans="1:25" ht="37.5">
      <c r="A464" s="28">
        <v>70</v>
      </c>
      <c r="B464" s="28">
        <v>1</v>
      </c>
      <c r="C464" s="457" t="s">
        <v>12</v>
      </c>
      <c r="D464" s="59">
        <v>10020</v>
      </c>
      <c r="E464" s="270" t="s">
        <v>945</v>
      </c>
      <c r="F464" s="28">
        <v>70</v>
      </c>
      <c r="G464" s="28">
        <v>1</v>
      </c>
      <c r="H464" s="457" t="s">
        <v>12</v>
      </c>
      <c r="I464" s="59">
        <v>10020</v>
      </c>
      <c r="J464" s="270" t="s">
        <v>945</v>
      </c>
      <c r="K464" s="28">
        <v>70</v>
      </c>
      <c r="L464" s="28">
        <v>1</v>
      </c>
      <c r="M464" s="457" t="s">
        <v>12</v>
      </c>
      <c r="N464" s="59">
        <v>10020</v>
      </c>
      <c r="O464" s="270" t="s">
        <v>945</v>
      </c>
      <c r="P464" s="438"/>
      <c r="S464" s="717"/>
      <c r="T464" s="717"/>
      <c r="Y464" s="7"/>
    </row>
    <row r="465" spans="1:25" ht="37.5">
      <c r="A465" s="28">
        <v>70</v>
      </c>
      <c r="B465" s="28">
        <v>1</v>
      </c>
      <c r="C465" s="457" t="s">
        <v>12</v>
      </c>
      <c r="D465" s="59">
        <v>10050</v>
      </c>
      <c r="E465" s="270" t="s">
        <v>1525</v>
      </c>
      <c r="F465" s="28"/>
      <c r="G465" s="28"/>
      <c r="H465" s="457"/>
      <c r="I465" s="59"/>
      <c r="J465" s="29" t="s">
        <v>1837</v>
      </c>
      <c r="K465" s="28"/>
      <c r="L465" s="28"/>
      <c r="M465" s="457"/>
      <c r="N465" s="59"/>
      <c r="O465" s="29" t="s">
        <v>2251</v>
      </c>
      <c r="P465" s="438"/>
      <c r="S465" s="721"/>
      <c r="T465" s="721"/>
      <c r="Y465" s="7"/>
    </row>
    <row r="466" spans="1:25">
      <c r="A466" s="24">
        <v>70</v>
      </c>
      <c r="B466" s="24">
        <v>2</v>
      </c>
      <c r="C466" s="25" t="s">
        <v>12</v>
      </c>
      <c r="D466" s="25" t="s">
        <v>13</v>
      </c>
      <c r="E466" s="223" t="s">
        <v>950</v>
      </c>
      <c r="F466" s="24"/>
      <c r="G466" s="24"/>
      <c r="H466" s="25"/>
      <c r="I466" s="25"/>
      <c r="J466" s="753" t="s">
        <v>1876</v>
      </c>
      <c r="K466" s="24"/>
      <c r="L466" s="24"/>
      <c r="M466" s="25"/>
      <c r="N466" s="25"/>
      <c r="O466" s="752" t="s">
        <v>1876</v>
      </c>
      <c r="P466" s="438"/>
      <c r="S466" s="336"/>
      <c r="T466" s="336"/>
      <c r="Y466" s="7"/>
    </row>
    <row r="467" spans="1:25" ht="37.5">
      <c r="A467" s="28">
        <v>70</v>
      </c>
      <c r="B467" s="28" t="s">
        <v>94</v>
      </c>
      <c r="C467" s="457" t="s">
        <v>12</v>
      </c>
      <c r="D467" s="59">
        <v>10010</v>
      </c>
      <c r="E467" s="270" t="s">
        <v>942</v>
      </c>
      <c r="F467" s="28"/>
      <c r="G467" s="28"/>
      <c r="H467" s="457"/>
      <c r="I467" s="59"/>
      <c r="J467" s="753"/>
      <c r="K467" s="28"/>
      <c r="L467" s="28"/>
      <c r="M467" s="457"/>
      <c r="N467" s="59"/>
      <c r="O467" s="752"/>
      <c r="P467" s="438"/>
      <c r="S467" s="336"/>
      <c r="T467" s="336"/>
      <c r="Y467" s="7"/>
    </row>
    <row r="468" spans="1:25" ht="37.5">
      <c r="A468" s="28">
        <v>70</v>
      </c>
      <c r="B468" s="28">
        <v>2</v>
      </c>
      <c r="C468" s="457" t="s">
        <v>12</v>
      </c>
      <c r="D468" s="59">
        <v>10020</v>
      </c>
      <c r="E468" s="270" t="s">
        <v>945</v>
      </c>
      <c r="F468" s="28"/>
      <c r="G468" s="28"/>
      <c r="H468" s="457"/>
      <c r="I468" s="59"/>
      <c r="J468" s="753"/>
      <c r="K468" s="28"/>
      <c r="L468" s="28"/>
      <c r="M468" s="457"/>
      <c r="N468" s="59"/>
      <c r="O468" s="752"/>
      <c r="P468" s="438"/>
      <c r="S468" s="336"/>
      <c r="T468" s="336"/>
      <c r="Y468" s="7"/>
    </row>
    <row r="469" spans="1:25">
      <c r="A469" s="24" t="s">
        <v>937</v>
      </c>
      <c r="B469" s="24" t="s">
        <v>346</v>
      </c>
      <c r="C469" s="25" t="s">
        <v>12</v>
      </c>
      <c r="D469" s="25" t="s">
        <v>13</v>
      </c>
      <c r="E469" s="223" t="s">
        <v>1466</v>
      </c>
      <c r="F469" s="24">
        <v>70</v>
      </c>
      <c r="G469" s="24">
        <v>2</v>
      </c>
      <c r="H469" s="25" t="s">
        <v>12</v>
      </c>
      <c r="I469" s="25" t="s">
        <v>13</v>
      </c>
      <c r="J469" s="223" t="s">
        <v>1466</v>
      </c>
      <c r="K469" s="24">
        <v>70</v>
      </c>
      <c r="L469" s="24">
        <v>2</v>
      </c>
      <c r="M469" s="25" t="s">
        <v>12</v>
      </c>
      <c r="N469" s="25" t="s">
        <v>13</v>
      </c>
      <c r="O469" s="223" t="s">
        <v>1466</v>
      </c>
      <c r="P469" s="438"/>
      <c r="S469" s="336"/>
      <c r="T469" s="336"/>
      <c r="Y469" s="7"/>
    </row>
    <row r="470" spans="1:25" ht="37.5">
      <c r="A470" s="733" t="s">
        <v>937</v>
      </c>
      <c r="B470" s="733" t="s">
        <v>346</v>
      </c>
      <c r="C470" s="528" t="s">
        <v>12</v>
      </c>
      <c r="D470" s="734">
        <v>10020</v>
      </c>
      <c r="E470" s="746" t="s">
        <v>945</v>
      </c>
      <c r="F470" s="28">
        <v>70</v>
      </c>
      <c r="G470" s="28" t="s">
        <v>94</v>
      </c>
      <c r="H470" s="457" t="s">
        <v>12</v>
      </c>
      <c r="I470" s="59">
        <v>10010</v>
      </c>
      <c r="J470" s="270" t="s">
        <v>942</v>
      </c>
      <c r="K470" s="28">
        <v>70</v>
      </c>
      <c r="L470" s="28" t="s">
        <v>94</v>
      </c>
      <c r="M470" s="457" t="s">
        <v>12</v>
      </c>
      <c r="N470" s="59">
        <v>10010</v>
      </c>
      <c r="O470" s="270" t="s">
        <v>942</v>
      </c>
      <c r="P470" s="438"/>
      <c r="S470" s="717"/>
      <c r="T470" s="717"/>
      <c r="Y470" s="7"/>
    </row>
    <row r="471" spans="1:25" ht="37.5">
      <c r="A471" s="733"/>
      <c r="B471" s="733"/>
      <c r="C471" s="528"/>
      <c r="D471" s="734"/>
      <c r="E471" s="746"/>
      <c r="F471" s="28">
        <v>70</v>
      </c>
      <c r="G471" s="28">
        <v>2</v>
      </c>
      <c r="H471" s="457" t="s">
        <v>12</v>
      </c>
      <c r="I471" s="59">
        <v>10020</v>
      </c>
      <c r="J471" s="270" t="s">
        <v>945</v>
      </c>
      <c r="K471" s="28">
        <v>70</v>
      </c>
      <c r="L471" s="28">
        <v>2</v>
      </c>
      <c r="M471" s="457" t="s">
        <v>12</v>
      </c>
      <c r="N471" s="59">
        <v>10020</v>
      </c>
      <c r="O471" s="270" t="s">
        <v>945</v>
      </c>
      <c r="P471" s="438"/>
      <c r="S471" s="717"/>
      <c r="T471" s="717"/>
      <c r="Y471" s="7"/>
    </row>
    <row r="472" spans="1:25">
      <c r="A472" s="24">
        <v>70</v>
      </c>
      <c r="B472" s="24">
        <v>3</v>
      </c>
      <c r="C472" s="25" t="s">
        <v>12</v>
      </c>
      <c r="D472" s="25" t="s">
        <v>13</v>
      </c>
      <c r="E472" s="223" t="s">
        <v>956</v>
      </c>
      <c r="F472" s="24">
        <v>70</v>
      </c>
      <c r="G472" s="24">
        <v>3</v>
      </c>
      <c r="H472" s="25" t="s">
        <v>12</v>
      </c>
      <c r="I472" s="25" t="s">
        <v>13</v>
      </c>
      <c r="J472" s="223" t="s">
        <v>956</v>
      </c>
      <c r="K472" s="24">
        <v>70</v>
      </c>
      <c r="L472" s="24">
        <v>3</v>
      </c>
      <c r="M472" s="25" t="s">
        <v>12</v>
      </c>
      <c r="N472" s="25" t="s">
        <v>13</v>
      </c>
      <c r="O472" s="223" t="s">
        <v>956</v>
      </c>
      <c r="P472" s="438"/>
      <c r="S472" s="336"/>
      <c r="T472" s="336"/>
      <c r="Y472" s="7"/>
    </row>
    <row r="473" spans="1:25" ht="37.5">
      <c r="A473" s="28">
        <v>70</v>
      </c>
      <c r="B473" s="28" t="s">
        <v>316</v>
      </c>
      <c r="C473" s="457" t="s">
        <v>12</v>
      </c>
      <c r="D473" s="59">
        <v>10010</v>
      </c>
      <c r="E473" s="270" t="s">
        <v>942</v>
      </c>
      <c r="F473" s="28">
        <v>70</v>
      </c>
      <c r="G473" s="28" t="s">
        <v>316</v>
      </c>
      <c r="H473" s="457" t="s">
        <v>12</v>
      </c>
      <c r="I473" s="59">
        <v>10010</v>
      </c>
      <c r="J473" s="270" t="s">
        <v>942</v>
      </c>
      <c r="K473" s="28">
        <v>70</v>
      </c>
      <c r="L473" s="28" t="s">
        <v>316</v>
      </c>
      <c r="M473" s="457" t="s">
        <v>12</v>
      </c>
      <c r="N473" s="59">
        <v>10010</v>
      </c>
      <c r="O473" s="270" t="s">
        <v>942</v>
      </c>
      <c r="P473" s="438"/>
      <c r="S473" s="717"/>
      <c r="T473" s="717"/>
      <c r="Y473" s="7"/>
    </row>
    <row r="474" spans="1:25" ht="37.5">
      <c r="A474" s="28">
        <v>70</v>
      </c>
      <c r="B474" s="28" t="s">
        <v>316</v>
      </c>
      <c r="C474" s="457" t="s">
        <v>12</v>
      </c>
      <c r="D474" s="59">
        <v>10020</v>
      </c>
      <c r="E474" s="270" t="s">
        <v>945</v>
      </c>
      <c r="F474" s="28">
        <v>70</v>
      </c>
      <c r="G474" s="28" t="s">
        <v>316</v>
      </c>
      <c r="H474" s="457" t="s">
        <v>12</v>
      </c>
      <c r="I474" s="59">
        <v>10020</v>
      </c>
      <c r="J474" s="270" t="s">
        <v>945</v>
      </c>
      <c r="K474" s="28">
        <v>70</v>
      </c>
      <c r="L474" s="28" t="s">
        <v>316</v>
      </c>
      <c r="M474" s="457" t="s">
        <v>12</v>
      </c>
      <c r="N474" s="59">
        <v>10020</v>
      </c>
      <c r="O474" s="270" t="s">
        <v>945</v>
      </c>
      <c r="P474" s="438"/>
      <c r="S474" s="717"/>
      <c r="T474" s="717"/>
      <c r="Y474" s="7"/>
    </row>
    <row r="475" spans="1:25">
      <c r="A475" s="24">
        <v>70</v>
      </c>
      <c r="B475" s="24" t="s">
        <v>326</v>
      </c>
      <c r="C475" s="25" t="s">
        <v>12</v>
      </c>
      <c r="D475" s="25" t="s">
        <v>13</v>
      </c>
      <c r="E475" s="223" t="s">
        <v>962</v>
      </c>
      <c r="F475" s="24"/>
      <c r="G475" s="24"/>
      <c r="H475" s="25"/>
      <c r="I475" s="25"/>
      <c r="J475" s="752" t="s">
        <v>1874</v>
      </c>
      <c r="K475" s="24"/>
      <c r="L475" s="24"/>
      <c r="M475" s="25"/>
      <c r="N475" s="25"/>
      <c r="O475" s="752" t="s">
        <v>1874</v>
      </c>
      <c r="P475" s="438"/>
      <c r="S475" s="336"/>
      <c r="T475" s="336"/>
      <c r="Y475" s="7"/>
    </row>
    <row r="476" spans="1:25" ht="37.5">
      <c r="A476" s="28">
        <v>70</v>
      </c>
      <c r="B476" s="28" t="s">
        <v>326</v>
      </c>
      <c r="C476" s="457" t="s">
        <v>12</v>
      </c>
      <c r="D476" s="59">
        <v>10010</v>
      </c>
      <c r="E476" s="270" t="s">
        <v>942</v>
      </c>
      <c r="F476" s="28"/>
      <c r="G476" s="28"/>
      <c r="H476" s="457"/>
      <c r="I476" s="59"/>
      <c r="J476" s="752"/>
      <c r="K476" s="28"/>
      <c r="L476" s="28"/>
      <c r="M476" s="457"/>
      <c r="N476" s="59"/>
      <c r="O476" s="752"/>
      <c r="P476" s="438"/>
      <c r="S476" s="336"/>
      <c r="T476" s="336"/>
      <c r="Y476" s="7"/>
    </row>
    <row r="477" spans="1:25" ht="37.5">
      <c r="A477" s="28">
        <v>70</v>
      </c>
      <c r="B477" s="28" t="s">
        <v>326</v>
      </c>
      <c r="C477" s="457" t="s">
        <v>12</v>
      </c>
      <c r="D477" s="59">
        <v>10020</v>
      </c>
      <c r="E477" s="270" t="s">
        <v>945</v>
      </c>
      <c r="F477" s="28"/>
      <c r="G477" s="28"/>
      <c r="H477" s="457"/>
      <c r="I477" s="59"/>
      <c r="J477" s="752"/>
      <c r="K477" s="28"/>
      <c r="L477" s="28"/>
      <c r="M477" s="457"/>
      <c r="N477" s="59"/>
      <c r="O477" s="752"/>
      <c r="P477" s="438"/>
      <c r="S477" s="336"/>
      <c r="T477" s="336"/>
      <c r="Y477" s="7"/>
    </row>
    <row r="478" spans="1:25">
      <c r="A478" s="24">
        <v>70</v>
      </c>
      <c r="B478" s="24" t="s">
        <v>336</v>
      </c>
      <c r="C478" s="25" t="s">
        <v>12</v>
      </c>
      <c r="D478" s="25" t="s">
        <v>13</v>
      </c>
      <c r="E478" s="223" t="s">
        <v>1023</v>
      </c>
      <c r="F478" s="24">
        <v>70</v>
      </c>
      <c r="G478" s="24" t="s">
        <v>326</v>
      </c>
      <c r="H478" s="25" t="s">
        <v>12</v>
      </c>
      <c r="I478" s="25" t="s">
        <v>13</v>
      </c>
      <c r="J478" s="223" t="s">
        <v>1023</v>
      </c>
      <c r="K478" s="24">
        <v>70</v>
      </c>
      <c r="L478" s="24" t="s">
        <v>326</v>
      </c>
      <c r="M478" s="25" t="s">
        <v>12</v>
      </c>
      <c r="N478" s="25" t="s">
        <v>13</v>
      </c>
      <c r="O478" s="223" t="s">
        <v>1023</v>
      </c>
      <c r="P478" s="438"/>
      <c r="S478" s="336"/>
      <c r="T478" s="336"/>
      <c r="Y478" s="7"/>
    </row>
    <row r="479" spans="1:25" ht="75">
      <c r="A479" s="28">
        <v>70</v>
      </c>
      <c r="B479" s="28" t="s">
        <v>336</v>
      </c>
      <c r="C479" s="457" t="s">
        <v>12</v>
      </c>
      <c r="D479" s="59">
        <v>20090</v>
      </c>
      <c r="E479" s="190" t="s">
        <v>736</v>
      </c>
      <c r="F479" s="28"/>
      <c r="G479" s="28"/>
      <c r="H479" s="457"/>
      <c r="I479" s="59"/>
      <c r="J479" s="29" t="s">
        <v>1837</v>
      </c>
      <c r="K479" s="28">
        <v>70</v>
      </c>
      <c r="L479" s="28" t="s">
        <v>326</v>
      </c>
      <c r="M479" s="457" t="s">
        <v>12</v>
      </c>
      <c r="N479" s="59">
        <v>20090</v>
      </c>
      <c r="O479" s="190" t="s">
        <v>1748</v>
      </c>
      <c r="P479" s="438"/>
      <c r="S479" s="720"/>
      <c r="T479" s="720"/>
      <c r="Y479" s="7"/>
    </row>
    <row r="480" spans="1:25" ht="37.5">
      <c r="A480" s="14">
        <v>70</v>
      </c>
      <c r="B480" s="14">
        <v>1</v>
      </c>
      <c r="C480" s="440" t="s">
        <v>12</v>
      </c>
      <c r="D480" s="17">
        <v>20080</v>
      </c>
      <c r="E480" s="262" t="s">
        <v>790</v>
      </c>
      <c r="F480" s="14">
        <v>70</v>
      </c>
      <c r="G480" s="14" t="s">
        <v>326</v>
      </c>
      <c r="H480" s="440" t="s">
        <v>12</v>
      </c>
      <c r="I480" s="17">
        <v>98710</v>
      </c>
      <c r="J480" s="450" t="s">
        <v>790</v>
      </c>
      <c r="K480" s="14">
        <v>70</v>
      </c>
      <c r="L480" s="14" t="s">
        <v>326</v>
      </c>
      <c r="M480" s="440" t="s">
        <v>12</v>
      </c>
      <c r="N480" s="17">
        <v>98710</v>
      </c>
      <c r="O480" s="450" t="s">
        <v>790</v>
      </c>
      <c r="P480" s="438"/>
      <c r="S480" s="338"/>
      <c r="T480" s="338"/>
      <c r="Y480" s="7"/>
    </row>
    <row r="481" spans="1:25" ht="45">
      <c r="A481" s="23">
        <v>71</v>
      </c>
      <c r="B481" s="23" t="s">
        <v>8</v>
      </c>
      <c r="C481" s="9" t="s">
        <v>12</v>
      </c>
      <c r="D481" s="9" t="s">
        <v>13</v>
      </c>
      <c r="E481" s="136" t="s">
        <v>973</v>
      </c>
      <c r="F481" s="23">
        <v>71</v>
      </c>
      <c r="G481" s="23" t="s">
        <v>8</v>
      </c>
      <c r="H481" s="9" t="s">
        <v>12</v>
      </c>
      <c r="I481" s="9" t="s">
        <v>13</v>
      </c>
      <c r="J481" s="136" t="s">
        <v>973</v>
      </c>
      <c r="K481" s="23">
        <v>71</v>
      </c>
      <c r="L481" s="23" t="s">
        <v>8</v>
      </c>
      <c r="M481" s="9" t="s">
        <v>12</v>
      </c>
      <c r="N481" s="9" t="s">
        <v>13</v>
      </c>
      <c r="O481" s="136" t="s">
        <v>973</v>
      </c>
      <c r="P481" s="438"/>
      <c r="S481" s="335"/>
      <c r="T481" s="335"/>
      <c r="Y481" s="7"/>
    </row>
    <row r="482" spans="1:25" ht="37.5">
      <c r="A482" s="24">
        <v>71</v>
      </c>
      <c r="B482" s="24" t="s">
        <v>15</v>
      </c>
      <c r="C482" s="25" t="s">
        <v>12</v>
      </c>
      <c r="D482" s="25" t="s">
        <v>13</v>
      </c>
      <c r="E482" s="223" t="s">
        <v>976</v>
      </c>
      <c r="F482" s="24">
        <v>71</v>
      </c>
      <c r="G482" s="24" t="s">
        <v>15</v>
      </c>
      <c r="H482" s="25" t="s">
        <v>12</v>
      </c>
      <c r="I482" s="25" t="s">
        <v>13</v>
      </c>
      <c r="J482" s="223" t="s">
        <v>976</v>
      </c>
      <c r="K482" s="24">
        <v>71</v>
      </c>
      <c r="L482" s="24" t="s">
        <v>15</v>
      </c>
      <c r="M482" s="25" t="s">
        <v>12</v>
      </c>
      <c r="N482" s="25" t="s">
        <v>13</v>
      </c>
      <c r="O482" s="223" t="s">
        <v>976</v>
      </c>
      <c r="P482" s="438"/>
      <c r="S482" s="336"/>
      <c r="T482" s="336"/>
      <c r="Y482" s="7"/>
    </row>
    <row r="483" spans="1:25" ht="37.5">
      <c r="A483" s="28">
        <v>71</v>
      </c>
      <c r="B483" s="28" t="s">
        <v>15</v>
      </c>
      <c r="C483" s="457" t="s">
        <v>12</v>
      </c>
      <c r="D483" s="59">
        <v>10010</v>
      </c>
      <c r="E483" s="270" t="s">
        <v>942</v>
      </c>
      <c r="F483" s="28">
        <v>71</v>
      </c>
      <c r="G483" s="28" t="s">
        <v>15</v>
      </c>
      <c r="H483" s="457" t="s">
        <v>12</v>
      </c>
      <c r="I483" s="59">
        <v>10010</v>
      </c>
      <c r="J483" s="270" t="s">
        <v>942</v>
      </c>
      <c r="K483" s="28">
        <v>71</v>
      </c>
      <c r="L483" s="28" t="s">
        <v>15</v>
      </c>
      <c r="M483" s="457" t="s">
        <v>12</v>
      </c>
      <c r="N483" s="59">
        <v>10010</v>
      </c>
      <c r="O483" s="270" t="s">
        <v>942</v>
      </c>
      <c r="P483" s="438"/>
      <c r="S483" s="717"/>
      <c r="T483" s="717"/>
      <c r="Y483" s="7"/>
    </row>
    <row r="484" spans="1:25" ht="37.5">
      <c r="A484" s="28">
        <v>71</v>
      </c>
      <c r="B484" s="28" t="s">
        <v>15</v>
      </c>
      <c r="C484" s="457" t="s">
        <v>12</v>
      </c>
      <c r="D484" s="59">
        <v>10020</v>
      </c>
      <c r="E484" s="270" t="s">
        <v>945</v>
      </c>
      <c r="F484" s="28">
        <v>71</v>
      </c>
      <c r="G484" s="28" t="s">
        <v>15</v>
      </c>
      <c r="H484" s="457" t="s">
        <v>12</v>
      </c>
      <c r="I484" s="59">
        <v>10020</v>
      </c>
      <c r="J484" s="270" t="s">
        <v>945</v>
      </c>
      <c r="K484" s="28">
        <v>71</v>
      </c>
      <c r="L484" s="28" t="s">
        <v>15</v>
      </c>
      <c r="M484" s="457" t="s">
        <v>12</v>
      </c>
      <c r="N484" s="59">
        <v>10020</v>
      </c>
      <c r="O484" s="270" t="s">
        <v>945</v>
      </c>
      <c r="P484" s="438"/>
      <c r="S484" s="717"/>
      <c r="T484" s="717"/>
      <c r="Y484" s="7"/>
    </row>
    <row r="485" spans="1:25" ht="37.5">
      <c r="A485" s="28" t="s">
        <v>1903</v>
      </c>
      <c r="B485" s="28">
        <v>1</v>
      </c>
      <c r="C485" s="457" t="s">
        <v>12</v>
      </c>
      <c r="D485" s="59">
        <v>10050</v>
      </c>
      <c r="E485" s="270" t="s">
        <v>1525</v>
      </c>
      <c r="F485" s="28">
        <v>71</v>
      </c>
      <c r="G485" s="28" t="s">
        <v>15</v>
      </c>
      <c r="H485" s="457" t="s">
        <v>12</v>
      </c>
      <c r="I485" s="59">
        <v>10050</v>
      </c>
      <c r="J485" s="310" t="s">
        <v>1525</v>
      </c>
      <c r="K485" s="28"/>
      <c r="L485" s="28"/>
      <c r="M485" s="457"/>
      <c r="N485" s="59"/>
      <c r="O485" s="29" t="s">
        <v>2251</v>
      </c>
      <c r="P485" s="438"/>
      <c r="S485" s="340"/>
      <c r="T485" s="340"/>
      <c r="Y485" s="7"/>
    </row>
    <row r="486" spans="1:25" ht="37.5">
      <c r="A486" s="28">
        <v>71</v>
      </c>
      <c r="B486" s="28" t="s">
        <v>15</v>
      </c>
      <c r="C486" s="457" t="s">
        <v>12</v>
      </c>
      <c r="D486" s="59">
        <v>11010</v>
      </c>
      <c r="E486" s="270" t="s">
        <v>34</v>
      </c>
      <c r="F486" s="28">
        <v>71</v>
      </c>
      <c r="G486" s="28" t="s">
        <v>15</v>
      </c>
      <c r="H486" s="457" t="s">
        <v>12</v>
      </c>
      <c r="I486" s="59">
        <v>11010</v>
      </c>
      <c r="J486" s="270" t="s">
        <v>34</v>
      </c>
      <c r="K486" s="28">
        <v>71</v>
      </c>
      <c r="L486" s="28" t="s">
        <v>15</v>
      </c>
      <c r="M486" s="457" t="s">
        <v>12</v>
      </c>
      <c r="N486" s="59">
        <v>11010</v>
      </c>
      <c r="O486" s="270" t="s">
        <v>34</v>
      </c>
      <c r="P486" s="438"/>
      <c r="S486" s="717"/>
      <c r="T486" s="717"/>
      <c r="Y486" s="7"/>
    </row>
    <row r="487" spans="1:25">
      <c r="A487" s="28">
        <v>71</v>
      </c>
      <c r="B487" s="28" t="s">
        <v>15</v>
      </c>
      <c r="C487" s="457" t="s">
        <v>12</v>
      </c>
      <c r="D487" s="59">
        <v>20050</v>
      </c>
      <c r="E487" s="270" t="s">
        <v>666</v>
      </c>
      <c r="F487" s="28">
        <v>71</v>
      </c>
      <c r="G487" s="28" t="s">
        <v>15</v>
      </c>
      <c r="H487" s="457" t="s">
        <v>12</v>
      </c>
      <c r="I487" s="59">
        <v>20050</v>
      </c>
      <c r="J487" s="270" t="s">
        <v>666</v>
      </c>
      <c r="K487" s="28">
        <v>71</v>
      </c>
      <c r="L487" s="28" t="s">
        <v>15</v>
      </c>
      <c r="M487" s="457" t="s">
        <v>12</v>
      </c>
      <c r="N487" s="59">
        <v>20050</v>
      </c>
      <c r="O487" s="270" t="s">
        <v>666</v>
      </c>
      <c r="P487" s="438"/>
      <c r="S487" s="717"/>
      <c r="T487" s="717"/>
      <c r="Y487" s="7"/>
    </row>
    <row r="488" spans="1:25" ht="56.25">
      <c r="A488" s="28">
        <v>71</v>
      </c>
      <c r="B488" s="28" t="s">
        <v>15</v>
      </c>
      <c r="C488" s="457" t="s">
        <v>12</v>
      </c>
      <c r="D488" s="59">
        <v>76360</v>
      </c>
      <c r="E488" s="270" t="s">
        <v>1470</v>
      </c>
      <c r="F488" s="28"/>
      <c r="G488" s="28"/>
      <c r="H488" s="457"/>
      <c r="I488" s="59"/>
      <c r="J488" s="29" t="s">
        <v>1837</v>
      </c>
      <c r="K488" s="28"/>
      <c r="L488" s="28"/>
      <c r="M488" s="457"/>
      <c r="N488" s="59"/>
      <c r="O488" s="29" t="s">
        <v>2251</v>
      </c>
      <c r="P488" s="438"/>
      <c r="S488" s="717"/>
      <c r="T488" s="717"/>
      <c r="Y488" s="7"/>
    </row>
    <row r="489" spans="1:25" ht="56.25">
      <c r="A489" s="28">
        <v>71</v>
      </c>
      <c r="B489" s="28" t="s">
        <v>15</v>
      </c>
      <c r="C489" s="457" t="s">
        <v>12</v>
      </c>
      <c r="D489" s="59">
        <v>76630</v>
      </c>
      <c r="E489" s="270" t="s">
        <v>1471</v>
      </c>
      <c r="F489" s="28">
        <v>71</v>
      </c>
      <c r="G489" s="28" t="s">
        <v>15</v>
      </c>
      <c r="H489" s="457" t="s">
        <v>12</v>
      </c>
      <c r="I489" s="59">
        <v>76630</v>
      </c>
      <c r="J489" s="270" t="s">
        <v>1471</v>
      </c>
      <c r="K489" s="28">
        <v>71</v>
      </c>
      <c r="L489" s="28" t="s">
        <v>15</v>
      </c>
      <c r="M489" s="457" t="s">
        <v>12</v>
      </c>
      <c r="N489" s="59">
        <v>76630</v>
      </c>
      <c r="O489" s="270" t="s">
        <v>1471</v>
      </c>
      <c r="P489" s="438"/>
      <c r="S489" s="717"/>
      <c r="T489" s="717"/>
      <c r="Y489" s="7"/>
    </row>
    <row r="490" spans="1:25" ht="37.5">
      <c r="A490" s="28">
        <v>71</v>
      </c>
      <c r="B490" s="28" t="s">
        <v>15</v>
      </c>
      <c r="C490" s="457" t="s">
        <v>12</v>
      </c>
      <c r="D490" s="59">
        <v>76930</v>
      </c>
      <c r="E490" s="270" t="s">
        <v>1472</v>
      </c>
      <c r="F490" s="28">
        <v>71</v>
      </c>
      <c r="G490" s="28" t="s">
        <v>15</v>
      </c>
      <c r="H490" s="457" t="s">
        <v>12</v>
      </c>
      <c r="I490" s="59">
        <v>76930</v>
      </c>
      <c r="J490" s="270" t="s">
        <v>1472</v>
      </c>
      <c r="K490" s="28">
        <v>71</v>
      </c>
      <c r="L490" s="28" t="s">
        <v>15</v>
      </c>
      <c r="M490" s="457" t="s">
        <v>12</v>
      </c>
      <c r="N490" s="59">
        <v>76930</v>
      </c>
      <c r="O490" s="270" t="s">
        <v>1472</v>
      </c>
      <c r="P490" s="438"/>
      <c r="S490" s="717"/>
      <c r="T490" s="717"/>
      <c r="Y490" s="7"/>
    </row>
    <row r="491" spans="1:25" ht="37.5">
      <c r="A491" s="24">
        <v>71</v>
      </c>
      <c r="B491" s="24" t="s">
        <v>94</v>
      </c>
      <c r="C491" s="25" t="s">
        <v>12</v>
      </c>
      <c r="D491" s="25" t="s">
        <v>13</v>
      </c>
      <c r="E491" s="223" t="s">
        <v>1007</v>
      </c>
      <c r="F491" s="24"/>
      <c r="G491" s="24"/>
      <c r="H491" s="25"/>
      <c r="I491" s="25"/>
      <c r="J491" s="752" t="s">
        <v>1876</v>
      </c>
      <c r="K491" s="24"/>
      <c r="L491" s="24"/>
      <c r="M491" s="25"/>
      <c r="N491" s="25"/>
      <c r="O491" s="752" t="s">
        <v>1876</v>
      </c>
      <c r="P491" s="438"/>
      <c r="S491" s="336"/>
      <c r="T491" s="336"/>
      <c r="Y491" s="7"/>
    </row>
    <row r="492" spans="1:25" s="60" customFormat="1" ht="37.5">
      <c r="A492" s="28">
        <v>71</v>
      </c>
      <c r="B492" s="28" t="s">
        <v>94</v>
      </c>
      <c r="C492" s="457" t="s">
        <v>12</v>
      </c>
      <c r="D492" s="59">
        <v>10010</v>
      </c>
      <c r="E492" s="270" t="s">
        <v>942</v>
      </c>
      <c r="F492" s="28"/>
      <c r="G492" s="28"/>
      <c r="H492" s="457"/>
      <c r="I492" s="59"/>
      <c r="J492" s="752"/>
      <c r="K492" s="28"/>
      <c r="L492" s="28"/>
      <c r="M492" s="457"/>
      <c r="N492" s="59"/>
      <c r="O492" s="752"/>
      <c r="P492" s="438"/>
      <c r="Q492" s="5"/>
      <c r="R492" s="252"/>
      <c r="S492" s="336"/>
      <c r="T492" s="336"/>
      <c r="U492" s="5"/>
      <c r="V492" s="252"/>
      <c r="W492" s="5"/>
      <c r="X492" s="252"/>
      <c r="Y492" s="7"/>
    </row>
    <row r="493" spans="1:25" ht="37.5">
      <c r="A493" s="28">
        <v>71</v>
      </c>
      <c r="B493" s="28" t="s">
        <v>94</v>
      </c>
      <c r="C493" s="457" t="s">
        <v>12</v>
      </c>
      <c r="D493" s="59">
        <v>10020</v>
      </c>
      <c r="E493" s="270" t="s">
        <v>945</v>
      </c>
      <c r="F493" s="28"/>
      <c r="G493" s="28"/>
      <c r="H493" s="457"/>
      <c r="I493" s="59"/>
      <c r="J493" s="752"/>
      <c r="K493" s="28"/>
      <c r="L493" s="28"/>
      <c r="M493" s="457"/>
      <c r="N493" s="59"/>
      <c r="O493" s="752"/>
      <c r="P493" s="438"/>
      <c r="S493" s="336"/>
      <c r="T493" s="336"/>
      <c r="Y493" s="7"/>
    </row>
    <row r="494" spans="1:25">
      <c r="A494" s="24">
        <v>71</v>
      </c>
      <c r="B494" s="24" t="s">
        <v>336</v>
      </c>
      <c r="C494" s="25" t="s">
        <v>12</v>
      </c>
      <c r="D494" s="25" t="s">
        <v>13</v>
      </c>
      <c r="E494" s="223" t="s">
        <v>950</v>
      </c>
      <c r="F494" s="24">
        <v>71</v>
      </c>
      <c r="G494" s="24" t="s">
        <v>94</v>
      </c>
      <c r="H494" s="25" t="s">
        <v>12</v>
      </c>
      <c r="I494" s="25" t="s">
        <v>13</v>
      </c>
      <c r="J494" s="223" t="s">
        <v>950</v>
      </c>
      <c r="K494" s="24">
        <v>71</v>
      </c>
      <c r="L494" s="24" t="s">
        <v>94</v>
      </c>
      <c r="M494" s="25" t="s">
        <v>12</v>
      </c>
      <c r="N494" s="25" t="s">
        <v>13</v>
      </c>
      <c r="O494" s="223" t="s">
        <v>950</v>
      </c>
      <c r="P494" s="438"/>
      <c r="S494" s="336"/>
      <c r="T494" s="336"/>
      <c r="Y494" s="7"/>
    </row>
    <row r="495" spans="1:25" ht="37.5">
      <c r="A495" s="733">
        <v>71</v>
      </c>
      <c r="B495" s="733" t="s">
        <v>336</v>
      </c>
      <c r="C495" s="528" t="s">
        <v>12</v>
      </c>
      <c r="D495" s="734">
        <v>10020</v>
      </c>
      <c r="E495" s="746" t="s">
        <v>945</v>
      </c>
      <c r="F495" s="28">
        <v>71</v>
      </c>
      <c r="G495" s="28" t="s">
        <v>94</v>
      </c>
      <c r="H495" s="457" t="s">
        <v>12</v>
      </c>
      <c r="I495" s="59">
        <v>10010</v>
      </c>
      <c r="J495" s="270" t="s">
        <v>942</v>
      </c>
      <c r="K495" s="28">
        <v>71</v>
      </c>
      <c r="L495" s="28" t="s">
        <v>94</v>
      </c>
      <c r="M495" s="457" t="s">
        <v>12</v>
      </c>
      <c r="N495" s="59">
        <v>10010</v>
      </c>
      <c r="O495" s="270" t="s">
        <v>942</v>
      </c>
      <c r="P495" s="438"/>
      <c r="S495" s="717"/>
      <c r="T495" s="717"/>
      <c r="Y495" s="7"/>
    </row>
    <row r="496" spans="1:25" ht="37.5">
      <c r="A496" s="733"/>
      <c r="B496" s="733"/>
      <c r="C496" s="528"/>
      <c r="D496" s="734"/>
      <c r="E496" s="746"/>
      <c r="F496" s="28">
        <v>71</v>
      </c>
      <c r="G496" s="28" t="s">
        <v>94</v>
      </c>
      <c r="H496" s="457" t="s">
        <v>12</v>
      </c>
      <c r="I496" s="59">
        <v>10020</v>
      </c>
      <c r="J496" s="270" t="s">
        <v>945</v>
      </c>
      <c r="K496" s="28">
        <v>71</v>
      </c>
      <c r="L496" s="28" t="s">
        <v>94</v>
      </c>
      <c r="M496" s="457" t="s">
        <v>12</v>
      </c>
      <c r="N496" s="59">
        <v>10020</v>
      </c>
      <c r="O496" s="270" t="s">
        <v>945</v>
      </c>
      <c r="P496" s="438"/>
      <c r="S496" s="717"/>
      <c r="T496" s="717"/>
      <c r="Y496" s="7"/>
    </row>
    <row r="497" spans="1:25">
      <c r="A497" s="24"/>
      <c r="B497" s="24"/>
      <c r="C497" s="25"/>
      <c r="D497" s="25"/>
      <c r="E497" s="223"/>
      <c r="F497" s="24" t="s">
        <v>1903</v>
      </c>
      <c r="G497" s="24" t="s">
        <v>326</v>
      </c>
      <c r="H497" s="25" t="s">
        <v>12</v>
      </c>
      <c r="I497" s="25" t="s">
        <v>13</v>
      </c>
      <c r="J497" s="223" t="s">
        <v>1023</v>
      </c>
      <c r="K497" s="24"/>
      <c r="L497" s="24"/>
      <c r="M497" s="25"/>
      <c r="N497" s="25"/>
      <c r="O497" s="223"/>
      <c r="P497" s="438"/>
      <c r="S497" s="336"/>
      <c r="T497" s="336"/>
      <c r="Y497" s="7"/>
    </row>
    <row r="498" spans="1:25">
      <c r="A498" s="28"/>
      <c r="B498" s="28"/>
      <c r="C498" s="457"/>
      <c r="D498" s="59"/>
      <c r="E498" s="29" t="s">
        <v>1554</v>
      </c>
      <c r="F498" s="28" t="s">
        <v>1903</v>
      </c>
      <c r="G498" s="28" t="s">
        <v>326</v>
      </c>
      <c r="H498" s="457" t="s">
        <v>12</v>
      </c>
      <c r="I498" s="59">
        <v>21040</v>
      </c>
      <c r="J498" s="270" t="s">
        <v>1500</v>
      </c>
      <c r="K498" s="28"/>
      <c r="L498" s="28"/>
      <c r="M498" s="457"/>
      <c r="N498" s="59"/>
      <c r="O498" s="29" t="s">
        <v>2251</v>
      </c>
      <c r="P498" s="438"/>
      <c r="S498" s="717"/>
      <c r="T498" s="717"/>
      <c r="Y498" s="7"/>
    </row>
    <row r="499" spans="1:25" ht="45">
      <c r="A499" s="23">
        <v>72</v>
      </c>
      <c r="B499" s="23">
        <v>0</v>
      </c>
      <c r="C499" s="9" t="s">
        <v>12</v>
      </c>
      <c r="D499" s="9" t="s">
        <v>13</v>
      </c>
      <c r="E499" s="136" t="s">
        <v>1013</v>
      </c>
      <c r="F499" s="23">
        <v>72</v>
      </c>
      <c r="G499" s="23">
        <v>0</v>
      </c>
      <c r="H499" s="9" t="s">
        <v>12</v>
      </c>
      <c r="I499" s="9" t="s">
        <v>13</v>
      </c>
      <c r="J499" s="136" t="s">
        <v>1013</v>
      </c>
      <c r="K499" s="23">
        <v>72</v>
      </c>
      <c r="L499" s="23">
        <v>0</v>
      </c>
      <c r="M499" s="9" t="s">
        <v>12</v>
      </c>
      <c r="N499" s="9" t="s">
        <v>13</v>
      </c>
      <c r="O499" s="136" t="s">
        <v>1013</v>
      </c>
      <c r="P499" s="438"/>
      <c r="S499" s="335"/>
      <c r="T499" s="335"/>
      <c r="Y499" s="7"/>
    </row>
    <row r="500" spans="1:25" ht="37.5">
      <c r="A500" s="24">
        <v>72</v>
      </c>
      <c r="B500" s="24" t="s">
        <v>15</v>
      </c>
      <c r="C500" s="25" t="s">
        <v>12</v>
      </c>
      <c r="D500" s="25" t="s">
        <v>13</v>
      </c>
      <c r="E500" s="223" t="s">
        <v>1016</v>
      </c>
      <c r="F500" s="24">
        <v>72</v>
      </c>
      <c r="G500" s="24" t="s">
        <v>15</v>
      </c>
      <c r="H500" s="25" t="s">
        <v>12</v>
      </c>
      <c r="I500" s="25" t="s">
        <v>13</v>
      </c>
      <c r="J500" s="223" t="s">
        <v>1016</v>
      </c>
      <c r="K500" s="24">
        <v>72</v>
      </c>
      <c r="L500" s="24" t="s">
        <v>15</v>
      </c>
      <c r="M500" s="25" t="s">
        <v>12</v>
      </c>
      <c r="N500" s="25" t="s">
        <v>13</v>
      </c>
      <c r="O500" s="223" t="s">
        <v>1016</v>
      </c>
      <c r="P500" s="438"/>
      <c r="S500" s="336"/>
      <c r="T500" s="336"/>
      <c r="Y500" s="7"/>
    </row>
    <row r="501" spans="1:25" ht="37.5">
      <c r="A501" s="28">
        <v>72</v>
      </c>
      <c r="B501" s="28" t="s">
        <v>15</v>
      </c>
      <c r="C501" s="457" t="s">
        <v>12</v>
      </c>
      <c r="D501" s="59">
        <v>10010</v>
      </c>
      <c r="E501" s="270" t="s">
        <v>942</v>
      </c>
      <c r="F501" s="28">
        <v>72</v>
      </c>
      <c r="G501" s="28" t="s">
        <v>15</v>
      </c>
      <c r="H501" s="457" t="s">
        <v>12</v>
      </c>
      <c r="I501" s="59">
        <v>10010</v>
      </c>
      <c r="J501" s="270" t="s">
        <v>942</v>
      </c>
      <c r="K501" s="28">
        <v>72</v>
      </c>
      <c r="L501" s="28" t="s">
        <v>15</v>
      </c>
      <c r="M501" s="457" t="s">
        <v>12</v>
      </c>
      <c r="N501" s="59">
        <v>10010</v>
      </c>
      <c r="O501" s="270" t="s">
        <v>942</v>
      </c>
      <c r="P501" s="438"/>
      <c r="S501" s="717"/>
      <c r="T501" s="717"/>
      <c r="Y501" s="7"/>
    </row>
    <row r="502" spans="1:25" ht="37.5">
      <c r="A502" s="28">
        <v>72</v>
      </c>
      <c r="B502" s="28" t="s">
        <v>15</v>
      </c>
      <c r="C502" s="457" t="s">
        <v>12</v>
      </c>
      <c r="D502" s="59">
        <v>10020</v>
      </c>
      <c r="E502" s="270" t="s">
        <v>945</v>
      </c>
      <c r="F502" s="28">
        <v>72</v>
      </c>
      <c r="G502" s="28" t="s">
        <v>15</v>
      </c>
      <c r="H502" s="457" t="s">
        <v>12</v>
      </c>
      <c r="I502" s="59">
        <v>10020</v>
      </c>
      <c r="J502" s="270" t="s">
        <v>945</v>
      </c>
      <c r="K502" s="28">
        <v>72</v>
      </c>
      <c r="L502" s="28" t="s">
        <v>15</v>
      </c>
      <c r="M502" s="457" t="s">
        <v>12</v>
      </c>
      <c r="N502" s="59">
        <v>10020</v>
      </c>
      <c r="O502" s="270" t="s">
        <v>945</v>
      </c>
      <c r="P502" s="438"/>
      <c r="S502" s="717"/>
      <c r="T502" s="717"/>
      <c r="Y502" s="7"/>
    </row>
    <row r="503" spans="1:25" ht="37.5">
      <c r="A503" s="28">
        <v>72</v>
      </c>
      <c r="B503" s="28" t="s">
        <v>15</v>
      </c>
      <c r="C503" s="457" t="s">
        <v>12</v>
      </c>
      <c r="D503" s="59">
        <v>10050</v>
      </c>
      <c r="E503" s="270" t="s">
        <v>1525</v>
      </c>
      <c r="F503" s="28">
        <v>72</v>
      </c>
      <c r="G503" s="28" t="s">
        <v>15</v>
      </c>
      <c r="H503" s="457" t="s">
        <v>12</v>
      </c>
      <c r="I503" s="59">
        <v>10050</v>
      </c>
      <c r="J503" s="270" t="s">
        <v>1525</v>
      </c>
      <c r="K503" s="28"/>
      <c r="L503" s="28"/>
      <c r="M503" s="457"/>
      <c r="N503" s="59"/>
      <c r="O503" s="29" t="s">
        <v>2251</v>
      </c>
      <c r="P503" s="438"/>
      <c r="S503" s="717"/>
      <c r="T503" s="717"/>
      <c r="Y503" s="7"/>
    </row>
    <row r="504" spans="1:25">
      <c r="A504" s="28">
        <v>72</v>
      </c>
      <c r="B504" s="28" t="s">
        <v>15</v>
      </c>
      <c r="C504" s="457" t="s">
        <v>12</v>
      </c>
      <c r="D504" s="59">
        <v>20050</v>
      </c>
      <c r="E504" s="270" t="s">
        <v>666</v>
      </c>
      <c r="F504" s="28">
        <v>72</v>
      </c>
      <c r="G504" s="28" t="s">
        <v>15</v>
      </c>
      <c r="H504" s="457" t="s">
        <v>12</v>
      </c>
      <c r="I504" s="59">
        <v>20050</v>
      </c>
      <c r="J504" s="270" t="s">
        <v>666</v>
      </c>
      <c r="K504" s="28"/>
      <c r="L504" s="28"/>
      <c r="M504" s="457"/>
      <c r="N504" s="59"/>
      <c r="O504" s="29" t="s">
        <v>2251</v>
      </c>
      <c r="P504" s="438"/>
      <c r="S504" s="717"/>
      <c r="T504" s="717"/>
      <c r="Y504" s="7"/>
    </row>
    <row r="505" spans="1:25">
      <c r="A505" s="24">
        <v>72</v>
      </c>
      <c r="B505" s="24" t="s">
        <v>94</v>
      </c>
      <c r="C505" s="25" t="s">
        <v>12</v>
      </c>
      <c r="D505" s="25" t="s">
        <v>13</v>
      </c>
      <c r="E505" s="223" t="s">
        <v>1023</v>
      </c>
      <c r="F505" s="24">
        <v>72</v>
      </c>
      <c r="G505" s="24" t="s">
        <v>94</v>
      </c>
      <c r="H505" s="25" t="s">
        <v>12</v>
      </c>
      <c r="I505" s="25" t="s">
        <v>13</v>
      </c>
      <c r="J505" s="223" t="s">
        <v>1023</v>
      </c>
      <c r="K505" s="24"/>
      <c r="L505" s="24"/>
      <c r="M505" s="25"/>
      <c r="N505" s="25"/>
      <c r="O505" s="223" t="s">
        <v>2251</v>
      </c>
      <c r="P505" s="438"/>
      <c r="S505" s="336"/>
      <c r="T505" s="336"/>
      <c r="Y505" s="7"/>
    </row>
    <row r="506" spans="1:25" ht="56.25">
      <c r="A506" s="28">
        <v>72</v>
      </c>
      <c r="B506" s="28" t="s">
        <v>94</v>
      </c>
      <c r="C506" s="457" t="s">
        <v>12</v>
      </c>
      <c r="D506" s="440" t="s">
        <v>1592</v>
      </c>
      <c r="E506" s="190" t="s">
        <v>1476</v>
      </c>
      <c r="F506" s="28"/>
      <c r="G506" s="28"/>
      <c r="H506" s="457"/>
      <c r="I506" s="440"/>
      <c r="J506" s="29" t="s">
        <v>1837</v>
      </c>
      <c r="K506" s="28"/>
      <c r="L506" s="28"/>
      <c r="M506" s="457"/>
      <c r="N506" s="440"/>
      <c r="O506" s="29" t="s">
        <v>2251</v>
      </c>
      <c r="P506" s="438"/>
      <c r="S506" s="721"/>
      <c r="T506" s="721"/>
      <c r="Y506" s="7"/>
    </row>
    <row r="507" spans="1:25" ht="37.5">
      <c r="A507" s="28" t="s">
        <v>1594</v>
      </c>
      <c r="B507" s="28" t="s">
        <v>94</v>
      </c>
      <c r="C507" s="457" t="s">
        <v>12</v>
      </c>
      <c r="D507" s="440" t="s">
        <v>1593</v>
      </c>
      <c r="E507" s="270" t="s">
        <v>1478</v>
      </c>
      <c r="F507" s="28" t="s">
        <v>1594</v>
      </c>
      <c r="G507" s="28" t="s">
        <v>94</v>
      </c>
      <c r="H507" s="457" t="s">
        <v>12</v>
      </c>
      <c r="I507" s="440" t="s">
        <v>1593</v>
      </c>
      <c r="J507" s="310" t="s">
        <v>1478</v>
      </c>
      <c r="K507" s="28"/>
      <c r="L507" s="28"/>
      <c r="M507" s="457"/>
      <c r="N507" s="440"/>
      <c r="O507" s="29" t="s">
        <v>2251</v>
      </c>
      <c r="P507" s="438"/>
      <c r="S507" s="340"/>
      <c r="T507" s="340"/>
      <c r="Y507" s="7"/>
    </row>
    <row r="508" spans="1:25" ht="45">
      <c r="A508" s="23">
        <v>73</v>
      </c>
      <c r="B508" s="23">
        <v>0</v>
      </c>
      <c r="C508" s="9" t="s">
        <v>12</v>
      </c>
      <c r="D508" s="9" t="s">
        <v>13</v>
      </c>
      <c r="E508" s="136" t="s">
        <v>1030</v>
      </c>
      <c r="F508" s="23">
        <v>73</v>
      </c>
      <c r="G508" s="23">
        <v>0</v>
      </c>
      <c r="H508" s="9" t="s">
        <v>12</v>
      </c>
      <c r="I508" s="9" t="s">
        <v>13</v>
      </c>
      <c r="J508" s="136" t="s">
        <v>1030</v>
      </c>
      <c r="K508" s="23">
        <v>73</v>
      </c>
      <c r="L508" s="23">
        <v>0</v>
      </c>
      <c r="M508" s="9" t="s">
        <v>12</v>
      </c>
      <c r="N508" s="9" t="s">
        <v>13</v>
      </c>
      <c r="O508" s="136" t="s">
        <v>1030</v>
      </c>
      <c r="P508" s="438"/>
      <c r="S508" s="335"/>
      <c r="T508" s="335"/>
      <c r="Y508" s="7"/>
    </row>
    <row r="509" spans="1:25" ht="37.5">
      <c r="A509" s="24">
        <v>73</v>
      </c>
      <c r="B509" s="24" t="s">
        <v>15</v>
      </c>
      <c r="C509" s="25" t="s">
        <v>12</v>
      </c>
      <c r="D509" s="25" t="s">
        <v>13</v>
      </c>
      <c r="E509" s="223" t="s">
        <v>1033</v>
      </c>
      <c r="F509" s="24">
        <v>73</v>
      </c>
      <c r="G509" s="24" t="s">
        <v>15</v>
      </c>
      <c r="H509" s="25" t="s">
        <v>12</v>
      </c>
      <c r="I509" s="25" t="s">
        <v>13</v>
      </c>
      <c r="J509" s="223" t="s">
        <v>1033</v>
      </c>
      <c r="K509" s="24">
        <v>73</v>
      </c>
      <c r="L509" s="24" t="s">
        <v>15</v>
      </c>
      <c r="M509" s="25" t="s">
        <v>12</v>
      </c>
      <c r="N509" s="25" t="s">
        <v>13</v>
      </c>
      <c r="O509" s="223" t="s">
        <v>1033</v>
      </c>
      <c r="P509" s="438"/>
      <c r="S509" s="336"/>
      <c r="T509" s="336"/>
      <c r="Y509" s="7"/>
    </row>
    <row r="510" spans="1:25" ht="37.5">
      <c r="A510" s="28">
        <v>73</v>
      </c>
      <c r="B510" s="28" t="s">
        <v>15</v>
      </c>
      <c r="C510" s="457" t="s">
        <v>12</v>
      </c>
      <c r="D510" s="59">
        <v>10010</v>
      </c>
      <c r="E510" s="270" t="s">
        <v>942</v>
      </c>
      <c r="F510" s="28">
        <v>73</v>
      </c>
      <c r="G510" s="28" t="s">
        <v>15</v>
      </c>
      <c r="H510" s="457" t="s">
        <v>12</v>
      </c>
      <c r="I510" s="59">
        <v>10010</v>
      </c>
      <c r="J510" s="270" t="s">
        <v>942</v>
      </c>
      <c r="K510" s="28">
        <v>73</v>
      </c>
      <c r="L510" s="28" t="s">
        <v>15</v>
      </c>
      <c r="M510" s="457" t="s">
        <v>12</v>
      </c>
      <c r="N510" s="59">
        <v>10010</v>
      </c>
      <c r="O510" s="270" t="s">
        <v>942</v>
      </c>
      <c r="P510" s="438"/>
      <c r="S510" s="717"/>
      <c r="T510" s="717"/>
      <c r="Y510" s="7"/>
    </row>
    <row r="511" spans="1:25" ht="37.5">
      <c r="A511" s="28">
        <v>73</v>
      </c>
      <c r="B511" s="28" t="s">
        <v>15</v>
      </c>
      <c r="C511" s="457" t="s">
        <v>12</v>
      </c>
      <c r="D511" s="59">
        <v>10020</v>
      </c>
      <c r="E511" s="270" t="s">
        <v>945</v>
      </c>
      <c r="F511" s="28">
        <v>73</v>
      </c>
      <c r="G511" s="28" t="s">
        <v>15</v>
      </c>
      <c r="H511" s="457" t="s">
        <v>12</v>
      </c>
      <c r="I511" s="59">
        <v>10020</v>
      </c>
      <c r="J511" s="270" t="s">
        <v>945</v>
      </c>
      <c r="K511" s="28">
        <v>73</v>
      </c>
      <c r="L511" s="28" t="s">
        <v>15</v>
      </c>
      <c r="M511" s="457" t="s">
        <v>12</v>
      </c>
      <c r="N511" s="59">
        <v>10020</v>
      </c>
      <c r="O511" s="270" t="s">
        <v>945</v>
      </c>
      <c r="P511" s="438"/>
      <c r="S511" s="717"/>
      <c r="T511" s="717"/>
      <c r="Y511" s="7"/>
    </row>
    <row r="512" spans="1:25" ht="37.5">
      <c r="A512" s="28">
        <v>73</v>
      </c>
      <c r="B512" s="28" t="s">
        <v>15</v>
      </c>
      <c r="C512" s="457" t="s">
        <v>12</v>
      </c>
      <c r="D512" s="59">
        <v>10050</v>
      </c>
      <c r="E512" s="270" t="s">
        <v>1525</v>
      </c>
      <c r="F512" s="28"/>
      <c r="G512" s="28"/>
      <c r="H512" s="457"/>
      <c r="I512" s="59"/>
      <c r="J512" s="29" t="s">
        <v>1837</v>
      </c>
      <c r="K512" s="28"/>
      <c r="L512" s="28"/>
      <c r="M512" s="457"/>
      <c r="N512" s="59"/>
      <c r="O512" s="29" t="s">
        <v>2251</v>
      </c>
      <c r="P512" s="438"/>
      <c r="S512" s="721"/>
      <c r="T512" s="721"/>
      <c r="Y512" s="7"/>
    </row>
    <row r="513" spans="1:25" ht="45">
      <c r="A513" s="23">
        <v>74</v>
      </c>
      <c r="B513" s="23">
        <v>0</v>
      </c>
      <c r="C513" s="9" t="s">
        <v>12</v>
      </c>
      <c r="D513" s="9" t="s">
        <v>13</v>
      </c>
      <c r="E513" s="136" t="s">
        <v>1047</v>
      </c>
      <c r="F513" s="23">
        <v>74</v>
      </c>
      <c r="G513" s="23">
        <v>0</v>
      </c>
      <c r="H513" s="9" t="s">
        <v>12</v>
      </c>
      <c r="I513" s="9" t="s">
        <v>13</v>
      </c>
      <c r="J513" s="136" t="s">
        <v>1047</v>
      </c>
      <c r="K513" s="23">
        <v>74</v>
      </c>
      <c r="L513" s="23">
        <v>0</v>
      </c>
      <c r="M513" s="9" t="s">
        <v>12</v>
      </c>
      <c r="N513" s="9" t="s">
        <v>13</v>
      </c>
      <c r="O513" s="136" t="s">
        <v>1047</v>
      </c>
      <c r="P513" s="438"/>
      <c r="S513" s="335"/>
      <c r="T513" s="335"/>
      <c r="Y513" s="7"/>
    </row>
    <row r="514" spans="1:25" ht="37.5">
      <c r="A514" s="24">
        <v>74</v>
      </c>
      <c r="B514" s="24" t="s">
        <v>15</v>
      </c>
      <c r="C514" s="25" t="s">
        <v>12</v>
      </c>
      <c r="D514" s="25" t="s">
        <v>13</v>
      </c>
      <c r="E514" s="223" t="s">
        <v>1050</v>
      </c>
      <c r="F514" s="24">
        <v>74</v>
      </c>
      <c r="G514" s="24" t="s">
        <v>15</v>
      </c>
      <c r="H514" s="25" t="s">
        <v>12</v>
      </c>
      <c r="I514" s="25" t="s">
        <v>13</v>
      </c>
      <c r="J514" s="223" t="s">
        <v>1050</v>
      </c>
      <c r="K514" s="24">
        <v>74</v>
      </c>
      <c r="L514" s="24" t="s">
        <v>15</v>
      </c>
      <c r="M514" s="25" t="s">
        <v>12</v>
      </c>
      <c r="N514" s="25" t="s">
        <v>13</v>
      </c>
      <c r="O514" s="223" t="s">
        <v>1050</v>
      </c>
      <c r="P514" s="438"/>
      <c r="S514" s="336"/>
      <c r="T514" s="336"/>
      <c r="Y514" s="7"/>
    </row>
    <row r="515" spans="1:25" ht="37.5">
      <c r="A515" s="28">
        <v>74</v>
      </c>
      <c r="B515" s="28" t="s">
        <v>15</v>
      </c>
      <c r="C515" s="457" t="s">
        <v>12</v>
      </c>
      <c r="D515" s="59">
        <v>10010</v>
      </c>
      <c r="E515" s="270" t="s">
        <v>942</v>
      </c>
      <c r="F515" s="28">
        <v>74</v>
      </c>
      <c r="G515" s="28" t="s">
        <v>15</v>
      </c>
      <c r="H515" s="457" t="s">
        <v>12</v>
      </c>
      <c r="I515" s="59">
        <v>10010</v>
      </c>
      <c r="J515" s="270" t="s">
        <v>942</v>
      </c>
      <c r="K515" s="28">
        <v>74</v>
      </c>
      <c r="L515" s="28" t="s">
        <v>15</v>
      </c>
      <c r="M515" s="457" t="s">
        <v>12</v>
      </c>
      <c r="N515" s="59">
        <v>10010</v>
      </c>
      <c r="O515" s="270" t="s">
        <v>942</v>
      </c>
      <c r="P515" s="438"/>
      <c r="S515" s="717"/>
      <c r="T515" s="717"/>
      <c r="Y515" s="7"/>
    </row>
    <row r="516" spans="1:25" ht="37.5">
      <c r="A516" s="28">
        <v>74</v>
      </c>
      <c r="B516" s="28" t="s">
        <v>15</v>
      </c>
      <c r="C516" s="457" t="s">
        <v>12</v>
      </c>
      <c r="D516" s="59">
        <v>10020</v>
      </c>
      <c r="E516" s="270" t="s">
        <v>945</v>
      </c>
      <c r="F516" s="28">
        <v>74</v>
      </c>
      <c r="G516" s="28" t="s">
        <v>15</v>
      </c>
      <c r="H516" s="457" t="s">
        <v>12</v>
      </c>
      <c r="I516" s="59">
        <v>10020</v>
      </c>
      <c r="J516" s="270" t="s">
        <v>945</v>
      </c>
      <c r="K516" s="28">
        <v>74</v>
      </c>
      <c r="L516" s="28" t="s">
        <v>15</v>
      </c>
      <c r="M516" s="457" t="s">
        <v>12</v>
      </c>
      <c r="N516" s="59">
        <v>10020</v>
      </c>
      <c r="O516" s="270" t="s">
        <v>945</v>
      </c>
      <c r="P516" s="438"/>
      <c r="S516" s="717"/>
      <c r="T516" s="717"/>
      <c r="Y516" s="7"/>
    </row>
    <row r="517" spans="1:25" ht="37.5">
      <c r="A517" s="28">
        <v>74</v>
      </c>
      <c r="B517" s="28" t="s">
        <v>15</v>
      </c>
      <c r="C517" s="457" t="s">
        <v>12</v>
      </c>
      <c r="D517" s="59">
        <v>77250</v>
      </c>
      <c r="E517" s="190" t="s">
        <v>1232</v>
      </c>
      <c r="F517" s="28"/>
      <c r="G517" s="28"/>
      <c r="H517" s="457"/>
      <c r="I517" s="59"/>
      <c r="J517" s="29" t="s">
        <v>1837</v>
      </c>
      <c r="K517" s="28"/>
      <c r="L517" s="28"/>
      <c r="M517" s="457"/>
      <c r="N517" s="59"/>
      <c r="O517" s="29" t="s">
        <v>2251</v>
      </c>
      <c r="P517" s="438"/>
      <c r="S517" s="721"/>
      <c r="T517" s="721"/>
      <c r="Y517" s="7"/>
    </row>
    <row r="518" spans="1:25" ht="45">
      <c r="A518" s="23">
        <v>75</v>
      </c>
      <c r="B518" s="23">
        <v>0</v>
      </c>
      <c r="C518" s="9" t="s">
        <v>12</v>
      </c>
      <c r="D518" s="9" t="s">
        <v>13</v>
      </c>
      <c r="E518" s="136" t="s">
        <v>1056</v>
      </c>
      <c r="F518" s="23">
        <v>75</v>
      </c>
      <c r="G518" s="23">
        <v>0</v>
      </c>
      <c r="H518" s="9" t="s">
        <v>12</v>
      </c>
      <c r="I518" s="9" t="s">
        <v>13</v>
      </c>
      <c r="J518" s="136" t="s">
        <v>1056</v>
      </c>
      <c r="K518" s="23">
        <v>75</v>
      </c>
      <c r="L518" s="23">
        <v>0</v>
      </c>
      <c r="M518" s="9" t="s">
        <v>12</v>
      </c>
      <c r="N518" s="9" t="s">
        <v>13</v>
      </c>
      <c r="O518" s="136" t="s">
        <v>1056</v>
      </c>
      <c r="P518" s="438"/>
      <c r="S518" s="335"/>
      <c r="T518" s="335"/>
      <c r="Y518" s="7"/>
    </row>
    <row r="519" spans="1:25" ht="37.5">
      <c r="A519" s="24">
        <v>75</v>
      </c>
      <c r="B519" s="24" t="s">
        <v>15</v>
      </c>
      <c r="C519" s="25" t="s">
        <v>12</v>
      </c>
      <c r="D519" s="25" t="s">
        <v>13</v>
      </c>
      <c r="E519" s="223" t="s">
        <v>1059</v>
      </c>
      <c r="F519" s="24">
        <v>75</v>
      </c>
      <c r="G519" s="24" t="s">
        <v>15</v>
      </c>
      <c r="H519" s="25" t="s">
        <v>12</v>
      </c>
      <c r="I519" s="25" t="s">
        <v>13</v>
      </c>
      <c r="J519" s="223" t="s">
        <v>1059</v>
      </c>
      <c r="K519" s="24">
        <v>75</v>
      </c>
      <c r="L519" s="24" t="s">
        <v>15</v>
      </c>
      <c r="M519" s="25" t="s">
        <v>12</v>
      </c>
      <c r="N519" s="25" t="s">
        <v>13</v>
      </c>
      <c r="O519" s="223" t="s">
        <v>1059</v>
      </c>
      <c r="P519" s="438"/>
      <c r="S519" s="336"/>
      <c r="T519" s="336"/>
      <c r="Y519" s="7"/>
    </row>
    <row r="520" spans="1:25" ht="37.5">
      <c r="A520" s="28">
        <v>75</v>
      </c>
      <c r="B520" s="28" t="s">
        <v>15</v>
      </c>
      <c r="C520" s="457" t="s">
        <v>12</v>
      </c>
      <c r="D520" s="59">
        <v>10010</v>
      </c>
      <c r="E520" s="270" t="s">
        <v>942</v>
      </c>
      <c r="F520" s="28">
        <v>75</v>
      </c>
      <c r="G520" s="28" t="s">
        <v>15</v>
      </c>
      <c r="H520" s="457" t="s">
        <v>12</v>
      </c>
      <c r="I520" s="59">
        <v>10010</v>
      </c>
      <c r="J520" s="270" t="s">
        <v>942</v>
      </c>
      <c r="K520" s="28">
        <v>75</v>
      </c>
      <c r="L520" s="28" t="s">
        <v>15</v>
      </c>
      <c r="M520" s="457" t="s">
        <v>12</v>
      </c>
      <c r="N520" s="59">
        <v>10010</v>
      </c>
      <c r="O520" s="270" t="s">
        <v>942</v>
      </c>
      <c r="P520" s="438"/>
      <c r="S520" s="717"/>
      <c r="T520" s="717"/>
      <c r="Y520" s="7"/>
    </row>
    <row r="521" spans="1:25" ht="37.5">
      <c r="A521" s="28">
        <v>75</v>
      </c>
      <c r="B521" s="28" t="s">
        <v>15</v>
      </c>
      <c r="C521" s="457" t="s">
        <v>12</v>
      </c>
      <c r="D521" s="59">
        <v>10020</v>
      </c>
      <c r="E521" s="270" t="s">
        <v>945</v>
      </c>
      <c r="F521" s="28">
        <v>75</v>
      </c>
      <c r="G521" s="28" t="s">
        <v>15</v>
      </c>
      <c r="H521" s="457" t="s">
        <v>12</v>
      </c>
      <c r="I521" s="59">
        <v>10020</v>
      </c>
      <c r="J521" s="270" t="s">
        <v>945</v>
      </c>
      <c r="K521" s="28">
        <v>75</v>
      </c>
      <c r="L521" s="28" t="s">
        <v>15</v>
      </c>
      <c r="M521" s="457" t="s">
        <v>12</v>
      </c>
      <c r="N521" s="59">
        <v>10020</v>
      </c>
      <c r="O521" s="270" t="s">
        <v>945</v>
      </c>
      <c r="P521" s="438"/>
      <c r="S521" s="717"/>
      <c r="T521" s="717"/>
      <c r="Y521" s="7"/>
    </row>
    <row r="522" spans="1:25" ht="37.5">
      <c r="A522" s="28"/>
      <c r="B522" s="28"/>
      <c r="C522" s="457"/>
      <c r="D522" s="59"/>
      <c r="E522" s="29" t="s">
        <v>1554</v>
      </c>
      <c r="F522" s="28"/>
      <c r="G522" s="28"/>
      <c r="H522" s="457"/>
      <c r="I522" s="59"/>
      <c r="J522" s="29" t="s">
        <v>1837</v>
      </c>
      <c r="K522" s="28">
        <v>75</v>
      </c>
      <c r="L522" s="28" t="s">
        <v>15</v>
      </c>
      <c r="M522" s="457" t="s">
        <v>12</v>
      </c>
      <c r="N522" s="59">
        <v>11010</v>
      </c>
      <c r="O522" s="270" t="s">
        <v>34</v>
      </c>
      <c r="P522" s="438"/>
      <c r="S522" s="717"/>
      <c r="T522" s="717"/>
      <c r="Y522" s="7"/>
    </row>
    <row r="523" spans="1:25" ht="56.25">
      <c r="A523" s="28">
        <v>75</v>
      </c>
      <c r="B523" s="28" t="s">
        <v>15</v>
      </c>
      <c r="C523" s="457" t="s">
        <v>12</v>
      </c>
      <c r="D523" s="59">
        <v>76200</v>
      </c>
      <c r="E523" s="270" t="s">
        <v>1482</v>
      </c>
      <c r="F523" s="28">
        <v>75</v>
      </c>
      <c r="G523" s="28" t="s">
        <v>15</v>
      </c>
      <c r="H523" s="457" t="s">
        <v>12</v>
      </c>
      <c r="I523" s="59">
        <v>76200</v>
      </c>
      <c r="J523" s="270" t="s">
        <v>1482</v>
      </c>
      <c r="K523" s="28">
        <v>75</v>
      </c>
      <c r="L523" s="28" t="s">
        <v>15</v>
      </c>
      <c r="M523" s="457" t="s">
        <v>12</v>
      </c>
      <c r="N523" s="59">
        <v>76200</v>
      </c>
      <c r="O523" s="270" t="s">
        <v>1482</v>
      </c>
      <c r="P523" s="438"/>
      <c r="S523" s="717"/>
      <c r="T523" s="717"/>
      <c r="Y523" s="7"/>
    </row>
    <row r="524" spans="1:25" ht="67.5">
      <c r="A524" s="23">
        <v>76</v>
      </c>
      <c r="B524" s="23">
        <v>0</v>
      </c>
      <c r="C524" s="9" t="s">
        <v>12</v>
      </c>
      <c r="D524" s="9" t="s">
        <v>13</v>
      </c>
      <c r="E524" s="136" t="s">
        <v>1483</v>
      </c>
      <c r="F524" s="23">
        <v>76</v>
      </c>
      <c r="G524" s="23">
        <v>0</v>
      </c>
      <c r="H524" s="9" t="s">
        <v>12</v>
      </c>
      <c r="I524" s="9" t="s">
        <v>13</v>
      </c>
      <c r="J524" s="136" t="s">
        <v>1483</v>
      </c>
      <c r="K524" s="23">
        <v>76</v>
      </c>
      <c r="L524" s="23">
        <v>0</v>
      </c>
      <c r="M524" s="9" t="s">
        <v>12</v>
      </c>
      <c r="N524" s="9" t="s">
        <v>13</v>
      </c>
      <c r="O524" s="136" t="s">
        <v>1483</v>
      </c>
      <c r="P524" s="438"/>
      <c r="S524" s="335"/>
      <c r="T524" s="335"/>
      <c r="Y524" s="7"/>
    </row>
    <row r="525" spans="1:25" ht="37.5">
      <c r="A525" s="24">
        <v>76</v>
      </c>
      <c r="B525" s="24" t="s">
        <v>15</v>
      </c>
      <c r="C525" s="25" t="s">
        <v>12</v>
      </c>
      <c r="D525" s="25" t="s">
        <v>13</v>
      </c>
      <c r="E525" s="223" t="s">
        <v>1484</v>
      </c>
      <c r="F525" s="24">
        <v>76</v>
      </c>
      <c r="G525" s="24" t="s">
        <v>15</v>
      </c>
      <c r="H525" s="25" t="s">
        <v>12</v>
      </c>
      <c r="I525" s="25" t="s">
        <v>13</v>
      </c>
      <c r="J525" s="223" t="s">
        <v>1484</v>
      </c>
      <c r="K525" s="24">
        <v>76</v>
      </c>
      <c r="L525" s="24" t="s">
        <v>15</v>
      </c>
      <c r="M525" s="25" t="s">
        <v>12</v>
      </c>
      <c r="N525" s="25" t="s">
        <v>13</v>
      </c>
      <c r="O525" s="223" t="s">
        <v>1484</v>
      </c>
      <c r="P525" s="438"/>
      <c r="S525" s="336"/>
      <c r="T525" s="336"/>
      <c r="Y525" s="7"/>
    </row>
    <row r="526" spans="1:25" ht="37.5">
      <c r="A526" s="28">
        <v>76</v>
      </c>
      <c r="B526" s="28" t="s">
        <v>15</v>
      </c>
      <c r="C526" s="457" t="s">
        <v>12</v>
      </c>
      <c r="D526" s="59">
        <v>10010</v>
      </c>
      <c r="E526" s="270" t="s">
        <v>942</v>
      </c>
      <c r="F526" s="28">
        <v>76</v>
      </c>
      <c r="G526" s="28" t="s">
        <v>15</v>
      </c>
      <c r="H526" s="457" t="s">
        <v>12</v>
      </c>
      <c r="I526" s="59">
        <v>10010</v>
      </c>
      <c r="J526" s="270" t="s">
        <v>942</v>
      </c>
      <c r="K526" s="28">
        <v>76</v>
      </c>
      <c r="L526" s="28" t="s">
        <v>15</v>
      </c>
      <c r="M526" s="457" t="s">
        <v>12</v>
      </c>
      <c r="N526" s="59">
        <v>10010</v>
      </c>
      <c r="O526" s="270" t="s">
        <v>942</v>
      </c>
      <c r="P526" s="438"/>
      <c r="S526" s="717"/>
      <c r="T526" s="717"/>
      <c r="Y526" s="7"/>
    </row>
    <row r="527" spans="1:25" ht="37.5">
      <c r="A527" s="28">
        <v>76</v>
      </c>
      <c r="B527" s="28" t="s">
        <v>15</v>
      </c>
      <c r="C527" s="457" t="s">
        <v>12</v>
      </c>
      <c r="D527" s="59">
        <v>10020</v>
      </c>
      <c r="E527" s="270" t="s">
        <v>945</v>
      </c>
      <c r="F527" s="28">
        <v>76</v>
      </c>
      <c r="G527" s="28" t="s">
        <v>15</v>
      </c>
      <c r="H527" s="457" t="s">
        <v>12</v>
      </c>
      <c r="I527" s="59">
        <v>10020</v>
      </c>
      <c r="J527" s="270" t="s">
        <v>945</v>
      </c>
      <c r="K527" s="28">
        <v>76</v>
      </c>
      <c r="L527" s="28" t="s">
        <v>15</v>
      </c>
      <c r="M527" s="457" t="s">
        <v>12</v>
      </c>
      <c r="N527" s="59">
        <v>10020</v>
      </c>
      <c r="O527" s="270" t="s">
        <v>945</v>
      </c>
      <c r="P527" s="438"/>
      <c r="S527" s="717"/>
      <c r="T527" s="717"/>
      <c r="Y527" s="7"/>
    </row>
    <row r="528" spans="1:25">
      <c r="A528" s="24">
        <v>76</v>
      </c>
      <c r="B528" s="24" t="s">
        <v>94</v>
      </c>
      <c r="C528" s="25" t="s">
        <v>12</v>
      </c>
      <c r="D528" s="25" t="s">
        <v>13</v>
      </c>
      <c r="E528" s="223" t="s">
        <v>1023</v>
      </c>
      <c r="F528" s="24">
        <v>76</v>
      </c>
      <c r="G528" s="24" t="s">
        <v>94</v>
      </c>
      <c r="H528" s="25" t="s">
        <v>12</v>
      </c>
      <c r="I528" s="25" t="s">
        <v>13</v>
      </c>
      <c r="J528" s="223" t="s">
        <v>1023</v>
      </c>
      <c r="K528" s="24">
        <v>76</v>
      </c>
      <c r="L528" s="24" t="s">
        <v>94</v>
      </c>
      <c r="M528" s="25" t="s">
        <v>12</v>
      </c>
      <c r="N528" s="25" t="s">
        <v>13</v>
      </c>
      <c r="O528" s="223" t="s">
        <v>1023</v>
      </c>
      <c r="P528" s="438"/>
      <c r="S528" s="336"/>
      <c r="T528" s="336"/>
      <c r="Y528" s="7"/>
    </row>
    <row r="529" spans="1:25" ht="56.25">
      <c r="A529" s="28">
        <v>76</v>
      </c>
      <c r="B529" s="28" t="s">
        <v>94</v>
      </c>
      <c r="C529" s="457" t="s">
        <v>12</v>
      </c>
      <c r="D529" s="59">
        <v>20250</v>
      </c>
      <c r="E529" s="270" t="s">
        <v>1485</v>
      </c>
      <c r="F529" s="28">
        <v>76</v>
      </c>
      <c r="G529" s="28" t="s">
        <v>94</v>
      </c>
      <c r="H529" s="457" t="s">
        <v>12</v>
      </c>
      <c r="I529" s="59">
        <v>20250</v>
      </c>
      <c r="J529" s="270" t="s">
        <v>1485</v>
      </c>
      <c r="K529" s="28">
        <v>76</v>
      </c>
      <c r="L529" s="28" t="s">
        <v>94</v>
      </c>
      <c r="M529" s="457" t="s">
        <v>12</v>
      </c>
      <c r="N529" s="59">
        <v>20250</v>
      </c>
      <c r="O529" s="270" t="s">
        <v>1485</v>
      </c>
      <c r="P529" s="438"/>
      <c r="S529" s="717"/>
      <c r="T529" s="717"/>
      <c r="Y529" s="7"/>
    </row>
    <row r="530" spans="1:25" ht="45">
      <c r="A530" s="23">
        <v>77</v>
      </c>
      <c r="B530" s="23">
        <v>0</v>
      </c>
      <c r="C530" s="9" t="s">
        <v>12</v>
      </c>
      <c r="D530" s="9" t="s">
        <v>13</v>
      </c>
      <c r="E530" s="136" t="s">
        <v>1088</v>
      </c>
      <c r="F530" s="23">
        <v>77</v>
      </c>
      <c r="G530" s="23">
        <v>0</v>
      </c>
      <c r="H530" s="9" t="s">
        <v>12</v>
      </c>
      <c r="I530" s="9" t="s">
        <v>13</v>
      </c>
      <c r="J530" s="136" t="s">
        <v>1088</v>
      </c>
      <c r="K530" s="23">
        <v>77</v>
      </c>
      <c r="L530" s="23">
        <v>0</v>
      </c>
      <c r="M530" s="9" t="s">
        <v>12</v>
      </c>
      <c r="N530" s="9" t="s">
        <v>13</v>
      </c>
      <c r="O530" s="136" t="s">
        <v>1088</v>
      </c>
      <c r="P530" s="438"/>
      <c r="S530" s="335"/>
      <c r="T530" s="335"/>
      <c r="Y530" s="7"/>
    </row>
    <row r="531" spans="1:25" ht="56.25">
      <c r="A531" s="24">
        <v>77</v>
      </c>
      <c r="B531" s="24" t="s">
        <v>15</v>
      </c>
      <c r="C531" s="25" t="s">
        <v>12</v>
      </c>
      <c r="D531" s="25" t="s">
        <v>13</v>
      </c>
      <c r="E531" s="223" t="s">
        <v>1091</v>
      </c>
      <c r="F531" s="24">
        <v>77</v>
      </c>
      <c r="G531" s="24" t="s">
        <v>15</v>
      </c>
      <c r="H531" s="25" t="s">
        <v>12</v>
      </c>
      <c r="I531" s="25" t="s">
        <v>13</v>
      </c>
      <c r="J531" s="223" t="s">
        <v>1091</v>
      </c>
      <c r="K531" s="24">
        <v>77</v>
      </c>
      <c r="L531" s="24" t="s">
        <v>15</v>
      </c>
      <c r="M531" s="25" t="s">
        <v>12</v>
      </c>
      <c r="N531" s="25" t="s">
        <v>13</v>
      </c>
      <c r="O531" s="223" t="s">
        <v>1091</v>
      </c>
      <c r="P531" s="438"/>
      <c r="S531" s="336"/>
      <c r="T531" s="336"/>
      <c r="Y531" s="7"/>
    </row>
    <row r="532" spans="1:25" ht="37.5">
      <c r="A532" s="28">
        <v>77</v>
      </c>
      <c r="B532" s="28" t="s">
        <v>15</v>
      </c>
      <c r="C532" s="457" t="s">
        <v>12</v>
      </c>
      <c r="D532" s="59">
        <v>10010</v>
      </c>
      <c r="E532" s="270" t="s">
        <v>942</v>
      </c>
      <c r="F532" s="28">
        <v>77</v>
      </c>
      <c r="G532" s="28" t="s">
        <v>15</v>
      </c>
      <c r="H532" s="457" t="s">
        <v>12</v>
      </c>
      <c r="I532" s="59">
        <v>10010</v>
      </c>
      <c r="J532" s="270" t="s">
        <v>942</v>
      </c>
      <c r="K532" s="28">
        <v>77</v>
      </c>
      <c r="L532" s="28" t="s">
        <v>15</v>
      </c>
      <c r="M532" s="457" t="s">
        <v>12</v>
      </c>
      <c r="N532" s="59">
        <v>10010</v>
      </c>
      <c r="O532" s="270" t="s">
        <v>942</v>
      </c>
      <c r="P532" s="438"/>
      <c r="S532" s="717"/>
      <c r="T532" s="717"/>
      <c r="Y532" s="7"/>
    </row>
    <row r="533" spans="1:25" ht="37.5">
      <c r="A533" s="28">
        <v>77</v>
      </c>
      <c r="B533" s="28" t="s">
        <v>15</v>
      </c>
      <c r="C533" s="457" t="s">
        <v>12</v>
      </c>
      <c r="D533" s="59">
        <v>10020</v>
      </c>
      <c r="E533" s="270" t="s">
        <v>945</v>
      </c>
      <c r="F533" s="28">
        <v>77</v>
      </c>
      <c r="G533" s="28" t="s">
        <v>15</v>
      </c>
      <c r="H533" s="457" t="s">
        <v>12</v>
      </c>
      <c r="I533" s="59">
        <v>10020</v>
      </c>
      <c r="J533" s="270" t="s">
        <v>945</v>
      </c>
      <c r="K533" s="28">
        <v>77</v>
      </c>
      <c r="L533" s="28" t="s">
        <v>15</v>
      </c>
      <c r="M533" s="457" t="s">
        <v>12</v>
      </c>
      <c r="N533" s="59">
        <v>10020</v>
      </c>
      <c r="O533" s="270" t="s">
        <v>945</v>
      </c>
      <c r="P533" s="438"/>
      <c r="S533" s="717"/>
      <c r="T533" s="717"/>
      <c r="Y533" s="7"/>
    </row>
    <row r="534" spans="1:25" ht="37.5">
      <c r="A534" s="28">
        <v>77</v>
      </c>
      <c r="B534" s="28" t="s">
        <v>15</v>
      </c>
      <c r="C534" s="457" t="s">
        <v>12</v>
      </c>
      <c r="D534" s="59">
        <v>10050</v>
      </c>
      <c r="E534" s="270" t="s">
        <v>1525</v>
      </c>
      <c r="F534" s="28">
        <v>77</v>
      </c>
      <c r="G534" s="28" t="s">
        <v>15</v>
      </c>
      <c r="H534" s="457" t="s">
        <v>12</v>
      </c>
      <c r="I534" s="59">
        <v>10050</v>
      </c>
      <c r="J534" s="270" t="s">
        <v>1525</v>
      </c>
      <c r="K534" s="28"/>
      <c r="L534" s="28"/>
      <c r="M534" s="457"/>
      <c r="N534" s="59"/>
      <c r="O534" s="29" t="s">
        <v>2251</v>
      </c>
      <c r="P534" s="438"/>
      <c r="S534" s="717"/>
      <c r="T534" s="717"/>
      <c r="Y534" s="7"/>
    </row>
    <row r="535" spans="1:25" ht="56.25">
      <c r="A535" s="28">
        <v>77</v>
      </c>
      <c r="B535" s="28" t="s">
        <v>15</v>
      </c>
      <c r="C535" s="457" t="s">
        <v>12</v>
      </c>
      <c r="D535" s="59">
        <v>76100</v>
      </c>
      <c r="E535" s="270" t="s">
        <v>1487</v>
      </c>
      <c r="F535" s="28">
        <v>77</v>
      </c>
      <c r="G535" s="28" t="s">
        <v>15</v>
      </c>
      <c r="H535" s="457" t="s">
        <v>12</v>
      </c>
      <c r="I535" s="59">
        <v>76100</v>
      </c>
      <c r="J535" s="270" t="s">
        <v>1487</v>
      </c>
      <c r="K535" s="28">
        <v>77</v>
      </c>
      <c r="L535" s="28" t="s">
        <v>15</v>
      </c>
      <c r="M535" s="457" t="s">
        <v>12</v>
      </c>
      <c r="N535" s="59">
        <v>76100</v>
      </c>
      <c r="O535" s="270" t="s">
        <v>1487</v>
      </c>
      <c r="P535" s="438"/>
      <c r="S535" s="717"/>
      <c r="T535" s="717"/>
      <c r="Y535" s="7"/>
    </row>
    <row r="536" spans="1:25" ht="56.25">
      <c r="A536" s="28">
        <v>77</v>
      </c>
      <c r="B536" s="28" t="s">
        <v>15</v>
      </c>
      <c r="C536" s="457" t="s">
        <v>12</v>
      </c>
      <c r="D536" s="59">
        <v>76210</v>
      </c>
      <c r="E536" s="270" t="s">
        <v>1488</v>
      </c>
      <c r="F536" s="28">
        <v>77</v>
      </c>
      <c r="G536" s="28" t="s">
        <v>15</v>
      </c>
      <c r="H536" s="457" t="s">
        <v>12</v>
      </c>
      <c r="I536" s="59">
        <v>76210</v>
      </c>
      <c r="J536" s="270" t="s">
        <v>1488</v>
      </c>
      <c r="K536" s="28">
        <v>77</v>
      </c>
      <c r="L536" s="28" t="s">
        <v>15</v>
      </c>
      <c r="M536" s="457" t="s">
        <v>12</v>
      </c>
      <c r="N536" s="59">
        <v>76210</v>
      </c>
      <c r="O536" s="270" t="s">
        <v>1488</v>
      </c>
      <c r="P536" s="438"/>
      <c r="S536" s="717"/>
      <c r="T536" s="717"/>
      <c r="Y536" s="7"/>
    </row>
    <row r="537" spans="1:25" ht="45">
      <c r="A537" s="23">
        <v>78</v>
      </c>
      <c r="B537" s="23">
        <v>0</v>
      </c>
      <c r="C537" s="9" t="s">
        <v>12</v>
      </c>
      <c r="D537" s="9" t="s">
        <v>13</v>
      </c>
      <c r="E537" s="136" t="s">
        <v>1489</v>
      </c>
      <c r="F537" s="23">
        <v>78</v>
      </c>
      <c r="G537" s="23">
        <v>0</v>
      </c>
      <c r="H537" s="9" t="s">
        <v>12</v>
      </c>
      <c r="I537" s="9" t="s">
        <v>13</v>
      </c>
      <c r="J537" s="136" t="s">
        <v>1489</v>
      </c>
      <c r="K537" s="23">
        <v>78</v>
      </c>
      <c r="L537" s="23">
        <v>0</v>
      </c>
      <c r="M537" s="9" t="s">
        <v>12</v>
      </c>
      <c r="N537" s="9" t="s">
        <v>13</v>
      </c>
      <c r="O537" s="136" t="s">
        <v>1489</v>
      </c>
      <c r="P537" s="438"/>
      <c r="S537" s="335"/>
      <c r="T537" s="335"/>
      <c r="Y537" s="7"/>
    </row>
    <row r="538" spans="1:25" ht="37.5">
      <c r="A538" s="24">
        <v>78</v>
      </c>
      <c r="B538" s="24" t="s">
        <v>15</v>
      </c>
      <c r="C538" s="25" t="s">
        <v>12</v>
      </c>
      <c r="D538" s="25" t="s">
        <v>13</v>
      </c>
      <c r="E538" s="223" t="s">
        <v>1490</v>
      </c>
      <c r="F538" s="24">
        <v>78</v>
      </c>
      <c r="G538" s="24" t="s">
        <v>15</v>
      </c>
      <c r="H538" s="25" t="s">
        <v>12</v>
      </c>
      <c r="I538" s="25" t="s">
        <v>13</v>
      </c>
      <c r="J538" s="223" t="s">
        <v>1490</v>
      </c>
      <c r="K538" s="24">
        <v>78</v>
      </c>
      <c r="L538" s="24" t="s">
        <v>15</v>
      </c>
      <c r="M538" s="25" t="s">
        <v>12</v>
      </c>
      <c r="N538" s="25" t="s">
        <v>13</v>
      </c>
      <c r="O538" s="223" t="s">
        <v>1490</v>
      </c>
      <c r="P538" s="438"/>
      <c r="S538" s="336"/>
      <c r="T538" s="336"/>
      <c r="Y538" s="7"/>
    </row>
    <row r="539" spans="1:25" ht="37.5">
      <c r="A539" s="28">
        <v>78</v>
      </c>
      <c r="B539" s="28" t="s">
        <v>15</v>
      </c>
      <c r="C539" s="457" t="s">
        <v>12</v>
      </c>
      <c r="D539" s="59">
        <v>10010</v>
      </c>
      <c r="E539" s="270" t="s">
        <v>942</v>
      </c>
      <c r="F539" s="28">
        <v>78</v>
      </c>
      <c r="G539" s="28" t="s">
        <v>15</v>
      </c>
      <c r="H539" s="457" t="s">
        <v>12</v>
      </c>
      <c r="I539" s="59">
        <v>10010</v>
      </c>
      <c r="J539" s="270" t="s">
        <v>942</v>
      </c>
      <c r="K539" s="28">
        <v>78</v>
      </c>
      <c r="L539" s="28" t="s">
        <v>15</v>
      </c>
      <c r="M539" s="457" t="s">
        <v>12</v>
      </c>
      <c r="N539" s="59">
        <v>10010</v>
      </c>
      <c r="O539" s="270" t="s">
        <v>942</v>
      </c>
      <c r="P539" s="438"/>
      <c r="S539" s="717"/>
      <c r="T539" s="717"/>
      <c r="Y539" s="7"/>
    </row>
    <row r="540" spans="1:25" ht="37.5">
      <c r="A540" s="28">
        <v>78</v>
      </c>
      <c r="B540" s="28" t="s">
        <v>15</v>
      </c>
      <c r="C540" s="457" t="s">
        <v>12</v>
      </c>
      <c r="D540" s="59">
        <v>10020</v>
      </c>
      <c r="E540" s="270" t="s">
        <v>945</v>
      </c>
      <c r="F540" s="28">
        <v>78</v>
      </c>
      <c r="G540" s="28" t="s">
        <v>15</v>
      </c>
      <c r="H540" s="457" t="s">
        <v>12</v>
      </c>
      <c r="I540" s="59">
        <v>10020</v>
      </c>
      <c r="J540" s="270" t="s">
        <v>945</v>
      </c>
      <c r="K540" s="28">
        <v>78</v>
      </c>
      <c r="L540" s="28" t="s">
        <v>15</v>
      </c>
      <c r="M540" s="457" t="s">
        <v>12</v>
      </c>
      <c r="N540" s="59">
        <v>10020</v>
      </c>
      <c r="O540" s="270" t="s">
        <v>945</v>
      </c>
      <c r="P540" s="438"/>
      <c r="S540" s="717"/>
      <c r="T540" s="717"/>
      <c r="Y540" s="7"/>
    </row>
    <row r="541" spans="1:25" ht="37.5">
      <c r="A541" s="28" t="s">
        <v>1907</v>
      </c>
      <c r="B541" s="28" t="s">
        <v>15</v>
      </c>
      <c r="C541" s="457" t="s">
        <v>12</v>
      </c>
      <c r="D541" s="59">
        <v>10050</v>
      </c>
      <c r="E541" s="270" t="s">
        <v>1525</v>
      </c>
      <c r="F541" s="28"/>
      <c r="G541" s="28"/>
      <c r="H541" s="457"/>
      <c r="I541" s="59"/>
      <c r="J541" s="29" t="s">
        <v>1837</v>
      </c>
      <c r="K541" s="28"/>
      <c r="L541" s="28"/>
      <c r="M541" s="457"/>
      <c r="N541" s="59"/>
      <c r="O541" s="29" t="s">
        <v>2251</v>
      </c>
      <c r="P541" s="438"/>
      <c r="S541" s="721"/>
      <c r="T541" s="721"/>
      <c r="Y541" s="7"/>
    </row>
    <row r="542" spans="1:25" ht="37.5">
      <c r="A542" s="28"/>
      <c r="B542" s="28"/>
      <c r="C542" s="457"/>
      <c r="D542" s="59"/>
      <c r="E542" s="29" t="s">
        <v>1554</v>
      </c>
      <c r="F542" s="28" t="s">
        <v>1907</v>
      </c>
      <c r="G542" s="28" t="s">
        <v>15</v>
      </c>
      <c r="H542" s="457" t="s">
        <v>12</v>
      </c>
      <c r="I542" s="59">
        <v>11010</v>
      </c>
      <c r="J542" s="346" t="s">
        <v>34</v>
      </c>
      <c r="K542" s="28" t="s">
        <v>1907</v>
      </c>
      <c r="L542" s="28" t="s">
        <v>15</v>
      </c>
      <c r="M542" s="457" t="s">
        <v>12</v>
      </c>
      <c r="N542" s="59">
        <v>11010</v>
      </c>
      <c r="O542" s="346" t="s">
        <v>34</v>
      </c>
      <c r="P542" s="438"/>
      <c r="S542" s="743"/>
      <c r="T542" s="743"/>
      <c r="Y542" s="7"/>
    </row>
    <row r="543" spans="1:25">
      <c r="A543" s="28">
        <v>78</v>
      </c>
      <c r="B543" s="28" t="s">
        <v>15</v>
      </c>
      <c r="C543" s="457" t="s">
        <v>12</v>
      </c>
      <c r="D543" s="59">
        <v>20050</v>
      </c>
      <c r="E543" s="270" t="s">
        <v>666</v>
      </c>
      <c r="F543" s="28"/>
      <c r="G543" s="28"/>
      <c r="H543" s="457"/>
      <c r="I543" s="59"/>
      <c r="J543" s="29" t="s">
        <v>1837</v>
      </c>
      <c r="K543" s="28"/>
      <c r="L543" s="28"/>
      <c r="M543" s="457"/>
      <c r="N543" s="59"/>
      <c r="O543" s="29" t="s">
        <v>2251</v>
      </c>
      <c r="P543" s="438"/>
      <c r="S543" s="721"/>
      <c r="T543" s="721"/>
      <c r="Y543" s="7"/>
    </row>
    <row r="544" spans="1:25">
      <c r="A544" s="24"/>
      <c r="B544" s="24"/>
      <c r="C544" s="25"/>
      <c r="D544" s="25"/>
      <c r="E544" s="223" t="s">
        <v>1554</v>
      </c>
      <c r="F544" s="24" t="s">
        <v>1907</v>
      </c>
      <c r="G544" s="24" t="s">
        <v>94</v>
      </c>
      <c r="H544" s="25" t="s">
        <v>12</v>
      </c>
      <c r="I544" s="25" t="s">
        <v>13</v>
      </c>
      <c r="J544" s="223" t="s">
        <v>1023</v>
      </c>
      <c r="K544" s="24"/>
      <c r="L544" s="24"/>
      <c r="M544" s="25"/>
      <c r="N544" s="25"/>
      <c r="O544" s="223" t="s">
        <v>2251</v>
      </c>
      <c r="P544" s="438"/>
      <c r="S544" s="336"/>
      <c r="T544" s="336"/>
      <c r="Y544" s="7"/>
    </row>
    <row r="545" spans="1:25" ht="37.5">
      <c r="A545" s="28"/>
      <c r="B545" s="28"/>
      <c r="C545" s="457"/>
      <c r="D545" s="59"/>
      <c r="E545" s="29" t="s">
        <v>1554</v>
      </c>
      <c r="F545" s="28" t="s">
        <v>1907</v>
      </c>
      <c r="G545" s="28" t="s">
        <v>94</v>
      </c>
      <c r="H545" s="457" t="s">
        <v>12</v>
      </c>
      <c r="I545" s="59">
        <v>21340</v>
      </c>
      <c r="J545" s="270" t="s">
        <v>1828</v>
      </c>
      <c r="K545" s="28"/>
      <c r="L545" s="28"/>
      <c r="M545" s="457"/>
      <c r="N545" s="59"/>
      <c r="O545" s="29" t="s">
        <v>2251</v>
      </c>
      <c r="P545" s="438"/>
      <c r="S545" s="717"/>
      <c r="T545" s="717"/>
      <c r="Y545" s="7"/>
    </row>
    <row r="546" spans="1:25" ht="45">
      <c r="A546" s="23">
        <v>80</v>
      </c>
      <c r="B546" s="23">
        <v>0</v>
      </c>
      <c r="C546" s="9" t="s">
        <v>12</v>
      </c>
      <c r="D546" s="9" t="s">
        <v>13</v>
      </c>
      <c r="E546" s="136" t="s">
        <v>1123</v>
      </c>
      <c r="F546" s="23">
        <v>80</v>
      </c>
      <c r="G546" s="23">
        <v>0</v>
      </c>
      <c r="H546" s="9" t="s">
        <v>12</v>
      </c>
      <c r="I546" s="9" t="s">
        <v>13</v>
      </c>
      <c r="J546" s="136" t="s">
        <v>1123</v>
      </c>
      <c r="K546" s="23">
        <v>80</v>
      </c>
      <c r="L546" s="23">
        <v>0</v>
      </c>
      <c r="M546" s="9" t="s">
        <v>12</v>
      </c>
      <c r="N546" s="9" t="s">
        <v>13</v>
      </c>
      <c r="O546" s="136" t="s">
        <v>1123</v>
      </c>
      <c r="P546" s="438"/>
      <c r="S546" s="335"/>
      <c r="T546" s="335"/>
      <c r="Y546" s="7"/>
    </row>
    <row r="547" spans="1:25" ht="37.5">
      <c r="A547" s="24">
        <v>80</v>
      </c>
      <c r="B547" s="24" t="s">
        <v>15</v>
      </c>
      <c r="C547" s="25" t="s">
        <v>12</v>
      </c>
      <c r="D547" s="25" t="s">
        <v>13</v>
      </c>
      <c r="E547" s="223" t="s">
        <v>1126</v>
      </c>
      <c r="F547" s="24">
        <v>80</v>
      </c>
      <c r="G547" s="24" t="s">
        <v>15</v>
      </c>
      <c r="H547" s="25" t="s">
        <v>12</v>
      </c>
      <c r="I547" s="25" t="s">
        <v>13</v>
      </c>
      <c r="J547" s="223" t="s">
        <v>1126</v>
      </c>
      <c r="K547" s="24">
        <v>80</v>
      </c>
      <c r="L547" s="24" t="s">
        <v>15</v>
      </c>
      <c r="M547" s="25" t="s">
        <v>12</v>
      </c>
      <c r="N547" s="25" t="s">
        <v>13</v>
      </c>
      <c r="O547" s="223" t="s">
        <v>1126</v>
      </c>
      <c r="P547" s="438"/>
      <c r="S547" s="336"/>
      <c r="T547" s="336"/>
      <c r="Y547" s="7"/>
    </row>
    <row r="548" spans="1:25" ht="37.5">
      <c r="A548" s="28">
        <v>80</v>
      </c>
      <c r="B548" s="28" t="s">
        <v>15</v>
      </c>
      <c r="C548" s="457" t="s">
        <v>12</v>
      </c>
      <c r="D548" s="59">
        <v>10010</v>
      </c>
      <c r="E548" s="270" t="s">
        <v>942</v>
      </c>
      <c r="F548" s="28">
        <v>80</v>
      </c>
      <c r="G548" s="28" t="s">
        <v>15</v>
      </c>
      <c r="H548" s="457" t="s">
        <v>12</v>
      </c>
      <c r="I548" s="59">
        <v>10010</v>
      </c>
      <c r="J548" s="270" t="s">
        <v>942</v>
      </c>
      <c r="K548" s="28">
        <v>80</v>
      </c>
      <c r="L548" s="28" t="s">
        <v>15</v>
      </c>
      <c r="M548" s="457" t="s">
        <v>12</v>
      </c>
      <c r="N548" s="59">
        <v>10010</v>
      </c>
      <c r="O548" s="270" t="s">
        <v>942</v>
      </c>
      <c r="P548" s="438"/>
      <c r="S548" s="717"/>
      <c r="T548" s="717"/>
      <c r="Y548" s="7"/>
    </row>
    <row r="549" spans="1:25" ht="37.5">
      <c r="A549" s="28">
        <v>80</v>
      </c>
      <c r="B549" s="28" t="s">
        <v>15</v>
      </c>
      <c r="C549" s="457" t="s">
        <v>12</v>
      </c>
      <c r="D549" s="59">
        <v>10020</v>
      </c>
      <c r="E549" s="270" t="s">
        <v>945</v>
      </c>
      <c r="F549" s="28">
        <v>80</v>
      </c>
      <c r="G549" s="28" t="s">
        <v>15</v>
      </c>
      <c r="H549" s="457" t="s">
        <v>12</v>
      </c>
      <c r="I549" s="59">
        <v>10020</v>
      </c>
      <c r="J549" s="270" t="s">
        <v>945</v>
      </c>
      <c r="K549" s="28">
        <v>80</v>
      </c>
      <c r="L549" s="28" t="s">
        <v>15</v>
      </c>
      <c r="M549" s="457" t="s">
        <v>12</v>
      </c>
      <c r="N549" s="59">
        <v>10020</v>
      </c>
      <c r="O549" s="270" t="s">
        <v>945</v>
      </c>
      <c r="P549" s="438"/>
      <c r="S549" s="717"/>
      <c r="T549" s="717"/>
      <c r="Y549" s="7"/>
    </row>
    <row r="550" spans="1:25" ht="37.5">
      <c r="A550" s="28">
        <v>80</v>
      </c>
      <c r="B550" s="28" t="s">
        <v>15</v>
      </c>
      <c r="C550" s="457" t="s">
        <v>12</v>
      </c>
      <c r="D550" s="59">
        <v>10050</v>
      </c>
      <c r="E550" s="270" t="s">
        <v>1525</v>
      </c>
      <c r="F550" s="28"/>
      <c r="G550" s="28"/>
      <c r="H550" s="457"/>
      <c r="I550" s="59"/>
      <c r="J550" s="270"/>
      <c r="K550" s="28"/>
      <c r="L550" s="28"/>
      <c r="M550" s="457"/>
      <c r="N550" s="59"/>
      <c r="O550" s="29" t="s">
        <v>2251</v>
      </c>
      <c r="P550" s="438"/>
      <c r="S550" s="717"/>
      <c r="T550" s="717"/>
      <c r="Y550" s="7"/>
    </row>
    <row r="551" spans="1:25">
      <c r="A551" s="28">
        <v>80</v>
      </c>
      <c r="B551" s="28" t="s">
        <v>15</v>
      </c>
      <c r="C551" s="457" t="s">
        <v>12</v>
      </c>
      <c r="D551" s="59">
        <v>20050</v>
      </c>
      <c r="E551" s="270" t="s">
        <v>666</v>
      </c>
      <c r="F551" s="28">
        <v>80</v>
      </c>
      <c r="G551" s="28" t="s">
        <v>15</v>
      </c>
      <c r="H551" s="457" t="s">
        <v>12</v>
      </c>
      <c r="I551" s="59">
        <v>20050</v>
      </c>
      <c r="J551" s="270" t="s">
        <v>666</v>
      </c>
      <c r="K551" s="28"/>
      <c r="L551" s="28"/>
      <c r="M551" s="457"/>
      <c r="N551" s="59"/>
      <c r="O551" s="29" t="s">
        <v>2251</v>
      </c>
      <c r="P551" s="438"/>
      <c r="S551" s="717"/>
      <c r="T551" s="717"/>
      <c r="Y551" s="7"/>
    </row>
    <row r="552" spans="1:25" ht="56.25">
      <c r="A552" s="28">
        <v>80</v>
      </c>
      <c r="B552" s="28" t="s">
        <v>15</v>
      </c>
      <c r="C552" s="457" t="s">
        <v>12</v>
      </c>
      <c r="D552" s="59">
        <v>76200</v>
      </c>
      <c r="E552" s="270" t="s">
        <v>1482</v>
      </c>
      <c r="F552" s="28">
        <v>80</v>
      </c>
      <c r="G552" s="28" t="s">
        <v>15</v>
      </c>
      <c r="H552" s="457" t="s">
        <v>12</v>
      </c>
      <c r="I552" s="59">
        <v>76200</v>
      </c>
      <c r="J552" s="270" t="s">
        <v>1482</v>
      </c>
      <c r="K552" s="28">
        <v>80</v>
      </c>
      <c r="L552" s="28" t="s">
        <v>15</v>
      </c>
      <c r="M552" s="457" t="s">
        <v>12</v>
      </c>
      <c r="N552" s="59">
        <v>76200</v>
      </c>
      <c r="O552" s="270" t="s">
        <v>1482</v>
      </c>
      <c r="P552" s="438"/>
      <c r="S552" s="717"/>
      <c r="T552" s="717"/>
      <c r="Y552" s="7"/>
    </row>
    <row r="553" spans="1:25" s="5" customFormat="1" ht="56.25">
      <c r="A553" s="28">
        <v>80</v>
      </c>
      <c r="B553" s="28" t="s">
        <v>15</v>
      </c>
      <c r="C553" s="457" t="s">
        <v>12</v>
      </c>
      <c r="D553" s="59">
        <v>76360</v>
      </c>
      <c r="E553" s="270" t="s">
        <v>1493</v>
      </c>
      <c r="F553" s="28">
        <v>80</v>
      </c>
      <c r="G553" s="28" t="s">
        <v>15</v>
      </c>
      <c r="H553" s="457" t="s">
        <v>12</v>
      </c>
      <c r="I553" s="59">
        <v>76360</v>
      </c>
      <c r="J553" s="270" t="s">
        <v>1804</v>
      </c>
      <c r="K553" s="28">
        <v>80</v>
      </c>
      <c r="L553" s="28" t="s">
        <v>15</v>
      </c>
      <c r="M553" s="457" t="s">
        <v>12</v>
      </c>
      <c r="N553" s="59">
        <v>76360</v>
      </c>
      <c r="O553" s="270" t="s">
        <v>1804</v>
      </c>
      <c r="P553" s="438"/>
      <c r="R553" s="252"/>
      <c r="S553" s="717"/>
      <c r="T553" s="717"/>
      <c r="V553" s="252"/>
      <c r="X553" s="252"/>
      <c r="Y553" s="7"/>
    </row>
    <row r="554" spans="1:25" s="5" customFormat="1" ht="45">
      <c r="A554" s="23">
        <v>81</v>
      </c>
      <c r="B554" s="23">
        <v>0</v>
      </c>
      <c r="C554" s="9" t="s">
        <v>12</v>
      </c>
      <c r="D554" s="9" t="s">
        <v>13</v>
      </c>
      <c r="E554" s="136" t="s">
        <v>1142</v>
      </c>
      <c r="F554" s="23">
        <v>81</v>
      </c>
      <c r="G554" s="23">
        <v>0</v>
      </c>
      <c r="H554" s="9" t="s">
        <v>12</v>
      </c>
      <c r="I554" s="9" t="s">
        <v>13</v>
      </c>
      <c r="J554" s="136" t="s">
        <v>1142</v>
      </c>
      <c r="K554" s="23">
        <v>81</v>
      </c>
      <c r="L554" s="23">
        <v>0</v>
      </c>
      <c r="M554" s="9" t="s">
        <v>12</v>
      </c>
      <c r="N554" s="9" t="s">
        <v>13</v>
      </c>
      <c r="O554" s="136" t="s">
        <v>1142</v>
      </c>
      <c r="P554" s="438"/>
      <c r="R554" s="252"/>
      <c r="S554" s="335"/>
      <c r="T554" s="335"/>
      <c r="V554" s="252"/>
      <c r="X554" s="252"/>
      <c r="Y554" s="7"/>
    </row>
    <row r="555" spans="1:25" s="5" customFormat="1" ht="37.5">
      <c r="A555" s="24">
        <v>81</v>
      </c>
      <c r="B555" s="24" t="s">
        <v>15</v>
      </c>
      <c r="C555" s="25" t="s">
        <v>12</v>
      </c>
      <c r="D555" s="25" t="s">
        <v>13</v>
      </c>
      <c r="E555" s="223" t="s">
        <v>1145</v>
      </c>
      <c r="F555" s="24">
        <v>81</v>
      </c>
      <c r="G555" s="24" t="s">
        <v>15</v>
      </c>
      <c r="H555" s="25" t="s">
        <v>12</v>
      </c>
      <c r="I555" s="25" t="s">
        <v>13</v>
      </c>
      <c r="J555" s="223" t="s">
        <v>1145</v>
      </c>
      <c r="K555" s="24">
        <v>81</v>
      </c>
      <c r="L555" s="24" t="s">
        <v>15</v>
      </c>
      <c r="M555" s="25" t="s">
        <v>12</v>
      </c>
      <c r="N555" s="25" t="s">
        <v>13</v>
      </c>
      <c r="O555" s="223" t="s">
        <v>1145</v>
      </c>
      <c r="P555" s="438"/>
      <c r="R555" s="252"/>
      <c r="S555" s="336"/>
      <c r="T555" s="336"/>
      <c r="V555" s="252"/>
      <c r="X555" s="252"/>
      <c r="Y555" s="7"/>
    </row>
    <row r="556" spans="1:25" s="5" customFormat="1" ht="37.5">
      <c r="A556" s="28">
        <v>81</v>
      </c>
      <c r="B556" s="28" t="s">
        <v>15</v>
      </c>
      <c r="C556" s="457" t="s">
        <v>12</v>
      </c>
      <c r="D556" s="59">
        <v>10010</v>
      </c>
      <c r="E556" s="270" t="s">
        <v>942</v>
      </c>
      <c r="F556" s="28">
        <v>81</v>
      </c>
      <c r="G556" s="28" t="s">
        <v>15</v>
      </c>
      <c r="H556" s="457" t="s">
        <v>12</v>
      </c>
      <c r="I556" s="59">
        <v>10010</v>
      </c>
      <c r="J556" s="270" t="s">
        <v>942</v>
      </c>
      <c r="K556" s="28">
        <v>81</v>
      </c>
      <c r="L556" s="28" t="s">
        <v>15</v>
      </c>
      <c r="M556" s="457" t="s">
        <v>12</v>
      </c>
      <c r="N556" s="59">
        <v>10010</v>
      </c>
      <c r="O556" s="270" t="s">
        <v>942</v>
      </c>
      <c r="P556" s="438"/>
      <c r="R556" s="252"/>
      <c r="S556" s="717"/>
      <c r="T556" s="717"/>
      <c r="V556" s="252"/>
      <c r="X556" s="252"/>
      <c r="Y556" s="7"/>
    </row>
    <row r="557" spans="1:25" s="5" customFormat="1" ht="37.5">
      <c r="A557" s="28">
        <v>81</v>
      </c>
      <c r="B557" s="28" t="s">
        <v>15</v>
      </c>
      <c r="C557" s="457" t="s">
        <v>12</v>
      </c>
      <c r="D557" s="59">
        <v>10020</v>
      </c>
      <c r="E557" s="270" t="s">
        <v>945</v>
      </c>
      <c r="F557" s="28">
        <v>81</v>
      </c>
      <c r="G557" s="28" t="s">
        <v>15</v>
      </c>
      <c r="H557" s="457" t="s">
        <v>12</v>
      </c>
      <c r="I557" s="59">
        <v>10020</v>
      </c>
      <c r="J557" s="270" t="s">
        <v>945</v>
      </c>
      <c r="K557" s="28">
        <v>81</v>
      </c>
      <c r="L557" s="28" t="s">
        <v>15</v>
      </c>
      <c r="M557" s="457" t="s">
        <v>12</v>
      </c>
      <c r="N557" s="59">
        <v>10020</v>
      </c>
      <c r="O557" s="270" t="s">
        <v>945</v>
      </c>
      <c r="P557" s="438"/>
      <c r="R557" s="252"/>
      <c r="S557" s="717"/>
      <c r="T557" s="717"/>
      <c r="V557" s="252"/>
      <c r="X557" s="252"/>
      <c r="Y557" s="7"/>
    </row>
    <row r="558" spans="1:25" s="5" customFormat="1">
      <c r="A558" s="28">
        <v>81</v>
      </c>
      <c r="B558" s="28" t="s">
        <v>15</v>
      </c>
      <c r="C558" s="457" t="s">
        <v>12</v>
      </c>
      <c r="D558" s="59">
        <v>20050</v>
      </c>
      <c r="E558" s="270" t="s">
        <v>666</v>
      </c>
      <c r="F558" s="28">
        <v>81</v>
      </c>
      <c r="G558" s="28" t="s">
        <v>15</v>
      </c>
      <c r="H558" s="457" t="s">
        <v>12</v>
      </c>
      <c r="I558" s="59">
        <v>20050</v>
      </c>
      <c r="J558" s="270" t="s">
        <v>666</v>
      </c>
      <c r="K558" s="28"/>
      <c r="L558" s="28"/>
      <c r="M558" s="457"/>
      <c r="N558" s="59"/>
      <c r="O558" s="29" t="s">
        <v>2251</v>
      </c>
      <c r="P558" s="438"/>
      <c r="R558" s="252"/>
      <c r="S558" s="717"/>
      <c r="T558" s="717"/>
      <c r="V558" s="252"/>
      <c r="X558" s="252"/>
      <c r="Y558" s="7"/>
    </row>
    <row r="559" spans="1:25" s="5" customFormat="1" ht="56.25">
      <c r="A559" s="28">
        <v>81</v>
      </c>
      <c r="B559" s="28" t="s">
        <v>15</v>
      </c>
      <c r="C559" s="457" t="s">
        <v>12</v>
      </c>
      <c r="D559" s="59">
        <v>76200</v>
      </c>
      <c r="E559" s="270" t="s">
        <v>1482</v>
      </c>
      <c r="F559" s="28">
        <v>81</v>
      </c>
      <c r="G559" s="28" t="s">
        <v>15</v>
      </c>
      <c r="H559" s="457" t="s">
        <v>12</v>
      </c>
      <c r="I559" s="59">
        <v>76200</v>
      </c>
      <c r="J559" s="270" t="s">
        <v>1482</v>
      </c>
      <c r="K559" s="28">
        <v>81</v>
      </c>
      <c r="L559" s="28" t="s">
        <v>15</v>
      </c>
      <c r="M559" s="457" t="s">
        <v>12</v>
      </c>
      <c r="N559" s="59">
        <v>76200</v>
      </c>
      <c r="O559" s="270" t="s">
        <v>1482</v>
      </c>
      <c r="P559" s="438"/>
      <c r="R559" s="252"/>
      <c r="S559" s="717"/>
      <c r="T559" s="717"/>
      <c r="V559" s="252"/>
      <c r="X559" s="252"/>
      <c r="Y559" s="7"/>
    </row>
    <row r="560" spans="1:25" s="5" customFormat="1" ht="56.25">
      <c r="A560" s="28">
        <v>81</v>
      </c>
      <c r="B560" s="28" t="s">
        <v>15</v>
      </c>
      <c r="C560" s="457" t="s">
        <v>12</v>
      </c>
      <c r="D560" s="59">
        <v>76360</v>
      </c>
      <c r="E560" s="270" t="s">
        <v>1493</v>
      </c>
      <c r="F560" s="28">
        <v>81</v>
      </c>
      <c r="G560" s="28" t="s">
        <v>15</v>
      </c>
      <c r="H560" s="457" t="s">
        <v>12</v>
      </c>
      <c r="I560" s="59">
        <v>76360</v>
      </c>
      <c r="J560" s="270" t="s">
        <v>1804</v>
      </c>
      <c r="K560" s="28">
        <v>81</v>
      </c>
      <c r="L560" s="28" t="s">
        <v>15</v>
      </c>
      <c r="M560" s="457" t="s">
        <v>12</v>
      </c>
      <c r="N560" s="59">
        <v>76360</v>
      </c>
      <c r="O560" s="270" t="s">
        <v>1804</v>
      </c>
      <c r="P560" s="438"/>
      <c r="R560" s="252"/>
      <c r="S560" s="717"/>
      <c r="T560" s="717"/>
      <c r="V560" s="252"/>
      <c r="X560" s="252"/>
      <c r="Y560" s="7"/>
    </row>
    <row r="561" spans="1:25" s="5" customFormat="1" ht="37.5">
      <c r="A561" s="28">
        <v>81</v>
      </c>
      <c r="B561" s="28" t="s">
        <v>15</v>
      </c>
      <c r="C561" s="457" t="s">
        <v>12</v>
      </c>
      <c r="D561" s="59">
        <v>77250</v>
      </c>
      <c r="E561" s="190" t="s">
        <v>1232</v>
      </c>
      <c r="F561" s="28"/>
      <c r="G561" s="28"/>
      <c r="H561" s="457"/>
      <c r="I561" s="59"/>
      <c r="J561" s="29" t="s">
        <v>1837</v>
      </c>
      <c r="K561" s="28"/>
      <c r="L561" s="28"/>
      <c r="M561" s="457"/>
      <c r="N561" s="59"/>
      <c r="O561" s="29" t="s">
        <v>2251</v>
      </c>
      <c r="P561" s="438"/>
      <c r="R561" s="252"/>
      <c r="S561" s="721"/>
      <c r="T561" s="721"/>
      <c r="V561" s="252"/>
      <c r="X561" s="252"/>
      <c r="Y561" s="7"/>
    </row>
    <row r="562" spans="1:25" s="5" customFormat="1">
      <c r="A562" s="24" t="s">
        <v>2779</v>
      </c>
      <c r="B562" s="24" t="s">
        <v>94</v>
      </c>
      <c r="C562" s="25" t="s">
        <v>12</v>
      </c>
      <c r="D562" s="25" t="s">
        <v>13</v>
      </c>
      <c r="E562" s="223" t="s">
        <v>1023</v>
      </c>
      <c r="F562" s="24"/>
      <c r="G562" s="24"/>
      <c r="H562" s="25"/>
      <c r="I562" s="25"/>
      <c r="J562" s="223" t="s">
        <v>1837</v>
      </c>
      <c r="K562" s="24"/>
      <c r="L562" s="24"/>
      <c r="M562" s="25"/>
      <c r="N562" s="25"/>
      <c r="O562" s="223" t="s">
        <v>2251</v>
      </c>
      <c r="P562" s="438"/>
      <c r="R562" s="252"/>
      <c r="S562" s="336"/>
      <c r="T562" s="336"/>
      <c r="V562" s="252"/>
      <c r="X562" s="252"/>
      <c r="Y562" s="7"/>
    </row>
    <row r="563" spans="1:25" s="5" customFormat="1">
      <c r="A563" s="28" t="s">
        <v>2779</v>
      </c>
      <c r="B563" s="28" t="s">
        <v>94</v>
      </c>
      <c r="C563" s="457" t="s">
        <v>12</v>
      </c>
      <c r="D563" s="59">
        <v>20200</v>
      </c>
      <c r="E563" s="190" t="s">
        <v>378</v>
      </c>
      <c r="F563" s="28"/>
      <c r="G563" s="28"/>
      <c r="H563" s="457"/>
      <c r="I563" s="59"/>
      <c r="J563" s="29"/>
      <c r="K563" s="28"/>
      <c r="L563" s="28"/>
      <c r="M563" s="457"/>
      <c r="N563" s="59"/>
      <c r="O563" s="29"/>
      <c r="P563" s="438"/>
      <c r="R563" s="252"/>
      <c r="S563" s="721"/>
      <c r="T563" s="721"/>
      <c r="V563" s="252"/>
      <c r="X563" s="252"/>
      <c r="Y563" s="7"/>
    </row>
    <row r="564" spans="1:25" s="5" customFormat="1" ht="45">
      <c r="A564" s="23">
        <v>82</v>
      </c>
      <c r="B564" s="23">
        <v>0</v>
      </c>
      <c r="C564" s="9" t="s">
        <v>12</v>
      </c>
      <c r="D564" s="9" t="s">
        <v>13</v>
      </c>
      <c r="E564" s="136" t="s">
        <v>1156</v>
      </c>
      <c r="F564" s="23">
        <v>82</v>
      </c>
      <c r="G564" s="23">
        <v>0</v>
      </c>
      <c r="H564" s="9" t="s">
        <v>12</v>
      </c>
      <c r="I564" s="9" t="s">
        <v>13</v>
      </c>
      <c r="J564" s="136" t="s">
        <v>1156</v>
      </c>
      <c r="K564" s="23">
        <v>82</v>
      </c>
      <c r="L564" s="23">
        <v>0</v>
      </c>
      <c r="M564" s="9" t="s">
        <v>12</v>
      </c>
      <c r="N564" s="9" t="s">
        <v>13</v>
      </c>
      <c r="O564" s="136" t="s">
        <v>1156</v>
      </c>
      <c r="P564" s="438"/>
      <c r="R564" s="252"/>
      <c r="S564" s="335"/>
      <c r="T564" s="335"/>
      <c r="V564" s="252"/>
      <c r="X564" s="252"/>
      <c r="Y564" s="7"/>
    </row>
    <row r="565" spans="1:25" s="5" customFormat="1" ht="37.5">
      <c r="A565" s="24">
        <v>82</v>
      </c>
      <c r="B565" s="24" t="s">
        <v>15</v>
      </c>
      <c r="C565" s="25" t="s">
        <v>12</v>
      </c>
      <c r="D565" s="25" t="s">
        <v>13</v>
      </c>
      <c r="E565" s="223" t="s">
        <v>1159</v>
      </c>
      <c r="F565" s="24">
        <v>82</v>
      </c>
      <c r="G565" s="24" t="s">
        <v>15</v>
      </c>
      <c r="H565" s="25" t="s">
        <v>12</v>
      </c>
      <c r="I565" s="25" t="s">
        <v>13</v>
      </c>
      <c r="J565" s="223" t="s">
        <v>1159</v>
      </c>
      <c r="K565" s="24">
        <v>82</v>
      </c>
      <c r="L565" s="24" t="s">
        <v>15</v>
      </c>
      <c r="M565" s="25" t="s">
        <v>12</v>
      </c>
      <c r="N565" s="25" t="s">
        <v>13</v>
      </c>
      <c r="O565" s="223" t="s">
        <v>1159</v>
      </c>
      <c r="P565" s="438"/>
      <c r="R565" s="252"/>
      <c r="S565" s="336"/>
      <c r="T565" s="336"/>
      <c r="V565" s="252"/>
      <c r="X565" s="252"/>
      <c r="Y565" s="7"/>
    </row>
    <row r="566" spans="1:25" ht="37.5">
      <c r="A566" s="28">
        <v>82</v>
      </c>
      <c r="B566" s="28" t="s">
        <v>15</v>
      </c>
      <c r="C566" s="457" t="s">
        <v>12</v>
      </c>
      <c r="D566" s="59">
        <v>10010</v>
      </c>
      <c r="E566" s="270" t="s">
        <v>942</v>
      </c>
      <c r="F566" s="28">
        <v>82</v>
      </c>
      <c r="G566" s="28" t="s">
        <v>15</v>
      </c>
      <c r="H566" s="457" t="s">
        <v>12</v>
      </c>
      <c r="I566" s="59">
        <v>10010</v>
      </c>
      <c r="J566" s="270" t="s">
        <v>942</v>
      </c>
      <c r="K566" s="28">
        <v>82</v>
      </c>
      <c r="L566" s="28" t="s">
        <v>15</v>
      </c>
      <c r="M566" s="457" t="s">
        <v>12</v>
      </c>
      <c r="N566" s="59">
        <v>10010</v>
      </c>
      <c r="O566" s="270" t="s">
        <v>942</v>
      </c>
      <c r="P566" s="438"/>
      <c r="S566" s="717"/>
      <c r="T566" s="717"/>
      <c r="Y566" s="7"/>
    </row>
    <row r="567" spans="1:25" ht="37.5">
      <c r="A567" s="28">
        <v>82</v>
      </c>
      <c r="B567" s="28" t="s">
        <v>15</v>
      </c>
      <c r="C567" s="457" t="s">
        <v>12</v>
      </c>
      <c r="D567" s="59">
        <v>10020</v>
      </c>
      <c r="E567" s="270" t="s">
        <v>945</v>
      </c>
      <c r="F567" s="28">
        <v>82</v>
      </c>
      <c r="G567" s="28" t="s">
        <v>15</v>
      </c>
      <c r="H567" s="457" t="s">
        <v>12</v>
      </c>
      <c r="I567" s="59">
        <v>10020</v>
      </c>
      <c r="J567" s="270" t="s">
        <v>945</v>
      </c>
      <c r="K567" s="28">
        <v>82</v>
      </c>
      <c r="L567" s="28" t="s">
        <v>15</v>
      </c>
      <c r="M567" s="457" t="s">
        <v>12</v>
      </c>
      <c r="N567" s="59">
        <v>10020</v>
      </c>
      <c r="O567" s="270" t="s">
        <v>945</v>
      </c>
      <c r="P567" s="438"/>
      <c r="S567" s="717"/>
      <c r="T567" s="717"/>
      <c r="Y567" s="7"/>
    </row>
    <row r="568" spans="1:25" ht="37.5">
      <c r="A568" s="28">
        <v>82</v>
      </c>
      <c r="B568" s="28" t="s">
        <v>15</v>
      </c>
      <c r="C568" s="457" t="s">
        <v>12</v>
      </c>
      <c r="D568" s="59">
        <v>10050</v>
      </c>
      <c r="E568" s="270" t="s">
        <v>1525</v>
      </c>
      <c r="F568" s="28"/>
      <c r="G568" s="28"/>
      <c r="H568" s="457"/>
      <c r="I568" s="59"/>
      <c r="J568" s="29" t="s">
        <v>1837</v>
      </c>
      <c r="K568" s="28"/>
      <c r="L568" s="28"/>
      <c r="M568" s="457"/>
      <c r="N568" s="59"/>
      <c r="O568" s="29" t="s">
        <v>2251</v>
      </c>
      <c r="P568" s="438"/>
      <c r="S568" s="721"/>
      <c r="T568" s="721"/>
      <c r="Y568" s="7"/>
    </row>
    <row r="569" spans="1:25">
      <c r="A569" s="28">
        <v>82</v>
      </c>
      <c r="B569" s="28" t="s">
        <v>15</v>
      </c>
      <c r="C569" s="457" t="s">
        <v>12</v>
      </c>
      <c r="D569" s="59">
        <v>20050</v>
      </c>
      <c r="E569" s="270" t="s">
        <v>666</v>
      </c>
      <c r="F569" s="28">
        <v>82</v>
      </c>
      <c r="G569" s="28" t="s">
        <v>15</v>
      </c>
      <c r="H569" s="457" t="s">
        <v>12</v>
      </c>
      <c r="I569" s="59">
        <v>20050</v>
      </c>
      <c r="J569" s="270" t="s">
        <v>666</v>
      </c>
      <c r="K569" s="28"/>
      <c r="L569" s="28"/>
      <c r="M569" s="457"/>
      <c r="N569" s="59"/>
      <c r="O569" s="29" t="s">
        <v>2251</v>
      </c>
      <c r="P569" s="438"/>
      <c r="S569" s="717"/>
      <c r="T569" s="717"/>
      <c r="Y569" s="7"/>
    </row>
    <row r="570" spans="1:25" ht="56.25">
      <c r="A570" s="28">
        <v>82</v>
      </c>
      <c r="B570" s="28" t="s">
        <v>15</v>
      </c>
      <c r="C570" s="457" t="s">
        <v>12</v>
      </c>
      <c r="D570" s="59">
        <v>76200</v>
      </c>
      <c r="E570" s="270" t="s">
        <v>1482</v>
      </c>
      <c r="F570" s="28">
        <v>82</v>
      </c>
      <c r="G570" s="28" t="s">
        <v>15</v>
      </c>
      <c r="H570" s="457" t="s">
        <v>12</v>
      </c>
      <c r="I570" s="59">
        <v>76200</v>
      </c>
      <c r="J570" s="270" t="s">
        <v>1482</v>
      </c>
      <c r="K570" s="28">
        <v>82</v>
      </c>
      <c r="L570" s="28" t="s">
        <v>15</v>
      </c>
      <c r="M570" s="457" t="s">
        <v>12</v>
      </c>
      <c r="N570" s="59">
        <v>76200</v>
      </c>
      <c r="O570" s="270" t="s">
        <v>1482</v>
      </c>
      <c r="P570" s="438"/>
      <c r="S570" s="717"/>
      <c r="T570" s="717"/>
      <c r="Y570" s="7"/>
    </row>
    <row r="571" spans="1:25" ht="56.25">
      <c r="A571" s="28">
        <v>82</v>
      </c>
      <c r="B571" s="28" t="s">
        <v>15</v>
      </c>
      <c r="C571" s="457" t="s">
        <v>12</v>
      </c>
      <c r="D571" s="59">
        <v>76360</v>
      </c>
      <c r="E571" s="270" t="s">
        <v>1493</v>
      </c>
      <c r="F571" s="28">
        <v>82</v>
      </c>
      <c r="G571" s="28" t="s">
        <v>15</v>
      </c>
      <c r="H571" s="457" t="s">
        <v>12</v>
      </c>
      <c r="I571" s="59">
        <v>76360</v>
      </c>
      <c r="J571" s="270" t="s">
        <v>1804</v>
      </c>
      <c r="K571" s="28">
        <v>82</v>
      </c>
      <c r="L571" s="28" t="s">
        <v>15</v>
      </c>
      <c r="M571" s="457" t="s">
        <v>12</v>
      </c>
      <c r="N571" s="59">
        <v>76360</v>
      </c>
      <c r="O571" s="270" t="s">
        <v>1804</v>
      </c>
      <c r="P571" s="438"/>
      <c r="S571" s="717"/>
      <c r="T571" s="717"/>
      <c r="Y571" s="7"/>
    </row>
    <row r="572" spans="1:25" s="5" customFormat="1">
      <c r="A572" s="24" t="s">
        <v>1173</v>
      </c>
      <c r="B572" s="24" t="s">
        <v>94</v>
      </c>
      <c r="C572" s="25" t="s">
        <v>12</v>
      </c>
      <c r="D572" s="25" t="s">
        <v>13</v>
      </c>
      <c r="E572" s="223" t="s">
        <v>1023</v>
      </c>
      <c r="F572" s="24"/>
      <c r="G572" s="24"/>
      <c r="H572" s="25"/>
      <c r="I572" s="25"/>
      <c r="J572" s="223"/>
      <c r="K572" s="24"/>
      <c r="L572" s="24"/>
      <c r="M572" s="25"/>
      <c r="N572" s="25"/>
      <c r="O572" s="223" t="s">
        <v>2251</v>
      </c>
      <c r="P572" s="438"/>
      <c r="R572" s="252"/>
      <c r="S572" s="336"/>
      <c r="T572" s="336"/>
      <c r="V572" s="252"/>
      <c r="X572" s="252"/>
      <c r="Y572" s="7"/>
    </row>
    <row r="573" spans="1:25" s="5" customFormat="1">
      <c r="A573" s="28" t="s">
        <v>1173</v>
      </c>
      <c r="B573" s="28" t="s">
        <v>94</v>
      </c>
      <c r="C573" s="457" t="s">
        <v>12</v>
      </c>
      <c r="D573" s="59">
        <v>20200</v>
      </c>
      <c r="E573" s="270" t="s">
        <v>378</v>
      </c>
      <c r="F573" s="28" t="s">
        <v>1173</v>
      </c>
      <c r="G573" s="28" t="s">
        <v>94</v>
      </c>
      <c r="H573" s="457" t="s">
        <v>12</v>
      </c>
      <c r="I573" s="59">
        <v>20200</v>
      </c>
      <c r="J573" s="270" t="s">
        <v>378</v>
      </c>
      <c r="K573" s="28"/>
      <c r="L573" s="28"/>
      <c r="M573" s="457"/>
      <c r="N573" s="59"/>
      <c r="O573" s="29" t="s">
        <v>2251</v>
      </c>
      <c r="P573" s="438"/>
      <c r="R573" s="252"/>
      <c r="S573" s="717"/>
      <c r="T573" s="717"/>
      <c r="V573" s="252"/>
      <c r="X573" s="252"/>
      <c r="Y573" s="7"/>
    </row>
    <row r="574" spans="1:25" ht="45">
      <c r="A574" s="23">
        <v>83</v>
      </c>
      <c r="B574" s="23">
        <v>0</v>
      </c>
      <c r="C574" s="9" t="s">
        <v>12</v>
      </c>
      <c r="D574" s="9" t="s">
        <v>13</v>
      </c>
      <c r="E574" s="136" t="s">
        <v>1175</v>
      </c>
      <c r="F574" s="23">
        <v>83</v>
      </c>
      <c r="G574" s="23">
        <v>0</v>
      </c>
      <c r="H574" s="9" t="s">
        <v>12</v>
      </c>
      <c r="I574" s="9" t="s">
        <v>13</v>
      </c>
      <c r="J574" s="136" t="s">
        <v>1175</v>
      </c>
      <c r="K574" s="23">
        <v>83</v>
      </c>
      <c r="L574" s="23">
        <v>0</v>
      </c>
      <c r="M574" s="9" t="s">
        <v>12</v>
      </c>
      <c r="N574" s="9" t="s">
        <v>13</v>
      </c>
      <c r="O574" s="136" t="s">
        <v>1175</v>
      </c>
      <c r="P574" s="438"/>
      <c r="S574" s="335"/>
      <c r="T574" s="335"/>
      <c r="Y574" s="7"/>
    </row>
    <row r="575" spans="1:25" ht="37.5">
      <c r="A575" s="24">
        <v>83</v>
      </c>
      <c r="B575" s="24" t="s">
        <v>15</v>
      </c>
      <c r="C575" s="25" t="s">
        <v>12</v>
      </c>
      <c r="D575" s="25" t="s">
        <v>13</v>
      </c>
      <c r="E575" s="223" t="s">
        <v>1178</v>
      </c>
      <c r="F575" s="24">
        <v>83</v>
      </c>
      <c r="G575" s="24" t="s">
        <v>15</v>
      </c>
      <c r="H575" s="25" t="s">
        <v>12</v>
      </c>
      <c r="I575" s="25" t="s">
        <v>13</v>
      </c>
      <c r="J575" s="223" t="s">
        <v>1178</v>
      </c>
      <c r="K575" s="24">
        <v>83</v>
      </c>
      <c r="L575" s="24" t="s">
        <v>15</v>
      </c>
      <c r="M575" s="25" t="s">
        <v>12</v>
      </c>
      <c r="N575" s="25" t="s">
        <v>13</v>
      </c>
      <c r="O575" s="223" t="s">
        <v>1178</v>
      </c>
      <c r="P575" s="438"/>
      <c r="S575" s="336"/>
      <c r="T575" s="336"/>
      <c r="Y575" s="7"/>
    </row>
    <row r="576" spans="1:25" ht="37.5">
      <c r="A576" s="28">
        <v>83</v>
      </c>
      <c r="B576" s="28" t="s">
        <v>15</v>
      </c>
      <c r="C576" s="457" t="s">
        <v>12</v>
      </c>
      <c r="D576" s="59">
        <v>10010</v>
      </c>
      <c r="E576" s="270" t="s">
        <v>942</v>
      </c>
      <c r="F576" s="28">
        <v>83</v>
      </c>
      <c r="G576" s="28" t="s">
        <v>15</v>
      </c>
      <c r="H576" s="457" t="s">
        <v>12</v>
      </c>
      <c r="I576" s="59">
        <v>10010</v>
      </c>
      <c r="J576" s="270" t="s">
        <v>942</v>
      </c>
      <c r="K576" s="28">
        <v>83</v>
      </c>
      <c r="L576" s="28" t="s">
        <v>15</v>
      </c>
      <c r="M576" s="457" t="s">
        <v>12</v>
      </c>
      <c r="N576" s="59">
        <v>10010</v>
      </c>
      <c r="O576" s="270" t="s">
        <v>942</v>
      </c>
      <c r="P576" s="438"/>
      <c r="S576" s="717"/>
      <c r="T576" s="717"/>
      <c r="Y576" s="7"/>
    </row>
    <row r="577" spans="1:25" ht="37.5">
      <c r="A577" s="28">
        <v>83</v>
      </c>
      <c r="B577" s="28" t="s">
        <v>15</v>
      </c>
      <c r="C577" s="457" t="s">
        <v>12</v>
      </c>
      <c r="D577" s="59">
        <v>10020</v>
      </c>
      <c r="E577" s="270" t="s">
        <v>945</v>
      </c>
      <c r="F577" s="28">
        <v>83</v>
      </c>
      <c r="G577" s="28" t="s">
        <v>15</v>
      </c>
      <c r="H577" s="457" t="s">
        <v>12</v>
      </c>
      <c r="I577" s="59">
        <v>10020</v>
      </c>
      <c r="J577" s="270" t="s">
        <v>945</v>
      </c>
      <c r="K577" s="28">
        <v>83</v>
      </c>
      <c r="L577" s="28" t="s">
        <v>15</v>
      </c>
      <c r="M577" s="457" t="s">
        <v>12</v>
      </c>
      <c r="N577" s="59">
        <v>10020</v>
      </c>
      <c r="O577" s="270" t="s">
        <v>945</v>
      </c>
      <c r="P577" s="438"/>
      <c r="S577" s="717"/>
      <c r="T577" s="717"/>
      <c r="Y577" s="7"/>
    </row>
    <row r="578" spans="1:25" ht="37.5">
      <c r="A578" s="28">
        <v>83</v>
      </c>
      <c r="B578" s="28" t="s">
        <v>15</v>
      </c>
      <c r="C578" s="457" t="s">
        <v>12</v>
      </c>
      <c r="D578" s="59">
        <v>10050</v>
      </c>
      <c r="E578" s="270" t="s">
        <v>1525</v>
      </c>
      <c r="F578" s="28">
        <v>83</v>
      </c>
      <c r="G578" s="28" t="s">
        <v>15</v>
      </c>
      <c r="H578" s="457" t="s">
        <v>12</v>
      </c>
      <c r="I578" s="59">
        <v>10050</v>
      </c>
      <c r="J578" s="249" t="s">
        <v>1525</v>
      </c>
      <c r="K578" s="28"/>
      <c r="L578" s="28"/>
      <c r="M578" s="457"/>
      <c r="N578" s="59"/>
      <c r="O578" s="29" t="s">
        <v>2251</v>
      </c>
      <c r="P578" s="438"/>
      <c r="S578" s="738"/>
      <c r="T578" s="738"/>
      <c r="Y578" s="7"/>
    </row>
    <row r="579" spans="1:25">
      <c r="A579" s="28" t="s">
        <v>1184</v>
      </c>
      <c r="B579" s="28" t="s">
        <v>15</v>
      </c>
      <c r="C579" s="457" t="s">
        <v>12</v>
      </c>
      <c r="D579" s="59">
        <v>20050</v>
      </c>
      <c r="E579" s="270" t="s">
        <v>666</v>
      </c>
      <c r="F579" s="28" t="s">
        <v>1184</v>
      </c>
      <c r="G579" s="28" t="s">
        <v>15</v>
      </c>
      <c r="H579" s="457" t="s">
        <v>12</v>
      </c>
      <c r="I579" s="59">
        <v>20050</v>
      </c>
      <c r="J579" s="270" t="s">
        <v>666</v>
      </c>
      <c r="K579" s="28" t="s">
        <v>1184</v>
      </c>
      <c r="L579" s="28" t="s">
        <v>15</v>
      </c>
      <c r="M579" s="457" t="s">
        <v>12</v>
      </c>
      <c r="N579" s="59">
        <v>20050</v>
      </c>
      <c r="O579" s="270" t="s">
        <v>666</v>
      </c>
      <c r="P579" s="438"/>
      <c r="S579" s="717"/>
      <c r="T579" s="717"/>
      <c r="Y579" s="7"/>
    </row>
    <row r="580" spans="1:25">
      <c r="A580" s="28" t="s">
        <v>1184</v>
      </c>
      <c r="B580" s="28" t="s">
        <v>15</v>
      </c>
      <c r="C580" s="457" t="s">
        <v>12</v>
      </c>
      <c r="D580" s="59">
        <v>21040</v>
      </c>
      <c r="E580" s="270" t="s">
        <v>1500</v>
      </c>
      <c r="F580" s="28" t="s">
        <v>1184</v>
      </c>
      <c r="G580" s="28" t="s">
        <v>15</v>
      </c>
      <c r="H580" s="457" t="s">
        <v>12</v>
      </c>
      <c r="I580" s="59">
        <v>21040</v>
      </c>
      <c r="J580" s="270" t="s">
        <v>1500</v>
      </c>
      <c r="K580" s="28"/>
      <c r="L580" s="28"/>
      <c r="M580" s="457"/>
      <c r="N580" s="59"/>
      <c r="O580" s="29" t="s">
        <v>2251</v>
      </c>
      <c r="P580" s="438"/>
      <c r="S580" s="717"/>
      <c r="T580" s="717"/>
      <c r="Y580" s="7"/>
    </row>
    <row r="581" spans="1:25">
      <c r="A581" s="24">
        <v>83</v>
      </c>
      <c r="B581" s="24" t="s">
        <v>94</v>
      </c>
      <c r="C581" s="25" t="s">
        <v>12</v>
      </c>
      <c r="D581" s="25" t="s">
        <v>13</v>
      </c>
      <c r="E581" s="223" t="s">
        <v>1023</v>
      </c>
      <c r="F581" s="24">
        <v>83</v>
      </c>
      <c r="G581" s="24" t="s">
        <v>94</v>
      </c>
      <c r="H581" s="25" t="s">
        <v>12</v>
      </c>
      <c r="I581" s="25" t="s">
        <v>13</v>
      </c>
      <c r="J581" s="223" t="s">
        <v>1023</v>
      </c>
      <c r="K581" s="24"/>
      <c r="L581" s="24"/>
      <c r="M581" s="25"/>
      <c r="N581" s="25"/>
      <c r="O581" s="223" t="s">
        <v>2251</v>
      </c>
      <c r="P581" s="438"/>
      <c r="S581" s="336"/>
      <c r="T581" s="336"/>
      <c r="Y581" s="7"/>
    </row>
    <row r="582" spans="1:25">
      <c r="A582" s="28" t="s">
        <v>1184</v>
      </c>
      <c r="B582" s="28" t="s">
        <v>94</v>
      </c>
      <c r="C582" s="457" t="s">
        <v>12</v>
      </c>
      <c r="D582" s="59" t="s">
        <v>379</v>
      </c>
      <c r="E582" s="270" t="s">
        <v>378</v>
      </c>
      <c r="F582" s="28" t="s">
        <v>1184</v>
      </c>
      <c r="G582" s="28" t="s">
        <v>94</v>
      </c>
      <c r="H582" s="457" t="s">
        <v>12</v>
      </c>
      <c r="I582" s="59" t="s">
        <v>379</v>
      </c>
      <c r="J582" s="270" t="s">
        <v>378</v>
      </c>
      <c r="K582" s="28"/>
      <c r="L582" s="28"/>
      <c r="M582" s="457"/>
      <c r="N582" s="59"/>
      <c r="O582" s="29" t="s">
        <v>2251</v>
      </c>
      <c r="P582" s="438"/>
      <c r="S582" s="717"/>
      <c r="T582" s="717"/>
      <c r="Y582" s="7"/>
    </row>
    <row r="583" spans="1:25" ht="37.5">
      <c r="A583" s="28"/>
      <c r="B583" s="28"/>
      <c r="C583" s="457"/>
      <c r="D583" s="59"/>
      <c r="E583" s="29" t="s">
        <v>1554</v>
      </c>
      <c r="F583" s="28" t="s">
        <v>1184</v>
      </c>
      <c r="G583" s="28" t="s">
        <v>94</v>
      </c>
      <c r="H583" s="457" t="s">
        <v>12</v>
      </c>
      <c r="I583" s="59">
        <v>20780</v>
      </c>
      <c r="J583" s="18" t="s">
        <v>481</v>
      </c>
      <c r="K583" s="28"/>
      <c r="L583" s="28"/>
      <c r="M583" s="457"/>
      <c r="N583" s="59"/>
      <c r="O583" s="29" t="s">
        <v>2251</v>
      </c>
      <c r="P583" s="438"/>
      <c r="S583" s="725"/>
      <c r="T583" s="725"/>
      <c r="Y583" s="7"/>
    </row>
    <row r="584" spans="1:25" ht="75">
      <c r="A584" s="14" t="s">
        <v>1184</v>
      </c>
      <c r="B584" s="14" t="s">
        <v>94</v>
      </c>
      <c r="C584" s="440" t="s">
        <v>12</v>
      </c>
      <c r="D584" s="17" t="s">
        <v>1597</v>
      </c>
      <c r="E584" s="262" t="s">
        <v>1502</v>
      </c>
      <c r="F584" s="14"/>
      <c r="G584" s="14"/>
      <c r="H584" s="440"/>
      <c r="I584" s="17"/>
      <c r="J584" s="18" t="s">
        <v>1837</v>
      </c>
      <c r="K584" s="14"/>
      <c r="L584" s="14"/>
      <c r="M584" s="440"/>
      <c r="N584" s="17"/>
      <c r="O584" s="29" t="s">
        <v>2251</v>
      </c>
      <c r="P584" s="438"/>
      <c r="S584" s="725"/>
      <c r="T584" s="725"/>
      <c r="Y584" s="7"/>
    </row>
    <row r="585" spans="1:25" ht="75">
      <c r="A585" s="28" t="s">
        <v>1184</v>
      </c>
      <c r="B585" s="28" t="s">
        <v>94</v>
      </c>
      <c r="C585" s="457" t="s">
        <v>12</v>
      </c>
      <c r="D585" s="59">
        <v>20950</v>
      </c>
      <c r="E585" s="270" t="s">
        <v>1191</v>
      </c>
      <c r="F585" s="28" t="s">
        <v>1184</v>
      </c>
      <c r="G585" s="28" t="s">
        <v>94</v>
      </c>
      <c r="H585" s="457" t="s">
        <v>12</v>
      </c>
      <c r="I585" s="59">
        <v>20950</v>
      </c>
      <c r="J585" s="270" t="s">
        <v>2228</v>
      </c>
      <c r="K585" s="28"/>
      <c r="L585" s="28"/>
      <c r="M585" s="457"/>
      <c r="N585" s="59"/>
      <c r="O585" s="29" t="s">
        <v>2251</v>
      </c>
      <c r="P585" s="438"/>
      <c r="S585" s="717"/>
      <c r="T585" s="717"/>
      <c r="Y585" s="7"/>
    </row>
    <row r="586" spans="1:25" ht="93.75">
      <c r="A586" s="28" t="s">
        <v>1184</v>
      </c>
      <c r="B586" s="28" t="s">
        <v>94</v>
      </c>
      <c r="C586" s="28" t="s">
        <v>12</v>
      </c>
      <c r="D586" s="28" t="s">
        <v>1867</v>
      </c>
      <c r="E586" s="270" t="s">
        <v>1507</v>
      </c>
      <c r="F586" s="28" t="s">
        <v>1184</v>
      </c>
      <c r="G586" s="28" t="s">
        <v>94</v>
      </c>
      <c r="H586" s="457" t="s">
        <v>12</v>
      </c>
      <c r="I586" s="59">
        <v>21120</v>
      </c>
      <c r="J586" s="270" t="s">
        <v>1733</v>
      </c>
      <c r="K586" s="28"/>
      <c r="L586" s="28"/>
      <c r="M586" s="457"/>
      <c r="N586" s="59"/>
      <c r="O586" s="29" t="s">
        <v>2251</v>
      </c>
      <c r="P586" s="438"/>
      <c r="S586" s="717"/>
      <c r="T586" s="717"/>
      <c r="Y586" s="7"/>
    </row>
    <row r="587" spans="1:25" ht="168.75">
      <c r="A587" s="14" t="s">
        <v>1184</v>
      </c>
      <c r="B587" s="14" t="s">
        <v>94</v>
      </c>
      <c r="C587" s="440" t="s">
        <v>12</v>
      </c>
      <c r="D587" s="17">
        <v>21310</v>
      </c>
      <c r="E587" s="450" t="s">
        <v>1508</v>
      </c>
      <c r="F587" s="28" t="s">
        <v>1184</v>
      </c>
      <c r="G587" s="28" t="s">
        <v>94</v>
      </c>
      <c r="H587" s="457" t="s">
        <v>12</v>
      </c>
      <c r="I587" s="59">
        <v>21310</v>
      </c>
      <c r="J587" s="249" t="s">
        <v>2229</v>
      </c>
      <c r="K587" s="28"/>
      <c r="L587" s="28"/>
      <c r="M587" s="457"/>
      <c r="N587" s="59"/>
      <c r="O587" s="29" t="s">
        <v>2251</v>
      </c>
      <c r="P587" s="438"/>
      <c r="S587" s="738"/>
      <c r="T587" s="738"/>
      <c r="Y587" s="7"/>
    </row>
    <row r="588" spans="1:25" ht="150">
      <c r="A588" s="14" t="s">
        <v>1184</v>
      </c>
      <c r="B588" s="14" t="s">
        <v>94</v>
      </c>
      <c r="C588" s="440" t="s">
        <v>12</v>
      </c>
      <c r="D588" s="17">
        <v>21320</v>
      </c>
      <c r="E588" s="450" t="s">
        <v>1510</v>
      </c>
      <c r="F588" s="28" t="s">
        <v>1184</v>
      </c>
      <c r="G588" s="28" t="s">
        <v>94</v>
      </c>
      <c r="H588" s="457" t="s">
        <v>12</v>
      </c>
      <c r="I588" s="59">
        <v>21320</v>
      </c>
      <c r="J588" s="249" t="s">
        <v>2230</v>
      </c>
      <c r="K588" s="28"/>
      <c r="L588" s="28"/>
      <c r="M588" s="457"/>
      <c r="N588" s="59"/>
      <c r="O588" s="29" t="s">
        <v>2251</v>
      </c>
      <c r="P588" s="438"/>
      <c r="S588" s="738"/>
      <c r="T588" s="738"/>
      <c r="Y588" s="7"/>
    </row>
    <row r="589" spans="1:25" ht="45">
      <c r="A589" s="23">
        <v>84</v>
      </c>
      <c r="B589" s="23">
        <v>0</v>
      </c>
      <c r="C589" s="9" t="s">
        <v>12</v>
      </c>
      <c r="D589" s="9" t="s">
        <v>13</v>
      </c>
      <c r="E589" s="136" t="s">
        <v>1195</v>
      </c>
      <c r="F589" s="23">
        <v>84</v>
      </c>
      <c r="G589" s="23">
        <v>0</v>
      </c>
      <c r="H589" s="9" t="s">
        <v>12</v>
      </c>
      <c r="I589" s="9" t="s">
        <v>13</v>
      </c>
      <c r="J589" s="136" t="s">
        <v>1195</v>
      </c>
      <c r="K589" s="23">
        <v>84</v>
      </c>
      <c r="L589" s="23">
        <v>0</v>
      </c>
      <c r="M589" s="9" t="s">
        <v>12</v>
      </c>
      <c r="N589" s="9" t="s">
        <v>13</v>
      </c>
      <c r="O589" s="136" t="s">
        <v>1195</v>
      </c>
      <c r="P589" s="438"/>
      <c r="S589" s="335"/>
      <c r="T589" s="335"/>
      <c r="Y589" s="7"/>
    </row>
    <row r="590" spans="1:25" ht="37.5">
      <c r="A590" s="24">
        <v>84</v>
      </c>
      <c r="B590" s="24" t="s">
        <v>15</v>
      </c>
      <c r="C590" s="25" t="s">
        <v>12</v>
      </c>
      <c r="D590" s="25" t="s">
        <v>13</v>
      </c>
      <c r="E590" s="223" t="s">
        <v>1198</v>
      </c>
      <c r="F590" s="24">
        <v>84</v>
      </c>
      <c r="G590" s="24" t="s">
        <v>15</v>
      </c>
      <c r="H590" s="25" t="s">
        <v>12</v>
      </c>
      <c r="I590" s="25" t="s">
        <v>13</v>
      </c>
      <c r="J590" s="223" t="s">
        <v>1198</v>
      </c>
      <c r="K590" s="24">
        <v>84</v>
      </c>
      <c r="L590" s="24" t="s">
        <v>15</v>
      </c>
      <c r="M590" s="25" t="s">
        <v>12</v>
      </c>
      <c r="N590" s="25" t="s">
        <v>13</v>
      </c>
      <c r="O590" s="223" t="s">
        <v>1198</v>
      </c>
      <c r="P590" s="438"/>
      <c r="S590" s="336"/>
      <c r="T590" s="336"/>
      <c r="Y590" s="7"/>
    </row>
    <row r="591" spans="1:25" ht="37.5">
      <c r="A591" s="28">
        <v>84</v>
      </c>
      <c r="B591" s="28" t="s">
        <v>15</v>
      </c>
      <c r="C591" s="457" t="s">
        <v>12</v>
      </c>
      <c r="D591" s="59">
        <v>10010</v>
      </c>
      <c r="E591" s="270" t="s">
        <v>942</v>
      </c>
      <c r="F591" s="28">
        <v>84</v>
      </c>
      <c r="G591" s="28" t="s">
        <v>15</v>
      </c>
      <c r="H591" s="457" t="s">
        <v>12</v>
      </c>
      <c r="I591" s="59">
        <v>10010</v>
      </c>
      <c r="J591" s="270" t="s">
        <v>942</v>
      </c>
      <c r="K591" s="28">
        <v>84</v>
      </c>
      <c r="L591" s="28" t="s">
        <v>15</v>
      </c>
      <c r="M591" s="457" t="s">
        <v>12</v>
      </c>
      <c r="N591" s="59">
        <v>10010</v>
      </c>
      <c r="O591" s="270" t="s">
        <v>942</v>
      </c>
      <c r="P591" s="438"/>
      <c r="S591" s="717"/>
      <c r="T591" s="717"/>
      <c r="Y591" s="7"/>
    </row>
    <row r="592" spans="1:25" ht="37.5">
      <c r="A592" s="28">
        <v>84</v>
      </c>
      <c r="B592" s="28" t="s">
        <v>15</v>
      </c>
      <c r="C592" s="457" t="s">
        <v>12</v>
      </c>
      <c r="D592" s="59">
        <v>10020</v>
      </c>
      <c r="E592" s="270" t="s">
        <v>945</v>
      </c>
      <c r="F592" s="28">
        <v>84</v>
      </c>
      <c r="G592" s="28" t="s">
        <v>15</v>
      </c>
      <c r="H592" s="457" t="s">
        <v>12</v>
      </c>
      <c r="I592" s="59">
        <v>10020</v>
      </c>
      <c r="J592" s="270" t="s">
        <v>945</v>
      </c>
      <c r="K592" s="28">
        <v>84</v>
      </c>
      <c r="L592" s="28" t="s">
        <v>15</v>
      </c>
      <c r="M592" s="457" t="s">
        <v>12</v>
      </c>
      <c r="N592" s="59">
        <v>10020</v>
      </c>
      <c r="O592" s="270" t="s">
        <v>945</v>
      </c>
      <c r="P592" s="438"/>
      <c r="S592" s="717"/>
      <c r="T592" s="717"/>
      <c r="Y592" s="7"/>
    </row>
    <row r="593" spans="1:25">
      <c r="A593" s="28">
        <v>84</v>
      </c>
      <c r="B593" s="28" t="s">
        <v>15</v>
      </c>
      <c r="C593" s="457" t="s">
        <v>12</v>
      </c>
      <c r="D593" s="59">
        <v>20050</v>
      </c>
      <c r="E593" s="270" t="s">
        <v>666</v>
      </c>
      <c r="F593" s="28">
        <v>84</v>
      </c>
      <c r="G593" s="28" t="s">
        <v>15</v>
      </c>
      <c r="H593" s="457" t="s">
        <v>12</v>
      </c>
      <c r="I593" s="59">
        <v>20050</v>
      </c>
      <c r="J593" s="270" t="s">
        <v>666</v>
      </c>
      <c r="K593" s="28"/>
      <c r="L593" s="28"/>
      <c r="M593" s="457"/>
      <c r="N593" s="59"/>
      <c r="O593" s="29" t="s">
        <v>2251</v>
      </c>
      <c r="P593" s="438"/>
      <c r="S593" s="717"/>
      <c r="T593" s="717"/>
      <c r="Y593" s="7"/>
    </row>
    <row r="594" spans="1:25">
      <c r="A594" s="24">
        <v>84</v>
      </c>
      <c r="B594" s="24" t="s">
        <v>94</v>
      </c>
      <c r="C594" s="25" t="s">
        <v>12</v>
      </c>
      <c r="D594" s="25" t="s">
        <v>13</v>
      </c>
      <c r="E594" s="223" t="s">
        <v>1023</v>
      </c>
      <c r="F594" s="24">
        <v>84</v>
      </c>
      <c r="G594" s="24" t="s">
        <v>94</v>
      </c>
      <c r="H594" s="25" t="s">
        <v>12</v>
      </c>
      <c r="I594" s="25" t="s">
        <v>13</v>
      </c>
      <c r="J594" s="223" t="s">
        <v>1023</v>
      </c>
      <c r="K594" s="24">
        <v>84</v>
      </c>
      <c r="L594" s="24" t="s">
        <v>94</v>
      </c>
      <c r="M594" s="25" t="s">
        <v>12</v>
      </c>
      <c r="N594" s="25" t="s">
        <v>13</v>
      </c>
      <c r="O594" s="223" t="s">
        <v>1023</v>
      </c>
      <c r="P594" s="438"/>
      <c r="S594" s="336"/>
      <c r="T594" s="336"/>
      <c r="Y594" s="7"/>
    </row>
    <row r="595" spans="1:25">
      <c r="A595" s="145"/>
      <c r="B595" s="145"/>
      <c r="C595" s="326"/>
      <c r="D595" s="326"/>
      <c r="E595" s="29" t="s">
        <v>1554</v>
      </c>
      <c r="F595" s="28">
        <v>84</v>
      </c>
      <c r="G595" s="28" t="s">
        <v>94</v>
      </c>
      <c r="H595" s="457" t="s">
        <v>12</v>
      </c>
      <c r="I595" s="59" t="s">
        <v>379</v>
      </c>
      <c r="J595" s="270" t="s">
        <v>378</v>
      </c>
      <c r="K595" s="28"/>
      <c r="L595" s="28"/>
      <c r="M595" s="457"/>
      <c r="N595" s="59"/>
      <c r="O595" s="29" t="s">
        <v>2251</v>
      </c>
      <c r="P595" s="438"/>
      <c r="S595" s="717"/>
      <c r="T595" s="717"/>
      <c r="Y595" s="7"/>
    </row>
    <row r="596" spans="1:25" ht="37.5">
      <c r="A596" s="28">
        <v>84</v>
      </c>
      <c r="B596" s="28" t="s">
        <v>15</v>
      </c>
      <c r="C596" s="457" t="s">
        <v>12</v>
      </c>
      <c r="D596" s="59">
        <v>20740</v>
      </c>
      <c r="E596" s="270" t="s">
        <v>1206</v>
      </c>
      <c r="F596" s="28">
        <v>84</v>
      </c>
      <c r="G596" s="28" t="s">
        <v>94</v>
      </c>
      <c r="H596" s="457" t="s">
        <v>12</v>
      </c>
      <c r="I596" s="59">
        <v>20740</v>
      </c>
      <c r="J596" s="270" t="s">
        <v>1206</v>
      </c>
      <c r="K596" s="28">
        <v>84</v>
      </c>
      <c r="L596" s="28" t="s">
        <v>94</v>
      </c>
      <c r="M596" s="457" t="s">
        <v>12</v>
      </c>
      <c r="N596" s="59">
        <v>20740</v>
      </c>
      <c r="O596" s="270" t="s">
        <v>1206</v>
      </c>
      <c r="P596" s="438"/>
      <c r="S596" s="717"/>
      <c r="T596" s="717"/>
      <c r="Y596" s="7"/>
    </row>
    <row r="597" spans="1:25" ht="37.5">
      <c r="A597" s="28">
        <v>84</v>
      </c>
      <c r="B597" s="28" t="s">
        <v>94</v>
      </c>
      <c r="C597" s="457" t="s">
        <v>12</v>
      </c>
      <c r="D597" s="59">
        <v>21100</v>
      </c>
      <c r="E597" s="270" t="s">
        <v>1513</v>
      </c>
      <c r="F597" s="28">
        <v>84</v>
      </c>
      <c r="G597" s="28" t="s">
        <v>94</v>
      </c>
      <c r="H597" s="457" t="s">
        <v>12</v>
      </c>
      <c r="I597" s="59">
        <v>21100</v>
      </c>
      <c r="J597" s="270" t="s">
        <v>1809</v>
      </c>
      <c r="K597" s="28">
        <v>84</v>
      </c>
      <c r="L597" s="28" t="s">
        <v>94</v>
      </c>
      <c r="M597" s="457" t="s">
        <v>12</v>
      </c>
      <c r="N597" s="59">
        <v>21100</v>
      </c>
      <c r="O597" s="270" t="s">
        <v>1809</v>
      </c>
      <c r="P597" s="438"/>
      <c r="S597" s="717"/>
      <c r="T597" s="717"/>
      <c r="Y597" s="7"/>
    </row>
    <row r="598" spans="1:25" ht="37.5">
      <c r="A598" s="28">
        <v>84</v>
      </c>
      <c r="B598" s="28" t="s">
        <v>94</v>
      </c>
      <c r="C598" s="457" t="s">
        <v>12</v>
      </c>
      <c r="D598" s="59">
        <v>21210</v>
      </c>
      <c r="E598" s="270" t="s">
        <v>1514</v>
      </c>
      <c r="F598" s="28">
        <v>84</v>
      </c>
      <c r="G598" s="28" t="s">
        <v>94</v>
      </c>
      <c r="H598" s="457" t="s">
        <v>12</v>
      </c>
      <c r="I598" s="59">
        <v>21210</v>
      </c>
      <c r="J598" s="270" t="s">
        <v>1514</v>
      </c>
      <c r="K598" s="28">
        <v>84</v>
      </c>
      <c r="L598" s="28" t="s">
        <v>94</v>
      </c>
      <c r="M598" s="457" t="s">
        <v>12</v>
      </c>
      <c r="N598" s="59">
        <v>21210</v>
      </c>
      <c r="O598" s="270" t="s">
        <v>1514</v>
      </c>
      <c r="P598" s="438"/>
      <c r="S598" s="717"/>
      <c r="T598" s="717"/>
      <c r="Y598" s="7"/>
    </row>
    <row r="599" spans="1:25" ht="93.75">
      <c r="A599" s="28"/>
      <c r="B599" s="28"/>
      <c r="C599" s="457"/>
      <c r="D599" s="59"/>
      <c r="E599" s="270" t="s">
        <v>1554</v>
      </c>
      <c r="F599" s="28" t="s">
        <v>1605</v>
      </c>
      <c r="G599" s="28" t="s">
        <v>94</v>
      </c>
      <c r="H599" s="457" t="s">
        <v>12</v>
      </c>
      <c r="I599" s="59">
        <v>21330</v>
      </c>
      <c r="J599" s="270" t="s">
        <v>1810</v>
      </c>
      <c r="K599" s="28"/>
      <c r="L599" s="28"/>
      <c r="M599" s="457"/>
      <c r="N599" s="59"/>
      <c r="O599" s="29" t="s">
        <v>2251</v>
      </c>
      <c r="P599" s="438"/>
      <c r="S599" s="717"/>
      <c r="T599" s="717"/>
      <c r="Y599" s="7"/>
    </row>
    <row r="600" spans="1:25" ht="67.5">
      <c r="A600" s="23">
        <v>85</v>
      </c>
      <c r="B600" s="23">
        <v>0</v>
      </c>
      <c r="C600" s="9" t="s">
        <v>12</v>
      </c>
      <c r="D600" s="9" t="s">
        <v>13</v>
      </c>
      <c r="E600" s="136" t="s">
        <v>1219</v>
      </c>
      <c r="F600" s="23">
        <v>85</v>
      </c>
      <c r="G600" s="23">
        <v>0</v>
      </c>
      <c r="H600" s="9" t="s">
        <v>12</v>
      </c>
      <c r="I600" s="9" t="s">
        <v>13</v>
      </c>
      <c r="J600" s="136" t="s">
        <v>1219</v>
      </c>
      <c r="K600" s="23">
        <v>85</v>
      </c>
      <c r="L600" s="23">
        <v>0</v>
      </c>
      <c r="M600" s="9" t="s">
        <v>12</v>
      </c>
      <c r="N600" s="9" t="s">
        <v>13</v>
      </c>
      <c r="O600" s="136" t="s">
        <v>1219</v>
      </c>
      <c r="P600" s="438"/>
      <c r="S600" s="335"/>
      <c r="T600" s="335"/>
      <c r="Y600" s="7"/>
    </row>
    <row r="601" spans="1:25" ht="56.25">
      <c r="A601" s="24">
        <v>85</v>
      </c>
      <c r="B601" s="24" t="s">
        <v>15</v>
      </c>
      <c r="C601" s="25" t="s">
        <v>12</v>
      </c>
      <c r="D601" s="25" t="s">
        <v>13</v>
      </c>
      <c r="E601" s="223" t="s">
        <v>1222</v>
      </c>
      <c r="F601" s="24">
        <v>85</v>
      </c>
      <c r="G601" s="24" t="s">
        <v>15</v>
      </c>
      <c r="H601" s="25" t="s">
        <v>12</v>
      </c>
      <c r="I601" s="25" t="s">
        <v>13</v>
      </c>
      <c r="J601" s="223" t="s">
        <v>1222</v>
      </c>
      <c r="K601" s="24">
        <v>85</v>
      </c>
      <c r="L601" s="24" t="s">
        <v>15</v>
      </c>
      <c r="M601" s="25" t="s">
        <v>12</v>
      </c>
      <c r="N601" s="25" t="s">
        <v>13</v>
      </c>
      <c r="O601" s="223" t="s">
        <v>1222</v>
      </c>
      <c r="P601" s="438"/>
      <c r="S601" s="336"/>
      <c r="T601" s="336"/>
      <c r="Y601" s="7"/>
    </row>
    <row r="602" spans="1:25" ht="37.5">
      <c r="A602" s="28">
        <v>85</v>
      </c>
      <c r="B602" s="28" t="s">
        <v>15</v>
      </c>
      <c r="C602" s="457" t="s">
        <v>12</v>
      </c>
      <c r="D602" s="59">
        <v>10010</v>
      </c>
      <c r="E602" s="270" t="s">
        <v>942</v>
      </c>
      <c r="F602" s="28">
        <v>85</v>
      </c>
      <c r="G602" s="28" t="s">
        <v>15</v>
      </c>
      <c r="H602" s="457" t="s">
        <v>12</v>
      </c>
      <c r="I602" s="59">
        <v>10010</v>
      </c>
      <c r="J602" s="270" t="s">
        <v>942</v>
      </c>
      <c r="K602" s="28">
        <v>85</v>
      </c>
      <c r="L602" s="28" t="s">
        <v>15</v>
      </c>
      <c r="M602" s="457" t="s">
        <v>12</v>
      </c>
      <c r="N602" s="59">
        <v>10010</v>
      </c>
      <c r="O602" s="270" t="s">
        <v>942</v>
      </c>
      <c r="P602" s="438"/>
      <c r="S602" s="717"/>
      <c r="T602" s="717"/>
      <c r="Y602" s="7"/>
    </row>
    <row r="603" spans="1:25" ht="37.5">
      <c r="A603" s="28">
        <v>85</v>
      </c>
      <c r="B603" s="28" t="s">
        <v>15</v>
      </c>
      <c r="C603" s="457" t="s">
        <v>12</v>
      </c>
      <c r="D603" s="59">
        <v>10020</v>
      </c>
      <c r="E603" s="270" t="s">
        <v>945</v>
      </c>
      <c r="F603" s="28">
        <v>85</v>
      </c>
      <c r="G603" s="28" t="s">
        <v>15</v>
      </c>
      <c r="H603" s="457" t="s">
        <v>12</v>
      </c>
      <c r="I603" s="59">
        <v>10020</v>
      </c>
      <c r="J603" s="270" t="s">
        <v>945</v>
      </c>
      <c r="K603" s="28">
        <v>85</v>
      </c>
      <c r="L603" s="28" t="s">
        <v>15</v>
      </c>
      <c r="M603" s="457" t="s">
        <v>12</v>
      </c>
      <c r="N603" s="59">
        <v>10020</v>
      </c>
      <c r="O603" s="270" t="s">
        <v>945</v>
      </c>
      <c r="P603" s="438"/>
      <c r="S603" s="717"/>
      <c r="T603" s="717"/>
      <c r="Y603" s="7"/>
    </row>
    <row r="604" spans="1:25" ht="37.5">
      <c r="A604" s="28"/>
      <c r="B604" s="28"/>
      <c r="C604" s="457"/>
      <c r="D604" s="59"/>
      <c r="E604" s="29" t="s">
        <v>1554</v>
      </c>
      <c r="F604" s="28">
        <v>85</v>
      </c>
      <c r="G604" s="28" t="s">
        <v>15</v>
      </c>
      <c r="H604" s="457" t="s">
        <v>12</v>
      </c>
      <c r="I604" s="59">
        <v>10050</v>
      </c>
      <c r="J604" s="249" t="s">
        <v>1525</v>
      </c>
      <c r="K604" s="28"/>
      <c r="L604" s="28"/>
      <c r="M604" s="457"/>
      <c r="N604" s="59"/>
      <c r="O604" s="29" t="s">
        <v>2251</v>
      </c>
      <c r="P604" s="438"/>
      <c r="S604" s="738"/>
      <c r="T604" s="738"/>
      <c r="Y604" s="7"/>
    </row>
    <row r="605" spans="1:25" ht="45">
      <c r="A605" s="23" t="s">
        <v>1599</v>
      </c>
      <c r="B605" s="23" t="s">
        <v>8</v>
      </c>
      <c r="C605" s="9" t="s">
        <v>12</v>
      </c>
      <c r="D605" s="9" t="s">
        <v>13</v>
      </c>
      <c r="E605" s="136" t="s">
        <v>1515</v>
      </c>
      <c r="F605" s="23" t="s">
        <v>1599</v>
      </c>
      <c r="G605" s="23" t="s">
        <v>8</v>
      </c>
      <c r="H605" s="9" t="s">
        <v>12</v>
      </c>
      <c r="I605" s="9" t="s">
        <v>13</v>
      </c>
      <c r="J605" s="136" t="s">
        <v>1515</v>
      </c>
      <c r="K605" s="23" t="s">
        <v>1599</v>
      </c>
      <c r="L605" s="23" t="s">
        <v>8</v>
      </c>
      <c r="M605" s="9" t="s">
        <v>12</v>
      </c>
      <c r="N605" s="9" t="s">
        <v>13</v>
      </c>
      <c r="O605" s="136" t="s">
        <v>1515</v>
      </c>
      <c r="P605" s="438"/>
      <c r="S605" s="335"/>
      <c r="T605" s="335"/>
      <c r="Y605" s="7"/>
    </row>
    <row r="606" spans="1:25" ht="37.5">
      <c r="A606" s="24" t="s">
        <v>1599</v>
      </c>
      <c r="B606" s="24" t="s">
        <v>15</v>
      </c>
      <c r="C606" s="25" t="s">
        <v>12</v>
      </c>
      <c r="D606" s="25" t="s">
        <v>13</v>
      </c>
      <c r="E606" s="223" t="s">
        <v>1517</v>
      </c>
      <c r="F606" s="24" t="s">
        <v>1599</v>
      </c>
      <c r="G606" s="24" t="s">
        <v>15</v>
      </c>
      <c r="H606" s="25" t="s">
        <v>12</v>
      </c>
      <c r="I606" s="25" t="s">
        <v>13</v>
      </c>
      <c r="J606" s="223" t="s">
        <v>1517</v>
      </c>
      <c r="K606" s="24" t="s">
        <v>1599</v>
      </c>
      <c r="L606" s="24" t="s">
        <v>15</v>
      </c>
      <c r="M606" s="25" t="s">
        <v>12</v>
      </c>
      <c r="N606" s="25" t="s">
        <v>13</v>
      </c>
      <c r="O606" s="223" t="s">
        <v>1517</v>
      </c>
      <c r="P606" s="438"/>
      <c r="S606" s="336"/>
      <c r="T606" s="336"/>
      <c r="Y606" s="7"/>
    </row>
    <row r="607" spans="1:25" ht="37.5">
      <c r="A607" s="28" t="s">
        <v>1599</v>
      </c>
      <c r="B607" s="28" t="s">
        <v>15</v>
      </c>
      <c r="C607" s="457" t="s">
        <v>12</v>
      </c>
      <c r="D607" s="59">
        <v>10010</v>
      </c>
      <c r="E607" s="190" t="s">
        <v>942</v>
      </c>
      <c r="F607" s="28" t="s">
        <v>1599</v>
      </c>
      <c r="G607" s="28" t="s">
        <v>15</v>
      </c>
      <c r="H607" s="457" t="s">
        <v>12</v>
      </c>
      <c r="I607" s="59">
        <v>10010</v>
      </c>
      <c r="J607" s="190" t="s">
        <v>942</v>
      </c>
      <c r="K607" s="28" t="s">
        <v>1599</v>
      </c>
      <c r="L607" s="28" t="s">
        <v>15</v>
      </c>
      <c r="M607" s="457" t="s">
        <v>12</v>
      </c>
      <c r="N607" s="59">
        <v>10010</v>
      </c>
      <c r="O607" s="190" t="s">
        <v>942</v>
      </c>
      <c r="P607" s="438"/>
      <c r="S607" s="720"/>
      <c r="T607" s="720"/>
      <c r="Y607" s="7"/>
    </row>
    <row r="608" spans="1:25" ht="37.5">
      <c r="A608" s="28" t="s">
        <v>1599</v>
      </c>
      <c r="B608" s="28" t="s">
        <v>15</v>
      </c>
      <c r="C608" s="457" t="s">
        <v>12</v>
      </c>
      <c r="D608" s="59">
        <v>10020</v>
      </c>
      <c r="E608" s="190" t="s">
        <v>945</v>
      </c>
      <c r="F608" s="28" t="s">
        <v>1599</v>
      </c>
      <c r="G608" s="28" t="s">
        <v>15</v>
      </c>
      <c r="H608" s="457" t="s">
        <v>12</v>
      </c>
      <c r="I608" s="59">
        <v>10020</v>
      </c>
      <c r="J608" s="190" t="s">
        <v>945</v>
      </c>
      <c r="K608" s="28" t="s">
        <v>1599</v>
      </c>
      <c r="L608" s="28" t="s">
        <v>15</v>
      </c>
      <c r="M608" s="457" t="s">
        <v>12</v>
      </c>
      <c r="N608" s="59">
        <v>10020</v>
      </c>
      <c r="O608" s="190" t="s">
        <v>945</v>
      </c>
      <c r="P608" s="438"/>
      <c r="S608" s="720"/>
      <c r="T608" s="720"/>
      <c r="Y608" s="7"/>
    </row>
    <row r="609" spans="1:25" ht="67.5">
      <c r="A609" s="23" t="s">
        <v>1600</v>
      </c>
      <c r="B609" s="23" t="s">
        <v>8</v>
      </c>
      <c r="C609" s="9" t="s">
        <v>12</v>
      </c>
      <c r="D609" s="9" t="s">
        <v>13</v>
      </c>
      <c r="E609" s="136" t="s">
        <v>1521</v>
      </c>
      <c r="F609" s="23" t="s">
        <v>1600</v>
      </c>
      <c r="G609" s="23" t="s">
        <v>8</v>
      </c>
      <c r="H609" s="9" t="s">
        <v>12</v>
      </c>
      <c r="I609" s="9" t="s">
        <v>13</v>
      </c>
      <c r="J609" s="136" t="s">
        <v>1521</v>
      </c>
      <c r="K609" s="23" t="s">
        <v>1600</v>
      </c>
      <c r="L609" s="23" t="s">
        <v>8</v>
      </c>
      <c r="M609" s="9" t="s">
        <v>12</v>
      </c>
      <c r="N609" s="9" t="s">
        <v>13</v>
      </c>
      <c r="O609" s="136" t="s">
        <v>1521</v>
      </c>
      <c r="P609" s="438"/>
      <c r="S609" s="335"/>
      <c r="T609" s="335"/>
      <c r="Y609" s="7"/>
    </row>
    <row r="610" spans="1:25">
      <c r="A610" s="24" t="s">
        <v>1600</v>
      </c>
      <c r="B610" s="24" t="s">
        <v>15</v>
      </c>
      <c r="C610" s="25" t="s">
        <v>12</v>
      </c>
      <c r="D610" s="25" t="s">
        <v>13</v>
      </c>
      <c r="E610" s="232" t="s">
        <v>1523</v>
      </c>
      <c r="F610" s="24" t="s">
        <v>1600</v>
      </c>
      <c r="G610" s="24" t="s">
        <v>15</v>
      </c>
      <c r="H610" s="25" t="s">
        <v>12</v>
      </c>
      <c r="I610" s="25" t="s">
        <v>13</v>
      </c>
      <c r="J610" s="232" t="s">
        <v>1523</v>
      </c>
      <c r="K610" s="24" t="s">
        <v>1600</v>
      </c>
      <c r="L610" s="24" t="s">
        <v>15</v>
      </c>
      <c r="M610" s="25" t="s">
        <v>12</v>
      </c>
      <c r="N610" s="25" t="s">
        <v>13</v>
      </c>
      <c r="O610" s="232" t="s">
        <v>1523</v>
      </c>
      <c r="P610" s="438"/>
      <c r="S610" s="339"/>
      <c r="T610" s="339"/>
      <c r="Y610" s="7"/>
    </row>
    <row r="611" spans="1:25" ht="37.5">
      <c r="A611" s="28" t="s">
        <v>1600</v>
      </c>
      <c r="B611" s="28" t="s">
        <v>15</v>
      </c>
      <c r="C611" s="457" t="s">
        <v>12</v>
      </c>
      <c r="D611" s="59">
        <v>10050</v>
      </c>
      <c r="E611" s="271" t="s">
        <v>1525</v>
      </c>
      <c r="F611" s="28" t="s">
        <v>1600</v>
      </c>
      <c r="G611" s="28" t="s">
        <v>15</v>
      </c>
      <c r="H611" s="457" t="s">
        <v>12</v>
      </c>
      <c r="I611" s="59">
        <v>10050</v>
      </c>
      <c r="J611" s="271" t="s">
        <v>1525</v>
      </c>
      <c r="K611" s="28" t="s">
        <v>1600</v>
      </c>
      <c r="L611" s="28" t="s">
        <v>15</v>
      </c>
      <c r="M611" s="457" t="s">
        <v>12</v>
      </c>
      <c r="N611" s="59">
        <v>10050</v>
      </c>
      <c r="O611" s="271" t="s">
        <v>1525</v>
      </c>
      <c r="P611" s="438"/>
      <c r="S611" s="718"/>
      <c r="T611" s="718"/>
      <c r="Y611" s="7"/>
    </row>
    <row r="612" spans="1:25" ht="67.5">
      <c r="A612" s="9" t="s">
        <v>652</v>
      </c>
      <c r="B612" s="9" t="s">
        <v>8</v>
      </c>
      <c r="C612" s="9" t="s">
        <v>12</v>
      </c>
      <c r="D612" s="9" t="s">
        <v>13</v>
      </c>
      <c r="E612" s="136" t="s">
        <v>654</v>
      </c>
      <c r="F612" s="733" t="s">
        <v>1600</v>
      </c>
      <c r="G612" s="733" t="s">
        <v>15</v>
      </c>
      <c r="H612" s="528" t="s">
        <v>12</v>
      </c>
      <c r="I612" s="734">
        <v>20020</v>
      </c>
      <c r="J612" s="486" t="s">
        <v>661</v>
      </c>
      <c r="K612" s="733" t="s">
        <v>1600</v>
      </c>
      <c r="L612" s="733" t="s">
        <v>15</v>
      </c>
      <c r="M612" s="528" t="s">
        <v>12</v>
      </c>
      <c r="N612" s="734">
        <v>20020</v>
      </c>
      <c r="O612" s="486" t="s">
        <v>661</v>
      </c>
      <c r="P612" s="438"/>
      <c r="S612" s="338"/>
      <c r="T612" s="338"/>
      <c r="Y612" s="7"/>
    </row>
    <row r="613" spans="1:25" ht="56.25">
      <c r="A613" s="25" t="s">
        <v>652</v>
      </c>
      <c r="B613" s="25" t="s">
        <v>105</v>
      </c>
      <c r="C613" s="25" t="s">
        <v>12</v>
      </c>
      <c r="D613" s="25" t="s">
        <v>13</v>
      </c>
      <c r="E613" s="223" t="s">
        <v>1410</v>
      </c>
      <c r="F613" s="733"/>
      <c r="G613" s="733"/>
      <c r="H613" s="528"/>
      <c r="I613" s="734"/>
      <c r="J613" s="486"/>
      <c r="K613" s="733"/>
      <c r="L613" s="733"/>
      <c r="M613" s="528"/>
      <c r="N613" s="734"/>
      <c r="O613" s="486"/>
      <c r="P613" s="438"/>
      <c r="S613" s="338"/>
      <c r="T613" s="338"/>
      <c r="Y613" s="7"/>
    </row>
    <row r="614" spans="1:25" ht="39">
      <c r="A614" s="452" t="s">
        <v>652</v>
      </c>
      <c r="B614" s="452" t="s">
        <v>105</v>
      </c>
      <c r="C614" s="452" t="s">
        <v>7</v>
      </c>
      <c r="D614" s="452" t="s">
        <v>13</v>
      </c>
      <c r="E614" s="453" t="s">
        <v>1411</v>
      </c>
      <c r="F614" s="733"/>
      <c r="G614" s="733"/>
      <c r="H614" s="528"/>
      <c r="I614" s="734"/>
      <c r="J614" s="486"/>
      <c r="K614" s="733"/>
      <c r="L614" s="733"/>
      <c r="M614" s="528"/>
      <c r="N614" s="734"/>
      <c r="O614" s="486"/>
      <c r="P614" s="438"/>
      <c r="S614" s="338"/>
      <c r="T614" s="338"/>
      <c r="Y614" s="7"/>
    </row>
    <row r="615" spans="1:25">
      <c r="A615" s="440" t="s">
        <v>652</v>
      </c>
      <c r="B615" s="440" t="s">
        <v>105</v>
      </c>
      <c r="C615" s="440" t="s">
        <v>7</v>
      </c>
      <c r="D615" s="440" t="s">
        <v>662</v>
      </c>
      <c r="E615" s="450" t="s">
        <v>661</v>
      </c>
      <c r="F615" s="733"/>
      <c r="G615" s="733"/>
      <c r="H615" s="528"/>
      <c r="I615" s="734"/>
      <c r="J615" s="486"/>
      <c r="K615" s="733"/>
      <c r="L615" s="733"/>
      <c r="M615" s="528"/>
      <c r="N615" s="734"/>
      <c r="O615" s="486"/>
      <c r="P615" s="438"/>
      <c r="S615" s="338"/>
      <c r="T615" s="338"/>
      <c r="Y615" s="7"/>
    </row>
    <row r="616" spans="1:25">
      <c r="A616" s="28" t="s">
        <v>1600</v>
      </c>
      <c r="B616" s="28" t="s">
        <v>15</v>
      </c>
      <c r="C616" s="457" t="s">
        <v>12</v>
      </c>
      <c r="D616" s="59">
        <v>20110</v>
      </c>
      <c r="E616" s="271" t="s">
        <v>1086</v>
      </c>
      <c r="F616" s="28" t="s">
        <v>1600</v>
      </c>
      <c r="G616" s="28" t="s">
        <v>15</v>
      </c>
      <c r="H616" s="457" t="s">
        <v>12</v>
      </c>
      <c r="I616" s="59">
        <v>20110</v>
      </c>
      <c r="J616" s="271" t="s">
        <v>1086</v>
      </c>
      <c r="K616" s="28" t="s">
        <v>1600</v>
      </c>
      <c r="L616" s="28" t="s">
        <v>15</v>
      </c>
      <c r="M616" s="457" t="s">
        <v>12</v>
      </c>
      <c r="N616" s="59">
        <v>20110</v>
      </c>
      <c r="O616" s="271" t="s">
        <v>1086</v>
      </c>
      <c r="P616" s="438"/>
      <c r="S616" s="718"/>
      <c r="T616" s="718"/>
      <c r="Y616" s="7"/>
    </row>
    <row r="617" spans="1:25" ht="112.5">
      <c r="A617" s="28" t="s">
        <v>1600</v>
      </c>
      <c r="B617" s="28" t="s">
        <v>15</v>
      </c>
      <c r="C617" s="457" t="s">
        <v>12</v>
      </c>
      <c r="D617" s="59">
        <v>20750</v>
      </c>
      <c r="E617" s="272" t="s">
        <v>1528</v>
      </c>
      <c r="F617" s="28" t="s">
        <v>1600</v>
      </c>
      <c r="G617" s="28" t="s">
        <v>15</v>
      </c>
      <c r="H617" s="457" t="s">
        <v>12</v>
      </c>
      <c r="I617" s="59">
        <v>20750</v>
      </c>
      <c r="J617" s="272" t="s">
        <v>1528</v>
      </c>
      <c r="K617" s="14"/>
      <c r="L617" s="14"/>
      <c r="M617" s="440"/>
      <c r="N617" s="17"/>
      <c r="O617" s="29" t="s">
        <v>2251</v>
      </c>
      <c r="P617" s="438"/>
      <c r="S617" s="724"/>
      <c r="T617" s="724"/>
      <c r="Y617" s="7"/>
    </row>
    <row r="618" spans="1:25" ht="37.5">
      <c r="A618" s="28" t="s">
        <v>1600</v>
      </c>
      <c r="B618" s="28" t="s">
        <v>15</v>
      </c>
      <c r="C618" s="457" t="s">
        <v>12</v>
      </c>
      <c r="D618" s="59">
        <v>20860</v>
      </c>
      <c r="E618" s="272" t="s">
        <v>1530</v>
      </c>
      <c r="F618" s="28"/>
      <c r="G618" s="28"/>
      <c r="H618" s="457"/>
      <c r="I618" s="59"/>
      <c r="J618" s="29" t="s">
        <v>1837</v>
      </c>
      <c r="K618" s="14"/>
      <c r="L618" s="14"/>
      <c r="M618" s="440"/>
      <c r="N618" s="17"/>
      <c r="O618" s="29" t="s">
        <v>2251</v>
      </c>
      <c r="P618" s="438"/>
      <c r="S618" s="724"/>
      <c r="T618" s="724"/>
      <c r="Y618" s="7"/>
    </row>
    <row r="619" spans="1:25" ht="93.75">
      <c r="A619" s="28"/>
      <c r="B619" s="28"/>
      <c r="C619" s="457"/>
      <c r="D619" s="59"/>
      <c r="E619" s="29" t="s">
        <v>1554</v>
      </c>
      <c r="F619" s="28" t="s">
        <v>1600</v>
      </c>
      <c r="G619" s="28" t="s">
        <v>15</v>
      </c>
      <c r="H619" s="457" t="s">
        <v>12</v>
      </c>
      <c r="I619" s="59">
        <v>20910</v>
      </c>
      <c r="J619" s="310" t="s">
        <v>2231</v>
      </c>
      <c r="K619" s="28"/>
      <c r="L619" s="28"/>
      <c r="M619" s="457"/>
      <c r="N619" s="59"/>
      <c r="O619" s="29" t="s">
        <v>2251</v>
      </c>
      <c r="P619" s="438"/>
      <c r="S619" s="340"/>
      <c r="T619" s="340"/>
      <c r="Y619" s="7"/>
    </row>
    <row r="620" spans="1:25" s="60" customFormat="1" ht="45">
      <c r="A620" s="23"/>
      <c r="B620" s="23"/>
      <c r="C620" s="9"/>
      <c r="D620" s="9"/>
      <c r="E620" s="136" t="s">
        <v>1554</v>
      </c>
      <c r="F620" s="23">
        <v>72</v>
      </c>
      <c r="G620" s="23">
        <v>0</v>
      </c>
      <c r="H620" s="9" t="s">
        <v>12</v>
      </c>
      <c r="I620" s="9" t="s">
        <v>13</v>
      </c>
      <c r="J620" s="136" t="s">
        <v>1013</v>
      </c>
      <c r="K620" s="754" t="s">
        <v>1600</v>
      </c>
      <c r="L620" s="754" t="s">
        <v>15</v>
      </c>
      <c r="M620" s="472" t="s">
        <v>12</v>
      </c>
      <c r="N620" s="755">
        <v>20950</v>
      </c>
      <c r="O620" s="486" t="s">
        <v>2321</v>
      </c>
      <c r="P620" s="438"/>
      <c r="Q620" s="5"/>
      <c r="R620" s="252"/>
      <c r="S620" s="744"/>
      <c r="T620" s="744"/>
      <c r="U620" s="421"/>
      <c r="V620" s="422"/>
      <c r="W620" s="421"/>
      <c r="X620" s="422"/>
      <c r="Y620" s="423"/>
    </row>
    <row r="621" spans="1:25">
      <c r="A621" s="24"/>
      <c r="B621" s="24"/>
      <c r="C621" s="25"/>
      <c r="D621" s="25"/>
      <c r="E621" s="223"/>
      <c r="F621" s="24">
        <v>72</v>
      </c>
      <c r="G621" s="24" t="s">
        <v>94</v>
      </c>
      <c r="H621" s="25" t="s">
        <v>12</v>
      </c>
      <c r="I621" s="25" t="s">
        <v>13</v>
      </c>
      <c r="J621" s="223" t="s">
        <v>1023</v>
      </c>
      <c r="K621" s="754"/>
      <c r="L621" s="754"/>
      <c r="M621" s="472"/>
      <c r="N621" s="755"/>
      <c r="O621" s="486"/>
      <c r="P621" s="438"/>
      <c r="S621" s="336"/>
      <c r="T621" s="336"/>
      <c r="Y621" s="7"/>
    </row>
    <row r="622" spans="1:25" ht="75">
      <c r="A622" s="14"/>
      <c r="B622" s="14"/>
      <c r="C622" s="440"/>
      <c r="D622" s="440"/>
      <c r="E622" s="18"/>
      <c r="F622" s="14" t="s">
        <v>1594</v>
      </c>
      <c r="G622" s="14" t="s">
        <v>94</v>
      </c>
      <c r="H622" s="440" t="s">
        <v>12</v>
      </c>
      <c r="I622" s="440" t="s">
        <v>2227</v>
      </c>
      <c r="J622" s="310" t="s">
        <v>2228</v>
      </c>
      <c r="K622" s="754"/>
      <c r="L622" s="754"/>
      <c r="M622" s="472"/>
      <c r="N622" s="755"/>
      <c r="O622" s="486"/>
      <c r="P622" s="438"/>
      <c r="S622" s="340"/>
      <c r="T622" s="340"/>
      <c r="Y622" s="7"/>
    </row>
    <row r="623" spans="1:25" ht="45">
      <c r="A623" s="23">
        <v>80</v>
      </c>
      <c r="B623" s="23">
        <v>0</v>
      </c>
      <c r="C623" s="9" t="s">
        <v>12</v>
      </c>
      <c r="D623" s="9" t="s">
        <v>13</v>
      </c>
      <c r="E623" s="136" t="s">
        <v>1123</v>
      </c>
      <c r="F623" s="754"/>
      <c r="G623" s="754"/>
      <c r="H623" s="472"/>
      <c r="I623" s="472"/>
      <c r="J623" s="749" t="s">
        <v>1837</v>
      </c>
      <c r="K623" s="754" t="s">
        <v>1600</v>
      </c>
      <c r="L623" s="754" t="s">
        <v>15</v>
      </c>
      <c r="M623" s="472" t="s">
        <v>12</v>
      </c>
      <c r="N623" s="755">
        <v>21020</v>
      </c>
      <c r="O623" s="756" t="s">
        <v>2323</v>
      </c>
      <c r="P623" s="438"/>
      <c r="S623" s="340"/>
      <c r="T623" s="340"/>
      <c r="Y623" s="7"/>
    </row>
    <row r="624" spans="1:25">
      <c r="A624" s="24" t="s">
        <v>1140</v>
      </c>
      <c r="B624" s="24" t="s">
        <v>94</v>
      </c>
      <c r="C624" s="25" t="s">
        <v>12</v>
      </c>
      <c r="D624" s="25" t="s">
        <v>13</v>
      </c>
      <c r="E624" s="223" t="s">
        <v>1023</v>
      </c>
      <c r="F624" s="754"/>
      <c r="G624" s="754"/>
      <c r="H624" s="472"/>
      <c r="I624" s="472"/>
      <c r="J624" s="749"/>
      <c r="K624" s="754"/>
      <c r="L624" s="754"/>
      <c r="M624" s="472"/>
      <c r="N624" s="755"/>
      <c r="O624" s="756"/>
      <c r="P624" s="438"/>
      <c r="S624" s="340"/>
      <c r="T624" s="340"/>
      <c r="Y624" s="7"/>
    </row>
    <row r="625" spans="1:25" ht="37.5">
      <c r="A625" s="28">
        <v>80</v>
      </c>
      <c r="B625" s="28" t="s">
        <v>94</v>
      </c>
      <c r="C625" s="457" t="s">
        <v>12</v>
      </c>
      <c r="D625" s="59">
        <v>21270</v>
      </c>
      <c r="E625" s="270" t="s">
        <v>1904</v>
      </c>
      <c r="F625" s="754"/>
      <c r="G625" s="754"/>
      <c r="H625" s="472"/>
      <c r="I625" s="472"/>
      <c r="J625" s="749"/>
      <c r="K625" s="754"/>
      <c r="L625" s="754"/>
      <c r="M625" s="472"/>
      <c r="N625" s="755"/>
      <c r="O625" s="756"/>
      <c r="P625" s="438"/>
      <c r="S625" s="340"/>
      <c r="T625" s="340"/>
      <c r="Y625" s="7"/>
    </row>
    <row r="626" spans="1:25" ht="45">
      <c r="A626" s="23">
        <v>82</v>
      </c>
      <c r="B626" s="23">
        <v>0</v>
      </c>
      <c r="C626" s="9" t="s">
        <v>12</v>
      </c>
      <c r="D626" s="9" t="s">
        <v>13</v>
      </c>
      <c r="E626" s="136" t="s">
        <v>1156</v>
      </c>
      <c r="F626" s="754"/>
      <c r="G626" s="754"/>
      <c r="H626" s="472"/>
      <c r="I626" s="472"/>
      <c r="J626" s="749"/>
      <c r="K626" s="754"/>
      <c r="L626" s="754"/>
      <c r="M626" s="472"/>
      <c r="N626" s="755"/>
      <c r="O626" s="756"/>
      <c r="P626" s="438"/>
      <c r="S626" s="340"/>
      <c r="T626" s="340"/>
      <c r="Y626" s="7"/>
    </row>
    <row r="627" spans="1:25">
      <c r="A627" s="24" t="s">
        <v>1173</v>
      </c>
      <c r="B627" s="24" t="s">
        <v>94</v>
      </c>
      <c r="C627" s="25" t="s">
        <v>12</v>
      </c>
      <c r="D627" s="25" t="s">
        <v>13</v>
      </c>
      <c r="E627" s="223" t="s">
        <v>1023</v>
      </c>
      <c r="F627" s="754"/>
      <c r="G627" s="754"/>
      <c r="H627" s="472"/>
      <c r="I627" s="472"/>
      <c r="J627" s="749"/>
      <c r="K627" s="754"/>
      <c r="L627" s="754"/>
      <c r="M627" s="472"/>
      <c r="N627" s="755"/>
      <c r="O627" s="756"/>
      <c r="P627" s="438"/>
      <c r="S627" s="340"/>
      <c r="T627" s="340"/>
      <c r="Y627" s="7"/>
    </row>
    <row r="628" spans="1:25" ht="37.5">
      <c r="A628" s="28" t="s">
        <v>1173</v>
      </c>
      <c r="B628" s="28" t="s">
        <v>94</v>
      </c>
      <c r="C628" s="457" t="s">
        <v>12</v>
      </c>
      <c r="D628" s="59">
        <v>21270</v>
      </c>
      <c r="E628" s="270" t="s">
        <v>1904</v>
      </c>
      <c r="F628" s="754"/>
      <c r="G628" s="754"/>
      <c r="H628" s="472"/>
      <c r="I628" s="472"/>
      <c r="J628" s="749"/>
      <c r="K628" s="754"/>
      <c r="L628" s="754"/>
      <c r="M628" s="472"/>
      <c r="N628" s="755"/>
      <c r="O628" s="756"/>
      <c r="P628" s="438"/>
      <c r="S628" s="340"/>
      <c r="T628" s="340"/>
      <c r="Y628" s="7"/>
    </row>
    <row r="629" spans="1:25" ht="78">
      <c r="A629" s="185" t="s">
        <v>48</v>
      </c>
      <c r="B629" s="185" t="s">
        <v>94</v>
      </c>
      <c r="C629" s="185" t="s">
        <v>62</v>
      </c>
      <c r="D629" s="185" t="s">
        <v>13</v>
      </c>
      <c r="E629" s="453" t="s">
        <v>1297</v>
      </c>
      <c r="F629" s="733" t="s">
        <v>1600</v>
      </c>
      <c r="G629" s="733" t="s">
        <v>15</v>
      </c>
      <c r="H629" s="528" t="s">
        <v>12</v>
      </c>
      <c r="I629" s="734">
        <v>21150</v>
      </c>
      <c r="J629" s="757" t="s">
        <v>2232</v>
      </c>
      <c r="K629" s="733"/>
      <c r="L629" s="733"/>
      <c r="M629" s="528"/>
      <c r="N629" s="734"/>
      <c r="O629" s="757" t="s">
        <v>2251</v>
      </c>
      <c r="P629" s="438"/>
      <c r="S629" s="340"/>
      <c r="T629" s="340"/>
      <c r="Y629" s="7"/>
    </row>
    <row r="630" spans="1:25" ht="75">
      <c r="A630" s="28" t="s">
        <v>48</v>
      </c>
      <c r="B630" s="28" t="s">
        <v>94</v>
      </c>
      <c r="C630" s="28" t="s">
        <v>62</v>
      </c>
      <c r="D630" s="28" t="s">
        <v>1556</v>
      </c>
      <c r="E630" s="190" t="s">
        <v>1299</v>
      </c>
      <c r="F630" s="733"/>
      <c r="G630" s="733"/>
      <c r="H630" s="528"/>
      <c r="I630" s="734"/>
      <c r="J630" s="757"/>
      <c r="K630" s="733"/>
      <c r="L630" s="733"/>
      <c r="M630" s="528"/>
      <c r="N630" s="734"/>
      <c r="O630" s="757"/>
      <c r="P630" s="438"/>
      <c r="S630" s="340"/>
      <c r="T630" s="340"/>
      <c r="Y630" s="7"/>
    </row>
    <row r="631" spans="1:25" ht="112.5">
      <c r="A631" s="9" t="s">
        <v>53</v>
      </c>
      <c r="B631" s="9" t="s">
        <v>8</v>
      </c>
      <c r="C631" s="9" t="s">
        <v>12</v>
      </c>
      <c r="D631" s="9" t="s">
        <v>13</v>
      </c>
      <c r="E631" s="136" t="s">
        <v>364</v>
      </c>
      <c r="F631" s="733" t="s">
        <v>1600</v>
      </c>
      <c r="G631" s="733" t="s">
        <v>15</v>
      </c>
      <c r="H631" s="528" t="s">
        <v>12</v>
      </c>
      <c r="I631" s="734">
        <v>21170</v>
      </c>
      <c r="J631" s="757" t="s">
        <v>2325</v>
      </c>
      <c r="K631" s="733" t="s">
        <v>1600</v>
      </c>
      <c r="L631" s="733" t="s">
        <v>15</v>
      </c>
      <c r="M631" s="528" t="s">
        <v>12</v>
      </c>
      <c r="N631" s="734">
        <v>21170</v>
      </c>
      <c r="O631" s="757" t="s">
        <v>2325</v>
      </c>
      <c r="P631" s="438"/>
      <c r="S631" s="340"/>
      <c r="T631" s="340"/>
      <c r="Y631" s="7"/>
    </row>
    <row r="632" spans="1:25" ht="56.25">
      <c r="A632" s="25" t="s">
        <v>53</v>
      </c>
      <c r="B632" s="25" t="s">
        <v>94</v>
      </c>
      <c r="C632" s="25" t="s">
        <v>12</v>
      </c>
      <c r="D632" s="25" t="s">
        <v>13</v>
      </c>
      <c r="E632" s="223" t="s">
        <v>398</v>
      </c>
      <c r="F632" s="733"/>
      <c r="G632" s="733"/>
      <c r="H632" s="528"/>
      <c r="I632" s="734"/>
      <c r="J632" s="757"/>
      <c r="K632" s="733"/>
      <c r="L632" s="733"/>
      <c r="M632" s="528"/>
      <c r="N632" s="734"/>
      <c r="O632" s="757"/>
      <c r="P632" s="438"/>
      <c r="S632" s="340"/>
      <c r="T632" s="340"/>
      <c r="Y632" s="7"/>
    </row>
    <row r="633" spans="1:25" ht="58.5">
      <c r="A633" s="452" t="s">
        <v>53</v>
      </c>
      <c r="B633" s="452" t="s">
        <v>94</v>
      </c>
      <c r="C633" s="452" t="s">
        <v>7</v>
      </c>
      <c r="D633" s="452" t="s">
        <v>13</v>
      </c>
      <c r="E633" s="453" t="s">
        <v>1314</v>
      </c>
      <c r="F633" s="733"/>
      <c r="G633" s="733"/>
      <c r="H633" s="528"/>
      <c r="I633" s="734"/>
      <c r="J633" s="757"/>
      <c r="K633" s="733"/>
      <c r="L633" s="733"/>
      <c r="M633" s="528"/>
      <c r="N633" s="734"/>
      <c r="O633" s="757"/>
      <c r="P633" s="438"/>
      <c r="S633" s="340"/>
      <c r="T633" s="340"/>
      <c r="Y633" s="7"/>
    </row>
    <row r="634" spans="1:25">
      <c r="A634" s="14" t="s">
        <v>53</v>
      </c>
      <c r="B634" s="14" t="s">
        <v>94</v>
      </c>
      <c r="C634" s="14" t="s">
        <v>7</v>
      </c>
      <c r="D634" s="14" t="s">
        <v>1558</v>
      </c>
      <c r="E634" s="450" t="s">
        <v>1315</v>
      </c>
      <c r="F634" s="733"/>
      <c r="G634" s="733"/>
      <c r="H634" s="528"/>
      <c r="I634" s="734"/>
      <c r="J634" s="757"/>
      <c r="K634" s="733"/>
      <c r="L634" s="733"/>
      <c r="M634" s="528"/>
      <c r="N634" s="734"/>
      <c r="O634" s="757"/>
      <c r="P634" s="438"/>
      <c r="S634" s="340"/>
      <c r="T634" s="340"/>
      <c r="Y634" s="7"/>
    </row>
    <row r="635" spans="1:25">
      <c r="A635" s="28"/>
      <c r="B635" s="28"/>
      <c r="C635" s="457"/>
      <c r="D635" s="59"/>
      <c r="E635" s="29" t="s">
        <v>1554</v>
      </c>
      <c r="F635" s="28" t="s">
        <v>1600</v>
      </c>
      <c r="G635" s="28" t="s">
        <v>15</v>
      </c>
      <c r="H635" s="457" t="s">
        <v>12</v>
      </c>
      <c r="I635" s="59">
        <v>21350</v>
      </c>
      <c r="J635" s="272" t="s">
        <v>1905</v>
      </c>
      <c r="K635" s="28" t="s">
        <v>1600</v>
      </c>
      <c r="L635" s="28" t="s">
        <v>15</v>
      </c>
      <c r="M635" s="457" t="s">
        <v>12</v>
      </c>
      <c r="N635" s="59">
        <v>21350</v>
      </c>
      <c r="O635" s="272" t="s">
        <v>1905</v>
      </c>
      <c r="P635" s="438"/>
      <c r="S635" s="724"/>
      <c r="T635" s="724"/>
      <c r="Y635" s="7"/>
    </row>
    <row r="636" spans="1:25" ht="37.5">
      <c r="A636" s="28"/>
      <c r="B636" s="28"/>
      <c r="C636" s="457"/>
      <c r="D636" s="59"/>
      <c r="E636" s="29" t="s">
        <v>1554</v>
      </c>
      <c r="F636" s="28" t="s">
        <v>1600</v>
      </c>
      <c r="G636" s="28" t="s">
        <v>15</v>
      </c>
      <c r="H636" s="457" t="s">
        <v>12</v>
      </c>
      <c r="I636" s="59">
        <v>21360</v>
      </c>
      <c r="J636" s="272" t="s">
        <v>1906</v>
      </c>
      <c r="K636" s="28"/>
      <c r="L636" s="28"/>
      <c r="M636" s="457"/>
      <c r="N636" s="59"/>
      <c r="O636" s="29" t="s">
        <v>2251</v>
      </c>
      <c r="P636" s="438"/>
      <c r="S636" s="724"/>
      <c r="T636" s="724"/>
      <c r="Y636" s="7"/>
    </row>
    <row r="637" spans="1:25" ht="56.25">
      <c r="A637" s="28"/>
      <c r="B637" s="28"/>
      <c r="C637" s="457"/>
      <c r="D637" s="59"/>
      <c r="E637" s="29" t="s">
        <v>1554</v>
      </c>
      <c r="F637" s="28"/>
      <c r="G637" s="28"/>
      <c r="H637" s="457"/>
      <c r="I637" s="59"/>
      <c r="J637" s="29" t="s">
        <v>1837</v>
      </c>
      <c r="K637" s="28" t="s">
        <v>1600</v>
      </c>
      <c r="L637" s="28" t="s">
        <v>15</v>
      </c>
      <c r="M637" s="457" t="s">
        <v>12</v>
      </c>
      <c r="N637" s="59">
        <v>21440</v>
      </c>
      <c r="O637" s="411" t="s">
        <v>2328</v>
      </c>
      <c r="P637" s="438"/>
      <c r="S637" s="724"/>
      <c r="T637" s="724"/>
      <c r="Y637" s="7"/>
    </row>
    <row r="638" spans="1:25">
      <c r="A638" s="28"/>
      <c r="B638" s="28"/>
      <c r="C638" s="457"/>
      <c r="D638" s="59"/>
      <c r="E638" s="29" t="s">
        <v>1554</v>
      </c>
      <c r="F638" s="28"/>
      <c r="G638" s="28"/>
      <c r="H638" s="457"/>
      <c r="I638" s="59"/>
      <c r="J638" s="29" t="s">
        <v>1837</v>
      </c>
      <c r="K638" s="28" t="s">
        <v>1600</v>
      </c>
      <c r="L638" s="28" t="s">
        <v>15</v>
      </c>
      <c r="M638" s="457" t="s">
        <v>12</v>
      </c>
      <c r="N638" s="59">
        <v>21450</v>
      </c>
      <c r="O638" s="410" t="s">
        <v>2330</v>
      </c>
      <c r="P638" s="438"/>
      <c r="S638" s="724"/>
      <c r="T638" s="724"/>
      <c r="Y638" s="7"/>
    </row>
    <row r="639" spans="1:25" ht="75">
      <c r="A639" s="28"/>
      <c r="B639" s="28"/>
      <c r="C639" s="457"/>
      <c r="D639" s="59"/>
      <c r="E639" s="29" t="s">
        <v>1554</v>
      </c>
      <c r="F639" s="28"/>
      <c r="G639" s="28"/>
      <c r="H639" s="457"/>
      <c r="I639" s="59"/>
      <c r="J639" s="29" t="s">
        <v>1837</v>
      </c>
      <c r="K639" s="28" t="s">
        <v>1600</v>
      </c>
      <c r="L639" s="28" t="s">
        <v>15</v>
      </c>
      <c r="M639" s="457" t="s">
        <v>12</v>
      </c>
      <c r="N639" s="59">
        <v>21520</v>
      </c>
      <c r="O639" s="236" t="s">
        <v>2332</v>
      </c>
      <c r="P639" s="438"/>
      <c r="S639" s="724"/>
      <c r="T639" s="724"/>
      <c r="Y639" s="7"/>
    </row>
    <row r="640" spans="1:25" ht="131.25">
      <c r="A640" s="28"/>
      <c r="B640" s="28"/>
      <c r="C640" s="457"/>
      <c r="D640" s="59"/>
      <c r="E640" s="29" t="s">
        <v>1554</v>
      </c>
      <c r="F640" s="28"/>
      <c r="G640" s="28"/>
      <c r="H640" s="457"/>
      <c r="I640" s="59"/>
      <c r="J640" s="29" t="s">
        <v>1837</v>
      </c>
      <c r="K640" s="28" t="s">
        <v>1600</v>
      </c>
      <c r="L640" s="28" t="s">
        <v>15</v>
      </c>
      <c r="M640" s="457" t="s">
        <v>12</v>
      </c>
      <c r="N640" s="59">
        <v>21530</v>
      </c>
      <c r="O640" s="410" t="s">
        <v>2334</v>
      </c>
      <c r="P640" s="438"/>
      <c r="S640" s="724"/>
      <c r="T640" s="724"/>
      <c r="Y640" s="7"/>
    </row>
    <row r="641" spans="1:25" ht="37.5">
      <c r="A641" s="28"/>
      <c r="B641" s="28"/>
      <c r="C641" s="457"/>
      <c r="D641" s="59"/>
      <c r="E641" s="29" t="s">
        <v>1554</v>
      </c>
      <c r="F641" s="28"/>
      <c r="G641" s="28"/>
      <c r="H641" s="457"/>
      <c r="I641" s="59"/>
      <c r="J641" s="29" t="s">
        <v>1837</v>
      </c>
      <c r="K641" s="28" t="s">
        <v>1600</v>
      </c>
      <c r="L641" s="28" t="s">
        <v>15</v>
      </c>
      <c r="M641" s="457" t="s">
        <v>12</v>
      </c>
      <c r="N641" s="59">
        <v>21540</v>
      </c>
      <c r="O641" s="410" t="s">
        <v>2336</v>
      </c>
      <c r="P641" s="438"/>
      <c r="S641" s="724"/>
      <c r="T641" s="724"/>
      <c r="Y641" s="7"/>
    </row>
    <row r="642" spans="1:25" ht="93.75">
      <c r="A642" s="28"/>
      <c r="B642" s="28"/>
      <c r="C642" s="457"/>
      <c r="D642" s="59"/>
      <c r="E642" s="29" t="s">
        <v>1554</v>
      </c>
      <c r="F642" s="28" t="s">
        <v>1600</v>
      </c>
      <c r="G642" s="28" t="s">
        <v>15</v>
      </c>
      <c r="H642" s="457" t="s">
        <v>12</v>
      </c>
      <c r="I642" s="59">
        <v>21560</v>
      </c>
      <c r="J642" s="29" t="s">
        <v>2529</v>
      </c>
      <c r="K642" s="28"/>
      <c r="L642" s="28"/>
      <c r="M642" s="457"/>
      <c r="N642" s="59"/>
      <c r="O642" s="29" t="s">
        <v>2251</v>
      </c>
      <c r="P642" s="438"/>
      <c r="S642" s="724"/>
      <c r="T642" s="724"/>
      <c r="Y642" s="7"/>
    </row>
    <row r="643" spans="1:25" ht="56.25" customHeight="1">
      <c r="A643" s="23">
        <v>71</v>
      </c>
      <c r="B643" s="23" t="s">
        <v>8</v>
      </c>
      <c r="C643" s="9" t="s">
        <v>12</v>
      </c>
      <c r="D643" s="9" t="s">
        <v>13</v>
      </c>
      <c r="E643" s="136" t="s">
        <v>973</v>
      </c>
      <c r="F643" s="733" t="s">
        <v>1600</v>
      </c>
      <c r="G643" s="733" t="s">
        <v>15</v>
      </c>
      <c r="H643" s="528" t="s">
        <v>12</v>
      </c>
      <c r="I643" s="734">
        <v>51200</v>
      </c>
      <c r="J643" s="758" t="s">
        <v>1812</v>
      </c>
      <c r="K643" s="733" t="s">
        <v>1600</v>
      </c>
      <c r="L643" s="733" t="s">
        <v>15</v>
      </c>
      <c r="M643" s="528" t="s">
        <v>12</v>
      </c>
      <c r="N643" s="734">
        <v>51200</v>
      </c>
      <c r="O643" s="758" t="s">
        <v>1812</v>
      </c>
      <c r="P643" s="438"/>
      <c r="S643" s="718"/>
      <c r="T643" s="718"/>
      <c r="Y643" s="7"/>
    </row>
    <row r="644" spans="1:25" ht="37.5">
      <c r="A644" s="24">
        <v>71</v>
      </c>
      <c r="B644" s="24" t="s">
        <v>15</v>
      </c>
      <c r="C644" s="25" t="s">
        <v>12</v>
      </c>
      <c r="D644" s="25" t="s">
        <v>13</v>
      </c>
      <c r="E644" s="223" t="s">
        <v>976</v>
      </c>
      <c r="F644" s="733"/>
      <c r="G644" s="733"/>
      <c r="H644" s="528"/>
      <c r="I644" s="734"/>
      <c r="J644" s="758"/>
      <c r="K644" s="733"/>
      <c r="L644" s="733"/>
      <c r="M644" s="528"/>
      <c r="N644" s="734"/>
      <c r="O644" s="758"/>
      <c r="P644" s="438"/>
      <c r="S644" s="718"/>
      <c r="T644" s="718"/>
      <c r="Y644" s="7"/>
    </row>
    <row r="645" spans="1:25" ht="56.25">
      <c r="A645" s="28" t="s">
        <v>1903</v>
      </c>
      <c r="B645" s="28" t="s">
        <v>15</v>
      </c>
      <c r="C645" s="457" t="s">
        <v>12</v>
      </c>
      <c r="D645" s="59">
        <v>51200</v>
      </c>
      <c r="E645" s="271" t="s">
        <v>1532</v>
      </c>
      <c r="F645" s="733"/>
      <c r="G645" s="733"/>
      <c r="H645" s="528"/>
      <c r="I645" s="734"/>
      <c r="J645" s="758"/>
      <c r="K645" s="733"/>
      <c r="L645" s="733"/>
      <c r="M645" s="528"/>
      <c r="N645" s="734"/>
      <c r="O645" s="758"/>
      <c r="P645" s="438"/>
      <c r="S645" s="718"/>
      <c r="T645" s="718"/>
      <c r="Y645" s="7"/>
    </row>
    <row r="646" spans="1:25" ht="56.25">
      <c r="A646" s="28" t="s">
        <v>1600</v>
      </c>
      <c r="B646" s="28" t="s">
        <v>15</v>
      </c>
      <c r="C646" s="457" t="s">
        <v>12</v>
      </c>
      <c r="D646" s="59">
        <v>53910</v>
      </c>
      <c r="E646" s="271" t="s">
        <v>1534</v>
      </c>
      <c r="F646" s="28"/>
      <c r="G646" s="28"/>
      <c r="H646" s="457"/>
      <c r="I646" s="59"/>
      <c r="J646" s="29" t="s">
        <v>1837</v>
      </c>
      <c r="K646" s="28"/>
      <c r="L646" s="28"/>
      <c r="M646" s="457"/>
      <c r="N646" s="59"/>
      <c r="O646" s="29" t="s">
        <v>2251</v>
      </c>
      <c r="P646" s="438"/>
      <c r="S646" s="721"/>
      <c r="T646" s="721"/>
      <c r="Y646" s="7"/>
    </row>
    <row r="647" spans="1:25" ht="45">
      <c r="A647" s="23">
        <v>71</v>
      </c>
      <c r="B647" s="23" t="s">
        <v>8</v>
      </c>
      <c r="C647" s="9" t="s">
        <v>12</v>
      </c>
      <c r="D647" s="9" t="s">
        <v>13</v>
      </c>
      <c r="E647" s="136" t="s">
        <v>973</v>
      </c>
      <c r="F647" s="733" t="s">
        <v>1600</v>
      </c>
      <c r="G647" s="733" t="s">
        <v>15</v>
      </c>
      <c r="H647" s="528" t="s">
        <v>12</v>
      </c>
      <c r="I647" s="734">
        <v>76610</v>
      </c>
      <c r="J647" s="749" t="s">
        <v>996</v>
      </c>
      <c r="K647" s="733" t="s">
        <v>1600</v>
      </c>
      <c r="L647" s="733" t="s">
        <v>15</v>
      </c>
      <c r="M647" s="528" t="s">
        <v>12</v>
      </c>
      <c r="N647" s="734">
        <v>76610</v>
      </c>
      <c r="O647" s="749" t="s">
        <v>996</v>
      </c>
      <c r="P647" s="438"/>
      <c r="S647" s="721"/>
      <c r="T647" s="721"/>
      <c r="Y647" s="7"/>
    </row>
    <row r="648" spans="1:25" ht="37.5">
      <c r="A648" s="24">
        <v>71</v>
      </c>
      <c r="B648" s="24" t="s">
        <v>15</v>
      </c>
      <c r="C648" s="25" t="s">
        <v>12</v>
      </c>
      <c r="D648" s="25" t="s">
        <v>13</v>
      </c>
      <c r="E648" s="223" t="s">
        <v>976</v>
      </c>
      <c r="F648" s="733"/>
      <c r="G648" s="733"/>
      <c r="H648" s="528"/>
      <c r="I648" s="734"/>
      <c r="J648" s="749"/>
      <c r="K648" s="733"/>
      <c r="L648" s="733"/>
      <c r="M648" s="528"/>
      <c r="N648" s="734"/>
      <c r="O648" s="749"/>
      <c r="P648" s="438"/>
      <c r="S648" s="721"/>
      <c r="T648" s="721"/>
      <c r="Y648" s="7"/>
    </row>
    <row r="649" spans="1:25" ht="56.25">
      <c r="A649" s="28">
        <v>71</v>
      </c>
      <c r="B649" s="28" t="s">
        <v>15</v>
      </c>
      <c r="C649" s="457" t="s">
        <v>12</v>
      </c>
      <c r="D649" s="59">
        <v>76610</v>
      </c>
      <c r="E649" s="270" t="s">
        <v>996</v>
      </c>
      <c r="F649" s="733"/>
      <c r="G649" s="733"/>
      <c r="H649" s="528"/>
      <c r="I649" s="734"/>
      <c r="J649" s="749"/>
      <c r="K649" s="733"/>
      <c r="L649" s="733"/>
      <c r="M649" s="528"/>
      <c r="N649" s="734"/>
      <c r="O649" s="749"/>
      <c r="P649" s="438"/>
      <c r="S649" s="721"/>
      <c r="T649" s="721"/>
      <c r="Y649" s="7"/>
    </row>
    <row r="650" spans="1:25" ht="37.5">
      <c r="A650" s="28"/>
      <c r="B650" s="28"/>
      <c r="C650" s="457"/>
      <c r="D650" s="59"/>
      <c r="E650" s="29" t="s">
        <v>1554</v>
      </c>
      <c r="F650" s="28"/>
      <c r="G650" s="28"/>
      <c r="H650" s="457"/>
      <c r="I650" s="59"/>
      <c r="J650" s="29" t="s">
        <v>1837</v>
      </c>
      <c r="K650" s="28" t="s">
        <v>1600</v>
      </c>
      <c r="L650" s="28" t="s">
        <v>15</v>
      </c>
      <c r="M650" s="457" t="s">
        <v>12</v>
      </c>
      <c r="N650" s="59" t="s">
        <v>2351</v>
      </c>
      <c r="O650" s="29" t="s">
        <v>2339</v>
      </c>
      <c r="P650" s="438"/>
      <c r="S650" s="721"/>
      <c r="T650" s="721"/>
      <c r="Y650" s="7"/>
    </row>
    <row r="651" spans="1:25" ht="56.25">
      <c r="A651" s="24"/>
      <c r="B651" s="24"/>
      <c r="C651" s="25"/>
      <c r="D651" s="25"/>
      <c r="E651" s="232"/>
      <c r="F651" s="24" t="s">
        <v>1600</v>
      </c>
      <c r="G651" s="24" t="s">
        <v>94</v>
      </c>
      <c r="H651" s="25" t="s">
        <v>12</v>
      </c>
      <c r="I651" s="25" t="s">
        <v>13</v>
      </c>
      <c r="J651" s="232" t="s">
        <v>1814</v>
      </c>
      <c r="K651" s="24"/>
      <c r="L651" s="24"/>
      <c r="M651" s="25"/>
      <c r="N651" s="25"/>
      <c r="O651" s="232" t="s">
        <v>2251</v>
      </c>
      <c r="P651" s="339"/>
      <c r="S651" s="339"/>
      <c r="T651" s="339"/>
      <c r="Y651" s="7"/>
    </row>
    <row r="652" spans="1:25" ht="37.5">
      <c r="A652" s="457" t="s">
        <v>53</v>
      </c>
      <c r="B652" s="457" t="s">
        <v>94</v>
      </c>
      <c r="C652" s="457" t="s">
        <v>37</v>
      </c>
      <c r="D652" s="457" t="s">
        <v>414</v>
      </c>
      <c r="E652" s="190" t="s">
        <v>1318</v>
      </c>
      <c r="F652" s="440" t="s">
        <v>1600</v>
      </c>
      <c r="G652" s="440" t="s">
        <v>94</v>
      </c>
      <c r="H652" s="440" t="s">
        <v>12</v>
      </c>
      <c r="I652" s="440" t="s">
        <v>414</v>
      </c>
      <c r="J652" s="272" t="s">
        <v>1656</v>
      </c>
      <c r="K652" s="440"/>
      <c r="L652" s="440"/>
      <c r="M652" s="440"/>
      <c r="N652" s="440"/>
      <c r="O652" s="272"/>
      <c r="P652" s="724"/>
      <c r="S652" s="724"/>
      <c r="T652" s="724"/>
    </row>
    <row r="653" spans="1:25" ht="37.5">
      <c r="A653" s="28" t="s">
        <v>53</v>
      </c>
      <c r="B653" s="28" t="s">
        <v>15</v>
      </c>
      <c r="C653" s="28" t="s">
        <v>7</v>
      </c>
      <c r="D653" s="28" t="s">
        <v>374</v>
      </c>
      <c r="E653" s="233" t="s">
        <v>373</v>
      </c>
      <c r="F653" s="440" t="s">
        <v>1600</v>
      </c>
      <c r="G653" s="440" t="s">
        <v>94</v>
      </c>
      <c r="H653" s="440" t="s">
        <v>12</v>
      </c>
      <c r="I653" s="440" t="s">
        <v>374</v>
      </c>
      <c r="J653" s="272" t="s">
        <v>373</v>
      </c>
      <c r="K653" s="440"/>
      <c r="L653" s="440"/>
      <c r="M653" s="440"/>
      <c r="N653" s="440"/>
      <c r="O653" s="272"/>
      <c r="P653" s="724"/>
      <c r="S653" s="724"/>
      <c r="T653" s="724"/>
    </row>
    <row r="654" spans="1:25">
      <c r="A654" s="457" t="s">
        <v>53</v>
      </c>
      <c r="B654" s="457" t="s">
        <v>316</v>
      </c>
      <c r="C654" s="457" t="s">
        <v>53</v>
      </c>
      <c r="D654" s="457" t="s">
        <v>472</v>
      </c>
      <c r="E654" s="265" t="s">
        <v>471</v>
      </c>
      <c r="F654" s="440" t="s">
        <v>1600</v>
      </c>
      <c r="G654" s="440" t="s">
        <v>94</v>
      </c>
      <c r="H654" s="440" t="s">
        <v>12</v>
      </c>
      <c r="I654" s="440" t="s">
        <v>472</v>
      </c>
      <c r="J654" s="272" t="s">
        <v>1668</v>
      </c>
      <c r="K654" s="440"/>
      <c r="L654" s="440"/>
      <c r="M654" s="440"/>
      <c r="N654" s="440"/>
      <c r="O654" s="272"/>
      <c r="P654" s="724"/>
      <c r="S654" s="724"/>
      <c r="T654" s="724"/>
    </row>
    <row r="655" spans="1:25" ht="37.5">
      <c r="A655" s="457" t="s">
        <v>53</v>
      </c>
      <c r="B655" s="457" t="s">
        <v>316</v>
      </c>
      <c r="C655" s="457" t="s">
        <v>37</v>
      </c>
      <c r="D655" s="457" t="s">
        <v>463</v>
      </c>
      <c r="E655" s="190" t="s">
        <v>462</v>
      </c>
      <c r="F655" s="440" t="s">
        <v>1600</v>
      </c>
      <c r="G655" s="440" t="s">
        <v>94</v>
      </c>
      <c r="H655" s="440" t="s">
        <v>12</v>
      </c>
      <c r="I655" s="440" t="s">
        <v>463</v>
      </c>
      <c r="J655" s="272" t="s">
        <v>2285</v>
      </c>
      <c r="K655" s="440"/>
      <c r="L655" s="440"/>
      <c r="M655" s="440"/>
      <c r="N655" s="440"/>
      <c r="O655" s="272"/>
      <c r="P655" s="724"/>
      <c r="S655" s="724"/>
      <c r="T655" s="724"/>
    </row>
    <row r="656" spans="1:25" ht="37.5">
      <c r="A656" s="457" t="s">
        <v>53</v>
      </c>
      <c r="B656" s="457" t="s">
        <v>316</v>
      </c>
      <c r="C656" s="457" t="s">
        <v>53</v>
      </c>
      <c r="D656" s="457" t="s">
        <v>477</v>
      </c>
      <c r="E656" s="190" t="s">
        <v>476</v>
      </c>
      <c r="F656" s="440" t="s">
        <v>1600</v>
      </c>
      <c r="G656" s="440" t="s">
        <v>94</v>
      </c>
      <c r="H656" s="440" t="s">
        <v>12</v>
      </c>
      <c r="I656" s="440" t="s">
        <v>477</v>
      </c>
      <c r="J656" s="272" t="s">
        <v>476</v>
      </c>
      <c r="K656" s="440"/>
      <c r="L656" s="440"/>
      <c r="M656" s="440"/>
      <c r="N656" s="440"/>
      <c r="O656" s="272"/>
      <c r="P656" s="724"/>
      <c r="S656" s="724"/>
      <c r="T656" s="724"/>
    </row>
    <row r="657" spans="1:20" ht="37.5">
      <c r="A657" s="440" t="s">
        <v>62</v>
      </c>
      <c r="B657" s="440" t="s">
        <v>15</v>
      </c>
      <c r="C657" s="440" t="s">
        <v>7</v>
      </c>
      <c r="D657" s="440" t="s">
        <v>503</v>
      </c>
      <c r="E657" s="190" t="s">
        <v>502</v>
      </c>
      <c r="F657" s="440" t="s">
        <v>1600</v>
      </c>
      <c r="G657" s="440" t="s">
        <v>94</v>
      </c>
      <c r="H657" s="440" t="s">
        <v>12</v>
      </c>
      <c r="I657" s="440" t="s">
        <v>503</v>
      </c>
      <c r="J657" s="272" t="s">
        <v>1679</v>
      </c>
      <c r="K657" s="440"/>
      <c r="L657" s="440"/>
      <c r="M657" s="440"/>
      <c r="N657" s="440"/>
      <c r="O657" s="272"/>
      <c r="P657" s="724"/>
      <c r="S657" s="724"/>
      <c r="T657" s="724"/>
    </row>
    <row r="658" spans="1:20" ht="37.5">
      <c r="A658" s="28" t="s">
        <v>48</v>
      </c>
      <c r="B658" s="28" t="s">
        <v>336</v>
      </c>
      <c r="C658" s="28" t="s">
        <v>7</v>
      </c>
      <c r="D658" s="28">
        <v>20530</v>
      </c>
      <c r="E658" s="190" t="s">
        <v>342</v>
      </c>
      <c r="F658" s="440" t="s">
        <v>1600</v>
      </c>
      <c r="G658" s="440" t="s">
        <v>94</v>
      </c>
      <c r="H658" s="440" t="s">
        <v>12</v>
      </c>
      <c r="I658" s="440" t="s">
        <v>1877</v>
      </c>
      <c r="J658" s="272" t="s">
        <v>342</v>
      </c>
      <c r="K658" s="440"/>
      <c r="L658" s="440"/>
      <c r="M658" s="440"/>
      <c r="N658" s="440"/>
      <c r="O658" s="272"/>
      <c r="P658" s="724"/>
      <c r="S658" s="724"/>
      <c r="T658" s="724"/>
    </row>
    <row r="659" spans="1:20" ht="75">
      <c r="A659" s="440" t="s">
        <v>37</v>
      </c>
      <c r="B659" s="440" t="s">
        <v>105</v>
      </c>
      <c r="C659" s="440" t="s">
        <v>7</v>
      </c>
      <c r="D659" s="440" t="s">
        <v>112</v>
      </c>
      <c r="E659" s="450" t="s">
        <v>111</v>
      </c>
      <c r="F659" s="440" t="s">
        <v>1600</v>
      </c>
      <c r="G659" s="440" t="s">
        <v>94</v>
      </c>
      <c r="H659" s="440" t="s">
        <v>12</v>
      </c>
      <c r="I659" s="440" t="s">
        <v>112</v>
      </c>
      <c r="J659" s="272" t="s">
        <v>1623</v>
      </c>
      <c r="K659" s="440"/>
      <c r="L659" s="440"/>
      <c r="M659" s="440"/>
      <c r="N659" s="440"/>
      <c r="O659" s="272"/>
      <c r="P659" s="724"/>
      <c r="S659" s="724"/>
      <c r="T659" s="724"/>
    </row>
    <row r="660" spans="1:20" ht="56.25">
      <c r="A660" s="457" t="s">
        <v>53</v>
      </c>
      <c r="B660" s="457" t="s">
        <v>94</v>
      </c>
      <c r="C660" s="457" t="s">
        <v>48</v>
      </c>
      <c r="D660" s="457" t="s">
        <v>445</v>
      </c>
      <c r="E660" s="190" t="s">
        <v>1333</v>
      </c>
      <c r="F660" s="440" t="s">
        <v>1600</v>
      </c>
      <c r="G660" s="440" t="s">
        <v>94</v>
      </c>
      <c r="H660" s="440" t="s">
        <v>12</v>
      </c>
      <c r="I660" s="440" t="s">
        <v>445</v>
      </c>
      <c r="J660" s="272" t="s">
        <v>1333</v>
      </c>
      <c r="K660" s="440"/>
      <c r="L660" s="440"/>
      <c r="M660" s="440"/>
      <c r="N660" s="440"/>
      <c r="O660" s="272"/>
      <c r="P660" s="724"/>
      <c r="S660" s="724"/>
      <c r="T660" s="724"/>
    </row>
    <row r="661" spans="1:20" ht="37.5">
      <c r="A661" s="457" t="s">
        <v>53</v>
      </c>
      <c r="B661" s="457" t="s">
        <v>316</v>
      </c>
      <c r="C661" s="457" t="s">
        <v>53</v>
      </c>
      <c r="D661" s="457" t="s">
        <v>482</v>
      </c>
      <c r="E661" s="190" t="s">
        <v>481</v>
      </c>
      <c r="F661" s="440" t="s">
        <v>1600</v>
      </c>
      <c r="G661" s="440" t="s">
        <v>94</v>
      </c>
      <c r="H661" s="440" t="s">
        <v>12</v>
      </c>
      <c r="I661" s="440" t="s">
        <v>482</v>
      </c>
      <c r="J661" s="272" t="s">
        <v>481</v>
      </c>
      <c r="K661" s="440"/>
      <c r="L661" s="440"/>
      <c r="M661" s="440"/>
      <c r="N661" s="440"/>
      <c r="O661" s="272"/>
      <c r="P661" s="724"/>
      <c r="S661" s="724"/>
      <c r="T661" s="724"/>
    </row>
    <row r="662" spans="1:20" ht="75">
      <c r="A662" s="457" t="s">
        <v>53</v>
      </c>
      <c r="B662" s="457" t="s">
        <v>316</v>
      </c>
      <c r="C662" s="457" t="s">
        <v>53</v>
      </c>
      <c r="D662" s="457" t="s">
        <v>492</v>
      </c>
      <c r="E662" s="190" t="s">
        <v>1346</v>
      </c>
      <c r="F662" s="440" t="s">
        <v>1600</v>
      </c>
      <c r="G662" s="440" t="s">
        <v>94</v>
      </c>
      <c r="H662" s="440" t="s">
        <v>12</v>
      </c>
      <c r="I662" s="440" t="s">
        <v>492</v>
      </c>
      <c r="J662" s="328" t="s">
        <v>1346</v>
      </c>
      <c r="K662" s="440"/>
      <c r="L662" s="440"/>
      <c r="M662" s="440"/>
      <c r="N662" s="440"/>
      <c r="O662" s="328"/>
      <c r="P662" s="740"/>
      <c r="S662" s="740"/>
      <c r="T662" s="740"/>
    </row>
    <row r="663" spans="1:20">
      <c r="A663" s="14" t="s">
        <v>7</v>
      </c>
      <c r="B663" s="14" t="s">
        <v>15</v>
      </c>
      <c r="C663" s="14" t="s">
        <v>7</v>
      </c>
      <c r="D663" s="309">
        <v>11010</v>
      </c>
      <c r="E663" s="486" t="s">
        <v>34</v>
      </c>
      <c r="F663" s="472" t="s">
        <v>1600</v>
      </c>
      <c r="G663" s="472" t="s">
        <v>94</v>
      </c>
      <c r="H663" s="472" t="s">
        <v>12</v>
      </c>
      <c r="I663" s="472" t="s">
        <v>1880</v>
      </c>
      <c r="J663" s="759" t="s">
        <v>1828</v>
      </c>
      <c r="K663" s="472"/>
      <c r="L663" s="472"/>
      <c r="M663" s="472"/>
      <c r="N663" s="472"/>
      <c r="O663" s="760"/>
      <c r="P663" s="724"/>
      <c r="S663" s="745"/>
      <c r="T663" s="745"/>
    </row>
    <row r="664" spans="1:20">
      <c r="A664" s="14" t="s">
        <v>7</v>
      </c>
      <c r="B664" s="14" t="s">
        <v>15</v>
      </c>
      <c r="C664" s="14" t="s">
        <v>37</v>
      </c>
      <c r="D664" s="309">
        <v>11010</v>
      </c>
      <c r="E664" s="486"/>
      <c r="F664" s="472"/>
      <c r="G664" s="472"/>
      <c r="H664" s="472"/>
      <c r="I664" s="472"/>
      <c r="J664" s="759"/>
      <c r="K664" s="472"/>
      <c r="L664" s="472"/>
      <c r="M664" s="472"/>
      <c r="N664" s="472"/>
      <c r="O664" s="760"/>
      <c r="P664" s="724"/>
      <c r="S664" s="745"/>
      <c r="T664" s="745"/>
    </row>
    <row r="665" spans="1:20">
      <c r="A665" s="14" t="s">
        <v>7</v>
      </c>
      <c r="B665" s="14" t="s">
        <v>15</v>
      </c>
      <c r="C665" s="14" t="s">
        <v>48</v>
      </c>
      <c r="D665" s="309">
        <v>11010</v>
      </c>
      <c r="E665" s="486"/>
      <c r="F665" s="472"/>
      <c r="G665" s="472"/>
      <c r="H665" s="472"/>
      <c r="I665" s="472"/>
      <c r="J665" s="759"/>
      <c r="K665" s="472"/>
      <c r="L665" s="472"/>
      <c r="M665" s="472"/>
      <c r="N665" s="472"/>
      <c r="O665" s="760"/>
      <c r="P665" s="724"/>
      <c r="S665" s="745"/>
      <c r="T665" s="745"/>
    </row>
    <row r="666" spans="1:20">
      <c r="A666" s="14" t="s">
        <v>7</v>
      </c>
      <c r="B666" s="14" t="s">
        <v>15</v>
      </c>
      <c r="C666" s="14" t="s">
        <v>53</v>
      </c>
      <c r="D666" s="309">
        <v>11010</v>
      </c>
      <c r="E666" s="486"/>
      <c r="F666" s="472"/>
      <c r="G666" s="472"/>
      <c r="H666" s="472"/>
      <c r="I666" s="472"/>
      <c r="J666" s="759"/>
      <c r="K666" s="472"/>
      <c r="L666" s="472"/>
      <c r="M666" s="472"/>
      <c r="N666" s="472"/>
      <c r="O666" s="760"/>
      <c r="P666" s="724"/>
      <c r="S666" s="745"/>
      <c r="T666" s="745"/>
    </row>
    <row r="667" spans="1:20">
      <c r="A667" s="14" t="s">
        <v>7</v>
      </c>
      <c r="B667" s="14" t="s">
        <v>15</v>
      </c>
      <c r="C667" s="14" t="s">
        <v>93</v>
      </c>
      <c r="D667" s="309">
        <v>11010</v>
      </c>
      <c r="E667" s="486"/>
      <c r="F667" s="472"/>
      <c r="G667" s="472"/>
      <c r="H667" s="472"/>
      <c r="I667" s="472"/>
      <c r="J667" s="759"/>
      <c r="K667" s="472"/>
      <c r="L667" s="472"/>
      <c r="M667" s="472"/>
      <c r="N667" s="472"/>
      <c r="O667" s="760"/>
      <c r="P667" s="724"/>
      <c r="S667" s="745"/>
      <c r="T667" s="745"/>
    </row>
    <row r="668" spans="1:20" ht="56.25">
      <c r="A668" s="457" t="s">
        <v>93</v>
      </c>
      <c r="B668" s="457" t="s">
        <v>316</v>
      </c>
      <c r="C668" s="457" t="s">
        <v>7</v>
      </c>
      <c r="D668" s="457" t="s">
        <v>1585</v>
      </c>
      <c r="E668" s="748" t="s">
        <v>575</v>
      </c>
      <c r="F668" s="440" t="s">
        <v>1600</v>
      </c>
      <c r="G668" s="440" t="s">
        <v>94</v>
      </c>
      <c r="H668" s="440" t="s">
        <v>12</v>
      </c>
      <c r="I668" s="440" t="s">
        <v>101</v>
      </c>
      <c r="J668" s="272" t="s">
        <v>100</v>
      </c>
      <c r="K668" s="440"/>
      <c r="L668" s="440"/>
      <c r="M668" s="440"/>
      <c r="N668" s="440"/>
      <c r="O668" s="272"/>
      <c r="P668" s="724"/>
      <c r="S668" s="724"/>
      <c r="T668" s="724"/>
    </row>
    <row r="669" spans="1:20" ht="75">
      <c r="A669" s="457" t="s">
        <v>53</v>
      </c>
      <c r="B669" s="457" t="s">
        <v>94</v>
      </c>
      <c r="C669" s="457" t="s">
        <v>37</v>
      </c>
      <c r="D669" s="457" t="s">
        <v>439</v>
      </c>
      <c r="E669" s="748" t="s">
        <v>2614</v>
      </c>
      <c r="F669" s="440" t="s">
        <v>1600</v>
      </c>
      <c r="G669" s="440" t="s">
        <v>94</v>
      </c>
      <c r="H669" s="440" t="s">
        <v>12</v>
      </c>
      <c r="I669" s="440" t="s">
        <v>439</v>
      </c>
      <c r="J669" s="272" t="s">
        <v>1663</v>
      </c>
      <c r="K669" s="440"/>
      <c r="L669" s="440"/>
      <c r="M669" s="440"/>
      <c r="N669" s="440"/>
      <c r="O669" s="272"/>
      <c r="P669" s="724"/>
      <c r="S669" s="724"/>
      <c r="T669" s="724"/>
    </row>
    <row r="670" spans="1:20" ht="56.25">
      <c r="A670" s="457"/>
      <c r="B670" s="457"/>
      <c r="C670" s="457"/>
      <c r="D670" s="457"/>
      <c r="E670" s="29" t="s">
        <v>1554</v>
      </c>
      <c r="F670" s="440" t="s">
        <v>1600</v>
      </c>
      <c r="G670" s="440" t="s">
        <v>94</v>
      </c>
      <c r="H670" s="440" t="s">
        <v>12</v>
      </c>
      <c r="I670" s="440" t="s">
        <v>1561</v>
      </c>
      <c r="J670" s="272" t="s">
        <v>1326</v>
      </c>
      <c r="K670" s="440"/>
      <c r="L670" s="440"/>
      <c r="M670" s="440"/>
      <c r="N670" s="440"/>
      <c r="O670" s="272"/>
      <c r="P670" s="724"/>
      <c r="S670" s="724"/>
      <c r="T670" s="724"/>
    </row>
    <row r="671" spans="1:20" ht="75">
      <c r="A671" s="457"/>
      <c r="B671" s="457"/>
      <c r="C671" s="457"/>
      <c r="D671" s="457"/>
      <c r="E671" s="29" t="s">
        <v>1554</v>
      </c>
      <c r="F671" s="440" t="s">
        <v>1600</v>
      </c>
      <c r="G671" s="440" t="s">
        <v>94</v>
      </c>
      <c r="H671" s="440" t="s">
        <v>12</v>
      </c>
      <c r="I671" s="440" t="s">
        <v>1573</v>
      </c>
      <c r="J671" s="272" t="s">
        <v>1364</v>
      </c>
      <c r="K671" s="440"/>
      <c r="L671" s="440"/>
      <c r="M671" s="440"/>
      <c r="N671" s="440"/>
      <c r="O671" s="272"/>
      <c r="P671" s="724"/>
      <c r="S671" s="724"/>
      <c r="T671" s="724"/>
    </row>
    <row r="672" spans="1:20" ht="56.25">
      <c r="A672" s="28" t="s">
        <v>48</v>
      </c>
      <c r="B672" s="28" t="s">
        <v>94</v>
      </c>
      <c r="C672" s="28" t="s">
        <v>48</v>
      </c>
      <c r="D672" s="28">
        <v>80020</v>
      </c>
      <c r="E672" s="190" t="s">
        <v>309</v>
      </c>
      <c r="F672" s="440" t="s">
        <v>1600</v>
      </c>
      <c r="G672" s="440" t="s">
        <v>94</v>
      </c>
      <c r="H672" s="440" t="s">
        <v>12</v>
      </c>
      <c r="I672" s="440" t="s">
        <v>1881</v>
      </c>
      <c r="J672" s="272" t="s">
        <v>309</v>
      </c>
      <c r="K672" s="440"/>
      <c r="L672" s="440"/>
      <c r="M672" s="440"/>
      <c r="N672" s="440"/>
      <c r="O672" s="272"/>
      <c r="P672" s="724"/>
      <c r="S672" s="724"/>
      <c r="T672" s="724"/>
    </row>
    <row r="673" spans="1:20" ht="37.5">
      <c r="A673" s="28" t="s">
        <v>48</v>
      </c>
      <c r="B673" s="28" t="s">
        <v>94</v>
      </c>
      <c r="C673" s="28" t="s">
        <v>7</v>
      </c>
      <c r="D673" s="28">
        <v>80080</v>
      </c>
      <c r="E673" s="190" t="s">
        <v>254</v>
      </c>
      <c r="F673" s="440" t="s">
        <v>1600</v>
      </c>
      <c r="G673" s="440" t="s">
        <v>94</v>
      </c>
      <c r="H673" s="440" t="s">
        <v>12</v>
      </c>
      <c r="I673" s="440" t="s">
        <v>1882</v>
      </c>
      <c r="J673" s="272" t="s">
        <v>254</v>
      </c>
      <c r="K673" s="440"/>
      <c r="L673" s="440"/>
      <c r="M673" s="440"/>
      <c r="N673" s="440"/>
      <c r="O673" s="272"/>
      <c r="P673" s="724"/>
      <c r="S673" s="724"/>
      <c r="T673" s="724"/>
    </row>
    <row r="674" spans="1:20" ht="93.75">
      <c r="A674" s="440" t="s">
        <v>7</v>
      </c>
      <c r="B674" s="440" t="s">
        <v>94</v>
      </c>
      <c r="C674" s="440" t="s">
        <v>7</v>
      </c>
      <c r="D674" s="440" t="s">
        <v>1547</v>
      </c>
      <c r="E674" s="450" t="s">
        <v>1266</v>
      </c>
      <c r="F674" s="440" t="s">
        <v>1600</v>
      </c>
      <c r="G674" s="440" t="s">
        <v>94</v>
      </c>
      <c r="H674" s="440" t="s">
        <v>12</v>
      </c>
      <c r="I674" s="440" t="s">
        <v>1547</v>
      </c>
      <c r="J674" s="272" t="s">
        <v>1266</v>
      </c>
      <c r="K674" s="440"/>
      <c r="L674" s="440"/>
      <c r="M674" s="440"/>
      <c r="N674" s="440"/>
      <c r="O674" s="272"/>
      <c r="P674" s="724"/>
      <c r="S674" s="724"/>
      <c r="T674" s="724"/>
    </row>
    <row r="675" spans="1:20" ht="56.25">
      <c r="A675" s="457" t="s">
        <v>53</v>
      </c>
      <c r="B675" s="457" t="s">
        <v>94</v>
      </c>
      <c r="C675" s="457" t="s">
        <v>37</v>
      </c>
      <c r="D675" s="457" t="s">
        <v>1563</v>
      </c>
      <c r="E675" s="264" t="s">
        <v>1330</v>
      </c>
      <c r="F675" s="440" t="s">
        <v>1600</v>
      </c>
      <c r="G675" s="440" t="s">
        <v>94</v>
      </c>
      <c r="H675" s="440" t="s">
        <v>12</v>
      </c>
      <c r="I675" s="440" t="s">
        <v>1563</v>
      </c>
      <c r="J675" s="272" t="s">
        <v>1665</v>
      </c>
      <c r="K675" s="440"/>
      <c r="L675" s="440"/>
      <c r="M675" s="440"/>
      <c r="N675" s="440"/>
      <c r="O675" s="272"/>
      <c r="P675" s="724"/>
      <c r="S675" s="724"/>
      <c r="T675" s="724"/>
    </row>
    <row r="676" spans="1:20" ht="37.5">
      <c r="A676" s="457" t="s">
        <v>68</v>
      </c>
      <c r="B676" s="457" t="s">
        <v>94</v>
      </c>
      <c r="C676" s="457" t="s">
        <v>7</v>
      </c>
      <c r="D676" s="457" t="s">
        <v>1574</v>
      </c>
      <c r="E676" s="450" t="s">
        <v>525</v>
      </c>
      <c r="F676" s="440" t="s">
        <v>1600</v>
      </c>
      <c r="G676" s="440" t="s">
        <v>94</v>
      </c>
      <c r="H676" s="440" t="s">
        <v>12</v>
      </c>
      <c r="I676" s="440" t="s">
        <v>1574</v>
      </c>
      <c r="J676" s="272" t="s">
        <v>525</v>
      </c>
      <c r="K676" s="440"/>
      <c r="L676" s="440"/>
      <c r="M676" s="440"/>
      <c r="N676" s="440"/>
      <c r="O676" s="272"/>
      <c r="P676" s="724"/>
      <c r="S676" s="724"/>
      <c r="T676" s="724"/>
    </row>
    <row r="677" spans="1:20">
      <c r="E677" s="338"/>
    </row>
    <row r="678" spans="1:20">
      <c r="E678" s="338"/>
    </row>
    <row r="679" spans="1:20">
      <c r="E679" s="338"/>
    </row>
    <row r="680" spans="1:20">
      <c r="E680" s="338"/>
    </row>
    <row r="681" spans="1:20">
      <c r="E681" s="338"/>
    </row>
    <row r="682" spans="1:20">
      <c r="E682" s="338"/>
    </row>
    <row r="683" spans="1:20">
      <c r="E683" s="338"/>
    </row>
    <row r="684" spans="1:20">
      <c r="E684" s="338"/>
    </row>
    <row r="685" spans="1:20">
      <c r="E685" s="338"/>
    </row>
    <row r="686" spans="1:20">
      <c r="E686" s="338"/>
    </row>
    <row r="687" spans="1:20">
      <c r="E687" s="338"/>
    </row>
    <row r="688" spans="1:20">
      <c r="E688" s="338"/>
    </row>
    <row r="689" spans="5:5">
      <c r="E689" s="338"/>
    </row>
    <row r="690" spans="5:5">
      <c r="E690" s="338"/>
    </row>
    <row r="691" spans="5:5">
      <c r="E691" s="338"/>
    </row>
    <row r="692" spans="5:5">
      <c r="E692" s="338"/>
    </row>
    <row r="693" spans="5:5">
      <c r="E693" s="338"/>
    </row>
    <row r="694" spans="5:5">
      <c r="E694" s="338"/>
    </row>
    <row r="695" spans="5:5">
      <c r="E695" s="338"/>
    </row>
    <row r="696" spans="5:5">
      <c r="E696" s="338"/>
    </row>
    <row r="697" spans="5:5">
      <c r="E697" s="338"/>
    </row>
    <row r="698" spans="5:5">
      <c r="E698" s="338"/>
    </row>
    <row r="699" spans="5:5">
      <c r="E699" s="338"/>
    </row>
    <row r="700" spans="5:5">
      <c r="E700" s="338"/>
    </row>
    <row r="701" spans="5:5">
      <c r="E701" s="338"/>
    </row>
    <row r="702" spans="5:5">
      <c r="E702" s="338"/>
    </row>
    <row r="703" spans="5:5">
      <c r="E703" s="338"/>
    </row>
    <row r="704" spans="5:5">
      <c r="E704" s="338"/>
    </row>
    <row r="705" spans="5:5">
      <c r="E705" s="338"/>
    </row>
    <row r="706" spans="5:5">
      <c r="E706" s="338"/>
    </row>
    <row r="707" spans="5:5">
      <c r="E707" s="338"/>
    </row>
    <row r="708" spans="5:5">
      <c r="E708" s="338"/>
    </row>
    <row r="709" spans="5:5">
      <c r="E709" s="338"/>
    </row>
    <row r="710" spans="5:5">
      <c r="E710" s="338"/>
    </row>
    <row r="711" spans="5:5">
      <c r="E711" s="338"/>
    </row>
    <row r="712" spans="5:5">
      <c r="E712" s="338"/>
    </row>
    <row r="713" spans="5:5">
      <c r="E713" s="338"/>
    </row>
    <row r="714" spans="5:5">
      <c r="E714" s="338"/>
    </row>
    <row r="715" spans="5:5">
      <c r="E715" s="338"/>
    </row>
    <row r="716" spans="5:5">
      <c r="E716" s="338"/>
    </row>
    <row r="717" spans="5:5">
      <c r="E717" s="338"/>
    </row>
    <row r="718" spans="5:5">
      <c r="E718" s="338"/>
    </row>
    <row r="719" spans="5:5">
      <c r="E719" s="338"/>
    </row>
    <row r="720" spans="5:5">
      <c r="E720" s="338"/>
    </row>
    <row r="721" spans="5:5">
      <c r="E721" s="338"/>
    </row>
    <row r="722" spans="5:5">
      <c r="E722" s="338"/>
    </row>
    <row r="723" spans="5:5">
      <c r="E723" s="338"/>
    </row>
    <row r="724" spans="5:5">
      <c r="E724" s="338"/>
    </row>
    <row r="725" spans="5:5">
      <c r="E725" s="338"/>
    </row>
    <row r="726" spans="5:5">
      <c r="E726" s="338"/>
    </row>
    <row r="727" spans="5:5">
      <c r="E727" s="338"/>
    </row>
    <row r="728" spans="5:5">
      <c r="E728" s="338"/>
    </row>
    <row r="729" spans="5:5">
      <c r="E729" s="338"/>
    </row>
    <row r="730" spans="5:5">
      <c r="E730" s="338"/>
    </row>
    <row r="731" spans="5:5">
      <c r="E731" s="338"/>
    </row>
    <row r="732" spans="5:5">
      <c r="E732" s="338"/>
    </row>
    <row r="733" spans="5:5">
      <c r="E733" s="338"/>
    </row>
    <row r="734" spans="5:5">
      <c r="E734" s="338"/>
    </row>
    <row r="735" spans="5:5">
      <c r="E735" s="338"/>
    </row>
    <row r="736" spans="5:5">
      <c r="E736" s="338"/>
    </row>
    <row r="737" spans="5:5">
      <c r="E737" s="338"/>
    </row>
    <row r="738" spans="5:5">
      <c r="E738" s="338"/>
    </row>
    <row r="739" spans="5:5">
      <c r="E739" s="338"/>
    </row>
    <row r="740" spans="5:5">
      <c r="E740" s="338"/>
    </row>
    <row r="741" spans="5:5">
      <c r="E741" s="338"/>
    </row>
    <row r="742" spans="5:5">
      <c r="E742" s="338"/>
    </row>
    <row r="743" spans="5:5">
      <c r="E743" s="338"/>
    </row>
    <row r="744" spans="5:5">
      <c r="E744" s="338"/>
    </row>
    <row r="745" spans="5:5">
      <c r="E745" s="338"/>
    </row>
    <row r="746" spans="5:5">
      <c r="E746" s="338"/>
    </row>
    <row r="747" spans="5:5">
      <c r="E747" s="338"/>
    </row>
    <row r="748" spans="5:5">
      <c r="E748" s="338"/>
    </row>
    <row r="749" spans="5:5">
      <c r="E749" s="338"/>
    </row>
    <row r="750" spans="5:5">
      <c r="E750" s="338"/>
    </row>
    <row r="751" spans="5:5">
      <c r="E751" s="338"/>
    </row>
    <row r="752" spans="5:5">
      <c r="E752" s="338"/>
    </row>
    <row r="753" spans="5:5">
      <c r="E753" s="338"/>
    </row>
    <row r="754" spans="5:5">
      <c r="E754" s="338"/>
    </row>
    <row r="755" spans="5:5">
      <c r="E755" s="338"/>
    </row>
    <row r="756" spans="5:5">
      <c r="E756" s="338"/>
    </row>
    <row r="757" spans="5:5">
      <c r="E757" s="338"/>
    </row>
    <row r="758" spans="5:5">
      <c r="E758" s="338"/>
    </row>
    <row r="759" spans="5:5">
      <c r="E759" s="338"/>
    </row>
    <row r="760" spans="5:5">
      <c r="E760" s="338"/>
    </row>
    <row r="761" spans="5:5">
      <c r="E761" s="338"/>
    </row>
    <row r="762" spans="5:5">
      <c r="E762" s="338"/>
    </row>
    <row r="763" spans="5:5">
      <c r="E763" s="338"/>
    </row>
    <row r="764" spans="5:5">
      <c r="E764" s="338"/>
    </row>
    <row r="765" spans="5:5">
      <c r="E765" s="338"/>
    </row>
    <row r="766" spans="5:5">
      <c r="E766" s="338"/>
    </row>
    <row r="767" spans="5:5">
      <c r="E767" s="338"/>
    </row>
    <row r="768" spans="5:5">
      <c r="E768" s="338"/>
    </row>
    <row r="769" spans="5:5">
      <c r="E769" s="338"/>
    </row>
    <row r="770" spans="5:5">
      <c r="E770" s="338"/>
    </row>
    <row r="771" spans="5:5">
      <c r="E771" s="338"/>
    </row>
    <row r="772" spans="5:5">
      <c r="E772" s="338"/>
    </row>
    <row r="773" spans="5:5">
      <c r="E773" s="338"/>
    </row>
    <row r="774" spans="5:5">
      <c r="E774" s="338"/>
    </row>
    <row r="775" spans="5:5">
      <c r="E775" s="338"/>
    </row>
    <row r="776" spans="5:5">
      <c r="E776" s="338"/>
    </row>
    <row r="777" spans="5:5">
      <c r="E777" s="338"/>
    </row>
    <row r="778" spans="5:5">
      <c r="E778" s="338"/>
    </row>
    <row r="779" spans="5:5">
      <c r="E779" s="338"/>
    </row>
    <row r="780" spans="5:5">
      <c r="E780" s="338"/>
    </row>
    <row r="781" spans="5:5">
      <c r="E781" s="338"/>
    </row>
    <row r="782" spans="5:5">
      <c r="E782" s="338"/>
    </row>
    <row r="783" spans="5:5">
      <c r="E783" s="338"/>
    </row>
    <row r="784" spans="5:5">
      <c r="E784" s="338"/>
    </row>
    <row r="785" spans="5:5">
      <c r="E785" s="338"/>
    </row>
    <row r="786" spans="5:5">
      <c r="E786" s="338"/>
    </row>
    <row r="787" spans="5:5">
      <c r="E787" s="338"/>
    </row>
    <row r="788" spans="5:5">
      <c r="E788" s="338"/>
    </row>
    <row r="789" spans="5:5">
      <c r="E789" s="338"/>
    </row>
    <row r="790" spans="5:5">
      <c r="E790" s="338"/>
    </row>
    <row r="791" spans="5:5">
      <c r="E791" s="338"/>
    </row>
    <row r="792" spans="5:5">
      <c r="E792" s="338"/>
    </row>
    <row r="793" spans="5:5">
      <c r="E793" s="338"/>
    </row>
    <row r="794" spans="5:5">
      <c r="E794" s="338"/>
    </row>
    <row r="795" spans="5:5">
      <c r="E795" s="338"/>
    </row>
    <row r="796" spans="5:5">
      <c r="E796" s="338"/>
    </row>
    <row r="797" spans="5:5">
      <c r="E797" s="338"/>
    </row>
    <row r="798" spans="5:5">
      <c r="E798" s="338"/>
    </row>
    <row r="799" spans="5:5">
      <c r="E799" s="338"/>
    </row>
    <row r="800" spans="5:5">
      <c r="E800" s="338"/>
    </row>
    <row r="801" spans="5:5">
      <c r="E801" s="338"/>
    </row>
    <row r="802" spans="5:5">
      <c r="E802" s="338"/>
    </row>
    <row r="803" spans="5:5">
      <c r="E803" s="338"/>
    </row>
    <row r="804" spans="5:5">
      <c r="E804" s="338"/>
    </row>
    <row r="805" spans="5:5">
      <c r="E805" s="338"/>
    </row>
    <row r="806" spans="5:5">
      <c r="E806" s="338"/>
    </row>
    <row r="807" spans="5:5">
      <c r="E807" s="338"/>
    </row>
    <row r="808" spans="5:5">
      <c r="E808" s="338"/>
    </row>
    <row r="809" spans="5:5">
      <c r="E809" s="338"/>
    </row>
    <row r="810" spans="5:5">
      <c r="E810" s="338"/>
    </row>
    <row r="811" spans="5:5">
      <c r="E811" s="338"/>
    </row>
    <row r="812" spans="5:5">
      <c r="E812" s="338"/>
    </row>
    <row r="813" spans="5:5">
      <c r="E813" s="338"/>
    </row>
    <row r="814" spans="5:5">
      <c r="E814" s="338"/>
    </row>
    <row r="815" spans="5:5">
      <c r="E815" s="338"/>
    </row>
  </sheetData>
  <autoFilter ref="A2:D815">
    <filterColumn colId="0" showButton="0"/>
    <filterColumn colId="1" showButton="0"/>
    <filterColumn colId="2" showButton="0"/>
  </autoFilter>
  <mergeCells count="279">
    <mergeCell ref="L623:L628"/>
    <mergeCell ref="M623:M628"/>
    <mergeCell ref="N623:N628"/>
    <mergeCell ref="O623:O628"/>
    <mergeCell ref="F623:F628"/>
    <mergeCell ref="G623:G628"/>
    <mergeCell ref="H623:H628"/>
    <mergeCell ref="I623:I628"/>
    <mergeCell ref="K663:K667"/>
    <mergeCell ref="L663:L667"/>
    <mergeCell ref="M663:M667"/>
    <mergeCell ref="N663:N667"/>
    <mergeCell ref="O663:O667"/>
    <mergeCell ref="F643:F645"/>
    <mergeCell ref="G643:G645"/>
    <mergeCell ref="H643:H645"/>
    <mergeCell ref="I643:I645"/>
    <mergeCell ref="J643:J645"/>
    <mergeCell ref="K643:K645"/>
    <mergeCell ref="L643:L645"/>
    <mergeCell ref="M643:M645"/>
    <mergeCell ref="N643:N645"/>
    <mergeCell ref="O643:O645"/>
    <mergeCell ref="F281:F282"/>
    <mergeCell ref="G281:G282"/>
    <mergeCell ref="H281:H282"/>
    <mergeCell ref="I281:I282"/>
    <mergeCell ref="J281:J282"/>
    <mergeCell ref="F119:F122"/>
    <mergeCell ref="G119:G122"/>
    <mergeCell ref="H119:H122"/>
    <mergeCell ref="I119:I122"/>
    <mergeCell ref="J119:J122"/>
    <mergeCell ref="F278:F279"/>
    <mergeCell ref="G278:G279"/>
    <mergeCell ref="H278:H279"/>
    <mergeCell ref="I278:I279"/>
    <mergeCell ref="J278:J279"/>
    <mergeCell ref="F128:F129"/>
    <mergeCell ref="G128:G129"/>
    <mergeCell ref="H128:H129"/>
    <mergeCell ref="I128:I129"/>
    <mergeCell ref="J128:J129"/>
    <mergeCell ref="F131:F132"/>
    <mergeCell ref="G131:G132"/>
    <mergeCell ref="H131:H132"/>
    <mergeCell ref="I131:I132"/>
    <mergeCell ref="J349:J351"/>
    <mergeCell ref="F342:F343"/>
    <mergeCell ref="G342:G343"/>
    <mergeCell ref="H342:H343"/>
    <mergeCell ref="F612:F615"/>
    <mergeCell ref="G612:G615"/>
    <mergeCell ref="H612:H615"/>
    <mergeCell ref="I612:I615"/>
    <mergeCell ref="J612:J615"/>
    <mergeCell ref="I342:I343"/>
    <mergeCell ref="J342:J343"/>
    <mergeCell ref="F345:F347"/>
    <mergeCell ref="G345:G347"/>
    <mergeCell ref="H345:H347"/>
    <mergeCell ref="I345:I347"/>
    <mergeCell ref="J345:J347"/>
    <mergeCell ref="J424:J426"/>
    <mergeCell ref="J428:J430"/>
    <mergeCell ref="I455:I458"/>
    <mergeCell ref="J455:J458"/>
    <mergeCell ref="F647:F649"/>
    <mergeCell ref="G647:G649"/>
    <mergeCell ref="H647:H649"/>
    <mergeCell ref="I647:I649"/>
    <mergeCell ref="J647:J649"/>
    <mergeCell ref="J663:J667"/>
    <mergeCell ref="F629:F630"/>
    <mergeCell ref="G629:G630"/>
    <mergeCell ref="H629:H630"/>
    <mergeCell ref="I629:I630"/>
    <mergeCell ref="J629:J630"/>
    <mergeCell ref="F631:F634"/>
    <mergeCell ref="G631:G634"/>
    <mergeCell ref="H631:H634"/>
    <mergeCell ref="I631:I634"/>
    <mergeCell ref="J631:J634"/>
    <mergeCell ref="F455:F458"/>
    <mergeCell ref="G455:G458"/>
    <mergeCell ref="H455:H458"/>
    <mergeCell ref="A453:E460"/>
    <mergeCell ref="E663:E667"/>
    <mergeCell ref="F663:F667"/>
    <mergeCell ref="G663:G667"/>
    <mergeCell ref="H663:H667"/>
    <mergeCell ref="I663:I667"/>
    <mergeCell ref="A495:A496"/>
    <mergeCell ref="B495:B496"/>
    <mergeCell ref="C495:C496"/>
    <mergeCell ref="D495:D496"/>
    <mergeCell ref="E495:E496"/>
    <mergeCell ref="F349:F351"/>
    <mergeCell ref="G349:G351"/>
    <mergeCell ref="H349:H351"/>
    <mergeCell ref="I349:I351"/>
    <mergeCell ref="F424:F426"/>
    <mergeCell ref="G424:G426"/>
    <mergeCell ref="H424:H426"/>
    <mergeCell ref="I424:I426"/>
    <mergeCell ref="F428:F430"/>
    <mergeCell ref="G428:G430"/>
    <mergeCell ref="H428:H430"/>
    <mergeCell ref="I428:I430"/>
    <mergeCell ref="F324:F328"/>
    <mergeCell ref="G324:G328"/>
    <mergeCell ref="H324:H328"/>
    <mergeCell ref="I324:I328"/>
    <mergeCell ref="J324:J328"/>
    <mergeCell ref="F302:F303"/>
    <mergeCell ref="G302:G303"/>
    <mergeCell ref="H302:H303"/>
    <mergeCell ref="I302:I303"/>
    <mergeCell ref="J302:J303"/>
    <mergeCell ref="J131:J132"/>
    <mergeCell ref="J239:J240"/>
    <mergeCell ref="F239:F240"/>
    <mergeCell ref="G239:G240"/>
    <mergeCell ref="H239:H240"/>
    <mergeCell ref="I239:I240"/>
    <mergeCell ref="F123:F124"/>
    <mergeCell ref="G123:G124"/>
    <mergeCell ref="H123:H124"/>
    <mergeCell ref="I123:I124"/>
    <mergeCell ref="J123:J124"/>
    <mergeCell ref="F125:F127"/>
    <mergeCell ref="G125:G127"/>
    <mergeCell ref="H125:H127"/>
    <mergeCell ref="I125:I127"/>
    <mergeCell ref="J125:J127"/>
    <mergeCell ref="U87:U88"/>
    <mergeCell ref="W87:W88"/>
    <mergeCell ref="I16:I17"/>
    <mergeCell ref="J16:J17"/>
    <mergeCell ref="F87:F88"/>
    <mergeCell ref="G87:G88"/>
    <mergeCell ref="H87:H88"/>
    <mergeCell ref="I87:I88"/>
    <mergeCell ref="J87:J88"/>
    <mergeCell ref="A2:J2"/>
    <mergeCell ref="A4:E4"/>
    <mergeCell ref="A16:A17"/>
    <mergeCell ref="B16:B17"/>
    <mergeCell ref="C16:C17"/>
    <mergeCell ref="D16:D17"/>
    <mergeCell ref="E16:E17"/>
    <mergeCell ref="F16:F17"/>
    <mergeCell ref="G16:G17"/>
    <mergeCell ref="H16:H17"/>
    <mergeCell ref="A5:E5"/>
    <mergeCell ref="F5:J5"/>
    <mergeCell ref="K5:O5"/>
    <mergeCell ref="K16:K17"/>
    <mergeCell ref="L16:L17"/>
    <mergeCell ref="M16:M17"/>
    <mergeCell ref="N16:N17"/>
    <mergeCell ref="O16:O17"/>
    <mergeCell ref="K87:K88"/>
    <mergeCell ref="L87:L88"/>
    <mergeCell ref="M87:M88"/>
    <mergeCell ref="N87:N88"/>
    <mergeCell ref="O87:O88"/>
    <mergeCell ref="K119:K122"/>
    <mergeCell ref="L119:L122"/>
    <mergeCell ref="M119:M122"/>
    <mergeCell ref="N119:N122"/>
    <mergeCell ref="O119:O122"/>
    <mergeCell ref="K123:K124"/>
    <mergeCell ref="L123:L124"/>
    <mergeCell ref="M123:M124"/>
    <mergeCell ref="N123:N124"/>
    <mergeCell ref="O123:O124"/>
    <mergeCell ref="K125:K127"/>
    <mergeCell ref="L125:L127"/>
    <mergeCell ref="M125:M127"/>
    <mergeCell ref="N125:N127"/>
    <mergeCell ref="O125:O127"/>
    <mergeCell ref="K128:K129"/>
    <mergeCell ref="L128:L129"/>
    <mergeCell ref="M128:M129"/>
    <mergeCell ref="N128:N129"/>
    <mergeCell ref="O128:O129"/>
    <mergeCell ref="K131:K132"/>
    <mergeCell ref="L131:L132"/>
    <mergeCell ref="M131:M132"/>
    <mergeCell ref="N131:N132"/>
    <mergeCell ref="O131:O132"/>
    <mergeCell ref="K239:K240"/>
    <mergeCell ref="L239:L240"/>
    <mergeCell ref="M239:M240"/>
    <mergeCell ref="N239:N240"/>
    <mergeCell ref="O239:O240"/>
    <mergeCell ref="K278:K279"/>
    <mergeCell ref="L278:L279"/>
    <mergeCell ref="M278:M279"/>
    <mergeCell ref="N278:N279"/>
    <mergeCell ref="O278:O279"/>
    <mergeCell ref="K281:K282"/>
    <mergeCell ref="L281:L282"/>
    <mergeCell ref="M281:M282"/>
    <mergeCell ref="N281:N282"/>
    <mergeCell ref="O281:O282"/>
    <mergeCell ref="K302:K303"/>
    <mergeCell ref="L302:L303"/>
    <mergeCell ref="M302:M303"/>
    <mergeCell ref="N302:N303"/>
    <mergeCell ref="O302:O303"/>
    <mergeCell ref="K324:K328"/>
    <mergeCell ref="L324:L328"/>
    <mergeCell ref="M324:M328"/>
    <mergeCell ref="N324:N328"/>
    <mergeCell ref="O324:O328"/>
    <mergeCell ref="K342:K343"/>
    <mergeCell ref="L342:L343"/>
    <mergeCell ref="M342:M343"/>
    <mergeCell ref="N342:N343"/>
    <mergeCell ref="O342:O343"/>
    <mergeCell ref="K345:K347"/>
    <mergeCell ref="L345:L347"/>
    <mergeCell ref="M345:M347"/>
    <mergeCell ref="N345:N347"/>
    <mergeCell ref="O345:O347"/>
    <mergeCell ref="K349:K351"/>
    <mergeCell ref="L349:L351"/>
    <mergeCell ref="M349:M351"/>
    <mergeCell ref="N349:N351"/>
    <mergeCell ref="O349:O351"/>
    <mergeCell ref="K424:K426"/>
    <mergeCell ref="L424:L426"/>
    <mergeCell ref="M424:M426"/>
    <mergeCell ref="N424:N426"/>
    <mergeCell ref="O424:O426"/>
    <mergeCell ref="K428:K430"/>
    <mergeCell ref="L428:L430"/>
    <mergeCell ref="M428:M430"/>
    <mergeCell ref="N428:N430"/>
    <mergeCell ref="O428:O430"/>
    <mergeCell ref="O466:O468"/>
    <mergeCell ref="O475:O477"/>
    <mergeCell ref="O491:O493"/>
    <mergeCell ref="K612:K615"/>
    <mergeCell ref="L612:L615"/>
    <mergeCell ref="M612:M615"/>
    <mergeCell ref="N612:N615"/>
    <mergeCell ref="O612:O615"/>
    <mergeCell ref="K620:K622"/>
    <mergeCell ref="L620:L622"/>
    <mergeCell ref="M620:M622"/>
    <mergeCell ref="N620:N622"/>
    <mergeCell ref="O620:O622"/>
    <mergeCell ref="L629:L630"/>
    <mergeCell ref="M629:M630"/>
    <mergeCell ref="N629:N630"/>
    <mergeCell ref="O629:O630"/>
    <mergeCell ref="A470:A471"/>
    <mergeCell ref="B470:B471"/>
    <mergeCell ref="C470:C471"/>
    <mergeCell ref="K647:K649"/>
    <mergeCell ref="L647:L649"/>
    <mergeCell ref="M647:M649"/>
    <mergeCell ref="N647:N649"/>
    <mergeCell ref="O647:O649"/>
    <mergeCell ref="K631:K634"/>
    <mergeCell ref="L631:L634"/>
    <mergeCell ref="M631:M634"/>
    <mergeCell ref="N631:N634"/>
    <mergeCell ref="O631:O634"/>
    <mergeCell ref="K629:K630"/>
    <mergeCell ref="D470:D471"/>
    <mergeCell ref="E470:E471"/>
    <mergeCell ref="J475:J477"/>
    <mergeCell ref="J491:J493"/>
    <mergeCell ref="J623:J628"/>
    <mergeCell ref="K623:K628"/>
  </mergeCells>
  <pageMargins left="0.31496062992125984" right="0.19685039370078741" top="0.39370078740157483" bottom="0.19685039370078741" header="0.23622047244094491" footer="0.15748031496062992"/>
  <pageSetup paperSize="9" scale="33" fitToHeight="0" orientation="landscape" r:id="rId1"/>
  <headerFooter differentFirst="1" alignWithMargins="0">
    <oddHeader>&amp;C&amp;P</oddHeader>
  </headerFooter>
  <colBreaks count="1" manualBreakCount="1">
    <brk id="5" max="660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E6"/>
  <sheetViews>
    <sheetView workbookViewId="0">
      <selection activeCell="A6" sqref="A6"/>
    </sheetView>
  </sheetViews>
  <sheetFormatPr defaultRowHeight="12.75"/>
  <cols>
    <col min="5" max="5" width="55.28515625" customWidth="1"/>
  </cols>
  <sheetData>
    <row r="1" spans="1:5" ht="15.75">
      <c r="A1" s="22" t="s">
        <v>1353</v>
      </c>
    </row>
    <row r="6" spans="1:5" ht="206.25">
      <c r="A6" s="29" t="s">
        <v>1554</v>
      </c>
      <c r="B6" s="29" t="s">
        <v>1837</v>
      </c>
      <c r="C6" s="29" t="s">
        <v>2251</v>
      </c>
      <c r="D6" s="59">
        <v>10050</v>
      </c>
      <c r="E6" s="270" t="s">
        <v>1525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24</vt:i4>
      </vt:variant>
    </vt:vector>
  </HeadingPairs>
  <TitlesOfParts>
    <vt:vector size="46" baseType="lpstr">
      <vt:lpstr>на 31.12.2016</vt:lpstr>
      <vt:lpstr>на 31.12.2016 (2)</vt:lpstr>
      <vt:lpstr>на 31.12.2016 (3)</vt:lpstr>
      <vt:lpstr>на 19.03.2017</vt:lpstr>
      <vt:lpstr>на 19.03.2017 (2)</vt:lpstr>
      <vt:lpstr>на 27.03.2017</vt:lpstr>
      <vt:lpstr>на 28.03.2017</vt:lpstr>
      <vt:lpstr>на 01 01 2018</vt:lpstr>
      <vt:lpstr>Лист1</vt:lpstr>
      <vt:lpstr>ЦСР 2017</vt:lpstr>
      <vt:lpstr>проверка назв 2016</vt:lpstr>
      <vt:lpstr>2016 реш</vt:lpstr>
      <vt:lpstr>перечень ЦСР 2016</vt:lpstr>
      <vt:lpstr>ЦСР 2016</vt:lpstr>
      <vt:lpstr>проверка назв 2018</vt:lpstr>
      <vt:lpstr>2018 реш</vt:lpstr>
      <vt:lpstr>перечень ЦСР 2018</vt:lpstr>
      <vt:lpstr>ЦСР 2018</vt:lpstr>
      <vt:lpstr>проверка назв 2017</vt:lpstr>
      <vt:lpstr>2017 реш</vt:lpstr>
      <vt:lpstr>перечень ЦСР 2017</vt:lpstr>
      <vt:lpstr>ЦСР 2017 р</vt:lpstr>
      <vt:lpstr>'2017 реш'!Заголовки_для_печати</vt:lpstr>
      <vt:lpstr>'2018 реш'!Заголовки_для_печати</vt:lpstr>
      <vt:lpstr>'на 01 01 2018'!Заголовки_для_печати</vt:lpstr>
      <vt:lpstr>'на 19.03.2017'!Заголовки_для_печати</vt:lpstr>
      <vt:lpstr>'на 19.03.2017 (2)'!Заголовки_для_печати</vt:lpstr>
      <vt:lpstr>'на 27.03.2017'!Заголовки_для_печати</vt:lpstr>
      <vt:lpstr>'на 28.03.2017'!Заголовки_для_печати</vt:lpstr>
      <vt:lpstr>'на 31.12.2016'!Заголовки_для_печати</vt:lpstr>
      <vt:lpstr>'на 31.12.2016 (2)'!Заголовки_для_печати</vt:lpstr>
      <vt:lpstr>'на 31.12.2016 (3)'!Заголовки_для_печати</vt:lpstr>
      <vt:lpstr>'2016 реш'!Область_печати</vt:lpstr>
      <vt:lpstr>'2017 реш'!Область_печати</vt:lpstr>
      <vt:lpstr>'2018 реш'!Область_печати</vt:lpstr>
      <vt:lpstr>'на 01 01 2018'!Область_печати</vt:lpstr>
      <vt:lpstr>'на 19.03.2017'!Область_печати</vt:lpstr>
      <vt:lpstr>'на 19.03.2017 (2)'!Область_печати</vt:lpstr>
      <vt:lpstr>'на 27.03.2017'!Область_печати</vt:lpstr>
      <vt:lpstr>'на 28.03.2017'!Область_печати</vt:lpstr>
      <vt:lpstr>'на 31.12.2016'!Область_печати</vt:lpstr>
      <vt:lpstr>'на 31.12.2016 (2)'!Область_печати</vt:lpstr>
      <vt:lpstr>'на 31.12.2016 (3)'!Область_печати</vt:lpstr>
      <vt:lpstr>'перечень ЦСР 2016'!Область_печати</vt:lpstr>
      <vt:lpstr>'проверка назв 2016'!Область_печати</vt:lpstr>
      <vt:lpstr>'ЦСР 2016'!Область_печати</vt:lpstr>
    </vt:vector>
  </TitlesOfParts>
  <Company>XTreme.ws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XTreme.ws</dc:creator>
  <cp:lastModifiedBy>Y.Gomzina</cp:lastModifiedBy>
  <cp:lastPrinted>2018-06-27T13:36:11Z</cp:lastPrinted>
  <dcterms:created xsi:type="dcterms:W3CDTF">2017-03-12T15:38:18Z</dcterms:created>
  <dcterms:modified xsi:type="dcterms:W3CDTF">2018-06-27T14:45:16Z</dcterms:modified>
</cp:coreProperties>
</file>